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pivotTables/pivotTable2.xml" ContentType="application/vnd.openxmlformats-officedocument.spreadsheetml.pivotTable+xml"/>
  <Override PartName="/xl/pivotTables/pivotTable1.xml" ContentType="application/vnd.openxmlformats-officedocument.spreadsheetml.pivotTable+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comments1.xml" ContentType="application/vnd.openxmlformats-officedocument.spreadsheetml.comment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ivotCache/pivotCacheRecords2.xml" ContentType="application/vnd.openxmlformats-officedocument.spreadsheetml.pivotCacheRecord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H:\November 2017\Nov 9\PSE Annual Budget\"/>
    </mc:Choice>
  </mc:AlternateContent>
  <bookViews>
    <workbookView xWindow="480" yWindow="240" windowWidth="14610" windowHeight="7515"/>
  </bookViews>
  <sheets>
    <sheet name="COVER Cap 2018" sheetId="10" r:id="rId1"/>
    <sheet name="Cap 2018 (R)" sheetId="3" r:id="rId2"/>
    <sheet name="COVER O&amp;M 2018" sheetId="9" r:id="rId3"/>
    <sheet name="O&amp;M 2018 (R)" sheetId="11" r:id="rId4"/>
    <sheet name="Source &gt;&gt;&gt;" sheetId="5" state="hidden" r:id="rId5"/>
    <sheet name="Capital Funds in 2018" sheetId="7" state="hidden" r:id="rId6"/>
    <sheet name="Capital Funds in Summary" sheetId="4" state="hidden" r:id="rId7"/>
    <sheet name="Capital Funds in Detaiils" sheetId="6" state="hidden" r:id="rId8"/>
    <sheet name="OM Funds in 2018" sheetId="8" state="hidden" r:id="rId9"/>
  </sheets>
  <definedNames>
    <definedName name="_xlnm._FilterDatabase" localSheetId="7" hidden="1">'Capital Funds in Detaiils'!$A$1:$BA$1106</definedName>
    <definedName name="_Order1" hidden="1">255</definedName>
    <definedName name="_Order2" hidden="1">255</definedName>
    <definedName name="AccessDatabase" hidden="1">"I:\COMTREL\FINICLE\TradeSummary.mdb"</definedName>
    <definedName name="_xlnm.Print_Area" localSheetId="3">'O&amp;M 2018 (R)'!$A$2:$L$65</definedName>
    <definedName name="_xlnm.Print_Titles" localSheetId="6">'Capital Funds in Summary'!$3:$3</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s>
  <calcPr calcId="152511"/>
  <pivotCaches>
    <pivotCache cacheId="0" r:id="rId10"/>
    <pivotCache cacheId="1" r:id="rId11"/>
  </pivotCaches>
</workbook>
</file>

<file path=xl/calcChain.xml><?xml version="1.0" encoding="utf-8"?>
<calcChain xmlns="http://schemas.openxmlformats.org/spreadsheetml/2006/main">
  <c r="C9" i="8" l="1"/>
  <c r="B10" i="7"/>
  <c r="B9" i="7"/>
  <c r="B8" i="7"/>
  <c r="C15" i="8" l="1"/>
  <c r="D15" i="8" s="1"/>
  <c r="D6" i="8"/>
  <c r="D7" i="8"/>
  <c r="D8" i="8"/>
  <c r="D9" i="8"/>
  <c r="D10" i="8"/>
  <c r="D12" i="8"/>
  <c r="D13" i="8"/>
  <c r="D14" i="8"/>
  <c r="D5" i="8"/>
  <c r="C11" i="8" l="1"/>
  <c r="C16" i="8" l="1"/>
  <c r="D11" i="8"/>
  <c r="D16" i="8"/>
  <c r="C16" i="7" l="1"/>
  <c r="B5" i="7"/>
  <c r="B14" i="7"/>
  <c r="B13" i="7"/>
  <c r="B6" i="7" l="1"/>
  <c r="B15" i="7"/>
  <c r="B16" i="7" s="1"/>
  <c r="B11" i="7"/>
  <c r="C7" i="7"/>
  <c r="C17" i="7" s="1"/>
  <c r="B7" i="7"/>
  <c r="BA1113" i="6"/>
  <c r="AZ1113" i="6"/>
  <c r="AY1113" i="6"/>
  <c r="AX1113" i="6"/>
  <c r="AW1113" i="6"/>
  <c r="AN1109" i="6"/>
  <c r="AK1109" i="6"/>
  <c r="AH1109" i="6"/>
  <c r="AE1109" i="6"/>
  <c r="AB1109" i="6"/>
  <c r="AA1109" i="6"/>
  <c r="Z1109" i="6"/>
  <c r="AN1108" i="6"/>
  <c r="AK1108" i="6"/>
  <c r="AH1108" i="6"/>
  <c r="AE1108" i="6"/>
  <c r="AB1108" i="6"/>
  <c r="AA1108" i="6"/>
  <c r="Z1108" i="6"/>
  <c r="AD1106" i="6"/>
  <c r="AD1105" i="6"/>
  <c r="AD1104" i="6"/>
  <c r="AD1103" i="6"/>
  <c r="AD1102" i="6"/>
  <c r="AP1100" i="6"/>
  <c r="AM1100" i="6"/>
  <c r="AJ1100" i="6"/>
  <c r="AG1100" i="6"/>
  <c r="AD1100" i="6"/>
  <c r="AP1099" i="6"/>
  <c r="AM1099" i="6"/>
  <c r="AJ1099" i="6"/>
  <c r="AG1099" i="6"/>
  <c r="AD1099" i="6"/>
  <c r="AM1098" i="6"/>
  <c r="AJ1098" i="6"/>
  <c r="AG1098" i="6"/>
  <c r="AD1098" i="6"/>
  <c r="A1098" i="6"/>
  <c r="AP1097" i="6"/>
  <c r="AM1097" i="6"/>
  <c r="AJ1097" i="6"/>
  <c r="AG1097" i="6"/>
  <c r="AD1097" i="6"/>
  <c r="A1097" i="6"/>
  <c r="AP1096" i="6"/>
  <c r="AM1096" i="6"/>
  <c r="AJ1096" i="6"/>
  <c r="AG1096" i="6"/>
  <c r="AD1096" i="6"/>
  <c r="A1096" i="6"/>
  <c r="AP1095" i="6"/>
  <c r="AM1095" i="6"/>
  <c r="AJ1095" i="6"/>
  <c r="AG1095" i="6"/>
  <c r="AD1095" i="6"/>
  <c r="A1095" i="6"/>
  <c r="AP1094" i="6"/>
  <c r="AM1094" i="6"/>
  <c r="AJ1094" i="6"/>
  <c r="AG1094" i="6"/>
  <c r="AD1094" i="6"/>
  <c r="A1094" i="6"/>
  <c r="AP1093" i="6"/>
  <c r="AM1093" i="6"/>
  <c r="AJ1093" i="6"/>
  <c r="AG1093" i="6"/>
  <c r="AD1093" i="6"/>
  <c r="A1093" i="6"/>
  <c r="AP1092" i="6"/>
  <c r="AM1092" i="6"/>
  <c r="AJ1092" i="6"/>
  <c r="AG1092" i="6"/>
  <c r="AD1092" i="6"/>
  <c r="A1092" i="6"/>
  <c r="AP1091" i="6"/>
  <c r="AM1091" i="6"/>
  <c r="AJ1091" i="6"/>
  <c r="AG1091" i="6"/>
  <c r="AD1091" i="6"/>
  <c r="A1091" i="6"/>
  <c r="AP1090" i="6"/>
  <c r="AM1090" i="6"/>
  <c r="AJ1090" i="6"/>
  <c r="AG1090" i="6"/>
  <c r="AD1090" i="6"/>
  <c r="A1090" i="6"/>
  <c r="AP1089" i="6"/>
  <c r="AM1089" i="6"/>
  <c r="AJ1089" i="6"/>
  <c r="AG1089" i="6"/>
  <c r="AD1089" i="6"/>
  <c r="A1089" i="6"/>
  <c r="AP1088" i="6"/>
  <c r="AM1088" i="6"/>
  <c r="AJ1088" i="6"/>
  <c r="AG1088" i="6"/>
  <c r="AD1088" i="6"/>
  <c r="A1088" i="6"/>
  <c r="AP1087" i="6"/>
  <c r="AM1087" i="6"/>
  <c r="AJ1087" i="6"/>
  <c r="AG1087" i="6"/>
  <c r="AD1087" i="6"/>
  <c r="A1087" i="6"/>
  <c r="AP1086" i="6"/>
  <c r="AM1086" i="6"/>
  <c r="AJ1086" i="6"/>
  <c r="AG1086" i="6"/>
  <c r="AD1086" i="6"/>
  <c r="A1086" i="6"/>
  <c r="AP1085" i="6"/>
  <c r="AM1085" i="6"/>
  <c r="AJ1085" i="6"/>
  <c r="AG1085" i="6"/>
  <c r="AD1085" i="6"/>
  <c r="A1085" i="6"/>
  <c r="AP1084" i="6"/>
  <c r="AM1084" i="6"/>
  <c r="AJ1084" i="6"/>
  <c r="AG1084" i="6"/>
  <c r="AD1084" i="6"/>
  <c r="A1084" i="6"/>
  <c r="AP1083" i="6"/>
  <c r="AM1083" i="6"/>
  <c r="AJ1083" i="6"/>
  <c r="AG1083" i="6"/>
  <c r="AD1083" i="6"/>
  <c r="A1083" i="6"/>
  <c r="AP1082" i="6"/>
  <c r="AM1082" i="6"/>
  <c r="AJ1082" i="6"/>
  <c r="AG1082" i="6"/>
  <c r="AD1082" i="6"/>
  <c r="A1082" i="6"/>
  <c r="AP1081" i="6"/>
  <c r="AM1081" i="6"/>
  <c r="AJ1081" i="6"/>
  <c r="AG1081" i="6"/>
  <c r="AD1081" i="6"/>
  <c r="A1081" i="6"/>
  <c r="AP1080" i="6"/>
  <c r="AM1080" i="6"/>
  <c r="AJ1080" i="6"/>
  <c r="AG1080" i="6"/>
  <c r="AD1080" i="6"/>
  <c r="AP1079" i="6"/>
  <c r="AM1079" i="6"/>
  <c r="AJ1079" i="6"/>
  <c r="AG1079" i="6"/>
  <c r="AD1079" i="6"/>
  <c r="AP1078" i="6"/>
  <c r="AM1078" i="6"/>
  <c r="AJ1078" i="6"/>
  <c r="AG1078" i="6"/>
  <c r="AD1078" i="6"/>
  <c r="AP1077" i="6"/>
  <c r="AM1077" i="6"/>
  <c r="AJ1077" i="6"/>
  <c r="AG1077" i="6"/>
  <c r="AD1077" i="6"/>
  <c r="AP1076" i="6"/>
  <c r="AM1076" i="6"/>
  <c r="AJ1076" i="6"/>
  <c r="AG1076" i="6"/>
  <c r="AD1076" i="6"/>
  <c r="AP1075" i="6"/>
  <c r="AM1075" i="6"/>
  <c r="AJ1075" i="6"/>
  <c r="AG1075" i="6"/>
  <c r="AD1075" i="6"/>
  <c r="AP1074" i="6"/>
  <c r="AM1074" i="6"/>
  <c r="AJ1074" i="6"/>
  <c r="AG1074" i="6"/>
  <c r="AD1074" i="6"/>
  <c r="AP1073" i="6"/>
  <c r="AM1073" i="6"/>
  <c r="AJ1073" i="6"/>
  <c r="AG1073" i="6"/>
  <c r="AD1073" i="6"/>
  <c r="AP1072" i="6"/>
  <c r="AM1072" i="6"/>
  <c r="AJ1072" i="6"/>
  <c r="AG1072" i="6"/>
  <c r="AD1072" i="6"/>
  <c r="AP1071" i="6"/>
  <c r="AM1071" i="6"/>
  <c r="AJ1071" i="6"/>
  <c r="AG1071" i="6"/>
  <c r="AD1071" i="6"/>
  <c r="AP1070" i="6"/>
  <c r="AM1070" i="6"/>
  <c r="AJ1070" i="6"/>
  <c r="AG1070" i="6"/>
  <c r="AD1070" i="6"/>
  <c r="AP1069" i="6"/>
  <c r="AM1069" i="6"/>
  <c r="AJ1069" i="6"/>
  <c r="AG1069" i="6"/>
  <c r="AD1069" i="6"/>
  <c r="AP1068" i="6"/>
  <c r="AM1068" i="6"/>
  <c r="AJ1068" i="6"/>
  <c r="AG1068" i="6"/>
  <c r="AD1068" i="6"/>
  <c r="AP1067" i="6"/>
  <c r="AM1067" i="6"/>
  <c r="AJ1067" i="6"/>
  <c r="AG1067" i="6"/>
  <c r="AD1067" i="6"/>
  <c r="AP1066" i="6"/>
  <c r="AM1066" i="6"/>
  <c r="AJ1066" i="6"/>
  <c r="AG1066" i="6"/>
  <c r="AD1066" i="6"/>
  <c r="AP1065" i="6"/>
  <c r="AM1065" i="6"/>
  <c r="AJ1065" i="6"/>
  <c r="AG1065" i="6"/>
  <c r="AD1065" i="6"/>
  <c r="AP1064" i="6"/>
  <c r="AM1064" i="6"/>
  <c r="AJ1064" i="6"/>
  <c r="AG1064" i="6"/>
  <c r="AD1064" i="6"/>
  <c r="AP1063" i="6"/>
  <c r="AM1063" i="6"/>
  <c r="AJ1063" i="6"/>
  <c r="AG1063" i="6"/>
  <c r="AD1063" i="6"/>
  <c r="AP1062" i="6"/>
  <c r="AM1062" i="6"/>
  <c r="AJ1062" i="6"/>
  <c r="AG1062" i="6"/>
  <c r="AD1062" i="6"/>
  <c r="AP1061" i="6"/>
  <c r="AM1061" i="6"/>
  <c r="AJ1061" i="6"/>
  <c r="AG1061" i="6"/>
  <c r="AD1061" i="6"/>
  <c r="AP1060" i="6"/>
  <c r="AM1060" i="6"/>
  <c r="AJ1060" i="6"/>
  <c r="AG1060" i="6"/>
  <c r="AD1060" i="6"/>
  <c r="AP1059" i="6"/>
  <c r="AM1059" i="6"/>
  <c r="AJ1059" i="6"/>
  <c r="AG1059" i="6"/>
  <c r="AD1059" i="6"/>
  <c r="AP1058" i="6"/>
  <c r="AM1058" i="6"/>
  <c r="AJ1058" i="6"/>
  <c r="AG1058" i="6"/>
  <c r="AD1058" i="6"/>
  <c r="AP1057" i="6"/>
  <c r="AM1057" i="6"/>
  <c r="AJ1057" i="6"/>
  <c r="AG1057" i="6"/>
  <c r="AD1057" i="6"/>
  <c r="AP1056" i="6"/>
  <c r="AM1056" i="6"/>
  <c r="AJ1056" i="6"/>
  <c r="AG1056" i="6"/>
  <c r="AD1056" i="6"/>
  <c r="AP1055" i="6"/>
  <c r="AM1055" i="6"/>
  <c r="AJ1055" i="6"/>
  <c r="AG1055" i="6"/>
  <c r="AD1055" i="6"/>
  <c r="AP1054" i="6"/>
  <c r="AM1054" i="6"/>
  <c r="AJ1054" i="6"/>
  <c r="AG1054" i="6"/>
  <c r="AD1054" i="6"/>
  <c r="AP1053" i="6"/>
  <c r="AM1053" i="6"/>
  <c r="AJ1053" i="6"/>
  <c r="AG1053" i="6"/>
  <c r="AD1053" i="6"/>
  <c r="AP1052" i="6"/>
  <c r="AM1052" i="6"/>
  <c r="AJ1052" i="6"/>
  <c r="AG1052" i="6"/>
  <c r="AD1052" i="6"/>
  <c r="AP1051" i="6"/>
  <c r="AM1051" i="6"/>
  <c r="AJ1051" i="6"/>
  <c r="AG1051" i="6"/>
  <c r="AD1051" i="6"/>
  <c r="AP1050" i="6"/>
  <c r="AM1050" i="6"/>
  <c r="AJ1050" i="6"/>
  <c r="AG1050" i="6"/>
  <c r="AD1050" i="6"/>
  <c r="AP1049" i="6"/>
  <c r="AM1049" i="6"/>
  <c r="AJ1049" i="6"/>
  <c r="AG1049" i="6"/>
  <c r="AD1049" i="6"/>
  <c r="AP1048" i="6"/>
  <c r="AM1048" i="6"/>
  <c r="AJ1048" i="6"/>
  <c r="AG1048" i="6"/>
  <c r="AD1048" i="6"/>
  <c r="AP1047" i="6"/>
  <c r="AM1047" i="6"/>
  <c r="AJ1047" i="6"/>
  <c r="AG1047" i="6"/>
  <c r="AD1047" i="6"/>
  <c r="AP1046" i="6"/>
  <c r="AM1046" i="6"/>
  <c r="AJ1046" i="6"/>
  <c r="AG1046" i="6"/>
  <c r="AD1046" i="6"/>
  <c r="AP1045" i="6"/>
  <c r="AM1045" i="6"/>
  <c r="AJ1045" i="6"/>
  <c r="AG1045" i="6"/>
  <c r="AD1045" i="6"/>
  <c r="AP1044" i="6"/>
  <c r="AM1044" i="6"/>
  <c r="AJ1044" i="6"/>
  <c r="AG1044" i="6"/>
  <c r="AD1044" i="6"/>
  <c r="AP1043" i="6"/>
  <c r="AM1043" i="6"/>
  <c r="AJ1043" i="6"/>
  <c r="AG1043" i="6"/>
  <c r="AD1043" i="6"/>
  <c r="AP1042" i="6"/>
  <c r="AM1042" i="6"/>
  <c r="AJ1042" i="6"/>
  <c r="AG1042" i="6"/>
  <c r="AD1042" i="6"/>
  <c r="AP1041" i="6"/>
  <c r="AM1041" i="6"/>
  <c r="AJ1041" i="6"/>
  <c r="AG1041" i="6"/>
  <c r="AD1041" i="6"/>
  <c r="AP1040" i="6"/>
  <c r="AM1040" i="6"/>
  <c r="AJ1040" i="6"/>
  <c r="AF1040" i="6"/>
  <c r="AG1040" i="6" s="1"/>
  <c r="AD1040" i="6"/>
  <c r="AP1039" i="6"/>
  <c r="AM1039" i="6"/>
  <c r="AJ1039" i="6"/>
  <c r="AG1039" i="6"/>
  <c r="AD1039" i="6"/>
  <c r="AP1038" i="6"/>
  <c r="AM1038" i="6"/>
  <c r="AJ1038" i="6"/>
  <c r="AG1038" i="6"/>
  <c r="AD1038" i="6"/>
  <c r="AP1037" i="6"/>
  <c r="AM1037" i="6"/>
  <c r="AJ1037" i="6"/>
  <c r="AG1037" i="6"/>
  <c r="AD1037" i="6"/>
  <c r="AP1036" i="6"/>
  <c r="AM1036" i="6"/>
  <c r="AJ1036" i="6"/>
  <c r="AG1036" i="6"/>
  <c r="AD1036" i="6"/>
  <c r="AP1035" i="6"/>
  <c r="AM1035" i="6"/>
  <c r="AJ1035" i="6"/>
  <c r="AG1035" i="6"/>
  <c r="AD1035" i="6"/>
  <c r="AP1034" i="6"/>
  <c r="AM1034" i="6"/>
  <c r="AJ1034" i="6"/>
  <c r="AF1034" i="6"/>
  <c r="AG1034" i="6" s="1"/>
  <c r="AD1034" i="6"/>
  <c r="AP1033" i="6"/>
  <c r="AM1033" i="6"/>
  <c r="AJ1033" i="6"/>
  <c r="AG1033" i="6"/>
  <c r="AD1033" i="6"/>
  <c r="AP1032" i="6"/>
  <c r="AM1032" i="6"/>
  <c r="AJ1032" i="6"/>
  <c r="AG1032" i="6"/>
  <c r="AD1032" i="6"/>
  <c r="AP1031" i="6"/>
  <c r="AM1031" i="6"/>
  <c r="AJ1031" i="6"/>
  <c r="AG1031" i="6"/>
  <c r="AD1031" i="6"/>
  <c r="AP1030" i="6"/>
  <c r="AM1030" i="6"/>
  <c r="AJ1030" i="6"/>
  <c r="AG1030" i="6"/>
  <c r="AD1030" i="6"/>
  <c r="AP1029" i="6"/>
  <c r="AM1029" i="6"/>
  <c r="AJ1029" i="6"/>
  <c r="AG1029" i="6"/>
  <c r="AD1029" i="6"/>
  <c r="AP1028" i="6"/>
  <c r="AM1028" i="6"/>
  <c r="AJ1028" i="6"/>
  <c r="AG1028" i="6"/>
  <c r="AD1028" i="6"/>
  <c r="AP1027" i="6"/>
  <c r="AM1027" i="6"/>
  <c r="AJ1027" i="6"/>
  <c r="AG1027" i="6"/>
  <c r="AD1027" i="6"/>
  <c r="AP1026" i="6"/>
  <c r="AM1026" i="6"/>
  <c r="AJ1026" i="6"/>
  <c r="AG1026" i="6"/>
  <c r="AD1026" i="6"/>
  <c r="AP1025" i="6"/>
  <c r="AM1025" i="6"/>
  <c r="AJ1025" i="6"/>
  <c r="AG1025" i="6"/>
  <c r="AD1025" i="6"/>
  <c r="AP1024" i="6"/>
  <c r="AM1024" i="6"/>
  <c r="AJ1024" i="6"/>
  <c r="AG1024" i="6"/>
  <c r="AD1024" i="6"/>
  <c r="AP1023" i="6"/>
  <c r="AM1023" i="6"/>
  <c r="AJ1023" i="6"/>
  <c r="AG1023" i="6"/>
  <c r="AD1023" i="6"/>
  <c r="A1023" i="6"/>
  <c r="AP1022" i="6"/>
  <c r="AM1022" i="6"/>
  <c r="AJ1022" i="6"/>
  <c r="AG1022" i="6"/>
  <c r="AD1022" i="6"/>
  <c r="A1022" i="6"/>
  <c r="AP1021" i="6"/>
  <c r="AM1021" i="6"/>
  <c r="AJ1021" i="6"/>
  <c r="AG1021" i="6"/>
  <c r="AD1021" i="6"/>
  <c r="A1021" i="6"/>
  <c r="AP1020" i="6"/>
  <c r="AM1020" i="6"/>
  <c r="AJ1020" i="6"/>
  <c r="AG1020" i="6"/>
  <c r="AD1020" i="6"/>
  <c r="A1020" i="6"/>
  <c r="AP1019" i="6"/>
  <c r="AM1019" i="6"/>
  <c r="AJ1019" i="6"/>
  <c r="AG1019" i="6"/>
  <c r="AD1019" i="6"/>
  <c r="A1019" i="6"/>
  <c r="AP1018" i="6"/>
  <c r="AM1018" i="6"/>
  <c r="AJ1018" i="6"/>
  <c r="AG1018" i="6"/>
  <c r="AD1018" i="6"/>
  <c r="A1018" i="6"/>
  <c r="AP1017" i="6"/>
  <c r="AM1017" i="6"/>
  <c r="AJ1017" i="6"/>
  <c r="AG1017" i="6"/>
  <c r="AD1017" i="6"/>
  <c r="A1017" i="6"/>
  <c r="AP1016" i="6"/>
  <c r="AM1016" i="6"/>
  <c r="AJ1016" i="6"/>
  <c r="AG1016" i="6"/>
  <c r="AD1016" i="6"/>
  <c r="A1016" i="6"/>
  <c r="AP1015" i="6"/>
  <c r="AM1015" i="6"/>
  <c r="AJ1015" i="6"/>
  <c r="AG1015" i="6"/>
  <c r="AD1015" i="6"/>
  <c r="A1015" i="6"/>
  <c r="AP1014" i="6"/>
  <c r="AM1014" i="6"/>
  <c r="AJ1014" i="6"/>
  <c r="AG1014" i="6"/>
  <c r="AD1014" i="6"/>
  <c r="A1014" i="6"/>
  <c r="AP1013" i="6"/>
  <c r="AM1013" i="6"/>
  <c r="AJ1013" i="6"/>
  <c r="AG1013" i="6"/>
  <c r="AD1013" i="6"/>
  <c r="A1013" i="6"/>
  <c r="AP1012" i="6"/>
  <c r="AM1012" i="6"/>
  <c r="AJ1012" i="6"/>
  <c r="AG1012" i="6"/>
  <c r="AD1012" i="6"/>
  <c r="A1012" i="6"/>
  <c r="AP1011" i="6"/>
  <c r="AM1011" i="6"/>
  <c r="AJ1011" i="6"/>
  <c r="AG1011" i="6"/>
  <c r="AD1011" i="6"/>
  <c r="A1011" i="6"/>
  <c r="AP1010" i="6"/>
  <c r="AM1010" i="6"/>
  <c r="AJ1010" i="6"/>
  <c r="AG1010" i="6"/>
  <c r="AD1010" i="6"/>
  <c r="A1010" i="6"/>
  <c r="AP1009" i="6"/>
  <c r="AM1009" i="6"/>
  <c r="AJ1009" i="6"/>
  <c r="AG1009" i="6"/>
  <c r="AD1009" i="6"/>
  <c r="A1009" i="6"/>
  <c r="AP1008" i="6"/>
  <c r="AM1008" i="6"/>
  <c r="AJ1008" i="6"/>
  <c r="AG1008" i="6"/>
  <c r="AD1008" i="6"/>
  <c r="A1008" i="6"/>
  <c r="AP1007" i="6"/>
  <c r="AM1007" i="6"/>
  <c r="AJ1007" i="6"/>
  <c r="AG1007" i="6"/>
  <c r="AD1007" i="6"/>
  <c r="A1007" i="6"/>
  <c r="AP1006" i="6"/>
  <c r="AM1006" i="6"/>
  <c r="AJ1006" i="6"/>
  <c r="AG1006" i="6"/>
  <c r="AD1006" i="6"/>
  <c r="A1006" i="6"/>
  <c r="AP1005" i="6"/>
  <c r="AM1005" i="6"/>
  <c r="AJ1005" i="6"/>
  <c r="AG1005" i="6"/>
  <c r="AD1005" i="6"/>
  <c r="A1005" i="6"/>
  <c r="AP1004" i="6"/>
  <c r="AM1004" i="6"/>
  <c r="AJ1004" i="6"/>
  <c r="AG1004" i="6"/>
  <c r="AD1004" i="6"/>
  <c r="A1004" i="6"/>
  <c r="AP1003" i="6"/>
  <c r="AM1003" i="6"/>
  <c r="AJ1003" i="6"/>
  <c r="AG1003" i="6"/>
  <c r="AD1003" i="6"/>
  <c r="A1003" i="6"/>
  <c r="AQ1002" i="6"/>
  <c r="AO1002" i="6"/>
  <c r="AP1002" i="6" s="1"/>
  <c r="AM1002" i="6"/>
  <c r="AJ1002" i="6"/>
  <c r="AG1002" i="6"/>
  <c r="AD1002" i="6"/>
  <c r="A1002" i="6"/>
  <c r="AP1001" i="6"/>
  <c r="AM1001" i="6"/>
  <c r="AJ1001" i="6"/>
  <c r="AG1001" i="6"/>
  <c r="AD1001" i="6"/>
  <c r="A1001" i="6"/>
  <c r="AO1000" i="6"/>
  <c r="AP1000" i="6" s="1"/>
  <c r="AM1000" i="6"/>
  <c r="AJ1000" i="6"/>
  <c r="AG1000" i="6"/>
  <c r="AD1000" i="6"/>
  <c r="A1000" i="6"/>
  <c r="AP999" i="6"/>
  <c r="AM999" i="6"/>
  <c r="AJ999" i="6"/>
  <c r="AG999" i="6"/>
  <c r="AD999" i="6"/>
  <c r="A999" i="6"/>
  <c r="AQ998" i="6"/>
  <c r="AP998" i="6"/>
  <c r="AM998" i="6"/>
  <c r="AJ998" i="6"/>
  <c r="AG998" i="6"/>
  <c r="AD998" i="6"/>
  <c r="A998" i="6"/>
  <c r="AQ997" i="6"/>
  <c r="AP997" i="6"/>
  <c r="AM997" i="6"/>
  <c r="AJ997" i="6"/>
  <c r="AG997" i="6"/>
  <c r="AD997" i="6"/>
  <c r="A997" i="6"/>
  <c r="AQ996" i="6"/>
  <c r="AP996" i="6"/>
  <c r="AM996" i="6"/>
  <c r="AJ996" i="6"/>
  <c r="AG996" i="6"/>
  <c r="AD996" i="6"/>
  <c r="A996" i="6"/>
  <c r="AP995" i="6"/>
  <c r="AM995" i="6"/>
  <c r="AJ995" i="6"/>
  <c r="AG995" i="6"/>
  <c r="AD995" i="6"/>
  <c r="A995" i="6"/>
  <c r="AP994" i="6"/>
  <c r="AM994" i="6"/>
  <c r="AJ994" i="6"/>
  <c r="AG994" i="6"/>
  <c r="AD994" i="6"/>
  <c r="A994" i="6"/>
  <c r="AP993" i="6"/>
  <c r="AM993" i="6"/>
  <c r="AJ993" i="6"/>
  <c r="AG993" i="6"/>
  <c r="AD993" i="6"/>
  <c r="A993" i="6"/>
  <c r="AO992" i="6"/>
  <c r="AP992" i="6" s="1"/>
  <c r="AM992" i="6"/>
  <c r="AJ992" i="6"/>
  <c r="AG992" i="6"/>
  <c r="AD992" i="6"/>
  <c r="A992" i="6"/>
  <c r="AP991" i="6"/>
  <c r="AM991" i="6"/>
  <c r="AJ991" i="6"/>
  <c r="AG991" i="6"/>
  <c r="AD991" i="6"/>
  <c r="A991" i="6"/>
  <c r="AP990" i="6"/>
  <c r="AM990" i="6"/>
  <c r="AJ990" i="6"/>
  <c r="AG990" i="6"/>
  <c r="AD990" i="6"/>
  <c r="A990" i="6"/>
  <c r="AP989" i="6"/>
  <c r="AM989" i="6"/>
  <c r="AJ989" i="6"/>
  <c r="AG989" i="6"/>
  <c r="AD989" i="6"/>
  <c r="A989" i="6"/>
  <c r="AP988" i="6"/>
  <c r="AM988" i="6"/>
  <c r="AJ988" i="6"/>
  <c r="AG988" i="6"/>
  <c r="AD988" i="6"/>
  <c r="A988" i="6"/>
  <c r="AP987" i="6"/>
  <c r="AM987" i="6"/>
  <c r="AJ987" i="6"/>
  <c r="AG987" i="6"/>
  <c r="AD987" i="6"/>
  <c r="A987" i="6"/>
  <c r="AP986" i="6"/>
  <c r="AM986" i="6"/>
  <c r="AJ986" i="6"/>
  <c r="AG986" i="6"/>
  <c r="AD986" i="6"/>
  <c r="A986" i="6"/>
  <c r="AP985" i="6"/>
  <c r="AM985" i="6"/>
  <c r="AJ985" i="6"/>
  <c r="AG985" i="6"/>
  <c r="AD985" i="6"/>
  <c r="A985" i="6"/>
  <c r="AP984" i="6"/>
  <c r="AM984" i="6"/>
  <c r="AJ984" i="6"/>
  <c r="AG984" i="6"/>
  <c r="AD984" i="6"/>
  <c r="A984" i="6"/>
  <c r="AQ983" i="6"/>
  <c r="AO983" i="6"/>
  <c r="AP983" i="6" s="1"/>
  <c r="AM983" i="6"/>
  <c r="AL983" i="6"/>
  <c r="AI983" i="6"/>
  <c r="AJ983" i="6" s="1"/>
  <c r="AG983" i="6"/>
  <c r="AD983" i="6"/>
  <c r="A983" i="6"/>
  <c r="AP982" i="6"/>
  <c r="AM982" i="6"/>
  <c r="AJ982" i="6"/>
  <c r="AG982" i="6"/>
  <c r="AD982" i="6"/>
  <c r="A982" i="6"/>
  <c r="AP981" i="6"/>
  <c r="AM981" i="6"/>
  <c r="AJ981" i="6"/>
  <c r="AG981" i="6"/>
  <c r="AD981" i="6"/>
  <c r="A981" i="6"/>
  <c r="AP980" i="6"/>
  <c r="AM980" i="6"/>
  <c r="AJ980" i="6"/>
  <c r="AG980" i="6"/>
  <c r="AD980" i="6"/>
  <c r="A980" i="6"/>
  <c r="AP979" i="6"/>
  <c r="AM979" i="6"/>
  <c r="AJ979" i="6"/>
  <c r="AG979" i="6"/>
  <c r="AD979" i="6"/>
  <c r="A979" i="6"/>
  <c r="AP978" i="6"/>
  <c r="AM978" i="6"/>
  <c r="AJ978" i="6"/>
  <c r="AG978" i="6"/>
  <c r="AD978" i="6"/>
  <c r="A978" i="6"/>
  <c r="AP977" i="6"/>
  <c r="AM977" i="6"/>
  <c r="AJ977" i="6"/>
  <c r="AG977" i="6"/>
  <c r="AD977" i="6"/>
  <c r="A977" i="6"/>
  <c r="AP976" i="6"/>
  <c r="AM976" i="6"/>
  <c r="AJ976" i="6"/>
  <c r="AG976" i="6"/>
  <c r="AD976" i="6"/>
  <c r="A976" i="6"/>
  <c r="AP975" i="6"/>
  <c r="AM975" i="6"/>
  <c r="AJ975" i="6"/>
  <c r="AG975" i="6"/>
  <c r="AD975" i="6"/>
  <c r="A975" i="6"/>
  <c r="AP974" i="6"/>
  <c r="AM974" i="6"/>
  <c r="AJ974" i="6"/>
  <c r="AG974" i="6"/>
  <c r="AD974" i="6"/>
  <c r="A974" i="6"/>
  <c r="AP973" i="6"/>
  <c r="AM973" i="6"/>
  <c r="AJ973" i="6"/>
  <c r="AG973" i="6"/>
  <c r="AD973" i="6"/>
  <c r="A973" i="6"/>
  <c r="AP972" i="6"/>
  <c r="AM972" i="6"/>
  <c r="AJ972" i="6"/>
  <c r="AG972" i="6"/>
  <c r="AD972" i="6"/>
  <c r="A972" i="6"/>
  <c r="AP971" i="6"/>
  <c r="AM971" i="6"/>
  <c r="AJ971" i="6"/>
  <c r="AG971" i="6"/>
  <c r="AD971" i="6"/>
  <c r="A971" i="6"/>
  <c r="AP970" i="6"/>
  <c r="AM970" i="6"/>
  <c r="AJ970" i="6"/>
  <c r="AG970" i="6"/>
  <c r="AD970" i="6"/>
  <c r="A970" i="6"/>
  <c r="AP969" i="6"/>
  <c r="AM969" i="6"/>
  <c r="AJ969" i="6"/>
  <c r="AG969" i="6"/>
  <c r="AD969" i="6"/>
  <c r="A969" i="6"/>
  <c r="AP968" i="6"/>
  <c r="AM968" i="6"/>
  <c r="AJ968" i="6"/>
  <c r="AG968" i="6"/>
  <c r="AD968" i="6"/>
  <c r="A968" i="6"/>
  <c r="AP967" i="6"/>
  <c r="AM967" i="6"/>
  <c r="AJ967" i="6"/>
  <c r="AG967" i="6"/>
  <c r="AD967" i="6"/>
  <c r="A967" i="6"/>
  <c r="AP966" i="6"/>
  <c r="AM966" i="6"/>
  <c r="AJ966" i="6"/>
  <c r="AG966" i="6"/>
  <c r="AD966" i="6"/>
  <c r="A966" i="6"/>
  <c r="AP965" i="6"/>
  <c r="AM965" i="6"/>
  <c r="AJ965" i="6"/>
  <c r="AG965" i="6"/>
  <c r="AD965" i="6"/>
  <c r="A965" i="6"/>
  <c r="AP964" i="6"/>
  <c r="AM964" i="6"/>
  <c r="AJ964" i="6"/>
  <c r="AG964" i="6"/>
  <c r="AD964" i="6"/>
  <c r="A964" i="6"/>
  <c r="AP963" i="6"/>
  <c r="AM963" i="6"/>
  <c r="AJ963" i="6"/>
  <c r="AG963" i="6"/>
  <c r="AD963" i="6"/>
  <c r="A963" i="6"/>
  <c r="AP962" i="6"/>
  <c r="AM962" i="6"/>
  <c r="AJ962" i="6"/>
  <c r="AG962" i="6"/>
  <c r="AD962" i="6"/>
  <c r="A962" i="6"/>
  <c r="AP961" i="6"/>
  <c r="AM961" i="6"/>
  <c r="AJ961" i="6"/>
  <c r="AG961" i="6"/>
  <c r="AD961" i="6"/>
  <c r="A961" i="6"/>
  <c r="AP960" i="6"/>
  <c r="AM960" i="6"/>
  <c r="AJ960" i="6"/>
  <c r="AG960" i="6"/>
  <c r="AD960" i="6"/>
  <c r="A960" i="6"/>
  <c r="AP959" i="6"/>
  <c r="AM959" i="6"/>
  <c r="AJ959" i="6"/>
  <c r="AG959" i="6"/>
  <c r="AD959" i="6"/>
  <c r="A959" i="6"/>
  <c r="AQ958" i="6"/>
  <c r="AO958" i="6"/>
  <c r="AM958" i="6"/>
  <c r="AJ958" i="6"/>
  <c r="AG958" i="6"/>
  <c r="AD958" i="6"/>
  <c r="A958" i="6"/>
  <c r="AP957" i="6"/>
  <c r="AM957" i="6"/>
  <c r="AJ957" i="6"/>
  <c r="AG957" i="6"/>
  <c r="AD957" i="6"/>
  <c r="A957" i="6"/>
  <c r="AP956" i="6"/>
  <c r="AM956" i="6"/>
  <c r="AJ956" i="6"/>
  <c r="AG956" i="6"/>
  <c r="AD956" i="6"/>
  <c r="A956" i="6"/>
  <c r="AP955" i="6"/>
  <c r="AM955" i="6"/>
  <c r="AJ955" i="6"/>
  <c r="AG955" i="6"/>
  <c r="AD955" i="6"/>
  <c r="A955" i="6"/>
  <c r="AP954" i="6"/>
  <c r="AM954" i="6"/>
  <c r="AJ954" i="6"/>
  <c r="AG954" i="6"/>
  <c r="AD954" i="6"/>
  <c r="A954" i="6"/>
  <c r="AP953" i="6"/>
  <c r="AM953" i="6"/>
  <c r="AJ953" i="6"/>
  <c r="AG953" i="6"/>
  <c r="AD953" i="6"/>
  <c r="A953" i="6"/>
  <c r="AP952" i="6"/>
  <c r="AM952" i="6"/>
  <c r="AJ952" i="6"/>
  <c r="AG952" i="6"/>
  <c r="AD952" i="6"/>
  <c r="A952" i="6"/>
  <c r="AP951" i="6"/>
  <c r="AM951" i="6"/>
  <c r="AJ951" i="6"/>
  <c r="AG951" i="6"/>
  <c r="AD951" i="6"/>
  <c r="A951" i="6"/>
  <c r="AP950" i="6"/>
  <c r="AO950" i="6"/>
  <c r="AM950" i="6"/>
  <c r="AJ950" i="6"/>
  <c r="AG950" i="6"/>
  <c r="AD950" i="6"/>
  <c r="A950" i="6"/>
  <c r="AP949" i="6"/>
  <c r="AM949" i="6"/>
  <c r="AJ949" i="6"/>
  <c r="AG949" i="6"/>
  <c r="AD949" i="6"/>
  <c r="A949" i="6"/>
  <c r="AP948" i="6"/>
  <c r="AM948" i="6"/>
  <c r="AJ948" i="6"/>
  <c r="AG948" i="6"/>
  <c r="AD948" i="6"/>
  <c r="A948" i="6"/>
  <c r="AP947" i="6"/>
  <c r="AM947" i="6"/>
  <c r="AJ947" i="6"/>
  <c r="AG947" i="6"/>
  <c r="AD947" i="6"/>
  <c r="A947" i="6"/>
  <c r="AP946" i="6"/>
  <c r="AM946" i="6"/>
  <c r="AJ946" i="6"/>
  <c r="AG946" i="6"/>
  <c r="AD946" i="6"/>
  <c r="A946" i="6"/>
  <c r="AP945" i="6"/>
  <c r="AM945" i="6"/>
  <c r="AJ945" i="6"/>
  <c r="AG945" i="6"/>
  <c r="AD945" i="6"/>
  <c r="A945" i="6"/>
  <c r="AP944" i="6"/>
  <c r="AM944" i="6"/>
  <c r="AJ944" i="6"/>
  <c r="AG944" i="6"/>
  <c r="AD944" i="6"/>
  <c r="A944" i="6"/>
  <c r="AP943" i="6"/>
  <c r="AM943" i="6"/>
  <c r="AJ943" i="6"/>
  <c r="AG943" i="6"/>
  <c r="AD943" i="6"/>
  <c r="A943" i="6"/>
  <c r="AP942" i="6"/>
  <c r="AM942" i="6"/>
  <c r="AJ942" i="6"/>
  <c r="AG942" i="6"/>
  <c r="AD942" i="6"/>
  <c r="A942" i="6"/>
  <c r="AP941" i="6"/>
  <c r="AM941" i="6"/>
  <c r="AJ941" i="6"/>
  <c r="AG941" i="6"/>
  <c r="AD941" i="6"/>
  <c r="A941" i="6"/>
  <c r="AP940" i="6"/>
  <c r="AM940" i="6"/>
  <c r="AJ940" i="6"/>
  <c r="AG940" i="6"/>
  <c r="AD940" i="6"/>
  <c r="A940" i="6"/>
  <c r="AP939" i="6"/>
  <c r="AM939" i="6"/>
  <c r="AJ939" i="6"/>
  <c r="AG939" i="6"/>
  <c r="AD939" i="6"/>
  <c r="A939" i="6"/>
  <c r="AP938" i="6"/>
  <c r="AM938" i="6"/>
  <c r="AJ938" i="6"/>
  <c r="AG938" i="6"/>
  <c r="AD938" i="6"/>
  <c r="A938" i="6"/>
  <c r="AP937" i="6"/>
  <c r="AM937" i="6"/>
  <c r="AJ937" i="6"/>
  <c r="AG937" i="6"/>
  <c r="AD937" i="6"/>
  <c r="A937" i="6"/>
  <c r="AP936" i="6"/>
  <c r="AM936" i="6"/>
  <c r="AJ936" i="6"/>
  <c r="AG936" i="6"/>
  <c r="AD936" i="6"/>
  <c r="A936" i="6"/>
  <c r="AP935" i="6"/>
  <c r="AM935" i="6"/>
  <c r="AJ935" i="6"/>
  <c r="AG935" i="6"/>
  <c r="AD935" i="6"/>
  <c r="A935" i="6"/>
  <c r="AP934" i="6"/>
  <c r="AM934" i="6"/>
  <c r="AJ934" i="6"/>
  <c r="AG934" i="6"/>
  <c r="AD934" i="6"/>
  <c r="A934" i="6"/>
  <c r="AP933" i="6"/>
  <c r="AM933" i="6"/>
  <c r="AJ933" i="6"/>
  <c r="AG933" i="6"/>
  <c r="AD933" i="6"/>
  <c r="A933" i="6"/>
  <c r="AP932" i="6"/>
  <c r="AM932" i="6"/>
  <c r="AJ932" i="6"/>
  <c r="AG932" i="6"/>
  <c r="AD932" i="6"/>
  <c r="A932" i="6"/>
  <c r="AP931" i="6"/>
  <c r="AM931" i="6"/>
  <c r="AJ931" i="6"/>
  <c r="AG931" i="6"/>
  <c r="AD931" i="6"/>
  <c r="A931" i="6"/>
  <c r="AP930" i="6"/>
  <c r="AM930" i="6"/>
  <c r="AJ930" i="6"/>
  <c r="AG930" i="6"/>
  <c r="AD930" i="6"/>
  <c r="A930" i="6"/>
  <c r="AP929" i="6"/>
  <c r="AM929" i="6"/>
  <c r="AJ929" i="6"/>
  <c r="AG929" i="6"/>
  <c r="AD929" i="6"/>
  <c r="A929" i="6"/>
  <c r="AP928" i="6"/>
  <c r="AM928" i="6"/>
  <c r="AJ928" i="6"/>
  <c r="AG928" i="6"/>
  <c r="AD928" i="6"/>
  <c r="A928" i="6"/>
  <c r="AP927" i="6"/>
  <c r="AM927" i="6"/>
  <c r="AJ927" i="6"/>
  <c r="AG927" i="6"/>
  <c r="AD927" i="6"/>
  <c r="A927" i="6"/>
  <c r="AP926" i="6"/>
  <c r="AM926" i="6"/>
  <c r="AJ926" i="6"/>
  <c r="AG926" i="6"/>
  <c r="AD926" i="6"/>
  <c r="A926" i="6"/>
  <c r="AP925" i="6"/>
  <c r="AM925" i="6"/>
  <c r="AJ925" i="6"/>
  <c r="AG925" i="6"/>
  <c r="AD925" i="6"/>
  <c r="A925" i="6"/>
  <c r="AP924" i="6"/>
  <c r="AM924" i="6"/>
  <c r="AJ924" i="6"/>
  <c r="AG924" i="6"/>
  <c r="AD924" i="6"/>
  <c r="A924" i="6"/>
  <c r="AP923" i="6"/>
  <c r="AM923" i="6"/>
  <c r="AJ923" i="6"/>
  <c r="AG923" i="6"/>
  <c r="AD923" i="6"/>
  <c r="A923" i="6"/>
  <c r="AP922" i="6"/>
  <c r="AM922" i="6"/>
  <c r="AJ922" i="6"/>
  <c r="AG922" i="6"/>
  <c r="AD922" i="6"/>
  <c r="A922" i="6"/>
  <c r="AP921" i="6"/>
  <c r="AM921" i="6"/>
  <c r="AJ921" i="6"/>
  <c r="AG921" i="6"/>
  <c r="AD921" i="6"/>
  <c r="A921" i="6"/>
  <c r="AP920" i="6"/>
  <c r="AM920" i="6"/>
  <c r="AJ920" i="6"/>
  <c r="AG920" i="6"/>
  <c r="AD920" i="6"/>
  <c r="A920" i="6"/>
  <c r="AP919" i="6"/>
  <c r="AM919" i="6"/>
  <c r="AJ919" i="6"/>
  <c r="AG919" i="6"/>
  <c r="AD919" i="6"/>
  <c r="A919" i="6"/>
  <c r="AP918" i="6"/>
  <c r="AM918" i="6"/>
  <c r="AJ918" i="6"/>
  <c r="AG918" i="6"/>
  <c r="AD918" i="6"/>
  <c r="A918" i="6"/>
  <c r="AP917" i="6"/>
  <c r="AM917" i="6"/>
  <c r="AJ917" i="6"/>
  <c r="AG917" i="6"/>
  <c r="AD917" i="6"/>
  <c r="A917" i="6"/>
  <c r="AP916" i="6"/>
  <c r="AM916" i="6"/>
  <c r="AJ916" i="6"/>
  <c r="AG916" i="6"/>
  <c r="AD916" i="6"/>
  <c r="A916" i="6"/>
  <c r="AP915" i="6"/>
  <c r="AM915" i="6"/>
  <c r="AJ915" i="6"/>
  <c r="AG915" i="6"/>
  <c r="AD915" i="6"/>
  <c r="A915" i="6"/>
  <c r="AP914" i="6"/>
  <c r="AM914" i="6"/>
  <c r="AJ914" i="6"/>
  <c r="AG914" i="6"/>
  <c r="AD914" i="6"/>
  <c r="A914" i="6"/>
  <c r="AP913" i="6"/>
  <c r="AM913" i="6"/>
  <c r="AJ913" i="6"/>
  <c r="AG913" i="6"/>
  <c r="AD913" i="6"/>
  <c r="A913" i="6"/>
  <c r="AP912" i="6"/>
  <c r="AM912" i="6"/>
  <c r="AJ912" i="6"/>
  <c r="AG912" i="6"/>
  <c r="AD912" i="6"/>
  <c r="A912" i="6"/>
  <c r="AP911" i="6"/>
  <c r="AM911" i="6"/>
  <c r="AJ911" i="6"/>
  <c r="AG911" i="6"/>
  <c r="AD911" i="6"/>
  <c r="A911" i="6"/>
  <c r="AP910" i="6"/>
  <c r="AM910" i="6"/>
  <c r="AJ910" i="6"/>
  <c r="AG910" i="6"/>
  <c r="AD910" i="6"/>
  <c r="A910" i="6"/>
  <c r="AP909" i="6"/>
  <c r="AM909" i="6"/>
  <c r="AJ909" i="6"/>
  <c r="AG909" i="6"/>
  <c r="AD909" i="6"/>
  <c r="A909" i="6"/>
  <c r="AP908" i="6"/>
  <c r="AM908" i="6"/>
  <c r="AJ908" i="6"/>
  <c r="AG908" i="6"/>
  <c r="AD908" i="6"/>
  <c r="A908" i="6"/>
  <c r="AP907" i="6"/>
  <c r="AM907" i="6"/>
  <c r="AJ907" i="6"/>
  <c r="AG907" i="6"/>
  <c r="AD907" i="6"/>
  <c r="A907" i="6"/>
  <c r="AP906" i="6"/>
  <c r="AM906" i="6"/>
  <c r="AJ906" i="6"/>
  <c r="AG906" i="6"/>
  <c r="AD906" i="6"/>
  <c r="A906" i="6"/>
  <c r="AP905" i="6"/>
  <c r="AM905" i="6"/>
  <c r="AJ905" i="6"/>
  <c r="AG905" i="6"/>
  <c r="AD905" i="6"/>
  <c r="A905" i="6"/>
  <c r="AP904" i="6"/>
  <c r="AM904" i="6"/>
  <c r="AJ904" i="6"/>
  <c r="AG904" i="6"/>
  <c r="AD904" i="6"/>
  <c r="A904" i="6"/>
  <c r="AP903" i="6"/>
  <c r="AM903" i="6"/>
  <c r="AJ903" i="6"/>
  <c r="AG903" i="6"/>
  <c r="AD903" i="6"/>
  <c r="A903" i="6"/>
  <c r="AP902" i="6"/>
  <c r="AM902" i="6"/>
  <c r="AJ902" i="6"/>
  <c r="AG902" i="6"/>
  <c r="AD902" i="6"/>
  <c r="A902" i="6"/>
  <c r="AP901" i="6"/>
  <c r="AM901" i="6"/>
  <c r="AJ901" i="6"/>
  <c r="AG901" i="6"/>
  <c r="AD901" i="6"/>
  <c r="A901" i="6"/>
  <c r="AP900" i="6"/>
  <c r="AM900" i="6"/>
  <c r="AJ900" i="6"/>
  <c r="AG900" i="6"/>
  <c r="AD900" i="6"/>
  <c r="A900" i="6"/>
  <c r="AP899" i="6"/>
  <c r="AM899" i="6"/>
  <c r="AJ899" i="6"/>
  <c r="AG899" i="6"/>
  <c r="AD899" i="6"/>
  <c r="A899" i="6"/>
  <c r="AP898" i="6"/>
  <c r="AM898" i="6"/>
  <c r="AJ898" i="6"/>
  <c r="AG898" i="6"/>
  <c r="AD898" i="6"/>
  <c r="A898" i="6"/>
  <c r="AP897" i="6"/>
  <c r="AM897" i="6"/>
  <c r="AJ897" i="6"/>
  <c r="AG897" i="6"/>
  <c r="AD897" i="6"/>
  <c r="A897" i="6"/>
  <c r="AP896" i="6"/>
  <c r="AM896" i="6"/>
  <c r="AJ896" i="6"/>
  <c r="AG896" i="6"/>
  <c r="AD896" i="6"/>
  <c r="A896" i="6"/>
  <c r="AP895" i="6"/>
  <c r="AM895" i="6"/>
  <c r="AJ895" i="6"/>
  <c r="AG895" i="6"/>
  <c r="AD895" i="6"/>
  <c r="A895" i="6"/>
  <c r="AP894" i="6"/>
  <c r="AM894" i="6"/>
  <c r="AJ894" i="6"/>
  <c r="AG894" i="6"/>
  <c r="AD894" i="6"/>
  <c r="A894" i="6"/>
  <c r="AP893" i="6"/>
  <c r="AM893" i="6"/>
  <c r="AJ893" i="6"/>
  <c r="AG893" i="6"/>
  <c r="AD893" i="6"/>
  <c r="A893" i="6"/>
  <c r="AP892" i="6"/>
  <c r="AM892" i="6"/>
  <c r="AJ892" i="6"/>
  <c r="AG892" i="6"/>
  <c r="AD892" i="6"/>
  <c r="A892" i="6"/>
  <c r="AP891" i="6"/>
  <c r="AM891" i="6"/>
  <c r="AJ891" i="6"/>
  <c r="AG891" i="6"/>
  <c r="AD891" i="6"/>
  <c r="A891" i="6"/>
  <c r="AP890" i="6"/>
  <c r="AM890" i="6"/>
  <c r="AJ890" i="6"/>
  <c r="AG890" i="6"/>
  <c r="AD890" i="6"/>
  <c r="A890" i="6"/>
  <c r="AP889" i="6"/>
  <c r="AM889" i="6"/>
  <c r="AJ889" i="6"/>
  <c r="AG889" i="6"/>
  <c r="AD889" i="6"/>
  <c r="A889" i="6"/>
  <c r="AP888" i="6"/>
  <c r="AM888" i="6"/>
  <c r="AJ888" i="6"/>
  <c r="AG888" i="6"/>
  <c r="AD888" i="6"/>
  <c r="A888" i="6"/>
  <c r="AP887" i="6"/>
  <c r="AM887" i="6"/>
  <c r="AJ887" i="6"/>
  <c r="AG887" i="6"/>
  <c r="AD887" i="6"/>
  <c r="A887" i="6"/>
  <c r="AP886" i="6"/>
  <c r="AM886" i="6"/>
  <c r="AJ886" i="6"/>
  <c r="AG886" i="6"/>
  <c r="AD886" i="6"/>
  <c r="A886" i="6"/>
  <c r="AP885" i="6"/>
  <c r="AM885" i="6"/>
  <c r="AJ885" i="6"/>
  <c r="AG885" i="6"/>
  <c r="AD885" i="6"/>
  <c r="A885" i="6"/>
  <c r="AP884" i="6"/>
  <c r="AM884" i="6"/>
  <c r="AJ884" i="6"/>
  <c r="AG884" i="6"/>
  <c r="AD884" i="6"/>
  <c r="A884" i="6"/>
  <c r="AP883" i="6"/>
  <c r="AM883" i="6"/>
  <c r="AJ883" i="6"/>
  <c r="AG883" i="6"/>
  <c r="AD883" i="6"/>
  <c r="A883" i="6"/>
  <c r="AP882" i="6"/>
  <c r="AM882" i="6"/>
  <c r="AJ882" i="6"/>
  <c r="AG882" i="6"/>
  <c r="AD882" i="6"/>
  <c r="A882" i="6"/>
  <c r="AP881" i="6"/>
  <c r="AM881" i="6"/>
  <c r="AJ881" i="6"/>
  <c r="AG881" i="6"/>
  <c r="AD881" i="6"/>
  <c r="A881" i="6"/>
  <c r="AP880" i="6"/>
  <c r="AM880" i="6"/>
  <c r="AJ880" i="6"/>
  <c r="AG880" i="6"/>
  <c r="AD880" i="6"/>
  <c r="A880" i="6"/>
  <c r="AP879" i="6"/>
  <c r="AM879" i="6"/>
  <c r="AJ879" i="6"/>
  <c r="AG879" i="6"/>
  <c r="AD879" i="6"/>
  <c r="A879" i="6"/>
  <c r="AP878" i="6"/>
  <c r="AM878" i="6"/>
  <c r="AJ878" i="6"/>
  <c r="AG878" i="6"/>
  <c r="AD878" i="6"/>
  <c r="A878" i="6"/>
  <c r="AP877" i="6"/>
  <c r="AM877" i="6"/>
  <c r="AJ877" i="6"/>
  <c r="AG877" i="6"/>
  <c r="AD877" i="6"/>
  <c r="A877" i="6"/>
  <c r="AP876" i="6"/>
  <c r="AM876" i="6"/>
  <c r="AJ876" i="6"/>
  <c r="AG876" i="6"/>
  <c r="AD876" i="6"/>
  <c r="A876" i="6"/>
  <c r="AP875" i="6"/>
  <c r="AM875" i="6"/>
  <c r="AJ875" i="6"/>
  <c r="AG875" i="6"/>
  <c r="AD875" i="6"/>
  <c r="A875" i="6"/>
  <c r="AP874" i="6"/>
  <c r="AM874" i="6"/>
  <c r="AJ874" i="6"/>
  <c r="AG874" i="6"/>
  <c r="AD874" i="6"/>
  <c r="A874" i="6"/>
  <c r="AP873" i="6"/>
  <c r="AM873" i="6"/>
  <c r="AJ873" i="6"/>
  <c r="AG873" i="6"/>
  <c r="AD873" i="6"/>
  <c r="A873" i="6"/>
  <c r="AP872" i="6"/>
  <c r="AM872" i="6"/>
  <c r="AJ872" i="6"/>
  <c r="AG872" i="6"/>
  <c r="AD872" i="6"/>
  <c r="A872" i="6"/>
  <c r="AP871" i="6"/>
  <c r="AM871" i="6"/>
  <c r="AJ871" i="6"/>
  <c r="AG871" i="6"/>
  <c r="AD871" i="6"/>
  <c r="A871" i="6"/>
  <c r="AP870" i="6"/>
  <c r="AM870" i="6"/>
  <c r="AJ870" i="6"/>
  <c r="AG870" i="6"/>
  <c r="AD870" i="6"/>
  <c r="A870" i="6"/>
  <c r="AP869" i="6"/>
  <c r="AM869" i="6"/>
  <c r="AJ869" i="6"/>
  <c r="AG869" i="6"/>
  <c r="AD869" i="6"/>
  <c r="A869" i="6"/>
  <c r="AP868" i="6"/>
  <c r="AM868" i="6"/>
  <c r="AJ868" i="6"/>
  <c r="AG868" i="6"/>
  <c r="AD868" i="6"/>
  <c r="A868" i="6"/>
  <c r="AP867" i="6"/>
  <c r="AM867" i="6"/>
  <c r="AJ867" i="6"/>
  <c r="AG867" i="6"/>
  <c r="AD867" i="6"/>
  <c r="A867" i="6"/>
  <c r="AP866" i="6"/>
  <c r="AM866" i="6"/>
  <c r="AJ866" i="6"/>
  <c r="AG866" i="6"/>
  <c r="AD866" i="6"/>
  <c r="A866" i="6"/>
  <c r="AP865" i="6"/>
  <c r="AM865" i="6"/>
  <c r="AJ865" i="6"/>
  <c r="AG865" i="6"/>
  <c r="AD865" i="6"/>
  <c r="A865" i="6"/>
  <c r="AP864" i="6"/>
  <c r="AM864" i="6"/>
  <c r="AJ864" i="6"/>
  <c r="AG864" i="6"/>
  <c r="AD864" i="6"/>
  <c r="A864" i="6"/>
  <c r="AP863" i="6"/>
  <c r="AM863" i="6"/>
  <c r="AJ863" i="6"/>
  <c r="AG863" i="6"/>
  <c r="AD863" i="6"/>
  <c r="A863" i="6"/>
  <c r="AP862" i="6"/>
  <c r="AM862" i="6"/>
  <c r="AJ862" i="6"/>
  <c r="AG862" i="6"/>
  <c r="AD862" i="6"/>
  <c r="A862" i="6"/>
  <c r="AP861" i="6"/>
  <c r="AM861" i="6"/>
  <c r="AJ861" i="6"/>
  <c r="AG861" i="6"/>
  <c r="AD861" i="6"/>
  <c r="A861" i="6"/>
  <c r="AP860" i="6"/>
  <c r="AM860" i="6"/>
  <c r="AJ860" i="6"/>
  <c r="AG860" i="6"/>
  <c r="AD860" i="6"/>
  <c r="A860" i="6"/>
  <c r="AP859" i="6"/>
  <c r="AM859" i="6"/>
  <c r="AJ859" i="6"/>
  <c r="AG859" i="6"/>
  <c r="AD859" i="6"/>
  <c r="A859" i="6"/>
  <c r="AP858" i="6"/>
  <c r="AM858" i="6"/>
  <c r="AJ858" i="6"/>
  <c r="AG858" i="6"/>
  <c r="AD858" i="6"/>
  <c r="A858" i="6"/>
  <c r="AP857" i="6"/>
  <c r="AM857" i="6"/>
  <c r="AJ857" i="6"/>
  <c r="AG857" i="6"/>
  <c r="AD857" i="6"/>
  <c r="A857" i="6"/>
  <c r="AP856" i="6"/>
  <c r="AM856" i="6"/>
  <c r="AJ856" i="6"/>
  <c r="AG856" i="6"/>
  <c r="AD856" i="6"/>
  <c r="A856" i="6"/>
  <c r="AP855" i="6"/>
  <c r="AM855" i="6"/>
  <c r="AJ855" i="6"/>
  <c r="AG855" i="6"/>
  <c r="AD855" i="6"/>
  <c r="A855" i="6"/>
  <c r="AP854" i="6"/>
  <c r="AM854" i="6"/>
  <c r="AJ854" i="6"/>
  <c r="AG854" i="6"/>
  <c r="AD854" i="6"/>
  <c r="A854" i="6"/>
  <c r="AP853" i="6"/>
  <c r="AM853" i="6"/>
  <c r="AJ853" i="6"/>
  <c r="AG853" i="6"/>
  <c r="AD853" i="6"/>
  <c r="A853" i="6"/>
  <c r="AP852" i="6"/>
  <c r="AM852" i="6"/>
  <c r="AJ852" i="6"/>
  <c r="AG852" i="6"/>
  <c r="AD852" i="6"/>
  <c r="A852" i="6"/>
  <c r="AP851" i="6"/>
  <c r="AM851" i="6"/>
  <c r="AJ851" i="6"/>
  <c r="AG851" i="6"/>
  <c r="AD851" i="6"/>
  <c r="A851" i="6"/>
  <c r="AP850" i="6"/>
  <c r="AM850" i="6"/>
  <c r="AJ850" i="6"/>
  <c r="AG850" i="6"/>
  <c r="AD850" i="6"/>
  <c r="A850" i="6"/>
  <c r="AP849" i="6"/>
  <c r="AM849" i="6"/>
  <c r="AJ849" i="6"/>
  <c r="AG849" i="6"/>
  <c r="AD849" i="6"/>
  <c r="A849" i="6"/>
  <c r="AP848" i="6"/>
  <c r="AM848" i="6"/>
  <c r="AJ848" i="6"/>
  <c r="AG848" i="6"/>
  <c r="AD848" i="6"/>
  <c r="A848" i="6"/>
  <c r="AP847" i="6"/>
  <c r="AM847" i="6"/>
  <c r="AJ847" i="6"/>
  <c r="AG847" i="6"/>
  <c r="AD847" i="6"/>
  <c r="A847" i="6"/>
  <c r="AP846" i="6"/>
  <c r="AM846" i="6"/>
  <c r="AJ846" i="6"/>
  <c r="AG846" i="6"/>
  <c r="AD846" i="6"/>
  <c r="A846" i="6"/>
  <c r="AP845" i="6"/>
  <c r="AM845" i="6"/>
  <c r="AJ845" i="6"/>
  <c r="AG845" i="6"/>
  <c r="AD845" i="6"/>
  <c r="A845" i="6"/>
  <c r="AP844" i="6"/>
  <c r="AM844" i="6"/>
  <c r="AJ844" i="6"/>
  <c r="AG844" i="6"/>
  <c r="AD844" i="6"/>
  <c r="A844" i="6"/>
  <c r="AP843" i="6"/>
  <c r="AM843" i="6"/>
  <c r="AJ843" i="6"/>
  <c r="AG843" i="6"/>
  <c r="AD843" i="6"/>
  <c r="A843" i="6"/>
  <c r="AP842" i="6"/>
  <c r="AM842" i="6"/>
  <c r="AJ842" i="6"/>
  <c r="AG842" i="6"/>
  <c r="AD842" i="6"/>
  <c r="A842" i="6"/>
  <c r="AP841" i="6"/>
  <c r="AM841" i="6"/>
  <c r="AJ841" i="6"/>
  <c r="AG841" i="6"/>
  <c r="AD841" i="6"/>
  <c r="A841" i="6"/>
  <c r="AP840" i="6"/>
  <c r="AM840" i="6"/>
  <c r="AJ840" i="6"/>
  <c r="AG840" i="6"/>
  <c r="AD840" i="6"/>
  <c r="A840" i="6"/>
  <c r="AP839" i="6"/>
  <c r="AM839" i="6"/>
  <c r="AJ839" i="6"/>
  <c r="AG839" i="6"/>
  <c r="AD839" i="6"/>
  <c r="A839" i="6"/>
  <c r="AP838" i="6"/>
  <c r="AM838" i="6"/>
  <c r="AJ838" i="6"/>
  <c r="AG838" i="6"/>
  <c r="AD838" i="6"/>
  <c r="A838" i="6"/>
  <c r="AP837" i="6"/>
  <c r="AM837" i="6"/>
  <c r="AJ837" i="6"/>
  <c r="AG837" i="6"/>
  <c r="AD837" i="6"/>
  <c r="A837" i="6"/>
  <c r="AP836" i="6"/>
  <c r="AM836" i="6"/>
  <c r="AJ836" i="6"/>
  <c r="AG836" i="6"/>
  <c r="AD836" i="6"/>
  <c r="A836" i="6"/>
  <c r="AP835" i="6"/>
  <c r="AM835" i="6"/>
  <c r="AJ835" i="6"/>
  <c r="AG835" i="6"/>
  <c r="AD835" i="6"/>
  <c r="A835" i="6"/>
  <c r="AP834" i="6"/>
  <c r="AM834" i="6"/>
  <c r="AJ834" i="6"/>
  <c r="AG834" i="6"/>
  <c r="AD834" i="6"/>
  <c r="A834" i="6"/>
  <c r="AP833" i="6"/>
  <c r="AM833" i="6"/>
  <c r="AJ833" i="6"/>
  <c r="AG833" i="6"/>
  <c r="AD833" i="6"/>
  <c r="A833" i="6"/>
  <c r="AP832" i="6"/>
  <c r="AM832" i="6"/>
  <c r="AJ832" i="6"/>
  <c r="AG832" i="6"/>
  <c r="AD832" i="6"/>
  <c r="A832" i="6"/>
  <c r="AP831" i="6"/>
  <c r="AM831" i="6"/>
  <c r="AJ831" i="6"/>
  <c r="AG831" i="6"/>
  <c r="AD831" i="6"/>
  <c r="A831" i="6"/>
  <c r="AP830" i="6"/>
  <c r="AM830" i="6"/>
  <c r="AJ830" i="6"/>
  <c r="AG830" i="6"/>
  <c r="AD830" i="6"/>
  <c r="A830" i="6"/>
  <c r="AP829" i="6"/>
  <c r="AM829" i="6"/>
  <c r="AJ829" i="6"/>
  <c r="AG829" i="6"/>
  <c r="AD829" i="6"/>
  <c r="A829" i="6"/>
  <c r="AP828" i="6"/>
  <c r="AM828" i="6"/>
  <c r="AJ828" i="6"/>
  <c r="AG828" i="6"/>
  <c r="AD828" i="6"/>
  <c r="A828" i="6"/>
  <c r="AP827" i="6"/>
  <c r="AM827" i="6"/>
  <c r="AJ827" i="6"/>
  <c r="AG827" i="6"/>
  <c r="AD827" i="6"/>
  <c r="A827" i="6"/>
  <c r="AP826" i="6"/>
  <c r="AM826" i="6"/>
  <c r="AJ826" i="6"/>
  <c r="AG826" i="6"/>
  <c r="AD826" i="6"/>
  <c r="A826" i="6"/>
  <c r="AP825" i="6"/>
  <c r="AM825" i="6"/>
  <c r="AJ825" i="6"/>
  <c r="AG825" i="6"/>
  <c r="AD825" i="6"/>
  <c r="A825" i="6"/>
  <c r="AP824" i="6"/>
  <c r="AM824" i="6"/>
  <c r="AJ824" i="6"/>
  <c r="AG824" i="6"/>
  <c r="AD824" i="6"/>
  <c r="A824" i="6"/>
  <c r="AP823" i="6"/>
  <c r="AM823" i="6"/>
  <c r="AJ823" i="6"/>
  <c r="AG823" i="6"/>
  <c r="AD823" i="6"/>
  <c r="A823" i="6"/>
  <c r="AP822" i="6"/>
  <c r="AM822" i="6"/>
  <c r="AJ822" i="6"/>
  <c r="AG822" i="6"/>
  <c r="AD822" i="6"/>
  <c r="A822" i="6"/>
  <c r="AP821" i="6"/>
  <c r="AM821" i="6"/>
  <c r="AJ821" i="6"/>
  <c r="AG821" i="6"/>
  <c r="AD821" i="6"/>
  <c r="A821" i="6"/>
  <c r="AP820" i="6"/>
  <c r="AM820" i="6"/>
  <c r="AJ820" i="6"/>
  <c r="AG820" i="6"/>
  <c r="AD820" i="6"/>
  <c r="A820" i="6"/>
  <c r="AP819" i="6"/>
  <c r="AM819" i="6"/>
  <c r="AJ819" i="6"/>
  <c r="AG819" i="6"/>
  <c r="AD819" i="6"/>
  <c r="A819" i="6"/>
  <c r="AP818" i="6"/>
  <c r="AM818" i="6"/>
  <c r="AJ818" i="6"/>
  <c r="AG818" i="6"/>
  <c r="AD818" i="6"/>
  <c r="A818" i="6"/>
  <c r="AP817" i="6"/>
  <c r="AM817" i="6"/>
  <c r="AJ817" i="6"/>
  <c r="AG817" i="6"/>
  <c r="AD817" i="6"/>
  <c r="A817" i="6"/>
  <c r="AP816" i="6"/>
  <c r="AM816" i="6"/>
  <c r="AJ816" i="6"/>
  <c r="AG816" i="6"/>
  <c r="AD816" i="6"/>
  <c r="A816" i="6"/>
  <c r="AP815" i="6"/>
  <c r="AM815" i="6"/>
  <c r="AJ815" i="6"/>
  <c r="AG815" i="6"/>
  <c r="AD815" i="6"/>
  <c r="A815" i="6"/>
  <c r="AP814" i="6"/>
  <c r="AM814" i="6"/>
  <c r="AJ814" i="6"/>
  <c r="AG814" i="6"/>
  <c r="AD814" i="6"/>
  <c r="A814" i="6"/>
  <c r="AP813" i="6"/>
  <c r="AM813" i="6"/>
  <c r="AJ813" i="6"/>
  <c r="AG813" i="6"/>
  <c r="AD813" i="6"/>
  <c r="A813" i="6"/>
  <c r="AP812" i="6"/>
  <c r="AM812" i="6"/>
  <c r="AJ812" i="6"/>
  <c r="AG812" i="6"/>
  <c r="AD812" i="6"/>
  <c r="A812" i="6"/>
  <c r="AP811" i="6"/>
  <c r="AL811" i="6"/>
  <c r="AI811" i="6"/>
  <c r="AJ811" i="6" s="1"/>
  <c r="AF811" i="6"/>
  <c r="AG811" i="6" s="1"/>
  <c r="AD811" i="6"/>
  <c r="A811" i="6"/>
  <c r="AP810" i="6"/>
  <c r="AM810" i="6"/>
  <c r="AJ810" i="6"/>
  <c r="AG810" i="6"/>
  <c r="AD810" i="6"/>
  <c r="A810" i="6"/>
  <c r="AP809" i="6"/>
  <c r="AM809" i="6"/>
  <c r="AJ809" i="6"/>
  <c r="AG809" i="6"/>
  <c r="AD809" i="6"/>
  <c r="A809" i="6"/>
  <c r="AQ808" i="6"/>
  <c r="AO808" i="6"/>
  <c r="AP808" i="6" s="1"/>
  <c r="AL808" i="6"/>
  <c r="AM808" i="6" s="1"/>
  <c r="AJ808" i="6"/>
  <c r="AI808" i="6"/>
  <c r="AG808" i="6"/>
  <c r="AD808" i="6"/>
  <c r="A808" i="6"/>
  <c r="AP807" i="6"/>
  <c r="AM807" i="6"/>
  <c r="AJ807" i="6"/>
  <c r="AG807" i="6"/>
  <c r="AD807" i="6"/>
  <c r="A807" i="6"/>
  <c r="AP806" i="6"/>
  <c r="AM806" i="6"/>
  <c r="AJ806" i="6"/>
  <c r="AG806" i="6"/>
  <c r="AD806" i="6"/>
  <c r="A806" i="6"/>
  <c r="AP805" i="6"/>
  <c r="AM805" i="6"/>
  <c r="AJ805" i="6"/>
  <c r="AG805" i="6"/>
  <c r="AD805" i="6"/>
  <c r="A805" i="6"/>
  <c r="AP804" i="6"/>
  <c r="AM804" i="6"/>
  <c r="AJ804" i="6"/>
  <c r="AG804" i="6"/>
  <c r="AD804" i="6"/>
  <c r="A804" i="6"/>
  <c r="AP803" i="6"/>
  <c r="AM803" i="6"/>
  <c r="AJ803" i="6"/>
  <c r="AG803" i="6"/>
  <c r="AD803" i="6"/>
  <c r="A803" i="6"/>
  <c r="AP802" i="6"/>
  <c r="AM802" i="6"/>
  <c r="AJ802" i="6"/>
  <c r="AG802" i="6"/>
  <c r="AD802" i="6"/>
  <c r="A802" i="6"/>
  <c r="AP801" i="6"/>
  <c r="AM801" i="6"/>
  <c r="AJ801" i="6"/>
  <c r="AG801" i="6"/>
  <c r="AD801" i="6"/>
  <c r="A801" i="6"/>
  <c r="AP800" i="6"/>
  <c r="AM800" i="6"/>
  <c r="AJ800" i="6"/>
  <c r="AG800" i="6"/>
  <c r="AD800" i="6"/>
  <c r="A800" i="6"/>
  <c r="AP799" i="6"/>
  <c r="AM799" i="6"/>
  <c r="AJ799" i="6"/>
  <c r="AG799" i="6"/>
  <c r="AD799" i="6"/>
  <c r="A799" i="6"/>
  <c r="AP798" i="6"/>
  <c r="AM798" i="6"/>
  <c r="AJ798" i="6"/>
  <c r="AG798" i="6"/>
  <c r="AD798" i="6"/>
  <c r="A798" i="6"/>
  <c r="AP797" i="6"/>
  <c r="AM797" i="6"/>
  <c r="AJ797" i="6"/>
  <c r="AG797" i="6"/>
  <c r="AD797" i="6"/>
  <c r="A797" i="6"/>
  <c r="AP796" i="6"/>
  <c r="AM796" i="6"/>
  <c r="AJ796" i="6"/>
  <c r="AG796" i="6"/>
  <c r="AD796" i="6"/>
  <c r="A796" i="6"/>
  <c r="AP795" i="6"/>
  <c r="AM795" i="6"/>
  <c r="AJ795" i="6"/>
  <c r="AG795" i="6"/>
  <c r="AD795" i="6"/>
  <c r="A795" i="6"/>
  <c r="AP794" i="6"/>
  <c r="AM794" i="6"/>
  <c r="AJ794" i="6"/>
  <c r="AG794" i="6"/>
  <c r="AD794" i="6"/>
  <c r="A794" i="6"/>
  <c r="AP793" i="6"/>
  <c r="AM793" i="6"/>
  <c r="AJ793" i="6"/>
  <c r="AG793" i="6"/>
  <c r="AD793" i="6"/>
  <c r="A793" i="6"/>
  <c r="AP792" i="6"/>
  <c r="AM792" i="6"/>
  <c r="AJ792" i="6"/>
  <c r="AG792" i="6"/>
  <c r="AD792" i="6"/>
  <c r="A792" i="6"/>
  <c r="AP791" i="6"/>
  <c r="AM791" i="6"/>
  <c r="AJ791" i="6"/>
  <c r="AG791" i="6"/>
  <c r="AD791" i="6"/>
  <c r="A791" i="6"/>
  <c r="AP790" i="6"/>
  <c r="AM790" i="6"/>
  <c r="AJ790" i="6"/>
  <c r="AG790" i="6"/>
  <c r="AD790" i="6"/>
  <c r="A790" i="6"/>
  <c r="AP789" i="6"/>
  <c r="AM789" i="6"/>
  <c r="AJ789" i="6"/>
  <c r="AG789" i="6"/>
  <c r="AD789" i="6"/>
  <c r="A789" i="6"/>
  <c r="AP788" i="6"/>
  <c r="AM788" i="6"/>
  <c r="AJ788" i="6"/>
  <c r="AG788" i="6"/>
  <c r="AD788" i="6"/>
  <c r="A788" i="6"/>
  <c r="AP787" i="6"/>
  <c r="AM787" i="6"/>
  <c r="AJ787" i="6"/>
  <c r="AG787" i="6"/>
  <c r="AD787" i="6"/>
  <c r="A787" i="6"/>
  <c r="AP786" i="6"/>
  <c r="AM786" i="6"/>
  <c r="AJ786" i="6"/>
  <c r="AG786" i="6"/>
  <c r="AD786" i="6"/>
  <c r="A786" i="6"/>
  <c r="AP785" i="6"/>
  <c r="AM785" i="6"/>
  <c r="AJ785" i="6"/>
  <c r="AG785" i="6"/>
  <c r="AD785" i="6"/>
  <c r="A785" i="6"/>
  <c r="AP784" i="6"/>
  <c r="AM784" i="6"/>
  <c r="AJ784" i="6"/>
  <c r="AG784" i="6"/>
  <c r="AD784" i="6"/>
  <c r="A784" i="6"/>
  <c r="AP783" i="6"/>
  <c r="AM783" i="6"/>
  <c r="AJ783" i="6"/>
  <c r="AG783" i="6"/>
  <c r="AD783" i="6"/>
  <c r="A783" i="6"/>
  <c r="AP782" i="6"/>
  <c r="AM782" i="6"/>
  <c r="AJ782" i="6"/>
  <c r="AG782" i="6"/>
  <c r="AD782" i="6"/>
  <c r="A782" i="6"/>
  <c r="AP781" i="6"/>
  <c r="AM781" i="6"/>
  <c r="AJ781" i="6"/>
  <c r="AG781" i="6"/>
  <c r="AD781" i="6"/>
  <c r="A781" i="6"/>
  <c r="AP780" i="6"/>
  <c r="AM780" i="6"/>
  <c r="AJ780" i="6"/>
  <c r="AG780" i="6"/>
  <c r="AD780" i="6"/>
  <c r="A780" i="6"/>
  <c r="AP779" i="6"/>
  <c r="AM779" i="6"/>
  <c r="AJ779" i="6"/>
  <c r="AG779" i="6"/>
  <c r="AD779" i="6"/>
  <c r="A779" i="6"/>
  <c r="AP778" i="6"/>
  <c r="AM778" i="6"/>
  <c r="AJ778" i="6"/>
  <c r="AG778" i="6"/>
  <c r="AD778" i="6"/>
  <c r="A778" i="6"/>
  <c r="AP777" i="6"/>
  <c r="AM777" i="6"/>
  <c r="AJ777" i="6"/>
  <c r="AG777" i="6"/>
  <c r="AD777" i="6"/>
  <c r="A777" i="6"/>
  <c r="AP776" i="6"/>
  <c r="AM776" i="6"/>
  <c r="AJ776" i="6"/>
  <c r="AG776" i="6"/>
  <c r="AD776" i="6"/>
  <c r="A776" i="6"/>
  <c r="AP775" i="6"/>
  <c r="AM775" i="6"/>
  <c r="AJ775" i="6"/>
  <c r="AG775" i="6"/>
  <c r="AD775" i="6"/>
  <c r="A775" i="6"/>
  <c r="AP774" i="6"/>
  <c r="AM774" i="6"/>
  <c r="AJ774" i="6"/>
  <c r="AG774" i="6"/>
  <c r="AD774" i="6"/>
  <c r="A774" i="6"/>
  <c r="AP773" i="6"/>
  <c r="AM773" i="6"/>
  <c r="AJ773" i="6"/>
  <c r="AG773" i="6"/>
  <c r="AD773" i="6"/>
  <c r="A773" i="6"/>
  <c r="AP772" i="6"/>
  <c r="AM772" i="6"/>
  <c r="AJ772" i="6"/>
  <c r="AG772" i="6"/>
  <c r="AD772" i="6"/>
  <c r="A772" i="6"/>
  <c r="AP771" i="6"/>
  <c r="AM771" i="6"/>
  <c r="AJ771" i="6"/>
  <c r="AG771" i="6"/>
  <c r="AD771" i="6"/>
  <c r="A771" i="6"/>
  <c r="AP770" i="6"/>
  <c r="AM770" i="6"/>
  <c r="AJ770" i="6"/>
  <c r="AG770" i="6"/>
  <c r="AD770" i="6"/>
  <c r="A770" i="6"/>
  <c r="AP769" i="6"/>
  <c r="AM769" i="6"/>
  <c r="AJ769" i="6"/>
  <c r="AG769" i="6"/>
  <c r="AD769" i="6"/>
  <c r="A769" i="6"/>
  <c r="AP768" i="6"/>
  <c r="AM768" i="6"/>
  <c r="AJ768" i="6"/>
  <c r="AG768" i="6"/>
  <c r="AD768" i="6"/>
  <c r="A768" i="6"/>
  <c r="AP767" i="6"/>
  <c r="AM767" i="6"/>
  <c r="AJ767" i="6"/>
  <c r="AG767" i="6"/>
  <c r="AD767" i="6"/>
  <c r="A767" i="6"/>
  <c r="AP766" i="6"/>
  <c r="AM766" i="6"/>
  <c r="AJ766" i="6"/>
  <c r="AG766" i="6"/>
  <c r="AD766" i="6"/>
  <c r="A766" i="6"/>
  <c r="AP765" i="6"/>
  <c r="AM765" i="6"/>
  <c r="AJ765" i="6"/>
  <c r="AG765" i="6"/>
  <c r="AD765" i="6"/>
  <c r="A765" i="6"/>
  <c r="AP764" i="6"/>
  <c r="AM764" i="6"/>
  <c r="AJ764" i="6"/>
  <c r="AG764" i="6"/>
  <c r="AD764" i="6"/>
  <c r="A764" i="6"/>
  <c r="AP763" i="6"/>
  <c r="AM763" i="6"/>
  <c r="AJ763" i="6"/>
  <c r="AG763" i="6"/>
  <c r="AD763" i="6"/>
  <c r="A763" i="6"/>
  <c r="AP762" i="6"/>
  <c r="AM762" i="6"/>
  <c r="AJ762" i="6"/>
  <c r="AG762" i="6"/>
  <c r="AD762" i="6"/>
  <c r="A762" i="6"/>
  <c r="AP761" i="6"/>
  <c r="AM761" i="6"/>
  <c r="AJ761" i="6"/>
  <c r="AG761" i="6"/>
  <c r="AD761" i="6"/>
  <c r="A761" i="6"/>
  <c r="AP760" i="6"/>
  <c r="AM760" i="6"/>
  <c r="AJ760" i="6"/>
  <c r="AG760" i="6"/>
  <c r="AD760" i="6"/>
  <c r="A760" i="6"/>
  <c r="AP759" i="6"/>
  <c r="AM759" i="6"/>
  <c r="AJ759" i="6"/>
  <c r="AG759" i="6"/>
  <c r="AD759" i="6"/>
  <c r="A759" i="6"/>
  <c r="AP758" i="6"/>
  <c r="AM758" i="6"/>
  <c r="AJ758" i="6"/>
  <c r="AG758" i="6"/>
  <c r="AD758" i="6"/>
  <c r="A758" i="6"/>
  <c r="AP757" i="6"/>
  <c r="AM757" i="6"/>
  <c r="AJ757" i="6"/>
  <c r="AG757" i="6"/>
  <c r="AD757" i="6"/>
  <c r="A757" i="6"/>
  <c r="AP756" i="6"/>
  <c r="AM756" i="6"/>
  <c r="AJ756" i="6"/>
  <c r="AG756" i="6"/>
  <c r="AD756" i="6"/>
  <c r="A756" i="6"/>
  <c r="AP755" i="6"/>
  <c r="AM755" i="6"/>
  <c r="AJ755" i="6"/>
  <c r="AG755" i="6"/>
  <c r="AD755" i="6"/>
  <c r="A755" i="6"/>
  <c r="AP754" i="6"/>
  <c r="AM754" i="6"/>
  <c r="AJ754" i="6"/>
  <c r="AG754" i="6"/>
  <c r="AD754" i="6"/>
  <c r="A754" i="6"/>
  <c r="AP753" i="6"/>
  <c r="AM753" i="6"/>
  <c r="AJ753" i="6"/>
  <c r="AG753" i="6"/>
  <c r="AD753" i="6"/>
  <c r="A753" i="6"/>
  <c r="AP752" i="6"/>
  <c r="AM752" i="6"/>
  <c r="AJ752" i="6"/>
  <c r="AG752" i="6"/>
  <c r="AD752" i="6"/>
  <c r="A752" i="6"/>
  <c r="AP751" i="6"/>
  <c r="AM751" i="6"/>
  <c r="AJ751" i="6"/>
  <c r="AG751" i="6"/>
  <c r="AD751" i="6"/>
  <c r="A751" i="6"/>
  <c r="AP750" i="6"/>
  <c r="AM750" i="6"/>
  <c r="AJ750" i="6"/>
  <c r="AG750" i="6"/>
  <c r="AD750" i="6"/>
  <c r="A750" i="6"/>
  <c r="AP749" i="6"/>
  <c r="AM749" i="6"/>
  <c r="AJ749" i="6"/>
  <c r="AG749" i="6"/>
  <c r="AD749" i="6"/>
  <c r="A749" i="6"/>
  <c r="AP748" i="6"/>
  <c r="AM748" i="6"/>
  <c r="AJ748" i="6"/>
  <c r="AG748" i="6"/>
  <c r="AD748" i="6"/>
  <c r="A748" i="6"/>
  <c r="AP747" i="6"/>
  <c r="AM747" i="6"/>
  <c r="AJ747" i="6"/>
  <c r="AG747" i="6"/>
  <c r="AD747" i="6"/>
  <c r="A747" i="6"/>
  <c r="AP746" i="6"/>
  <c r="AM746" i="6"/>
  <c r="AJ746" i="6"/>
  <c r="AG746" i="6"/>
  <c r="AD746" i="6"/>
  <c r="A746" i="6"/>
  <c r="AP745" i="6"/>
  <c r="AM745" i="6"/>
  <c r="AJ745" i="6"/>
  <c r="AG745" i="6"/>
  <c r="AD745" i="6"/>
  <c r="A745" i="6"/>
  <c r="AP744" i="6"/>
  <c r="AM744" i="6"/>
  <c r="AJ744" i="6"/>
  <c r="AG744" i="6"/>
  <c r="AD744" i="6"/>
  <c r="A744" i="6"/>
  <c r="AP743" i="6"/>
  <c r="AM743" i="6"/>
  <c r="AJ743" i="6"/>
  <c r="AG743" i="6"/>
  <c r="AD743" i="6"/>
  <c r="A743" i="6"/>
  <c r="AP742" i="6"/>
  <c r="AM742" i="6"/>
  <c r="AJ742" i="6"/>
  <c r="AG742" i="6"/>
  <c r="AD742" i="6"/>
  <c r="A742" i="6"/>
  <c r="AP741" i="6"/>
  <c r="AM741" i="6"/>
  <c r="AJ741" i="6"/>
  <c r="AG741" i="6"/>
  <c r="AD741" i="6"/>
  <c r="A741" i="6"/>
  <c r="AP740" i="6"/>
  <c r="AM740" i="6"/>
  <c r="AJ740" i="6"/>
  <c r="AG740" i="6"/>
  <c r="AD740" i="6"/>
  <c r="A740" i="6"/>
  <c r="AP739" i="6"/>
  <c r="AM739" i="6"/>
  <c r="AJ739" i="6"/>
  <c r="AG739" i="6"/>
  <c r="AD739" i="6"/>
  <c r="A739" i="6"/>
  <c r="AP738" i="6"/>
  <c r="AM738" i="6"/>
  <c r="AJ738" i="6"/>
  <c r="AG738" i="6"/>
  <c r="AD738" i="6"/>
  <c r="A738" i="6"/>
  <c r="AP737" i="6"/>
  <c r="AM737" i="6"/>
  <c r="AJ737" i="6"/>
  <c r="AG737" i="6"/>
  <c r="AD737" i="6"/>
  <c r="A737" i="6"/>
  <c r="AP736" i="6"/>
  <c r="AM736" i="6"/>
  <c r="AJ736" i="6"/>
  <c r="AG736" i="6"/>
  <c r="AD736" i="6"/>
  <c r="A736" i="6"/>
  <c r="AP735" i="6"/>
  <c r="AM735" i="6"/>
  <c r="AJ735" i="6"/>
  <c r="AG735" i="6"/>
  <c r="AD735" i="6"/>
  <c r="A735" i="6"/>
  <c r="AP734" i="6"/>
  <c r="AM734" i="6"/>
  <c r="AJ734" i="6"/>
  <c r="AG734" i="6"/>
  <c r="AD734" i="6"/>
  <c r="A734" i="6"/>
  <c r="AP733" i="6"/>
  <c r="AM733" i="6"/>
  <c r="AJ733" i="6"/>
  <c r="AG733" i="6"/>
  <c r="AD733" i="6"/>
  <c r="A733" i="6"/>
  <c r="AP732" i="6"/>
  <c r="AM732" i="6"/>
  <c r="AJ732" i="6"/>
  <c r="AG732" i="6"/>
  <c r="AD732" i="6"/>
  <c r="A732" i="6"/>
  <c r="AP731" i="6"/>
  <c r="AM731" i="6"/>
  <c r="AJ731" i="6"/>
  <c r="AG731" i="6"/>
  <c r="AD731" i="6"/>
  <c r="A731" i="6"/>
  <c r="AP730" i="6"/>
  <c r="AM730" i="6"/>
  <c r="AJ730" i="6"/>
  <c r="AG730" i="6"/>
  <c r="AD730" i="6"/>
  <c r="A730" i="6"/>
  <c r="AP729" i="6"/>
  <c r="AM729" i="6"/>
  <c r="AJ729" i="6"/>
  <c r="AG729" i="6"/>
  <c r="AD729" i="6"/>
  <c r="A729" i="6"/>
  <c r="AP728" i="6"/>
  <c r="AM728" i="6"/>
  <c r="AJ728" i="6"/>
  <c r="AG728" i="6"/>
  <c r="AD728" i="6"/>
  <c r="A728" i="6"/>
  <c r="AP727" i="6"/>
  <c r="AM727" i="6"/>
  <c r="AJ727" i="6"/>
  <c r="AG727" i="6"/>
  <c r="AD727" i="6"/>
  <c r="A727" i="6"/>
  <c r="AP726" i="6"/>
  <c r="AM726" i="6"/>
  <c r="AJ726" i="6"/>
  <c r="AG726" i="6"/>
  <c r="AD726" i="6"/>
  <c r="A726" i="6"/>
  <c r="AP725" i="6"/>
  <c r="AM725" i="6"/>
  <c r="AJ725" i="6"/>
  <c r="AG725" i="6"/>
  <c r="AD725" i="6"/>
  <c r="A725" i="6"/>
  <c r="AP724" i="6"/>
  <c r="AM724" i="6"/>
  <c r="AJ724" i="6"/>
  <c r="AG724" i="6"/>
  <c r="AD724" i="6"/>
  <c r="A724" i="6"/>
  <c r="AP723" i="6"/>
  <c r="AM723" i="6"/>
  <c r="AJ723" i="6"/>
  <c r="AG723" i="6"/>
  <c r="AD723" i="6"/>
  <c r="A723" i="6"/>
  <c r="AP722" i="6"/>
  <c r="AM722" i="6"/>
  <c r="AJ722" i="6"/>
  <c r="AG722" i="6"/>
  <c r="AD722" i="6"/>
  <c r="A722" i="6"/>
  <c r="AP721" i="6"/>
  <c r="AM721" i="6"/>
  <c r="AJ721" i="6"/>
  <c r="AG721" i="6"/>
  <c r="AD721" i="6"/>
  <c r="A721" i="6"/>
  <c r="AP720" i="6"/>
  <c r="AM720" i="6"/>
  <c r="AJ720" i="6"/>
  <c r="AG720" i="6"/>
  <c r="AD720" i="6"/>
  <c r="A720" i="6"/>
  <c r="AP719" i="6"/>
  <c r="AM719" i="6"/>
  <c r="AJ719" i="6"/>
  <c r="AG719" i="6"/>
  <c r="AD719" i="6"/>
  <c r="A719" i="6"/>
  <c r="AP718" i="6"/>
  <c r="AM718" i="6"/>
  <c r="AJ718" i="6"/>
  <c r="AG718" i="6"/>
  <c r="AD718" i="6"/>
  <c r="A718" i="6"/>
  <c r="AP717" i="6"/>
  <c r="AM717" i="6"/>
  <c r="AJ717" i="6"/>
  <c r="AG717" i="6"/>
  <c r="AD717" i="6"/>
  <c r="A717" i="6"/>
  <c r="AP716" i="6"/>
  <c r="AM716" i="6"/>
  <c r="AJ716" i="6"/>
  <c r="AG716" i="6"/>
  <c r="AD716" i="6"/>
  <c r="A716" i="6"/>
  <c r="AP715" i="6"/>
  <c r="AM715" i="6"/>
  <c r="AJ715" i="6"/>
  <c r="AG715" i="6"/>
  <c r="AD715" i="6"/>
  <c r="A715" i="6"/>
  <c r="AP714" i="6"/>
  <c r="AM714" i="6"/>
  <c r="AJ714" i="6"/>
  <c r="AG714" i="6"/>
  <c r="AD714" i="6"/>
  <c r="A714" i="6"/>
  <c r="AP713" i="6"/>
  <c r="AM713" i="6"/>
  <c r="AJ713" i="6"/>
  <c r="AG713" i="6"/>
  <c r="AD713" i="6"/>
  <c r="A713" i="6"/>
  <c r="AP712" i="6"/>
  <c r="AM712" i="6"/>
  <c r="AJ712" i="6"/>
  <c r="AG712" i="6"/>
  <c r="AD712" i="6"/>
  <c r="A712" i="6"/>
  <c r="AP711" i="6"/>
  <c r="AM711" i="6"/>
  <c r="AJ711" i="6"/>
  <c r="AG711" i="6"/>
  <c r="AD711" i="6"/>
  <c r="A711" i="6"/>
  <c r="AP710" i="6"/>
  <c r="AM710" i="6"/>
  <c r="AJ710" i="6"/>
  <c r="AG710" i="6"/>
  <c r="AD710" i="6"/>
  <c r="A710" i="6"/>
  <c r="AP709" i="6"/>
  <c r="AM709" i="6"/>
  <c r="AJ709" i="6"/>
  <c r="AG709" i="6"/>
  <c r="AD709" i="6"/>
  <c r="A709" i="6"/>
  <c r="AP708" i="6"/>
  <c r="AM708" i="6"/>
  <c r="AJ708" i="6"/>
  <c r="AG708" i="6"/>
  <c r="AD708" i="6"/>
  <c r="A708" i="6"/>
  <c r="AP707" i="6"/>
  <c r="AM707" i="6"/>
  <c r="AJ707" i="6"/>
  <c r="AG707" i="6"/>
  <c r="AD707" i="6"/>
  <c r="A707" i="6"/>
  <c r="AP706" i="6"/>
  <c r="AM706" i="6"/>
  <c r="AJ706" i="6"/>
  <c r="AG706" i="6"/>
  <c r="AD706" i="6"/>
  <c r="A706" i="6"/>
  <c r="AP705" i="6"/>
  <c r="AM705" i="6"/>
  <c r="AJ705" i="6"/>
  <c r="AG705" i="6"/>
  <c r="AD705" i="6"/>
  <c r="A705" i="6"/>
  <c r="AP704" i="6"/>
  <c r="AM704" i="6"/>
  <c r="AJ704" i="6"/>
  <c r="AG704" i="6"/>
  <c r="AD704" i="6"/>
  <c r="A704" i="6"/>
  <c r="AP703" i="6"/>
  <c r="AM703" i="6"/>
  <c r="AJ703" i="6"/>
  <c r="AG703" i="6"/>
  <c r="AD703" i="6"/>
  <c r="A703" i="6"/>
  <c r="AP702" i="6"/>
  <c r="AM702" i="6"/>
  <c r="AJ702" i="6"/>
  <c r="AG702" i="6"/>
  <c r="AD702" i="6"/>
  <c r="A702" i="6"/>
  <c r="AP701" i="6"/>
  <c r="AM701" i="6"/>
  <c r="AJ701" i="6"/>
  <c r="AG701" i="6"/>
  <c r="AD701" i="6"/>
  <c r="A701" i="6"/>
  <c r="AP700" i="6"/>
  <c r="AM700" i="6"/>
  <c r="AJ700" i="6"/>
  <c r="AG700" i="6"/>
  <c r="AD700" i="6"/>
  <c r="A700" i="6"/>
  <c r="AP699" i="6"/>
  <c r="AM699" i="6"/>
  <c r="AJ699" i="6"/>
  <c r="AG699" i="6"/>
  <c r="AD699" i="6"/>
  <c r="A699" i="6"/>
  <c r="AP698" i="6"/>
  <c r="AM698" i="6"/>
  <c r="AJ698" i="6"/>
  <c r="AG698" i="6"/>
  <c r="AD698" i="6"/>
  <c r="A698" i="6"/>
  <c r="AP697" i="6"/>
  <c r="AM697" i="6"/>
  <c r="AJ697" i="6"/>
  <c r="AG697" i="6"/>
  <c r="AD697" i="6"/>
  <c r="A697" i="6"/>
  <c r="AP696" i="6"/>
  <c r="AM696" i="6"/>
  <c r="AJ696" i="6"/>
  <c r="AG696" i="6"/>
  <c r="AD696" i="6"/>
  <c r="A696" i="6"/>
  <c r="AP695" i="6"/>
  <c r="AM695" i="6"/>
  <c r="AJ695" i="6"/>
  <c r="AG695" i="6"/>
  <c r="AD695" i="6"/>
  <c r="A695" i="6"/>
  <c r="AP694" i="6"/>
  <c r="AM694" i="6"/>
  <c r="AJ694" i="6"/>
  <c r="AG694" i="6"/>
  <c r="AD694" i="6"/>
  <c r="A694" i="6"/>
  <c r="AP693" i="6"/>
  <c r="AM693" i="6"/>
  <c r="AJ693" i="6"/>
  <c r="AG693" i="6"/>
  <c r="AD693" i="6"/>
  <c r="A693" i="6"/>
  <c r="AP692" i="6"/>
  <c r="AM692" i="6"/>
  <c r="AJ692" i="6"/>
  <c r="AG692" i="6"/>
  <c r="AD692" i="6"/>
  <c r="A692" i="6"/>
  <c r="AP691" i="6"/>
  <c r="AM691" i="6"/>
  <c r="AJ691" i="6"/>
  <c r="AG691" i="6"/>
  <c r="AD691" i="6"/>
  <c r="A691" i="6"/>
  <c r="AP690" i="6"/>
  <c r="AM690" i="6"/>
  <c r="AJ690" i="6"/>
  <c r="AG690" i="6"/>
  <c r="AD690" i="6"/>
  <c r="A690" i="6"/>
  <c r="AP689" i="6"/>
  <c r="AM689" i="6"/>
  <c r="AJ689" i="6"/>
  <c r="AG689" i="6"/>
  <c r="AD689" i="6"/>
  <c r="A689" i="6"/>
  <c r="AP688" i="6"/>
  <c r="AM688" i="6"/>
  <c r="AJ688" i="6"/>
  <c r="AG688" i="6"/>
  <c r="AD688" i="6"/>
  <c r="A688" i="6"/>
  <c r="AP687" i="6"/>
  <c r="AM687" i="6"/>
  <c r="AJ687" i="6"/>
  <c r="AG687" i="6"/>
  <c r="AD687" i="6"/>
  <c r="A687" i="6"/>
  <c r="AP686" i="6"/>
  <c r="AM686" i="6"/>
  <c r="AJ686" i="6"/>
  <c r="AG686" i="6"/>
  <c r="AD686" i="6"/>
  <c r="A686" i="6"/>
  <c r="AP685" i="6"/>
  <c r="AM685" i="6"/>
  <c r="AJ685" i="6"/>
  <c r="AG685" i="6"/>
  <c r="AD685" i="6"/>
  <c r="A685" i="6"/>
  <c r="AP684" i="6"/>
  <c r="AM684" i="6"/>
  <c r="AJ684" i="6"/>
  <c r="AG684" i="6"/>
  <c r="AD684" i="6"/>
  <c r="A684" i="6"/>
  <c r="AP683" i="6"/>
  <c r="AM683" i="6"/>
  <c r="AJ683" i="6"/>
  <c r="AG683" i="6"/>
  <c r="AD683" i="6"/>
  <c r="A683" i="6"/>
  <c r="AP682" i="6"/>
  <c r="AM682" i="6"/>
  <c r="AJ682" i="6"/>
  <c r="AG682" i="6"/>
  <c r="AD682" i="6"/>
  <c r="A682" i="6"/>
  <c r="AP681" i="6"/>
  <c r="AM681" i="6"/>
  <c r="AJ681" i="6"/>
  <c r="AG681" i="6"/>
  <c r="AD681" i="6"/>
  <c r="A681" i="6"/>
  <c r="AP680" i="6"/>
  <c r="AM680" i="6"/>
  <c r="AJ680" i="6"/>
  <c r="AG680" i="6"/>
  <c r="AD680" i="6"/>
  <c r="A680" i="6"/>
  <c r="AP679" i="6"/>
  <c r="AM679" i="6"/>
  <c r="AJ679" i="6"/>
  <c r="AG679" i="6"/>
  <c r="AD679" i="6"/>
  <c r="A679" i="6"/>
  <c r="AP678" i="6"/>
  <c r="AM678" i="6"/>
  <c r="AJ678" i="6"/>
  <c r="AG678" i="6"/>
  <c r="AD678" i="6"/>
  <c r="A678" i="6"/>
  <c r="AP677" i="6"/>
  <c r="AM677" i="6"/>
  <c r="AJ677" i="6"/>
  <c r="AG677" i="6"/>
  <c r="AD677" i="6"/>
  <c r="A677" i="6"/>
  <c r="AP676" i="6"/>
  <c r="AM676" i="6"/>
  <c r="AJ676" i="6"/>
  <c r="AG676" i="6"/>
  <c r="AD676" i="6"/>
  <c r="A676" i="6"/>
  <c r="AP675" i="6"/>
  <c r="AM675" i="6"/>
  <c r="AJ675" i="6"/>
  <c r="AG675" i="6"/>
  <c r="AD675" i="6"/>
  <c r="A675" i="6"/>
  <c r="AP674" i="6"/>
  <c r="AM674" i="6"/>
  <c r="AJ674" i="6"/>
  <c r="AG674" i="6"/>
  <c r="AD674" i="6"/>
  <c r="A674" i="6"/>
  <c r="AP673" i="6"/>
  <c r="AM673" i="6"/>
  <c r="AJ673" i="6"/>
  <c r="AG673" i="6"/>
  <c r="AD673" i="6"/>
  <c r="A673" i="6"/>
  <c r="AP672" i="6"/>
  <c r="AM672" i="6"/>
  <c r="AJ672" i="6"/>
  <c r="AG672" i="6"/>
  <c r="AD672" i="6"/>
  <c r="A672" i="6"/>
  <c r="AP671" i="6"/>
  <c r="AM671" i="6"/>
  <c r="AJ671" i="6"/>
  <c r="AG671" i="6"/>
  <c r="AD671" i="6"/>
  <c r="A671" i="6"/>
  <c r="AP670" i="6"/>
  <c r="AM670" i="6"/>
  <c r="AJ670" i="6"/>
  <c r="AG670" i="6"/>
  <c r="AD670" i="6"/>
  <c r="A670" i="6"/>
  <c r="AP669" i="6"/>
  <c r="AM669" i="6"/>
  <c r="AJ669" i="6"/>
  <c r="AG669" i="6"/>
  <c r="AD669" i="6"/>
  <c r="A669" i="6"/>
  <c r="AP668" i="6"/>
  <c r="AM668" i="6"/>
  <c r="AJ668" i="6"/>
  <c r="AG668" i="6"/>
  <c r="AD668" i="6"/>
  <c r="A668" i="6"/>
  <c r="AP667" i="6"/>
  <c r="AM667" i="6"/>
  <c r="AJ667" i="6"/>
  <c r="AG667" i="6"/>
  <c r="AD667" i="6"/>
  <c r="A667" i="6"/>
  <c r="AP666" i="6"/>
  <c r="AM666" i="6"/>
  <c r="AJ666" i="6"/>
  <c r="AG666" i="6"/>
  <c r="AD666" i="6"/>
  <c r="A666" i="6"/>
  <c r="AP665" i="6"/>
  <c r="AM665" i="6"/>
  <c r="AJ665" i="6"/>
  <c r="AG665" i="6"/>
  <c r="AD665" i="6"/>
  <c r="A665" i="6"/>
  <c r="AP664" i="6"/>
  <c r="AM664" i="6"/>
  <c r="AJ664" i="6"/>
  <c r="AG664" i="6"/>
  <c r="AD664" i="6"/>
  <c r="A664" i="6"/>
  <c r="AP663" i="6"/>
  <c r="AM663" i="6"/>
  <c r="AJ663" i="6"/>
  <c r="AG663" i="6"/>
  <c r="AD663" i="6"/>
  <c r="A663" i="6"/>
  <c r="AP662" i="6"/>
  <c r="AM662" i="6"/>
  <c r="AJ662" i="6"/>
  <c r="AG662" i="6"/>
  <c r="AD662" i="6"/>
  <c r="A662" i="6"/>
  <c r="AP661" i="6"/>
  <c r="AM661" i="6"/>
  <c r="AJ661" i="6"/>
  <c r="AG661" i="6"/>
  <c r="AD661" i="6"/>
  <c r="A661" i="6"/>
  <c r="AP660" i="6"/>
  <c r="AM660" i="6"/>
  <c r="AJ660" i="6"/>
  <c r="AG660" i="6"/>
  <c r="AD660" i="6"/>
  <c r="A660" i="6"/>
  <c r="AP659" i="6"/>
  <c r="AM659" i="6"/>
  <c r="AJ659" i="6"/>
  <c r="AG659" i="6"/>
  <c r="AD659" i="6"/>
  <c r="A659" i="6"/>
  <c r="AP658" i="6"/>
  <c r="AM658" i="6"/>
  <c r="AJ658" i="6"/>
  <c r="AG658" i="6"/>
  <c r="AD658" i="6"/>
  <c r="A658" i="6"/>
  <c r="AP657" i="6"/>
  <c r="AM657" i="6"/>
  <c r="AJ657" i="6"/>
  <c r="AG657" i="6"/>
  <c r="AD657" i="6"/>
  <c r="A657" i="6"/>
  <c r="AP656" i="6"/>
  <c r="AM656" i="6"/>
  <c r="AJ656" i="6"/>
  <c r="AG656" i="6"/>
  <c r="AD656" i="6"/>
  <c r="A656" i="6"/>
  <c r="AP655" i="6"/>
  <c r="AM655" i="6"/>
  <c r="AJ655" i="6"/>
  <c r="AG655" i="6"/>
  <c r="AD655" i="6"/>
  <c r="A655" i="6"/>
  <c r="AP654" i="6"/>
  <c r="AM654" i="6"/>
  <c r="AJ654" i="6"/>
  <c r="AG654" i="6"/>
  <c r="AD654" i="6"/>
  <c r="A654" i="6"/>
  <c r="AP653" i="6"/>
  <c r="AM653" i="6"/>
  <c r="AJ653" i="6"/>
  <c r="AG653" i="6"/>
  <c r="AD653" i="6"/>
  <c r="A653" i="6"/>
  <c r="AP652" i="6"/>
  <c r="AM652" i="6"/>
  <c r="AJ652" i="6"/>
  <c r="AG652" i="6"/>
  <c r="AD652" i="6"/>
  <c r="A652" i="6"/>
  <c r="AP651" i="6"/>
  <c r="AM651" i="6"/>
  <c r="AJ651" i="6"/>
  <c r="AG651" i="6"/>
  <c r="AD651" i="6"/>
  <c r="A651" i="6"/>
  <c r="AP650" i="6"/>
  <c r="AM650" i="6"/>
  <c r="AJ650" i="6"/>
  <c r="AG650" i="6"/>
  <c r="AD650" i="6"/>
  <c r="A650" i="6"/>
  <c r="AP649" i="6"/>
  <c r="AM649" i="6"/>
  <c r="AJ649" i="6"/>
  <c r="AG649" i="6"/>
  <c r="AD649" i="6"/>
  <c r="A649" i="6"/>
  <c r="AP648" i="6"/>
  <c r="AM648" i="6"/>
  <c r="AJ648" i="6"/>
  <c r="AG648" i="6"/>
  <c r="AD648" i="6"/>
  <c r="A648" i="6"/>
  <c r="AP647" i="6"/>
  <c r="AM647" i="6"/>
  <c r="AJ647" i="6"/>
  <c r="AG647" i="6"/>
  <c r="AD647" i="6"/>
  <c r="A647" i="6"/>
  <c r="AP646" i="6"/>
  <c r="AM646" i="6"/>
  <c r="AJ646" i="6"/>
  <c r="AG646" i="6"/>
  <c r="AD646" i="6"/>
  <c r="A646" i="6"/>
  <c r="AP645" i="6"/>
  <c r="AM645" i="6"/>
  <c r="AJ645" i="6"/>
  <c r="AG645" i="6"/>
  <c r="AD645" i="6"/>
  <c r="A645" i="6"/>
  <c r="AP644" i="6"/>
  <c r="AM644" i="6"/>
  <c r="AJ644" i="6"/>
  <c r="AG644" i="6"/>
  <c r="AD644" i="6"/>
  <c r="A644" i="6"/>
  <c r="AP643" i="6"/>
  <c r="AM643" i="6"/>
  <c r="AJ643" i="6"/>
  <c r="AG643" i="6"/>
  <c r="AD643" i="6"/>
  <c r="A643" i="6"/>
  <c r="AP642" i="6"/>
  <c r="AM642" i="6"/>
  <c r="AJ642" i="6"/>
  <c r="AG642" i="6"/>
  <c r="AD642" i="6"/>
  <c r="A642" i="6"/>
  <c r="AP641" i="6"/>
  <c r="AM641" i="6"/>
  <c r="AJ641" i="6"/>
  <c r="AG641" i="6"/>
  <c r="AD641" i="6"/>
  <c r="A641" i="6"/>
  <c r="AP640" i="6"/>
  <c r="AM640" i="6"/>
  <c r="AJ640" i="6"/>
  <c r="AG640" i="6"/>
  <c r="AF640" i="6"/>
  <c r="AD640" i="6"/>
  <c r="A640" i="6"/>
  <c r="AP639" i="6"/>
  <c r="AM639" i="6"/>
  <c r="AJ639" i="6"/>
  <c r="AG639" i="6"/>
  <c r="AD639" i="6"/>
  <c r="A639" i="6"/>
  <c r="AP638" i="6"/>
  <c r="AM638" i="6"/>
  <c r="AJ638" i="6"/>
  <c r="AG638" i="6"/>
  <c r="AD638" i="6"/>
  <c r="A638" i="6"/>
  <c r="AP637" i="6"/>
  <c r="AM637" i="6"/>
  <c r="AJ637" i="6"/>
  <c r="AG637" i="6"/>
  <c r="AD637" i="6"/>
  <c r="A637" i="6"/>
  <c r="AP636" i="6"/>
  <c r="AM636" i="6"/>
  <c r="AJ636" i="6"/>
  <c r="AG636" i="6"/>
  <c r="AD636" i="6"/>
  <c r="A636" i="6"/>
  <c r="AP635" i="6"/>
  <c r="AM635" i="6"/>
  <c r="AJ635" i="6"/>
  <c r="AG635" i="6"/>
  <c r="AD635" i="6"/>
  <c r="A635" i="6"/>
  <c r="AP634" i="6"/>
  <c r="AM634" i="6"/>
  <c r="AJ634" i="6"/>
  <c r="AG634" i="6"/>
  <c r="AD634" i="6"/>
  <c r="A634" i="6"/>
  <c r="AP633" i="6"/>
  <c r="AM633" i="6"/>
  <c r="AJ633" i="6"/>
  <c r="AG633" i="6"/>
  <c r="AD633" i="6"/>
  <c r="A633" i="6"/>
  <c r="AP632" i="6"/>
  <c r="AM632" i="6"/>
  <c r="AJ632" i="6"/>
  <c r="AG632" i="6"/>
  <c r="AD632" i="6"/>
  <c r="A632" i="6"/>
  <c r="AP631" i="6"/>
  <c r="AM631" i="6"/>
  <c r="AJ631" i="6"/>
  <c r="AG631" i="6"/>
  <c r="AD631" i="6"/>
  <c r="A631" i="6"/>
  <c r="AP630" i="6"/>
  <c r="AM630" i="6"/>
  <c r="AJ630" i="6"/>
  <c r="AG630" i="6"/>
  <c r="AD630" i="6"/>
  <c r="A630" i="6"/>
  <c r="AP629" i="6"/>
  <c r="AM629" i="6"/>
  <c r="AJ629" i="6"/>
  <c r="AG629" i="6"/>
  <c r="AD629" i="6"/>
  <c r="A629" i="6"/>
  <c r="AP628" i="6"/>
  <c r="AM628" i="6"/>
  <c r="AJ628" i="6"/>
  <c r="AG628" i="6"/>
  <c r="AD628" i="6"/>
  <c r="A628" i="6"/>
  <c r="AP627" i="6"/>
  <c r="AM627" i="6"/>
  <c r="AJ627" i="6"/>
  <c r="AG627" i="6"/>
  <c r="AD627" i="6"/>
  <c r="A627" i="6"/>
  <c r="AP626" i="6"/>
  <c r="AM626" i="6"/>
  <c r="AJ626" i="6"/>
  <c r="AG626" i="6"/>
  <c r="AD626" i="6"/>
  <c r="A626" i="6"/>
  <c r="AP625" i="6"/>
  <c r="AM625" i="6"/>
  <c r="AJ625" i="6"/>
  <c r="AG625" i="6"/>
  <c r="AD625" i="6"/>
  <c r="A625" i="6"/>
  <c r="AP624" i="6"/>
  <c r="AM624" i="6"/>
  <c r="AJ624" i="6"/>
  <c r="AG624" i="6"/>
  <c r="AD624" i="6"/>
  <c r="A624" i="6"/>
  <c r="AP623" i="6"/>
  <c r="AM623" i="6"/>
  <c r="AJ623" i="6"/>
  <c r="AG623" i="6"/>
  <c r="AD623" i="6"/>
  <c r="A623" i="6"/>
  <c r="AP622" i="6"/>
  <c r="AM622" i="6"/>
  <c r="AJ622" i="6"/>
  <c r="AG622" i="6"/>
  <c r="AD622" i="6"/>
  <c r="A622" i="6"/>
  <c r="AP621" i="6"/>
  <c r="AM621" i="6"/>
  <c r="AJ621" i="6"/>
  <c r="AG621" i="6"/>
  <c r="AD621" i="6"/>
  <c r="A621" i="6"/>
  <c r="AP620" i="6"/>
  <c r="AM620" i="6"/>
  <c r="AJ620" i="6"/>
  <c r="AG620" i="6"/>
  <c r="AD620" i="6"/>
  <c r="A620" i="6"/>
  <c r="AP619" i="6"/>
  <c r="AM619" i="6"/>
  <c r="AJ619" i="6"/>
  <c r="AG619" i="6"/>
  <c r="AD619" i="6"/>
  <c r="A619" i="6"/>
  <c r="AP618" i="6"/>
  <c r="AM618" i="6"/>
  <c r="AJ618" i="6"/>
  <c r="AG618" i="6"/>
  <c r="AD618" i="6"/>
  <c r="A618" i="6"/>
  <c r="AP617" i="6"/>
  <c r="AM617" i="6"/>
  <c r="AJ617" i="6"/>
  <c r="AG617" i="6"/>
  <c r="AD617" i="6"/>
  <c r="A617" i="6"/>
  <c r="AP616" i="6"/>
  <c r="AM616" i="6"/>
  <c r="AJ616" i="6"/>
  <c r="AG616" i="6"/>
  <c r="AD616" i="6"/>
  <c r="A616" i="6"/>
  <c r="AP615" i="6"/>
  <c r="AM615" i="6"/>
  <c r="AJ615" i="6"/>
  <c r="AG615" i="6"/>
  <c r="AD615" i="6"/>
  <c r="A615" i="6"/>
  <c r="AP614" i="6"/>
  <c r="AM614" i="6"/>
  <c r="AJ614" i="6"/>
  <c r="AG614" i="6"/>
  <c r="AD614" i="6"/>
  <c r="A614" i="6"/>
  <c r="AP613" i="6"/>
  <c r="AM613" i="6"/>
  <c r="AJ613" i="6"/>
  <c r="AG613" i="6"/>
  <c r="AD613" i="6"/>
  <c r="A613" i="6"/>
  <c r="AP612" i="6"/>
  <c r="AM612" i="6"/>
  <c r="AJ612" i="6"/>
  <c r="AG612" i="6"/>
  <c r="AD612" i="6"/>
  <c r="A612" i="6"/>
  <c r="AP611" i="6"/>
  <c r="AM611" i="6"/>
  <c r="AJ611" i="6"/>
  <c r="AG611" i="6"/>
  <c r="AD611" i="6"/>
  <c r="A611" i="6"/>
  <c r="AP610" i="6"/>
  <c r="AM610" i="6"/>
  <c r="AJ610" i="6"/>
  <c r="AG610" i="6"/>
  <c r="AD610" i="6"/>
  <c r="A610" i="6"/>
  <c r="AP609" i="6"/>
  <c r="AM609" i="6"/>
  <c r="AJ609" i="6"/>
  <c r="AG609" i="6"/>
  <c r="AD609" i="6"/>
  <c r="A609" i="6"/>
  <c r="AP608" i="6"/>
  <c r="AM608" i="6"/>
  <c r="AJ608" i="6"/>
  <c r="AG608" i="6"/>
  <c r="AD608" i="6"/>
  <c r="A608" i="6"/>
  <c r="AP607" i="6"/>
  <c r="AM607" i="6"/>
  <c r="AJ607" i="6"/>
  <c r="AG607" i="6"/>
  <c r="AD607" i="6"/>
  <c r="A607" i="6"/>
  <c r="AP606" i="6"/>
  <c r="AM606" i="6"/>
  <c r="AJ606" i="6"/>
  <c r="AG606" i="6"/>
  <c r="AD606" i="6"/>
  <c r="A606" i="6"/>
  <c r="AP605" i="6"/>
  <c r="AM605" i="6"/>
  <c r="AJ605" i="6"/>
  <c r="AG605" i="6"/>
  <c r="AD605" i="6"/>
  <c r="A605" i="6"/>
  <c r="AP604" i="6"/>
  <c r="AM604" i="6"/>
  <c r="AJ604" i="6"/>
  <c r="AG604" i="6"/>
  <c r="AD604" i="6"/>
  <c r="A604" i="6"/>
  <c r="AP603" i="6"/>
  <c r="AM603" i="6"/>
  <c r="AJ603" i="6"/>
  <c r="AG603" i="6"/>
  <c r="AD603" i="6"/>
  <c r="A603" i="6"/>
  <c r="AP602" i="6"/>
  <c r="AM602" i="6"/>
  <c r="AJ602" i="6"/>
  <c r="AG602" i="6"/>
  <c r="AD602" i="6"/>
  <c r="A602" i="6"/>
  <c r="AP601" i="6"/>
  <c r="AM601" i="6"/>
  <c r="AJ601" i="6"/>
  <c r="AG601" i="6"/>
  <c r="AD601" i="6"/>
  <c r="A601" i="6"/>
  <c r="AP600" i="6"/>
  <c r="AM600" i="6"/>
  <c r="AJ600" i="6"/>
  <c r="AG600" i="6"/>
  <c r="AD600" i="6"/>
  <c r="A600" i="6"/>
  <c r="AP599" i="6"/>
  <c r="AM599" i="6"/>
  <c r="AJ599" i="6"/>
  <c r="AG599" i="6"/>
  <c r="AD599" i="6"/>
  <c r="A599" i="6"/>
  <c r="AP598" i="6"/>
  <c r="AM598" i="6"/>
  <c r="AJ598" i="6"/>
  <c r="AG598" i="6"/>
  <c r="AD598" i="6"/>
  <c r="A598" i="6"/>
  <c r="AP597" i="6"/>
  <c r="AM597" i="6"/>
  <c r="AJ597" i="6"/>
  <c r="AG597" i="6"/>
  <c r="AD597" i="6"/>
  <c r="A597" i="6"/>
  <c r="AP596" i="6"/>
  <c r="AM596" i="6"/>
  <c r="AJ596" i="6"/>
  <c r="AG596" i="6"/>
  <c r="AD596" i="6"/>
  <c r="A596" i="6"/>
  <c r="AP595" i="6"/>
  <c r="AM595" i="6"/>
  <c r="AJ595" i="6"/>
  <c r="AG595" i="6"/>
  <c r="AD595" i="6"/>
  <c r="A595" i="6"/>
  <c r="AP594" i="6"/>
  <c r="AM594" i="6"/>
  <c r="AJ594" i="6"/>
  <c r="AG594" i="6"/>
  <c r="AD594" i="6"/>
  <c r="A594" i="6"/>
  <c r="AP593" i="6"/>
  <c r="AM593" i="6"/>
  <c r="AJ593" i="6"/>
  <c r="AG593" i="6"/>
  <c r="AD593" i="6"/>
  <c r="A593" i="6"/>
  <c r="AP592" i="6"/>
  <c r="AM592" i="6"/>
  <c r="AJ592" i="6"/>
  <c r="AG592" i="6"/>
  <c r="AD592" i="6"/>
  <c r="A592" i="6"/>
  <c r="AP591" i="6"/>
  <c r="AM591" i="6"/>
  <c r="AJ591" i="6"/>
  <c r="AG591" i="6"/>
  <c r="AD591" i="6"/>
  <c r="A591" i="6"/>
  <c r="AP590" i="6"/>
  <c r="AM590" i="6"/>
  <c r="AJ590" i="6"/>
  <c r="AG590" i="6"/>
  <c r="AD590" i="6"/>
  <c r="A590" i="6"/>
  <c r="AP589" i="6"/>
  <c r="AM589" i="6"/>
  <c r="AJ589" i="6"/>
  <c r="AG589" i="6"/>
  <c r="AD589" i="6"/>
  <c r="A589" i="6"/>
  <c r="AP588" i="6"/>
  <c r="AM588" i="6"/>
  <c r="AJ588" i="6"/>
  <c r="AG588" i="6"/>
  <c r="AD588" i="6"/>
  <c r="A588" i="6"/>
  <c r="AP587" i="6"/>
  <c r="AM587" i="6"/>
  <c r="AJ587" i="6"/>
  <c r="AG587" i="6"/>
  <c r="AD587" i="6"/>
  <c r="A587" i="6"/>
  <c r="AP586" i="6"/>
  <c r="AM586" i="6"/>
  <c r="AJ586" i="6"/>
  <c r="AG586" i="6"/>
  <c r="AD586" i="6"/>
  <c r="A586" i="6"/>
  <c r="AP585" i="6"/>
  <c r="AM585" i="6"/>
  <c r="AJ585" i="6"/>
  <c r="AG585" i="6"/>
  <c r="AD585" i="6"/>
  <c r="A585" i="6"/>
  <c r="AP584" i="6"/>
  <c r="AM584" i="6"/>
  <c r="AJ584" i="6"/>
  <c r="AG584" i="6"/>
  <c r="AD584" i="6"/>
  <c r="A584" i="6"/>
  <c r="AP583" i="6"/>
  <c r="AM583" i="6"/>
  <c r="AJ583" i="6"/>
  <c r="AG583" i="6"/>
  <c r="AD583" i="6"/>
  <c r="A583" i="6"/>
  <c r="AP582" i="6"/>
  <c r="AM582" i="6"/>
  <c r="AJ582" i="6"/>
  <c r="AG582" i="6"/>
  <c r="AD582" i="6"/>
  <c r="A582" i="6"/>
  <c r="AP581" i="6"/>
  <c r="AM581" i="6"/>
  <c r="AJ581" i="6"/>
  <c r="AG581" i="6"/>
  <c r="AD581" i="6"/>
  <c r="A581" i="6"/>
  <c r="AP580" i="6"/>
  <c r="AM580" i="6"/>
  <c r="AJ580" i="6"/>
  <c r="AG580" i="6"/>
  <c r="AD580" i="6"/>
  <c r="A580" i="6"/>
  <c r="AP579" i="6"/>
  <c r="AM579" i="6"/>
  <c r="AJ579" i="6"/>
  <c r="AG579" i="6"/>
  <c r="AD579" i="6"/>
  <c r="A579" i="6"/>
  <c r="AP578" i="6"/>
  <c r="AM578" i="6"/>
  <c r="AJ578" i="6"/>
  <c r="AG578" i="6"/>
  <c r="AD578" i="6"/>
  <c r="A578" i="6"/>
  <c r="AP577" i="6"/>
  <c r="AM577" i="6"/>
  <c r="AJ577" i="6"/>
  <c r="AG577" i="6"/>
  <c r="AD577" i="6"/>
  <c r="A577" i="6"/>
  <c r="AP576" i="6"/>
  <c r="AM576" i="6"/>
  <c r="AJ576" i="6"/>
  <c r="AG576" i="6"/>
  <c r="AD576" i="6"/>
  <c r="A576" i="6"/>
  <c r="AP575" i="6"/>
  <c r="AM575" i="6"/>
  <c r="AJ575" i="6"/>
  <c r="AG575" i="6"/>
  <c r="AD575" i="6"/>
  <c r="A575" i="6"/>
  <c r="AP574" i="6"/>
  <c r="AM574" i="6"/>
  <c r="AJ574" i="6"/>
  <c r="AG574" i="6"/>
  <c r="AD574" i="6"/>
  <c r="A574" i="6"/>
  <c r="AP573" i="6"/>
  <c r="AM573" i="6"/>
  <c r="AJ573" i="6"/>
  <c r="AG573" i="6"/>
  <c r="AD573" i="6"/>
  <c r="A573" i="6"/>
  <c r="AP572" i="6"/>
  <c r="AM572" i="6"/>
  <c r="AJ572" i="6"/>
  <c r="AG572" i="6"/>
  <c r="AD572" i="6"/>
  <c r="A572" i="6"/>
  <c r="AP571" i="6"/>
  <c r="AM571" i="6"/>
  <c r="AJ571" i="6"/>
  <c r="AG571" i="6"/>
  <c r="AD571" i="6"/>
  <c r="A571" i="6"/>
  <c r="AP570" i="6"/>
  <c r="AM570" i="6"/>
  <c r="AJ570" i="6"/>
  <c r="AG570" i="6"/>
  <c r="AD570" i="6"/>
  <c r="A570" i="6"/>
  <c r="AP569" i="6"/>
  <c r="AM569" i="6"/>
  <c r="AJ569" i="6"/>
  <c r="AG569" i="6"/>
  <c r="AD569" i="6"/>
  <c r="A569" i="6"/>
  <c r="AP568" i="6"/>
  <c r="AM568" i="6"/>
  <c r="AJ568" i="6"/>
  <c r="AG568" i="6"/>
  <c r="AD568" i="6"/>
  <c r="A568" i="6"/>
  <c r="AP567" i="6"/>
  <c r="AM567" i="6"/>
  <c r="AJ567" i="6"/>
  <c r="AG567" i="6"/>
  <c r="AD567" i="6"/>
  <c r="A567" i="6"/>
  <c r="AP566" i="6"/>
  <c r="AM566" i="6"/>
  <c r="AJ566" i="6"/>
  <c r="AG566" i="6"/>
  <c r="AD566" i="6"/>
  <c r="A566" i="6"/>
  <c r="AP565" i="6"/>
  <c r="AM565" i="6"/>
  <c r="AJ565" i="6"/>
  <c r="AG565" i="6"/>
  <c r="AD565" i="6"/>
  <c r="A565" i="6"/>
  <c r="AP564" i="6"/>
  <c r="AM564" i="6"/>
  <c r="AJ564" i="6"/>
  <c r="AG564" i="6"/>
  <c r="AD564" i="6"/>
  <c r="A564" i="6"/>
  <c r="AP563" i="6"/>
  <c r="AM563" i="6"/>
  <c r="AJ563" i="6"/>
  <c r="AG563" i="6"/>
  <c r="AD563" i="6"/>
  <c r="A563" i="6"/>
  <c r="AP562" i="6"/>
  <c r="AM562" i="6"/>
  <c r="AJ562" i="6"/>
  <c r="AG562" i="6"/>
  <c r="AD562" i="6"/>
  <c r="A562" i="6"/>
  <c r="AP561" i="6"/>
  <c r="AM561" i="6"/>
  <c r="AJ561" i="6"/>
  <c r="AG561" i="6"/>
  <c r="AD561" i="6"/>
  <c r="A561" i="6"/>
  <c r="AP560" i="6"/>
  <c r="AM560" i="6"/>
  <c r="AJ560" i="6"/>
  <c r="AG560" i="6"/>
  <c r="AD560" i="6"/>
  <c r="A560" i="6"/>
  <c r="AP559" i="6"/>
  <c r="AM559" i="6"/>
  <c r="AJ559" i="6"/>
  <c r="AG559" i="6"/>
  <c r="AD559" i="6"/>
  <c r="A559" i="6"/>
  <c r="AP558" i="6"/>
  <c r="AM558" i="6"/>
  <c r="AJ558" i="6"/>
  <c r="AG558" i="6"/>
  <c r="AD558" i="6"/>
  <c r="A558" i="6"/>
  <c r="AP557" i="6"/>
  <c r="AM557" i="6"/>
  <c r="AJ557" i="6"/>
  <c r="AG557" i="6"/>
  <c r="AD557" i="6"/>
  <c r="A557" i="6"/>
  <c r="AP556" i="6"/>
  <c r="AM556" i="6"/>
  <c r="AJ556" i="6"/>
  <c r="AG556" i="6"/>
  <c r="AD556" i="6"/>
  <c r="A556" i="6"/>
  <c r="AP555" i="6"/>
  <c r="AM555" i="6"/>
  <c r="AJ555" i="6"/>
  <c r="AG555" i="6"/>
  <c r="AD555" i="6"/>
  <c r="A555" i="6"/>
  <c r="AP554" i="6"/>
  <c r="AM554" i="6"/>
  <c r="AJ554" i="6"/>
  <c r="AG554" i="6"/>
  <c r="AD554" i="6"/>
  <c r="A554" i="6"/>
  <c r="AP553" i="6"/>
  <c r="AM553" i="6"/>
  <c r="AJ553" i="6"/>
  <c r="AG553" i="6"/>
  <c r="AD553" i="6"/>
  <c r="A553" i="6"/>
  <c r="AP552" i="6"/>
  <c r="AM552" i="6"/>
  <c r="AJ552" i="6"/>
  <c r="AG552" i="6"/>
  <c r="AD552" i="6"/>
  <c r="A552" i="6"/>
  <c r="AP551" i="6"/>
  <c r="AM551" i="6"/>
  <c r="AJ551" i="6"/>
  <c r="AG551" i="6"/>
  <c r="AD551" i="6"/>
  <c r="A551" i="6"/>
  <c r="AP550" i="6"/>
  <c r="AM550" i="6"/>
  <c r="AJ550" i="6"/>
  <c r="AG550" i="6"/>
  <c r="AD550" i="6"/>
  <c r="A550" i="6"/>
  <c r="AP549" i="6"/>
  <c r="AM549" i="6"/>
  <c r="AJ549" i="6"/>
  <c r="AG549" i="6"/>
  <c r="AD549" i="6"/>
  <c r="A549" i="6"/>
  <c r="AP548" i="6"/>
  <c r="AM548" i="6"/>
  <c r="AJ548" i="6"/>
  <c r="AG548" i="6"/>
  <c r="AD548" i="6"/>
  <c r="A548" i="6"/>
  <c r="AP547" i="6"/>
  <c r="AM547" i="6"/>
  <c r="AJ547" i="6"/>
  <c r="AG547" i="6"/>
  <c r="AD547" i="6"/>
  <c r="A547" i="6"/>
  <c r="AP546" i="6"/>
  <c r="AM546" i="6"/>
  <c r="AJ546" i="6"/>
  <c r="AG546" i="6"/>
  <c r="AD546" i="6"/>
  <c r="A546" i="6"/>
  <c r="AP545" i="6"/>
  <c r="AM545" i="6"/>
  <c r="AJ545" i="6"/>
  <c r="AG545" i="6"/>
  <c r="AD545" i="6"/>
  <c r="A545" i="6"/>
  <c r="AP544" i="6"/>
  <c r="AM544" i="6"/>
  <c r="AJ544" i="6"/>
  <c r="AG544" i="6"/>
  <c r="AD544" i="6"/>
  <c r="A544" i="6"/>
  <c r="AP543" i="6"/>
  <c r="AM543" i="6"/>
  <c r="AJ543" i="6"/>
  <c r="AG543" i="6"/>
  <c r="AD543" i="6"/>
  <c r="A543" i="6"/>
  <c r="AP542" i="6"/>
  <c r="AM542" i="6"/>
  <c r="AJ542" i="6"/>
  <c r="AG542" i="6"/>
  <c r="AD542" i="6"/>
  <c r="A542" i="6"/>
  <c r="AP541" i="6"/>
  <c r="AM541" i="6"/>
  <c r="AJ541" i="6"/>
  <c r="AG541" i="6"/>
  <c r="AD541" i="6"/>
  <c r="A541" i="6"/>
  <c r="AP540" i="6"/>
  <c r="AM540" i="6"/>
  <c r="AJ540" i="6"/>
  <c r="AG540" i="6"/>
  <c r="AD540" i="6"/>
  <c r="A540" i="6"/>
  <c r="AP539" i="6"/>
  <c r="AM539" i="6"/>
  <c r="AJ539" i="6"/>
  <c r="AG539" i="6"/>
  <c r="AD539" i="6"/>
  <c r="A539" i="6"/>
  <c r="AP538" i="6"/>
  <c r="AM538" i="6"/>
  <c r="AJ538" i="6"/>
  <c r="AG538" i="6"/>
  <c r="AD538" i="6"/>
  <c r="A538" i="6"/>
  <c r="AP537" i="6"/>
  <c r="AM537" i="6"/>
  <c r="AJ537" i="6"/>
  <c r="AG537" i="6"/>
  <c r="AD537" i="6"/>
  <c r="A537" i="6"/>
  <c r="AP536" i="6"/>
  <c r="AM536" i="6"/>
  <c r="AJ536" i="6"/>
  <c r="AG536" i="6"/>
  <c r="AD536" i="6"/>
  <c r="A536" i="6"/>
  <c r="AP535" i="6"/>
  <c r="AM535" i="6"/>
  <c r="AJ535" i="6"/>
  <c r="AG535" i="6"/>
  <c r="AD535" i="6"/>
  <c r="A535" i="6"/>
  <c r="AP534" i="6"/>
  <c r="AM534" i="6"/>
  <c r="AJ534" i="6"/>
  <c r="AG534" i="6"/>
  <c r="AD534" i="6"/>
  <c r="A534" i="6"/>
  <c r="AP533" i="6"/>
  <c r="AM533" i="6"/>
  <c r="AJ533" i="6"/>
  <c r="AG533" i="6"/>
  <c r="AD533" i="6"/>
  <c r="A533" i="6"/>
  <c r="AP532" i="6"/>
  <c r="AM532" i="6"/>
  <c r="AJ532" i="6"/>
  <c r="AG532" i="6"/>
  <c r="AD532" i="6"/>
  <c r="A532" i="6"/>
  <c r="AP531" i="6"/>
  <c r="AM531" i="6"/>
  <c r="AJ531" i="6"/>
  <c r="AG531" i="6"/>
  <c r="AD531" i="6"/>
  <c r="A531" i="6"/>
  <c r="AP530" i="6"/>
  <c r="AM530" i="6"/>
  <c r="AJ530" i="6"/>
  <c r="AG530" i="6"/>
  <c r="AD530" i="6"/>
  <c r="A530" i="6"/>
  <c r="AP529" i="6"/>
  <c r="AM529" i="6"/>
  <c r="AJ529" i="6"/>
  <c r="AG529" i="6"/>
  <c r="AD529" i="6"/>
  <c r="A529" i="6"/>
  <c r="AP528" i="6"/>
  <c r="AM528" i="6"/>
  <c r="AJ528" i="6"/>
  <c r="AG528" i="6"/>
  <c r="AD528" i="6"/>
  <c r="A528" i="6"/>
  <c r="AP527" i="6"/>
  <c r="AM527" i="6"/>
  <c r="AJ527" i="6"/>
  <c r="AG527" i="6"/>
  <c r="AD527" i="6"/>
  <c r="A527" i="6"/>
  <c r="AP526" i="6"/>
  <c r="AM526" i="6"/>
  <c r="AJ526" i="6"/>
  <c r="AG526" i="6"/>
  <c r="AD526" i="6"/>
  <c r="A526" i="6"/>
  <c r="AP525" i="6"/>
  <c r="AM525" i="6"/>
  <c r="AJ525" i="6"/>
  <c r="AG525" i="6"/>
  <c r="AD525" i="6"/>
  <c r="A525" i="6"/>
  <c r="AP524" i="6"/>
  <c r="AM524" i="6"/>
  <c r="AJ524" i="6"/>
  <c r="AG524" i="6"/>
  <c r="AD524" i="6"/>
  <c r="A524" i="6"/>
  <c r="AP523" i="6"/>
  <c r="AM523" i="6"/>
  <c r="AJ523" i="6"/>
  <c r="AG523" i="6"/>
  <c r="AD523" i="6"/>
  <c r="A523" i="6"/>
  <c r="AP522" i="6"/>
  <c r="AM522" i="6"/>
  <c r="AJ522" i="6"/>
  <c r="AG522" i="6"/>
  <c r="AD522" i="6"/>
  <c r="A522" i="6"/>
  <c r="AP521" i="6"/>
  <c r="AM521" i="6"/>
  <c r="AJ521" i="6"/>
  <c r="AG521" i="6"/>
  <c r="AD521" i="6"/>
  <c r="A521" i="6"/>
  <c r="AP520" i="6"/>
  <c r="AM520" i="6"/>
  <c r="AJ520" i="6"/>
  <c r="AG520" i="6"/>
  <c r="AD520" i="6"/>
  <c r="A520" i="6"/>
  <c r="AP519" i="6"/>
  <c r="AM519" i="6"/>
  <c r="AJ519" i="6"/>
  <c r="AG519" i="6"/>
  <c r="AD519" i="6"/>
  <c r="A519" i="6"/>
  <c r="AP518" i="6"/>
  <c r="AM518" i="6"/>
  <c r="AJ518" i="6"/>
  <c r="AG518" i="6"/>
  <c r="AD518" i="6"/>
  <c r="A518" i="6"/>
  <c r="AP517" i="6"/>
  <c r="AM517" i="6"/>
  <c r="AJ517" i="6"/>
  <c r="AG517" i="6"/>
  <c r="AD517" i="6"/>
  <c r="A517" i="6"/>
  <c r="AP516" i="6"/>
  <c r="AM516" i="6"/>
  <c r="AJ516" i="6"/>
  <c r="AG516" i="6"/>
  <c r="AD516" i="6"/>
  <c r="A516" i="6"/>
  <c r="AP515" i="6"/>
  <c r="AM515" i="6"/>
  <c r="AJ515" i="6"/>
  <c r="AG515" i="6"/>
  <c r="AD515" i="6"/>
  <c r="A515" i="6"/>
  <c r="AP514" i="6"/>
  <c r="AM514" i="6"/>
  <c r="AJ514" i="6"/>
  <c r="AG514" i="6"/>
  <c r="AD514" i="6"/>
  <c r="A514" i="6"/>
  <c r="AP513" i="6"/>
  <c r="AM513" i="6"/>
  <c r="AJ513" i="6"/>
  <c r="AG513" i="6"/>
  <c r="AD513" i="6"/>
  <c r="A513" i="6"/>
  <c r="AP512" i="6"/>
  <c r="AM512" i="6"/>
  <c r="AJ512" i="6"/>
  <c r="AG512" i="6"/>
  <c r="AD512" i="6"/>
  <c r="A512" i="6"/>
  <c r="AP511" i="6"/>
  <c r="AM511" i="6"/>
  <c r="AJ511" i="6"/>
  <c r="AG511" i="6"/>
  <c r="AD511" i="6"/>
  <c r="A511" i="6"/>
  <c r="AP510" i="6"/>
  <c r="AM510" i="6"/>
  <c r="AJ510" i="6"/>
  <c r="AG510" i="6"/>
  <c r="AD510" i="6"/>
  <c r="A510" i="6"/>
  <c r="AP509" i="6"/>
  <c r="AM509" i="6"/>
  <c r="AJ509" i="6"/>
  <c r="AG509" i="6"/>
  <c r="AD509" i="6"/>
  <c r="A509" i="6"/>
  <c r="AP508" i="6"/>
  <c r="AM508" i="6"/>
  <c r="AJ508" i="6"/>
  <c r="AG508" i="6"/>
  <c r="AD508" i="6"/>
  <c r="A508" i="6"/>
  <c r="AP507" i="6"/>
  <c r="AM507" i="6"/>
  <c r="AJ507" i="6"/>
  <c r="AG507" i="6"/>
  <c r="AD507" i="6"/>
  <c r="A507" i="6"/>
  <c r="AP506" i="6"/>
  <c r="AM506" i="6"/>
  <c r="AJ506" i="6"/>
  <c r="AG506" i="6"/>
  <c r="AD506" i="6"/>
  <c r="A506" i="6"/>
  <c r="AP505" i="6"/>
  <c r="AM505" i="6"/>
  <c r="AJ505" i="6"/>
  <c r="AG505" i="6"/>
  <c r="AD505" i="6"/>
  <c r="A505" i="6"/>
  <c r="AP504" i="6"/>
  <c r="AM504" i="6"/>
  <c r="AJ504" i="6"/>
  <c r="AG504" i="6"/>
  <c r="AD504" i="6"/>
  <c r="A504" i="6"/>
  <c r="AP503" i="6"/>
  <c r="AM503" i="6"/>
  <c r="AJ503" i="6"/>
  <c r="AG503" i="6"/>
  <c r="AD503" i="6"/>
  <c r="A503" i="6"/>
  <c r="AP502" i="6"/>
  <c r="AM502" i="6"/>
  <c r="AJ502" i="6"/>
  <c r="AG502" i="6"/>
  <c r="AD502" i="6"/>
  <c r="A502" i="6"/>
  <c r="AP501" i="6"/>
  <c r="AM501" i="6"/>
  <c r="AJ501" i="6"/>
  <c r="AG501" i="6"/>
  <c r="AD501" i="6"/>
  <c r="A501" i="6"/>
  <c r="AP500" i="6"/>
  <c r="AM500" i="6"/>
  <c r="AJ500" i="6"/>
  <c r="AG500" i="6"/>
  <c r="AD500" i="6"/>
  <c r="A500" i="6"/>
  <c r="AP499" i="6"/>
  <c r="AM499" i="6"/>
  <c r="AJ499" i="6"/>
  <c r="AG499" i="6"/>
  <c r="AD499" i="6"/>
  <c r="A499" i="6"/>
  <c r="AP498" i="6"/>
  <c r="AM498" i="6"/>
  <c r="AJ498" i="6"/>
  <c r="AG498" i="6"/>
  <c r="AD498" i="6"/>
  <c r="A498" i="6"/>
  <c r="AP497" i="6"/>
  <c r="AM497" i="6"/>
  <c r="AJ497" i="6"/>
  <c r="AG497" i="6"/>
  <c r="AD497" i="6"/>
  <c r="A497" i="6"/>
  <c r="AP496" i="6"/>
  <c r="AM496" i="6"/>
  <c r="AJ496" i="6"/>
  <c r="AG496" i="6"/>
  <c r="AD496" i="6"/>
  <c r="A496" i="6"/>
  <c r="AP495" i="6"/>
  <c r="AM495" i="6"/>
  <c r="AJ495" i="6"/>
  <c r="AG495" i="6"/>
  <c r="AD495" i="6"/>
  <c r="A495" i="6"/>
  <c r="AP494" i="6"/>
  <c r="AM494" i="6"/>
  <c r="AJ494" i="6"/>
  <c r="AG494" i="6"/>
  <c r="AD494" i="6"/>
  <c r="A494" i="6"/>
  <c r="AP493" i="6"/>
  <c r="AM493" i="6"/>
  <c r="AJ493" i="6"/>
  <c r="AG493" i="6"/>
  <c r="AD493" i="6"/>
  <c r="A493" i="6"/>
  <c r="AP492" i="6"/>
  <c r="AM492" i="6"/>
  <c r="AJ492" i="6"/>
  <c r="AG492" i="6"/>
  <c r="AD492" i="6"/>
  <c r="A492" i="6"/>
  <c r="AP491" i="6"/>
  <c r="AM491" i="6"/>
  <c r="AJ491" i="6"/>
  <c r="AG491" i="6"/>
  <c r="AD491" i="6"/>
  <c r="A491" i="6"/>
  <c r="AP490" i="6"/>
  <c r="AM490" i="6"/>
  <c r="AJ490" i="6"/>
  <c r="AG490" i="6"/>
  <c r="AD490" i="6"/>
  <c r="A490" i="6"/>
  <c r="AP489" i="6"/>
  <c r="AM489" i="6"/>
  <c r="AJ489" i="6"/>
  <c r="AG489" i="6"/>
  <c r="AD489" i="6"/>
  <c r="A489" i="6"/>
  <c r="AP488" i="6"/>
  <c r="AM488" i="6"/>
  <c r="AJ488" i="6"/>
  <c r="AG488" i="6"/>
  <c r="AD488" i="6"/>
  <c r="A488" i="6"/>
  <c r="AP487" i="6"/>
  <c r="AM487" i="6"/>
  <c r="AJ487" i="6"/>
  <c r="AG487" i="6"/>
  <c r="AD487" i="6"/>
  <c r="A487" i="6"/>
  <c r="AP486" i="6"/>
  <c r="AM486" i="6"/>
  <c r="AJ486" i="6"/>
  <c r="AG486" i="6"/>
  <c r="AD486" i="6"/>
  <c r="A486" i="6"/>
  <c r="AP485" i="6"/>
  <c r="AM485" i="6"/>
  <c r="AJ485" i="6"/>
  <c r="AG485" i="6"/>
  <c r="AD485" i="6"/>
  <c r="A485" i="6"/>
  <c r="AP484" i="6"/>
  <c r="AM484" i="6"/>
  <c r="AJ484" i="6"/>
  <c r="AG484" i="6"/>
  <c r="AD484" i="6"/>
  <c r="A484" i="6"/>
  <c r="AP483" i="6"/>
  <c r="AM483" i="6"/>
  <c r="AJ483" i="6"/>
  <c r="AG483" i="6"/>
  <c r="AD483" i="6"/>
  <c r="A483" i="6"/>
  <c r="AP482" i="6"/>
  <c r="AM482" i="6"/>
  <c r="AJ482" i="6"/>
  <c r="AG482" i="6"/>
  <c r="AD482" i="6"/>
  <c r="A482" i="6"/>
  <c r="AP481" i="6"/>
  <c r="AM481" i="6"/>
  <c r="AJ481" i="6"/>
  <c r="AG481" i="6"/>
  <c r="AD481" i="6"/>
  <c r="A481" i="6"/>
  <c r="AP480" i="6"/>
  <c r="AM480" i="6"/>
  <c r="AJ480" i="6"/>
  <c r="AG480" i="6"/>
  <c r="AD480" i="6"/>
  <c r="A480" i="6"/>
  <c r="AP479" i="6"/>
  <c r="AM479" i="6"/>
  <c r="AJ479" i="6"/>
  <c r="AG479" i="6"/>
  <c r="AD479" i="6"/>
  <c r="A479" i="6"/>
  <c r="AP478" i="6"/>
  <c r="AM478" i="6"/>
  <c r="AJ478" i="6"/>
  <c r="AG478" i="6"/>
  <c r="AD478" i="6"/>
  <c r="A478" i="6"/>
  <c r="AP477" i="6"/>
  <c r="AM477" i="6"/>
  <c r="AJ477" i="6"/>
  <c r="AG477" i="6"/>
  <c r="AD477" i="6"/>
  <c r="A477" i="6"/>
  <c r="AP476" i="6"/>
  <c r="AM476" i="6"/>
  <c r="AJ476" i="6"/>
  <c r="AG476" i="6"/>
  <c r="AD476" i="6"/>
  <c r="A476" i="6"/>
  <c r="AP475" i="6"/>
  <c r="AM475" i="6"/>
  <c r="AJ475" i="6"/>
  <c r="AG475" i="6"/>
  <c r="AD475" i="6"/>
  <c r="A475" i="6"/>
  <c r="AP474" i="6"/>
  <c r="AM474" i="6"/>
  <c r="AJ474" i="6"/>
  <c r="AG474" i="6"/>
  <c r="AD474" i="6"/>
  <c r="A474" i="6"/>
  <c r="AP473" i="6"/>
  <c r="AM473" i="6"/>
  <c r="AJ473" i="6"/>
  <c r="AG473" i="6"/>
  <c r="AD473" i="6"/>
  <c r="A473" i="6"/>
  <c r="AP472" i="6"/>
  <c r="AM472" i="6"/>
  <c r="AJ472" i="6"/>
  <c r="AG472" i="6"/>
  <c r="AD472" i="6"/>
  <c r="A472" i="6"/>
  <c r="AP471" i="6"/>
  <c r="AM471" i="6"/>
  <c r="AJ471" i="6"/>
  <c r="AG471" i="6"/>
  <c r="AD471" i="6"/>
  <c r="A471" i="6"/>
  <c r="AP470" i="6"/>
  <c r="AM470" i="6"/>
  <c r="AJ470" i="6"/>
  <c r="AG470" i="6"/>
  <c r="AD470" i="6"/>
  <c r="A470" i="6"/>
  <c r="AP469" i="6"/>
  <c r="AM469" i="6"/>
  <c r="AJ469" i="6"/>
  <c r="AG469" i="6"/>
  <c r="AD469" i="6"/>
  <c r="A469" i="6"/>
  <c r="AP468" i="6"/>
  <c r="AM468" i="6"/>
  <c r="AJ468" i="6"/>
  <c r="AG468" i="6"/>
  <c r="AD468" i="6"/>
  <c r="A468" i="6"/>
  <c r="AP467" i="6"/>
  <c r="AM467" i="6"/>
  <c r="AJ467" i="6"/>
  <c r="AG467" i="6"/>
  <c r="AD467" i="6"/>
  <c r="A467" i="6"/>
  <c r="AP466" i="6"/>
  <c r="AM466" i="6"/>
  <c r="AJ466" i="6"/>
  <c r="AG466" i="6"/>
  <c r="AD466" i="6"/>
  <c r="A466" i="6"/>
  <c r="AP465" i="6"/>
  <c r="AM465" i="6"/>
  <c r="AJ465" i="6"/>
  <c r="AG465" i="6"/>
  <c r="AD465" i="6"/>
  <c r="A465" i="6"/>
  <c r="AP464" i="6"/>
  <c r="AM464" i="6"/>
  <c r="AJ464" i="6"/>
  <c r="AG464" i="6"/>
  <c r="AD464" i="6"/>
  <c r="A464" i="6"/>
  <c r="AP463" i="6"/>
  <c r="AM463" i="6"/>
  <c r="AJ463" i="6"/>
  <c r="AG463" i="6"/>
  <c r="AD463" i="6"/>
  <c r="A463" i="6"/>
  <c r="AP462" i="6"/>
  <c r="AM462" i="6"/>
  <c r="AJ462" i="6"/>
  <c r="AG462" i="6"/>
  <c r="AD462" i="6"/>
  <c r="A462" i="6"/>
  <c r="AP461" i="6"/>
  <c r="AM461" i="6"/>
  <c r="AJ461" i="6"/>
  <c r="AG461" i="6"/>
  <c r="AD461" i="6"/>
  <c r="A461" i="6"/>
  <c r="AP460" i="6"/>
  <c r="AM460" i="6"/>
  <c r="AJ460" i="6"/>
  <c r="AG460" i="6"/>
  <c r="AD460" i="6"/>
  <c r="A460" i="6"/>
  <c r="AP459" i="6"/>
  <c r="AM459" i="6"/>
  <c r="AJ459" i="6"/>
  <c r="AG459" i="6"/>
  <c r="AD459" i="6"/>
  <c r="A459" i="6"/>
  <c r="AP458" i="6"/>
  <c r="AM458" i="6"/>
  <c r="AJ458" i="6"/>
  <c r="AG458" i="6"/>
  <c r="AD458" i="6"/>
  <c r="A458" i="6"/>
  <c r="AP457" i="6"/>
  <c r="AM457" i="6"/>
  <c r="AJ457" i="6"/>
  <c r="AG457" i="6"/>
  <c r="AD457" i="6"/>
  <c r="A457" i="6"/>
  <c r="AP456" i="6"/>
  <c r="AM456" i="6"/>
  <c r="AJ456" i="6"/>
  <c r="AG456" i="6"/>
  <c r="AD456" i="6"/>
  <c r="A456" i="6"/>
  <c r="AP455" i="6"/>
  <c r="AM455" i="6"/>
  <c r="AJ455" i="6"/>
  <c r="AG455" i="6"/>
  <c r="AD455" i="6"/>
  <c r="A455" i="6"/>
  <c r="AP454" i="6"/>
  <c r="AM454" i="6"/>
  <c r="AJ454" i="6"/>
  <c r="AG454" i="6"/>
  <c r="AD454" i="6"/>
  <c r="A454" i="6"/>
  <c r="AP453" i="6"/>
  <c r="AM453" i="6"/>
  <c r="AJ453" i="6"/>
  <c r="AG453" i="6"/>
  <c r="AD453" i="6"/>
  <c r="A453" i="6"/>
  <c r="AP452" i="6"/>
  <c r="AM452" i="6"/>
  <c r="AJ452" i="6"/>
  <c r="AG452" i="6"/>
  <c r="AD452" i="6"/>
  <c r="A452" i="6"/>
  <c r="AP451" i="6"/>
  <c r="AM451" i="6"/>
  <c r="AJ451" i="6"/>
  <c r="AG451" i="6"/>
  <c r="AD451" i="6"/>
  <c r="A451" i="6"/>
  <c r="AP450" i="6"/>
  <c r="AM450" i="6"/>
  <c r="AJ450" i="6"/>
  <c r="AG450" i="6"/>
  <c r="AD450" i="6"/>
  <c r="A450" i="6"/>
  <c r="AP449" i="6"/>
  <c r="AM449" i="6"/>
  <c r="AJ449" i="6"/>
  <c r="AG449" i="6"/>
  <c r="AD449" i="6"/>
  <c r="A449" i="6"/>
  <c r="AP448" i="6"/>
  <c r="AM448" i="6"/>
  <c r="AJ448" i="6"/>
  <c r="AG448" i="6"/>
  <c r="AD448" i="6"/>
  <c r="A448" i="6"/>
  <c r="AP447" i="6"/>
  <c r="AM447" i="6"/>
  <c r="AJ447" i="6"/>
  <c r="AG447" i="6"/>
  <c r="AD447" i="6"/>
  <c r="A447" i="6"/>
  <c r="AP446" i="6"/>
  <c r="AM446" i="6"/>
  <c r="AJ446" i="6"/>
  <c r="AG446" i="6"/>
  <c r="AD446" i="6"/>
  <c r="A446" i="6"/>
  <c r="AP445" i="6"/>
  <c r="AM445" i="6"/>
  <c r="AJ445" i="6"/>
  <c r="AG445" i="6"/>
  <c r="AD445" i="6"/>
  <c r="A445" i="6"/>
  <c r="AP444" i="6"/>
  <c r="AM444" i="6"/>
  <c r="AJ444" i="6"/>
  <c r="AG444" i="6"/>
  <c r="AD444" i="6"/>
  <c r="A444" i="6"/>
  <c r="AP443" i="6"/>
  <c r="AM443" i="6"/>
  <c r="AJ443" i="6"/>
  <c r="AG443" i="6"/>
  <c r="AD443" i="6"/>
  <c r="A443" i="6"/>
  <c r="AP442" i="6"/>
  <c r="AM442" i="6"/>
  <c r="AJ442" i="6"/>
  <c r="AG442" i="6"/>
  <c r="AD442" i="6"/>
  <c r="A442" i="6"/>
  <c r="AP441" i="6"/>
  <c r="AM441" i="6"/>
  <c r="AJ441" i="6"/>
  <c r="AG441" i="6"/>
  <c r="AD441" i="6"/>
  <c r="A441" i="6"/>
  <c r="AP440" i="6"/>
  <c r="AM440" i="6"/>
  <c r="AJ440" i="6"/>
  <c r="AG440" i="6"/>
  <c r="AD440" i="6"/>
  <c r="A440" i="6"/>
  <c r="AP439" i="6"/>
  <c r="AM439" i="6"/>
  <c r="AJ439" i="6"/>
  <c r="AG439" i="6"/>
  <c r="AD439" i="6"/>
  <c r="A439" i="6"/>
  <c r="AP438" i="6"/>
  <c r="AM438" i="6"/>
  <c r="AJ438" i="6"/>
  <c r="AG438" i="6"/>
  <c r="AD438" i="6"/>
  <c r="A438" i="6"/>
  <c r="AP437" i="6"/>
  <c r="AM437" i="6"/>
  <c r="AJ437" i="6"/>
  <c r="AG437" i="6"/>
  <c r="AD437" i="6"/>
  <c r="A437" i="6"/>
  <c r="AP436" i="6"/>
  <c r="AM436" i="6"/>
  <c r="AJ436" i="6"/>
  <c r="AG436" i="6"/>
  <c r="AD436" i="6"/>
  <c r="A436" i="6"/>
  <c r="AP435" i="6"/>
  <c r="AM435" i="6"/>
  <c r="AJ435" i="6"/>
  <c r="AG435" i="6"/>
  <c r="AD435" i="6"/>
  <c r="A435" i="6"/>
  <c r="AP434" i="6"/>
  <c r="AM434" i="6"/>
  <c r="AJ434" i="6"/>
  <c r="AG434" i="6"/>
  <c r="AD434" i="6"/>
  <c r="A434" i="6"/>
  <c r="AP433" i="6"/>
  <c r="AM433" i="6"/>
  <c r="AJ433" i="6"/>
  <c r="AG433" i="6"/>
  <c r="AD433" i="6"/>
  <c r="A433" i="6"/>
  <c r="AP432" i="6"/>
  <c r="AM432" i="6"/>
  <c r="AJ432" i="6"/>
  <c r="AG432" i="6"/>
  <c r="AD432" i="6"/>
  <c r="A432" i="6"/>
  <c r="AP431" i="6"/>
  <c r="AM431" i="6"/>
  <c r="AJ431" i="6"/>
  <c r="AG431" i="6"/>
  <c r="AD431" i="6"/>
  <c r="A431" i="6"/>
  <c r="AP430" i="6"/>
  <c r="AM430" i="6"/>
  <c r="AJ430" i="6"/>
  <c r="AG430" i="6"/>
  <c r="AD430" i="6"/>
  <c r="A430" i="6"/>
  <c r="AP429" i="6"/>
  <c r="AM429" i="6"/>
  <c r="AJ429" i="6"/>
  <c r="AG429" i="6"/>
  <c r="AD429" i="6"/>
  <c r="A429" i="6"/>
  <c r="AP428" i="6"/>
  <c r="AM428" i="6"/>
  <c r="AJ428" i="6"/>
  <c r="AG428" i="6"/>
  <c r="AD428" i="6"/>
  <c r="A428" i="6"/>
  <c r="AP427" i="6"/>
  <c r="AM427" i="6"/>
  <c r="AJ427" i="6"/>
  <c r="AG427" i="6"/>
  <c r="AD427" i="6"/>
  <c r="A427" i="6"/>
  <c r="AP426" i="6"/>
  <c r="AM426" i="6"/>
  <c r="AJ426" i="6"/>
  <c r="AG426" i="6"/>
  <c r="AD426" i="6"/>
  <c r="A426" i="6"/>
  <c r="AP425" i="6"/>
  <c r="AM425" i="6"/>
  <c r="AJ425" i="6"/>
  <c r="AG425" i="6"/>
  <c r="AD425" i="6"/>
  <c r="A425" i="6"/>
  <c r="AP424" i="6"/>
  <c r="AM424" i="6"/>
  <c r="AJ424" i="6"/>
  <c r="AG424" i="6"/>
  <c r="AD424" i="6"/>
  <c r="A424" i="6"/>
  <c r="AP423" i="6"/>
  <c r="AM423" i="6"/>
  <c r="AJ423" i="6"/>
  <c r="AG423" i="6"/>
  <c r="AD423" i="6"/>
  <c r="A423" i="6"/>
  <c r="AP422" i="6"/>
  <c r="AM422" i="6"/>
  <c r="AJ422" i="6"/>
  <c r="AG422" i="6"/>
  <c r="AD422" i="6"/>
  <c r="A422" i="6"/>
  <c r="AP421" i="6"/>
  <c r="AM421" i="6"/>
  <c r="AJ421" i="6"/>
  <c r="AG421" i="6"/>
  <c r="AD421" i="6"/>
  <c r="A421" i="6"/>
  <c r="AP420" i="6"/>
  <c r="AM420" i="6"/>
  <c r="AJ420" i="6"/>
  <c r="AG420" i="6"/>
  <c r="AD420" i="6"/>
  <c r="A420" i="6"/>
  <c r="AP419" i="6"/>
  <c r="AM419" i="6"/>
  <c r="AJ419" i="6"/>
  <c r="AG419" i="6"/>
  <c r="AD419" i="6"/>
  <c r="A419" i="6"/>
  <c r="AP418" i="6"/>
  <c r="AM418" i="6"/>
  <c r="AJ418" i="6"/>
  <c r="AG418" i="6"/>
  <c r="AD418" i="6"/>
  <c r="A418" i="6"/>
  <c r="AP417" i="6"/>
  <c r="AM417" i="6"/>
  <c r="AJ417" i="6"/>
  <c r="AG417" i="6"/>
  <c r="AD417" i="6"/>
  <c r="A417" i="6"/>
  <c r="AP416" i="6"/>
  <c r="AM416" i="6"/>
  <c r="AJ416" i="6"/>
  <c r="AG416" i="6"/>
  <c r="AD416" i="6"/>
  <c r="A416" i="6"/>
  <c r="AP415" i="6"/>
  <c r="AM415" i="6"/>
  <c r="AJ415" i="6"/>
  <c r="AG415" i="6"/>
  <c r="AD415" i="6"/>
  <c r="A415" i="6"/>
  <c r="AP414" i="6"/>
  <c r="AM414" i="6"/>
  <c r="AJ414" i="6"/>
  <c r="AG414" i="6"/>
  <c r="AD414" i="6"/>
  <c r="A414" i="6"/>
  <c r="AP413" i="6"/>
  <c r="AM413" i="6"/>
  <c r="AJ413" i="6"/>
  <c r="AG413" i="6"/>
  <c r="AD413" i="6"/>
  <c r="A413" i="6"/>
  <c r="AP412" i="6"/>
  <c r="AM412" i="6"/>
  <c r="AJ412" i="6"/>
  <c r="AG412" i="6"/>
  <c r="AD412" i="6"/>
  <c r="A412" i="6"/>
  <c r="AP411" i="6"/>
  <c r="AM411" i="6"/>
  <c r="AJ411" i="6"/>
  <c r="AG411" i="6"/>
  <c r="AD411" i="6"/>
  <c r="A411" i="6"/>
  <c r="AP410" i="6"/>
  <c r="AM410" i="6"/>
  <c r="AJ410" i="6"/>
  <c r="AG410" i="6"/>
  <c r="AD410" i="6"/>
  <c r="A410" i="6"/>
  <c r="AP409" i="6"/>
  <c r="AM409" i="6"/>
  <c r="AJ409" i="6"/>
  <c r="AG409" i="6"/>
  <c r="AD409" i="6"/>
  <c r="A409" i="6"/>
  <c r="AP408" i="6"/>
  <c r="AM408" i="6"/>
  <c r="AJ408" i="6"/>
  <c r="AG408" i="6"/>
  <c r="AD408" i="6"/>
  <c r="A408" i="6"/>
  <c r="AP407" i="6"/>
  <c r="AM407" i="6"/>
  <c r="AJ407" i="6"/>
  <c r="AG407" i="6"/>
  <c r="AD407" i="6"/>
  <c r="A407" i="6"/>
  <c r="AP406" i="6"/>
  <c r="AM406" i="6"/>
  <c r="AJ406" i="6"/>
  <c r="AG406" i="6"/>
  <c r="AD406" i="6"/>
  <c r="A406" i="6"/>
  <c r="AP405" i="6"/>
  <c r="AM405" i="6"/>
  <c r="AJ405" i="6"/>
  <c r="AG405" i="6"/>
  <c r="AD405" i="6"/>
  <c r="A405" i="6"/>
  <c r="AP404" i="6"/>
  <c r="AM404" i="6"/>
  <c r="AJ404" i="6"/>
  <c r="AG404" i="6"/>
  <c r="AD404" i="6"/>
  <c r="A404" i="6"/>
  <c r="AP403" i="6"/>
  <c r="AM403" i="6"/>
  <c r="AJ403" i="6"/>
  <c r="AG403" i="6"/>
  <c r="AD403" i="6"/>
  <c r="A403" i="6"/>
  <c r="AP402" i="6"/>
  <c r="AM402" i="6"/>
  <c r="AJ402" i="6"/>
  <c r="AG402" i="6"/>
  <c r="AD402" i="6"/>
  <c r="A402" i="6"/>
  <c r="AP401" i="6"/>
  <c r="AM401" i="6"/>
  <c r="AJ401" i="6"/>
  <c r="AG401" i="6"/>
  <c r="AD401" i="6"/>
  <c r="A401" i="6"/>
  <c r="AP400" i="6"/>
  <c r="AM400" i="6"/>
  <c r="AJ400" i="6"/>
  <c r="AG400" i="6"/>
  <c r="AD400" i="6"/>
  <c r="A400" i="6"/>
  <c r="AP399" i="6"/>
  <c r="AM399" i="6"/>
  <c r="AJ399" i="6"/>
  <c r="AG399" i="6"/>
  <c r="AD399" i="6"/>
  <c r="A399" i="6"/>
  <c r="AP398" i="6"/>
  <c r="AM398" i="6"/>
  <c r="AJ398" i="6"/>
  <c r="AG398" i="6"/>
  <c r="AD398" i="6"/>
  <c r="A398" i="6"/>
  <c r="AP397" i="6"/>
  <c r="AM397" i="6"/>
  <c r="AJ397" i="6"/>
  <c r="AG397" i="6"/>
  <c r="AD397" i="6"/>
  <c r="A397" i="6"/>
  <c r="AP396" i="6"/>
  <c r="AM396" i="6"/>
  <c r="AJ396" i="6"/>
  <c r="AG396" i="6"/>
  <c r="AD396" i="6"/>
  <c r="A396" i="6"/>
  <c r="AP395" i="6"/>
  <c r="AM395" i="6"/>
  <c r="AJ395" i="6"/>
  <c r="AG395" i="6"/>
  <c r="AD395" i="6"/>
  <c r="A395" i="6"/>
  <c r="AP394" i="6"/>
  <c r="AM394" i="6"/>
  <c r="AJ394" i="6"/>
  <c r="AG394" i="6"/>
  <c r="AD394" i="6"/>
  <c r="A394" i="6"/>
  <c r="AP393" i="6"/>
  <c r="AM393" i="6"/>
  <c r="AJ393" i="6"/>
  <c r="AG393" i="6"/>
  <c r="AD393" i="6"/>
  <c r="A393" i="6"/>
  <c r="AP392" i="6"/>
  <c r="AM392" i="6"/>
  <c r="AJ392" i="6"/>
  <c r="AG392" i="6"/>
  <c r="AD392" i="6"/>
  <c r="A392" i="6"/>
  <c r="AP391" i="6"/>
  <c r="AM391" i="6"/>
  <c r="AJ391" i="6"/>
  <c r="AG391" i="6"/>
  <c r="AD391" i="6"/>
  <c r="A391" i="6"/>
  <c r="AP390" i="6"/>
  <c r="AM390" i="6"/>
  <c r="AJ390" i="6"/>
  <c r="AG390" i="6"/>
  <c r="AD390" i="6"/>
  <c r="A390" i="6"/>
  <c r="AP389" i="6"/>
  <c r="AM389" i="6"/>
  <c r="AJ389" i="6"/>
  <c r="AG389" i="6"/>
  <c r="AD389" i="6"/>
  <c r="A389" i="6"/>
  <c r="AP388" i="6"/>
  <c r="AM388" i="6"/>
  <c r="AJ388" i="6"/>
  <c r="AG388" i="6"/>
  <c r="AD388" i="6"/>
  <c r="A388" i="6"/>
  <c r="AP387" i="6"/>
  <c r="AM387" i="6"/>
  <c r="AJ387" i="6"/>
  <c r="AG387" i="6"/>
  <c r="AD387" i="6"/>
  <c r="A387" i="6"/>
  <c r="AP386" i="6"/>
  <c r="AM386" i="6"/>
  <c r="AJ386" i="6"/>
  <c r="AG386" i="6"/>
  <c r="AD386" i="6"/>
  <c r="A386" i="6"/>
  <c r="AP385" i="6"/>
  <c r="AM385" i="6"/>
  <c r="AJ385" i="6"/>
  <c r="AG385" i="6"/>
  <c r="AD385" i="6"/>
  <c r="A385" i="6"/>
  <c r="AP384" i="6"/>
  <c r="AM384" i="6"/>
  <c r="AJ384" i="6"/>
  <c r="AG384" i="6"/>
  <c r="AD384" i="6"/>
  <c r="A384" i="6"/>
  <c r="AP383" i="6"/>
  <c r="AM383" i="6"/>
  <c r="AJ383" i="6"/>
  <c r="AG383" i="6"/>
  <c r="AD383" i="6"/>
  <c r="A383" i="6"/>
  <c r="AP382" i="6"/>
  <c r="AM382" i="6"/>
  <c r="AJ382" i="6"/>
  <c r="AG382" i="6"/>
  <c r="AD382" i="6"/>
  <c r="A382" i="6"/>
  <c r="AP381" i="6"/>
  <c r="AM381" i="6"/>
  <c r="AJ381" i="6"/>
  <c r="AG381" i="6"/>
  <c r="AD381" i="6"/>
  <c r="A381" i="6"/>
  <c r="AP380" i="6"/>
  <c r="AM380" i="6"/>
  <c r="AJ380" i="6"/>
  <c r="AG380" i="6"/>
  <c r="AD380" i="6"/>
  <c r="A380" i="6"/>
  <c r="AP379" i="6"/>
  <c r="AM379" i="6"/>
  <c r="AJ379" i="6"/>
  <c r="AG379" i="6"/>
  <c r="AD379" i="6"/>
  <c r="A379" i="6"/>
  <c r="AP378" i="6"/>
  <c r="AM378" i="6"/>
  <c r="AJ378" i="6"/>
  <c r="AG378" i="6"/>
  <c r="AD378" i="6"/>
  <c r="A378" i="6"/>
  <c r="AP377" i="6"/>
  <c r="AM377" i="6"/>
  <c r="AJ377" i="6"/>
  <c r="AG377" i="6"/>
  <c r="AD377" i="6"/>
  <c r="A377" i="6"/>
  <c r="AP376" i="6"/>
  <c r="AM376" i="6"/>
  <c r="AJ376" i="6"/>
  <c r="AG376" i="6"/>
  <c r="AD376" i="6"/>
  <c r="A376" i="6"/>
  <c r="AP375" i="6"/>
  <c r="AM375" i="6"/>
  <c r="AJ375" i="6"/>
  <c r="AG375" i="6"/>
  <c r="AD375" i="6"/>
  <c r="A375" i="6"/>
  <c r="AP374" i="6"/>
  <c r="AM374" i="6"/>
  <c r="AJ374" i="6"/>
  <c r="AG374" i="6"/>
  <c r="AD374" i="6"/>
  <c r="A374" i="6"/>
  <c r="AP373" i="6"/>
  <c r="AM373" i="6"/>
  <c r="AJ373" i="6"/>
  <c r="AG373" i="6"/>
  <c r="AD373" i="6"/>
  <c r="A373" i="6"/>
  <c r="AP372" i="6"/>
  <c r="AM372" i="6"/>
  <c r="AJ372" i="6"/>
  <c r="AG372" i="6"/>
  <c r="AD372" i="6"/>
  <c r="A372" i="6"/>
  <c r="AP371" i="6"/>
  <c r="AM371" i="6"/>
  <c r="AJ371" i="6"/>
  <c r="AG371" i="6"/>
  <c r="AD371" i="6"/>
  <c r="A371" i="6"/>
  <c r="AP370" i="6"/>
  <c r="AM370" i="6"/>
  <c r="AJ370" i="6"/>
  <c r="AG370" i="6"/>
  <c r="AD370" i="6"/>
  <c r="A370" i="6"/>
  <c r="AP369" i="6"/>
  <c r="AM369" i="6"/>
  <c r="AJ369" i="6"/>
  <c r="AG369" i="6"/>
  <c r="AD369" i="6"/>
  <c r="A369" i="6"/>
  <c r="AP368" i="6"/>
  <c r="AM368" i="6"/>
  <c r="AJ368" i="6"/>
  <c r="AG368" i="6"/>
  <c r="AD368" i="6"/>
  <c r="A368" i="6"/>
  <c r="AP367" i="6"/>
  <c r="AM367" i="6"/>
  <c r="AJ367" i="6"/>
  <c r="AG367" i="6"/>
  <c r="AD367" i="6"/>
  <c r="A367" i="6"/>
  <c r="AP366" i="6"/>
  <c r="AM366" i="6"/>
  <c r="AJ366" i="6"/>
  <c r="AG366" i="6"/>
  <c r="AD366" i="6"/>
  <c r="A366" i="6"/>
  <c r="AP365" i="6"/>
  <c r="AM365" i="6"/>
  <c r="AJ365" i="6"/>
  <c r="AG365" i="6"/>
  <c r="AD365" i="6"/>
  <c r="A365" i="6"/>
  <c r="AP364" i="6"/>
  <c r="AM364" i="6"/>
  <c r="AJ364" i="6"/>
  <c r="AG364" i="6"/>
  <c r="AD364" i="6"/>
  <c r="A364" i="6"/>
  <c r="AP363" i="6"/>
  <c r="AM363" i="6"/>
  <c r="AJ363" i="6"/>
  <c r="AG363" i="6"/>
  <c r="AD363" i="6"/>
  <c r="A363" i="6"/>
  <c r="AP362" i="6"/>
  <c r="AM362" i="6"/>
  <c r="AJ362" i="6"/>
  <c r="AG362" i="6"/>
  <c r="AD362" i="6"/>
  <c r="A362" i="6"/>
  <c r="AP361" i="6"/>
  <c r="AM361" i="6"/>
  <c r="AJ361" i="6"/>
  <c r="AG361" i="6"/>
  <c r="AD361" i="6"/>
  <c r="A361" i="6"/>
  <c r="AP360" i="6"/>
  <c r="AM360" i="6"/>
  <c r="AJ360" i="6"/>
  <c r="AG360" i="6"/>
  <c r="AD360" i="6"/>
  <c r="A360" i="6"/>
  <c r="AP359" i="6"/>
  <c r="AM359" i="6"/>
  <c r="AJ359" i="6"/>
  <c r="AG359" i="6"/>
  <c r="AD359" i="6"/>
  <c r="A359" i="6"/>
  <c r="AP358" i="6"/>
  <c r="AM358" i="6"/>
  <c r="AJ358" i="6"/>
  <c r="AG358" i="6"/>
  <c r="AD358" i="6"/>
  <c r="A358" i="6"/>
  <c r="AP357" i="6"/>
  <c r="AM357" i="6"/>
  <c r="AJ357" i="6"/>
  <c r="AG357" i="6"/>
  <c r="AD357" i="6"/>
  <c r="A357" i="6"/>
  <c r="AP356" i="6"/>
  <c r="AM356" i="6"/>
  <c r="AJ356" i="6"/>
  <c r="AG356" i="6"/>
  <c r="AD356" i="6"/>
  <c r="A356" i="6"/>
  <c r="AP355" i="6"/>
  <c r="AM355" i="6"/>
  <c r="AJ355" i="6"/>
  <c r="AG355" i="6"/>
  <c r="AD355" i="6"/>
  <c r="A355" i="6"/>
  <c r="AP354" i="6"/>
  <c r="AM354" i="6"/>
  <c r="AJ354" i="6"/>
  <c r="AG354" i="6"/>
  <c r="AD354" i="6"/>
  <c r="A354" i="6"/>
  <c r="AP353" i="6"/>
  <c r="AM353" i="6"/>
  <c r="AJ353" i="6"/>
  <c r="AG353" i="6"/>
  <c r="AD353" i="6"/>
  <c r="A353" i="6"/>
  <c r="AP352" i="6"/>
  <c r="AM352" i="6"/>
  <c r="AJ352" i="6"/>
  <c r="AG352" i="6"/>
  <c r="AD352" i="6"/>
  <c r="A352" i="6"/>
  <c r="AP351" i="6"/>
  <c r="AM351" i="6"/>
  <c r="AJ351" i="6"/>
  <c r="AG351" i="6"/>
  <c r="AD351" i="6"/>
  <c r="A351" i="6"/>
  <c r="AP350" i="6"/>
  <c r="AM350" i="6"/>
  <c r="AJ350" i="6"/>
  <c r="AG350" i="6"/>
  <c r="AD350" i="6"/>
  <c r="A350" i="6"/>
  <c r="AP349" i="6"/>
  <c r="AM349" i="6"/>
  <c r="AJ349" i="6"/>
  <c r="AG349" i="6"/>
  <c r="AD349" i="6"/>
  <c r="A349" i="6"/>
  <c r="AP348" i="6"/>
  <c r="AM348" i="6"/>
  <c r="AJ348" i="6"/>
  <c r="AG348" i="6"/>
  <c r="AD348" i="6"/>
  <c r="A348" i="6"/>
  <c r="AP347" i="6"/>
  <c r="AM347" i="6"/>
  <c r="AJ347" i="6"/>
  <c r="AG347" i="6"/>
  <c r="AD347" i="6"/>
  <c r="A347" i="6"/>
  <c r="AP346" i="6"/>
  <c r="AM346" i="6"/>
  <c r="AJ346" i="6"/>
  <c r="AG346" i="6"/>
  <c r="AD346" i="6"/>
  <c r="A346" i="6"/>
  <c r="AP345" i="6"/>
  <c r="AM345" i="6"/>
  <c r="AJ345" i="6"/>
  <c r="AG345" i="6"/>
  <c r="AD345" i="6"/>
  <c r="A345" i="6"/>
  <c r="AP344" i="6"/>
  <c r="AM344" i="6"/>
  <c r="AJ344" i="6"/>
  <c r="AG344" i="6"/>
  <c r="AD344" i="6"/>
  <c r="A344" i="6"/>
  <c r="AP343" i="6"/>
  <c r="AM343" i="6"/>
  <c r="AJ343" i="6"/>
  <c r="AG343" i="6"/>
  <c r="AD343" i="6"/>
  <c r="A343" i="6"/>
  <c r="AP342" i="6"/>
  <c r="AM342" i="6"/>
  <c r="AJ342" i="6"/>
  <c r="AG342" i="6"/>
  <c r="AD342" i="6"/>
  <c r="A342" i="6"/>
  <c r="AP341" i="6"/>
  <c r="AM341" i="6"/>
  <c r="AJ341" i="6"/>
  <c r="AG341" i="6"/>
  <c r="AD341" i="6"/>
  <c r="A341" i="6"/>
  <c r="AP340" i="6"/>
  <c r="AM340" i="6"/>
  <c r="AJ340" i="6"/>
  <c r="AG340" i="6"/>
  <c r="AD340" i="6"/>
  <c r="A340" i="6"/>
  <c r="AP339" i="6"/>
  <c r="AM339" i="6"/>
  <c r="AJ339" i="6"/>
  <c r="AG339" i="6"/>
  <c r="AD339" i="6"/>
  <c r="A339" i="6"/>
  <c r="AP338" i="6"/>
  <c r="AM338" i="6"/>
  <c r="AJ338" i="6"/>
  <c r="AG338" i="6"/>
  <c r="AD338" i="6"/>
  <c r="A338" i="6"/>
  <c r="AP337" i="6"/>
  <c r="AM337" i="6"/>
  <c r="AJ337" i="6"/>
  <c r="AG337" i="6"/>
  <c r="AD337" i="6"/>
  <c r="A337" i="6"/>
  <c r="AP336" i="6"/>
  <c r="AM336" i="6"/>
  <c r="AJ336" i="6"/>
  <c r="AG336" i="6"/>
  <c r="AD336" i="6"/>
  <c r="A336" i="6"/>
  <c r="AP335" i="6"/>
  <c r="AM335" i="6"/>
  <c r="AJ335" i="6"/>
  <c r="AG335" i="6"/>
  <c r="AD335" i="6"/>
  <c r="A335" i="6"/>
  <c r="AP334" i="6"/>
  <c r="AM334" i="6"/>
  <c r="AJ334" i="6"/>
  <c r="AG334" i="6"/>
  <c r="AD334" i="6"/>
  <c r="A334" i="6"/>
  <c r="AP333" i="6"/>
  <c r="AM333" i="6"/>
  <c r="AJ333" i="6"/>
  <c r="AG333" i="6"/>
  <c r="AD333" i="6"/>
  <c r="A333" i="6"/>
  <c r="AP332" i="6"/>
  <c r="AM332" i="6"/>
  <c r="AJ332" i="6"/>
  <c r="AG332" i="6"/>
  <c r="AD332" i="6"/>
  <c r="A332" i="6"/>
  <c r="AP331" i="6"/>
  <c r="AM331" i="6"/>
  <c r="AJ331" i="6"/>
  <c r="AG331" i="6"/>
  <c r="AD331" i="6"/>
  <c r="A331" i="6"/>
  <c r="AP330" i="6"/>
  <c r="AM330" i="6"/>
  <c r="AJ330" i="6"/>
  <c r="AG330" i="6"/>
  <c r="AD330" i="6"/>
  <c r="A330" i="6"/>
  <c r="AP329" i="6"/>
  <c r="AM329" i="6"/>
  <c r="AJ329" i="6"/>
  <c r="AG329" i="6"/>
  <c r="AD329" i="6"/>
  <c r="A329" i="6"/>
  <c r="AP328" i="6"/>
  <c r="AM328" i="6"/>
  <c r="AJ328" i="6"/>
  <c r="AG328" i="6"/>
  <c r="AD328" i="6"/>
  <c r="A328" i="6"/>
  <c r="AP327" i="6"/>
  <c r="AM327" i="6"/>
  <c r="AJ327" i="6"/>
  <c r="AG327" i="6"/>
  <c r="AD327" i="6"/>
  <c r="A327" i="6"/>
  <c r="AP326" i="6"/>
  <c r="AM326" i="6"/>
  <c r="AJ326" i="6"/>
  <c r="AG326" i="6"/>
  <c r="AD326" i="6"/>
  <c r="A326" i="6"/>
  <c r="AP325" i="6"/>
  <c r="AM325" i="6"/>
  <c r="AJ325" i="6"/>
  <c r="AG325" i="6"/>
  <c r="AD325" i="6"/>
  <c r="A325" i="6"/>
  <c r="AP324" i="6"/>
  <c r="AM324" i="6"/>
  <c r="AJ324" i="6"/>
  <c r="AG324" i="6"/>
  <c r="AD324" i="6"/>
  <c r="A324" i="6"/>
  <c r="AP323" i="6"/>
  <c r="AM323" i="6"/>
  <c r="AJ323" i="6"/>
  <c r="AG323" i="6"/>
  <c r="AD323" i="6"/>
  <c r="A323" i="6"/>
  <c r="AP322" i="6"/>
  <c r="AM322" i="6"/>
  <c r="AJ322" i="6"/>
  <c r="AG322" i="6"/>
  <c r="AD322" i="6"/>
  <c r="A322" i="6"/>
  <c r="AP321" i="6"/>
  <c r="AM321" i="6"/>
  <c r="AJ321" i="6"/>
  <c r="AG321" i="6"/>
  <c r="AD321" i="6"/>
  <c r="A321" i="6"/>
  <c r="AP320" i="6"/>
  <c r="AM320" i="6"/>
  <c r="AJ320" i="6"/>
  <c r="AG320" i="6"/>
  <c r="AD320" i="6"/>
  <c r="A320" i="6"/>
  <c r="AP319" i="6"/>
  <c r="AM319" i="6"/>
  <c r="AJ319" i="6"/>
  <c r="AG319" i="6"/>
  <c r="AD319" i="6"/>
  <c r="A319" i="6"/>
  <c r="AP318" i="6"/>
  <c r="AM318" i="6"/>
  <c r="AJ318" i="6"/>
  <c r="AG318" i="6"/>
  <c r="AD318" i="6"/>
  <c r="A318" i="6"/>
  <c r="AP317" i="6"/>
  <c r="AM317" i="6"/>
  <c r="AJ317" i="6"/>
  <c r="AG317" i="6"/>
  <c r="AD317" i="6"/>
  <c r="A317" i="6"/>
  <c r="AP316" i="6"/>
  <c r="AM316" i="6"/>
  <c r="AJ316" i="6"/>
  <c r="AG316" i="6"/>
  <c r="AD316" i="6"/>
  <c r="A316" i="6"/>
  <c r="AP315" i="6"/>
  <c r="AM315" i="6"/>
  <c r="AJ315" i="6"/>
  <c r="AG315" i="6"/>
  <c r="AD315" i="6"/>
  <c r="A315" i="6"/>
  <c r="AP314" i="6"/>
  <c r="AM314" i="6"/>
  <c r="AJ314" i="6"/>
  <c r="AG314" i="6"/>
  <c r="AD314" i="6"/>
  <c r="A314" i="6"/>
  <c r="AP313" i="6"/>
  <c r="AM313" i="6"/>
  <c r="AJ313" i="6"/>
  <c r="AG313" i="6"/>
  <c r="AD313" i="6"/>
  <c r="A313" i="6"/>
  <c r="AP312" i="6"/>
  <c r="AM312" i="6"/>
  <c r="AJ312" i="6"/>
  <c r="AG312" i="6"/>
  <c r="AD312" i="6"/>
  <c r="A312" i="6"/>
  <c r="AP311" i="6"/>
  <c r="AM311" i="6"/>
  <c r="AJ311" i="6"/>
  <c r="AG311" i="6"/>
  <c r="AD311" i="6"/>
  <c r="A311" i="6"/>
  <c r="AP310" i="6"/>
  <c r="AM310" i="6"/>
  <c r="AJ310" i="6"/>
  <c r="AG310" i="6"/>
  <c r="AD310" i="6"/>
  <c r="A310" i="6"/>
  <c r="AP309" i="6"/>
  <c r="AM309" i="6"/>
  <c r="AJ309" i="6"/>
  <c r="AG309" i="6"/>
  <c r="AD309" i="6"/>
  <c r="A309" i="6"/>
  <c r="AP308" i="6"/>
  <c r="AM308" i="6"/>
  <c r="AJ308" i="6"/>
  <c r="AG308" i="6"/>
  <c r="AD308" i="6"/>
  <c r="A308" i="6"/>
  <c r="AP307" i="6"/>
  <c r="AM307" i="6"/>
  <c r="AJ307" i="6"/>
  <c r="AG307" i="6"/>
  <c r="AD307" i="6"/>
  <c r="A307" i="6"/>
  <c r="AP306" i="6"/>
  <c r="AM306" i="6"/>
  <c r="AJ306" i="6"/>
  <c r="AG306" i="6"/>
  <c r="AD306" i="6"/>
  <c r="A306" i="6"/>
  <c r="AP305" i="6"/>
  <c r="AM305" i="6"/>
  <c r="AJ305" i="6"/>
  <c r="AG305" i="6"/>
  <c r="AD305" i="6"/>
  <c r="A305" i="6"/>
  <c r="AP304" i="6"/>
  <c r="AM304" i="6"/>
  <c r="AJ304" i="6"/>
  <c r="AG304" i="6"/>
  <c r="AD304" i="6"/>
  <c r="A304" i="6"/>
  <c r="AP303" i="6"/>
  <c r="AM303" i="6"/>
  <c r="AJ303" i="6"/>
  <c r="AG303" i="6"/>
  <c r="AD303" i="6"/>
  <c r="A303" i="6"/>
  <c r="AP302" i="6"/>
  <c r="AM302" i="6"/>
  <c r="AJ302" i="6"/>
  <c r="AG302" i="6"/>
  <c r="AD302" i="6"/>
  <c r="A302" i="6"/>
  <c r="AP301" i="6"/>
  <c r="AM301" i="6"/>
  <c r="AJ301" i="6"/>
  <c r="AG301" i="6"/>
  <c r="AD301" i="6"/>
  <c r="A301" i="6"/>
  <c r="AP300" i="6"/>
  <c r="AM300" i="6"/>
  <c r="AJ300" i="6"/>
  <c r="AG300" i="6"/>
  <c r="AD300" i="6"/>
  <c r="A300" i="6"/>
  <c r="AP299" i="6"/>
  <c r="AM299" i="6"/>
  <c r="AJ299" i="6"/>
  <c r="AG299" i="6"/>
  <c r="AD299" i="6"/>
  <c r="A299" i="6"/>
  <c r="AP298" i="6"/>
  <c r="AM298" i="6"/>
  <c r="AJ298" i="6"/>
  <c r="AG298" i="6"/>
  <c r="AD298" i="6"/>
  <c r="A298" i="6"/>
  <c r="AP297" i="6"/>
  <c r="AM297" i="6"/>
  <c r="AJ297" i="6"/>
  <c r="AG297" i="6"/>
  <c r="AD297" i="6"/>
  <c r="A297" i="6"/>
  <c r="AP296" i="6"/>
  <c r="AM296" i="6"/>
  <c r="AJ296" i="6"/>
  <c r="AG296" i="6"/>
  <c r="AD296" i="6"/>
  <c r="A296" i="6"/>
  <c r="AP295" i="6"/>
  <c r="AM295" i="6"/>
  <c r="AJ295" i="6"/>
  <c r="AG295" i="6"/>
  <c r="AD295" i="6"/>
  <c r="A295" i="6"/>
  <c r="AP294" i="6"/>
  <c r="AM294" i="6"/>
  <c r="AJ294" i="6"/>
  <c r="AG294" i="6"/>
  <c r="AD294" i="6"/>
  <c r="A294" i="6"/>
  <c r="AP293" i="6"/>
  <c r="AM293" i="6"/>
  <c r="AJ293" i="6"/>
  <c r="AG293" i="6"/>
  <c r="AD293" i="6"/>
  <c r="A293" i="6"/>
  <c r="AP292" i="6"/>
  <c r="AM292" i="6"/>
  <c r="AJ292" i="6"/>
  <c r="AG292" i="6"/>
  <c r="AD292" i="6"/>
  <c r="A292" i="6"/>
  <c r="AP291" i="6"/>
  <c r="AM291" i="6"/>
  <c r="AJ291" i="6"/>
  <c r="AG291" i="6"/>
  <c r="AD291" i="6"/>
  <c r="A291" i="6"/>
  <c r="AP290" i="6"/>
  <c r="AM290" i="6"/>
  <c r="AJ290" i="6"/>
  <c r="AG290" i="6"/>
  <c r="AD290" i="6"/>
  <c r="A290" i="6"/>
  <c r="AP289" i="6"/>
  <c r="AM289" i="6"/>
  <c r="AJ289" i="6"/>
  <c r="AG289" i="6"/>
  <c r="AD289" i="6"/>
  <c r="A289" i="6"/>
  <c r="AP288" i="6"/>
  <c r="AM288" i="6"/>
  <c r="AJ288" i="6"/>
  <c r="AG288" i="6"/>
  <c r="AD288" i="6"/>
  <c r="A288" i="6"/>
  <c r="AP287" i="6"/>
  <c r="AM287" i="6"/>
  <c r="AJ287" i="6"/>
  <c r="AG287" i="6"/>
  <c r="AD287" i="6"/>
  <c r="A287" i="6"/>
  <c r="AP286" i="6"/>
  <c r="AM286" i="6"/>
  <c r="AJ286" i="6"/>
  <c r="AG286" i="6"/>
  <c r="AD286" i="6"/>
  <c r="A286" i="6"/>
  <c r="AP285" i="6"/>
  <c r="AM285" i="6"/>
  <c r="AJ285" i="6"/>
  <c r="AG285" i="6"/>
  <c r="AD285" i="6"/>
  <c r="A285" i="6"/>
  <c r="AP284" i="6"/>
  <c r="AM284" i="6"/>
  <c r="AJ284" i="6"/>
  <c r="AG284" i="6"/>
  <c r="AD284" i="6"/>
  <c r="A284" i="6"/>
  <c r="AP283" i="6"/>
  <c r="AM283" i="6"/>
  <c r="AJ283" i="6"/>
  <c r="AG283" i="6"/>
  <c r="AD283" i="6"/>
  <c r="A283" i="6"/>
  <c r="AP282" i="6"/>
  <c r="AM282" i="6"/>
  <c r="AJ282" i="6"/>
  <c r="AG282" i="6"/>
  <c r="AD282" i="6"/>
  <c r="A282" i="6"/>
  <c r="AP281" i="6"/>
  <c r="AM281" i="6"/>
  <c r="AJ281" i="6"/>
  <c r="AG281" i="6"/>
  <c r="AD281" i="6"/>
  <c r="A281" i="6"/>
  <c r="AP280" i="6"/>
  <c r="AM280" i="6"/>
  <c r="AJ280" i="6"/>
  <c r="AG280" i="6"/>
  <c r="AD280" i="6"/>
  <c r="A280" i="6"/>
  <c r="AP279" i="6"/>
  <c r="AM279" i="6"/>
  <c r="AJ279" i="6"/>
  <c r="AG279" i="6"/>
  <c r="AD279" i="6"/>
  <c r="A279" i="6"/>
  <c r="AP278" i="6"/>
  <c r="AM278" i="6"/>
  <c r="AJ278" i="6"/>
  <c r="AG278" i="6"/>
  <c r="AD278" i="6"/>
  <c r="A278" i="6"/>
  <c r="AP277" i="6"/>
  <c r="AM277" i="6"/>
  <c r="AJ277" i="6"/>
  <c r="AG277" i="6"/>
  <c r="AD277" i="6"/>
  <c r="A277" i="6"/>
  <c r="AP276" i="6"/>
  <c r="AM276" i="6"/>
  <c r="AJ276" i="6"/>
  <c r="AG276" i="6"/>
  <c r="AD276" i="6"/>
  <c r="A276" i="6"/>
  <c r="AP275" i="6"/>
  <c r="AM275" i="6"/>
  <c r="AJ275" i="6"/>
  <c r="AG275" i="6"/>
  <c r="AD275" i="6"/>
  <c r="A275" i="6"/>
  <c r="AP274" i="6"/>
  <c r="AM274" i="6"/>
  <c r="AJ274" i="6"/>
  <c r="AG274" i="6"/>
  <c r="AD274" i="6"/>
  <c r="A274" i="6"/>
  <c r="AP273" i="6"/>
  <c r="AM273" i="6"/>
  <c r="AJ273" i="6"/>
  <c r="AG273" i="6"/>
  <c r="AD273" i="6"/>
  <c r="A273" i="6"/>
  <c r="AP272" i="6"/>
  <c r="AM272" i="6"/>
  <c r="AJ272" i="6"/>
  <c r="AG272" i="6"/>
  <c r="AD272" i="6"/>
  <c r="A272" i="6"/>
  <c r="AP271" i="6"/>
  <c r="AM271" i="6"/>
  <c r="AJ271" i="6"/>
  <c r="AG271" i="6"/>
  <c r="AD271" i="6"/>
  <c r="A271" i="6"/>
  <c r="AP270" i="6"/>
  <c r="AM270" i="6"/>
  <c r="AJ270" i="6"/>
  <c r="AG270" i="6"/>
  <c r="AD270" i="6"/>
  <c r="A270" i="6"/>
  <c r="AP269" i="6"/>
  <c r="AM269" i="6"/>
  <c r="AJ269" i="6"/>
  <c r="AG269" i="6"/>
  <c r="AD269" i="6"/>
  <c r="A269" i="6"/>
  <c r="AP268" i="6"/>
  <c r="AM268" i="6"/>
  <c r="AJ268" i="6"/>
  <c r="AG268" i="6"/>
  <c r="AD268" i="6"/>
  <c r="A268" i="6"/>
  <c r="AP267" i="6"/>
  <c r="AM267" i="6"/>
  <c r="AJ267" i="6"/>
  <c r="AG267" i="6"/>
  <c r="AD267" i="6"/>
  <c r="A267" i="6"/>
  <c r="AP266" i="6"/>
  <c r="AM266" i="6"/>
  <c r="AJ266" i="6"/>
  <c r="AG266" i="6"/>
  <c r="AD266" i="6"/>
  <c r="A266" i="6"/>
  <c r="AP265" i="6"/>
  <c r="AM265" i="6"/>
  <c r="AJ265" i="6"/>
  <c r="AG265" i="6"/>
  <c r="AD265" i="6"/>
  <c r="A265" i="6"/>
  <c r="AP264" i="6"/>
  <c r="AM264" i="6"/>
  <c r="AJ264" i="6"/>
  <c r="AG264" i="6"/>
  <c r="AD264" i="6"/>
  <c r="A264" i="6"/>
  <c r="AP263" i="6"/>
  <c r="AM263" i="6"/>
  <c r="AJ263" i="6"/>
  <c r="AG263" i="6"/>
  <c r="AD263" i="6"/>
  <c r="A263" i="6"/>
  <c r="AP262" i="6"/>
  <c r="AM262" i="6"/>
  <c r="AJ262" i="6"/>
  <c r="AG262" i="6"/>
  <c r="AD262" i="6"/>
  <c r="A262" i="6"/>
  <c r="AP261" i="6"/>
  <c r="AM261" i="6"/>
  <c r="AJ261" i="6"/>
  <c r="AG261" i="6"/>
  <c r="AD261" i="6"/>
  <c r="A261" i="6"/>
  <c r="AP260" i="6"/>
  <c r="AM260" i="6"/>
  <c r="AJ260" i="6"/>
  <c r="AG260" i="6"/>
  <c r="AD260" i="6"/>
  <c r="A260" i="6"/>
  <c r="AP259" i="6"/>
  <c r="AM259" i="6"/>
  <c r="AJ259" i="6"/>
  <c r="AG259" i="6"/>
  <c r="AD259" i="6"/>
  <c r="A259" i="6"/>
  <c r="AP258" i="6"/>
  <c r="AM258" i="6"/>
  <c r="AJ258" i="6"/>
  <c r="AG258" i="6"/>
  <c r="AD258" i="6"/>
  <c r="A258" i="6"/>
  <c r="AP257" i="6"/>
  <c r="AM257" i="6"/>
  <c r="AJ257" i="6"/>
  <c r="AG257" i="6"/>
  <c r="AD257" i="6"/>
  <c r="A257" i="6"/>
  <c r="AP256" i="6"/>
  <c r="AM256" i="6"/>
  <c r="AJ256" i="6"/>
  <c r="AG256" i="6"/>
  <c r="AD256" i="6"/>
  <c r="A256" i="6"/>
  <c r="AP255" i="6"/>
  <c r="AM255" i="6"/>
  <c r="AJ255" i="6"/>
  <c r="AG255" i="6"/>
  <c r="AD255" i="6"/>
  <c r="A255" i="6"/>
  <c r="AP254" i="6"/>
  <c r="AM254" i="6"/>
  <c r="AJ254" i="6"/>
  <c r="AG254" i="6"/>
  <c r="AD254" i="6"/>
  <c r="A254" i="6"/>
  <c r="AP253" i="6"/>
  <c r="AM253" i="6"/>
  <c r="AJ253" i="6"/>
  <c r="AG253" i="6"/>
  <c r="AD253" i="6"/>
  <c r="A253" i="6"/>
  <c r="AP252" i="6"/>
  <c r="AM252" i="6"/>
  <c r="AJ252" i="6"/>
  <c r="AG252" i="6"/>
  <c r="AD252" i="6"/>
  <c r="A252" i="6"/>
  <c r="AQ251" i="6"/>
  <c r="AO251" i="6"/>
  <c r="AP251" i="6" s="1"/>
  <c r="AL251" i="6"/>
  <c r="AM251" i="6" s="1"/>
  <c r="AI251" i="6"/>
  <c r="AG251" i="6"/>
  <c r="AF251" i="6"/>
  <c r="AD251" i="6"/>
  <c r="A251" i="6"/>
  <c r="AP250" i="6"/>
  <c r="AM250" i="6"/>
  <c r="AJ250" i="6"/>
  <c r="AG250" i="6"/>
  <c r="AD250" i="6"/>
  <c r="A250" i="6"/>
  <c r="AP249" i="6"/>
  <c r="AM249" i="6"/>
  <c r="AJ249" i="6"/>
  <c r="AG249" i="6"/>
  <c r="AD249" i="6"/>
  <c r="A249" i="6"/>
  <c r="AP248" i="6"/>
  <c r="AL248" i="6"/>
  <c r="AI248" i="6"/>
  <c r="AJ248" i="6" s="1"/>
  <c r="AF248" i="6"/>
  <c r="AG248" i="6" s="1"/>
  <c r="AD248" i="6"/>
  <c r="A248" i="6"/>
  <c r="AP247" i="6"/>
  <c r="AM247" i="6"/>
  <c r="AJ247" i="6"/>
  <c r="AG247" i="6"/>
  <c r="AD247" i="6"/>
  <c r="A247" i="6"/>
  <c r="AP246" i="6"/>
  <c r="AM246" i="6"/>
  <c r="AJ246" i="6"/>
  <c r="AG246" i="6"/>
  <c r="AD246" i="6"/>
  <c r="A246" i="6"/>
  <c r="AP245" i="6"/>
  <c r="AM245" i="6"/>
  <c r="AJ245" i="6"/>
  <c r="AG245" i="6"/>
  <c r="AD245" i="6"/>
  <c r="A245" i="6"/>
  <c r="AP244" i="6"/>
  <c r="AM244" i="6"/>
  <c r="AJ244" i="6"/>
  <c r="AG244" i="6"/>
  <c r="AD244" i="6"/>
  <c r="A244" i="6"/>
  <c r="AP243" i="6"/>
  <c r="AM243" i="6"/>
  <c r="AJ243" i="6"/>
  <c r="AG243" i="6"/>
  <c r="AD243" i="6"/>
  <c r="A243" i="6"/>
  <c r="AP242" i="6"/>
  <c r="AM242" i="6"/>
  <c r="AJ242" i="6"/>
  <c r="AG242" i="6"/>
  <c r="AD242" i="6"/>
  <c r="A242" i="6"/>
  <c r="AP241" i="6"/>
  <c r="AM241" i="6"/>
  <c r="AJ241" i="6"/>
  <c r="AG241" i="6"/>
  <c r="AD241" i="6"/>
  <c r="A241" i="6"/>
  <c r="AP240" i="6"/>
  <c r="AM240" i="6"/>
  <c r="AJ240" i="6"/>
  <c r="AG240" i="6"/>
  <c r="AD240" i="6"/>
  <c r="A240" i="6"/>
  <c r="AP239" i="6"/>
  <c r="AM239" i="6"/>
  <c r="AJ239" i="6"/>
  <c r="AG239" i="6"/>
  <c r="AD239" i="6"/>
  <c r="A239" i="6"/>
  <c r="AP238" i="6"/>
  <c r="AM238" i="6"/>
  <c r="AJ238" i="6"/>
  <c r="AG238" i="6"/>
  <c r="AD238" i="6"/>
  <c r="A238" i="6"/>
  <c r="AP237" i="6"/>
  <c r="AM237" i="6"/>
  <c r="AJ237" i="6"/>
  <c r="AG237" i="6"/>
  <c r="AD237" i="6"/>
  <c r="A237" i="6"/>
  <c r="AP236" i="6"/>
  <c r="AM236" i="6"/>
  <c r="AJ236" i="6"/>
  <c r="AG236" i="6"/>
  <c r="AD236" i="6"/>
  <c r="A236" i="6"/>
  <c r="AP235" i="6"/>
  <c r="AM235" i="6"/>
  <c r="AJ235" i="6"/>
  <c r="AG235" i="6"/>
  <c r="AD235" i="6"/>
  <c r="A235" i="6"/>
  <c r="AP234" i="6"/>
  <c r="AM234" i="6"/>
  <c r="AJ234" i="6"/>
  <c r="AG234" i="6"/>
  <c r="AD234" i="6"/>
  <c r="A234" i="6"/>
  <c r="AP233" i="6"/>
  <c r="AM233" i="6"/>
  <c r="AJ233" i="6"/>
  <c r="AG233" i="6"/>
  <c r="AD233" i="6"/>
  <c r="A233" i="6"/>
  <c r="AP232" i="6"/>
  <c r="AM232" i="6"/>
  <c r="AJ232" i="6"/>
  <c r="AG232" i="6"/>
  <c r="AD232" i="6"/>
  <c r="A232" i="6"/>
  <c r="AP231" i="6"/>
  <c r="AM231" i="6"/>
  <c r="AJ231" i="6"/>
  <c r="AG231" i="6"/>
  <c r="AD231" i="6"/>
  <c r="A231" i="6"/>
  <c r="AP230" i="6"/>
  <c r="AM230" i="6"/>
  <c r="AJ230" i="6"/>
  <c r="AG230" i="6"/>
  <c r="AD230" i="6"/>
  <c r="A230" i="6"/>
  <c r="AP229" i="6"/>
  <c r="AM229" i="6"/>
  <c r="AJ229" i="6"/>
  <c r="AG229" i="6"/>
  <c r="AD229" i="6"/>
  <c r="A229" i="6"/>
  <c r="AP228" i="6"/>
  <c r="AM228" i="6"/>
  <c r="AJ228" i="6"/>
  <c r="AG228" i="6"/>
  <c r="AD228" i="6"/>
  <c r="A228" i="6"/>
  <c r="AP227" i="6"/>
  <c r="AM227" i="6"/>
  <c r="AJ227" i="6"/>
  <c r="AG227" i="6"/>
  <c r="AD227" i="6"/>
  <c r="A227" i="6"/>
  <c r="AP226" i="6"/>
  <c r="AM226" i="6"/>
  <c r="AJ226" i="6"/>
  <c r="AG226" i="6"/>
  <c r="AD226" i="6"/>
  <c r="A226" i="6"/>
  <c r="AP225" i="6"/>
  <c r="AM225" i="6"/>
  <c r="AJ225" i="6"/>
  <c r="AG225" i="6"/>
  <c r="AD225" i="6"/>
  <c r="A225" i="6"/>
  <c r="AP224" i="6"/>
  <c r="AM224" i="6"/>
  <c r="AJ224" i="6"/>
  <c r="AG224" i="6"/>
  <c r="AD224" i="6"/>
  <c r="A224" i="6"/>
  <c r="AP223" i="6"/>
  <c r="AM223" i="6"/>
  <c r="AJ223" i="6"/>
  <c r="AG223" i="6"/>
  <c r="AD223" i="6"/>
  <c r="A223" i="6"/>
  <c r="AP222" i="6"/>
  <c r="AM222" i="6"/>
  <c r="AJ222" i="6"/>
  <c r="AG222" i="6"/>
  <c r="AD222" i="6"/>
  <c r="A222" i="6"/>
  <c r="AP221" i="6"/>
  <c r="AM221" i="6"/>
  <c r="AJ221" i="6"/>
  <c r="AG221" i="6"/>
  <c r="AD221" i="6"/>
  <c r="A221" i="6"/>
  <c r="AP220" i="6"/>
  <c r="AM220" i="6"/>
  <c r="AJ220" i="6"/>
  <c r="AG220" i="6"/>
  <c r="AD220" i="6"/>
  <c r="A220" i="6"/>
  <c r="AP219" i="6"/>
  <c r="AM219" i="6"/>
  <c r="AJ219" i="6"/>
  <c r="AG219" i="6"/>
  <c r="AD219" i="6"/>
  <c r="A219" i="6"/>
  <c r="AP218" i="6"/>
  <c r="AM218" i="6"/>
  <c r="AJ218" i="6"/>
  <c r="AG218" i="6"/>
  <c r="AD218" i="6"/>
  <c r="A218" i="6"/>
  <c r="AP217" i="6"/>
  <c r="AM217" i="6"/>
  <c r="AJ217" i="6"/>
  <c r="AG217" i="6"/>
  <c r="AD217" i="6"/>
  <c r="A217" i="6"/>
  <c r="AP216" i="6"/>
  <c r="AM216" i="6"/>
  <c r="AJ216" i="6"/>
  <c r="AG216" i="6"/>
  <c r="AD216" i="6"/>
  <c r="A216" i="6"/>
  <c r="AP215" i="6"/>
  <c r="AM215" i="6"/>
  <c r="AJ215" i="6"/>
  <c r="AG215" i="6"/>
  <c r="AD215" i="6"/>
  <c r="A215" i="6"/>
  <c r="AP214" i="6"/>
  <c r="AM214" i="6"/>
  <c r="AJ214" i="6"/>
  <c r="AG214" i="6"/>
  <c r="AD214" i="6"/>
  <c r="A214" i="6"/>
  <c r="AP213" i="6"/>
  <c r="AM213" i="6"/>
  <c r="AJ213" i="6"/>
  <c r="AG213" i="6"/>
  <c r="AD213" i="6"/>
  <c r="A213" i="6"/>
  <c r="AP212" i="6"/>
  <c r="AM212" i="6"/>
  <c r="AJ212" i="6"/>
  <c r="AG212" i="6"/>
  <c r="AD212" i="6"/>
  <c r="A212" i="6"/>
  <c r="AP211" i="6"/>
  <c r="AM211" i="6"/>
  <c r="AJ211" i="6"/>
  <c r="AG211" i="6"/>
  <c r="AD211" i="6"/>
  <c r="A211" i="6"/>
  <c r="AP210" i="6"/>
  <c r="AM210" i="6"/>
  <c r="AJ210" i="6"/>
  <c r="AG210" i="6"/>
  <c r="AD210" i="6"/>
  <c r="A210" i="6"/>
  <c r="AP209" i="6"/>
  <c r="AM209" i="6"/>
  <c r="AJ209" i="6"/>
  <c r="AG209" i="6"/>
  <c r="AD209" i="6"/>
  <c r="A209" i="6"/>
  <c r="AP208" i="6"/>
  <c r="AM208" i="6"/>
  <c r="AJ208" i="6"/>
  <c r="AG208" i="6"/>
  <c r="AD208" i="6"/>
  <c r="A208" i="6"/>
  <c r="AP207" i="6"/>
  <c r="AM207" i="6"/>
  <c r="AJ207" i="6"/>
  <c r="AG207" i="6"/>
  <c r="AD207" i="6"/>
  <c r="A207" i="6"/>
  <c r="AP206" i="6"/>
  <c r="AM206" i="6"/>
  <c r="AJ206" i="6"/>
  <c r="AG206" i="6"/>
  <c r="AD206" i="6"/>
  <c r="A206" i="6"/>
  <c r="AP205" i="6"/>
  <c r="AM205" i="6"/>
  <c r="AJ205" i="6"/>
  <c r="AG205" i="6"/>
  <c r="AD205" i="6"/>
  <c r="A205" i="6"/>
  <c r="AP204" i="6"/>
  <c r="AM204" i="6"/>
  <c r="AJ204" i="6"/>
  <c r="AG204" i="6"/>
  <c r="AD204" i="6"/>
  <c r="A204" i="6"/>
  <c r="AP203" i="6"/>
  <c r="AM203" i="6"/>
  <c r="AJ203" i="6"/>
  <c r="AG203" i="6"/>
  <c r="AD203" i="6"/>
  <c r="A203" i="6"/>
  <c r="AP202" i="6"/>
  <c r="AM202" i="6"/>
  <c r="AJ202" i="6"/>
  <c r="AG202" i="6"/>
  <c r="AD202" i="6"/>
  <c r="A202" i="6"/>
  <c r="AP201" i="6"/>
  <c r="AM201" i="6"/>
  <c r="AJ201" i="6"/>
  <c r="AG201" i="6"/>
  <c r="AD201" i="6"/>
  <c r="A201" i="6"/>
  <c r="AP200" i="6"/>
  <c r="AM200" i="6"/>
  <c r="AJ200" i="6"/>
  <c r="AG200" i="6"/>
  <c r="AD200" i="6"/>
  <c r="A200" i="6"/>
  <c r="AP199" i="6"/>
  <c r="AM199" i="6"/>
  <c r="AJ199" i="6"/>
  <c r="AG199" i="6"/>
  <c r="AD199" i="6"/>
  <c r="A199" i="6"/>
  <c r="AP198" i="6"/>
  <c r="AM198" i="6"/>
  <c r="AJ198" i="6"/>
  <c r="AG198" i="6"/>
  <c r="AD198" i="6"/>
  <c r="A198" i="6"/>
  <c r="AP197" i="6"/>
  <c r="AM197" i="6"/>
  <c r="AJ197" i="6"/>
  <c r="AG197" i="6"/>
  <c r="AD197" i="6"/>
  <c r="A197" i="6"/>
  <c r="AP196" i="6"/>
  <c r="AM196" i="6"/>
  <c r="AJ196" i="6"/>
  <c r="AG196" i="6"/>
  <c r="AD196" i="6"/>
  <c r="A196" i="6"/>
  <c r="AP195" i="6"/>
  <c r="AM195" i="6"/>
  <c r="AJ195" i="6"/>
  <c r="AG195" i="6"/>
  <c r="AD195" i="6"/>
  <c r="A195" i="6"/>
  <c r="AP194" i="6"/>
  <c r="AM194" i="6"/>
  <c r="AJ194" i="6"/>
  <c r="AG194" i="6"/>
  <c r="AD194" i="6"/>
  <c r="A194" i="6"/>
  <c r="AP193" i="6"/>
  <c r="AM193" i="6"/>
  <c r="AJ193" i="6"/>
  <c r="AG193" i="6"/>
  <c r="AD193" i="6"/>
  <c r="A193" i="6"/>
  <c r="AP192" i="6"/>
  <c r="AM192" i="6"/>
  <c r="AJ192" i="6"/>
  <c r="AG192" i="6"/>
  <c r="AD192" i="6"/>
  <c r="A192" i="6"/>
  <c r="AP191" i="6"/>
  <c r="AM191" i="6"/>
  <c r="AJ191" i="6"/>
  <c r="AG191" i="6"/>
  <c r="AD191" i="6"/>
  <c r="A191" i="6"/>
  <c r="AP190" i="6"/>
  <c r="AM190" i="6"/>
  <c r="AJ190" i="6"/>
  <c r="AG190" i="6"/>
  <c r="AD190" i="6"/>
  <c r="A190" i="6"/>
  <c r="AP189" i="6"/>
  <c r="AM189" i="6"/>
  <c r="AJ189" i="6"/>
  <c r="AG189" i="6"/>
  <c r="AD189" i="6"/>
  <c r="A189" i="6"/>
  <c r="AP188" i="6"/>
  <c r="AM188" i="6"/>
  <c r="AJ188" i="6"/>
  <c r="AG188" i="6"/>
  <c r="AD188" i="6"/>
  <c r="A188" i="6"/>
  <c r="AP187" i="6"/>
  <c r="AM187" i="6"/>
  <c r="AJ187" i="6"/>
  <c r="AG187" i="6"/>
  <c r="AD187" i="6"/>
  <c r="A187" i="6"/>
  <c r="AP186" i="6"/>
  <c r="AM186" i="6"/>
  <c r="AJ186" i="6"/>
  <c r="AG186" i="6"/>
  <c r="AD186" i="6"/>
  <c r="A186" i="6"/>
  <c r="AP185" i="6"/>
  <c r="AM185" i="6"/>
  <c r="AJ185" i="6"/>
  <c r="AG185" i="6"/>
  <c r="AD185" i="6"/>
  <c r="A185" i="6"/>
  <c r="AP184" i="6"/>
  <c r="AM184" i="6"/>
  <c r="AJ184" i="6"/>
  <c r="AG184" i="6"/>
  <c r="AD184" i="6"/>
  <c r="A184" i="6"/>
  <c r="AP183" i="6"/>
  <c r="AM183" i="6"/>
  <c r="AJ183" i="6"/>
  <c r="AG183" i="6"/>
  <c r="AD183" i="6"/>
  <c r="A183" i="6"/>
  <c r="AP182" i="6"/>
  <c r="AM182" i="6"/>
  <c r="AJ182" i="6"/>
  <c r="AG182" i="6"/>
  <c r="AD182" i="6"/>
  <c r="A182" i="6"/>
  <c r="AP181" i="6"/>
  <c r="AM181" i="6"/>
  <c r="AJ181" i="6"/>
  <c r="AG181" i="6"/>
  <c r="AD181" i="6"/>
  <c r="A181" i="6"/>
  <c r="AP180" i="6"/>
  <c r="AM180" i="6"/>
  <c r="AJ180" i="6"/>
  <c r="AG180" i="6"/>
  <c r="AD180" i="6"/>
  <c r="A180" i="6"/>
  <c r="AP179" i="6"/>
  <c r="AM179" i="6"/>
  <c r="AJ179" i="6"/>
  <c r="AG179" i="6"/>
  <c r="AD179" i="6"/>
  <c r="A179" i="6"/>
  <c r="AP178" i="6"/>
  <c r="AM178" i="6"/>
  <c r="AJ178" i="6"/>
  <c r="AG178" i="6"/>
  <c r="AD178" i="6"/>
  <c r="A178" i="6"/>
  <c r="AP177" i="6"/>
  <c r="AM177" i="6"/>
  <c r="AJ177" i="6"/>
  <c r="AG177" i="6"/>
  <c r="AD177" i="6"/>
  <c r="A177" i="6"/>
  <c r="AP176" i="6"/>
  <c r="AM176" i="6"/>
  <c r="AJ176" i="6"/>
  <c r="AG176" i="6"/>
  <c r="AD176" i="6"/>
  <c r="A176" i="6"/>
  <c r="AP175" i="6"/>
  <c r="AM175" i="6"/>
  <c r="AJ175" i="6"/>
  <c r="AG175" i="6"/>
  <c r="AD175" i="6"/>
  <c r="A175" i="6"/>
  <c r="AP174" i="6"/>
  <c r="AM174" i="6"/>
  <c r="AJ174" i="6"/>
  <c r="AG174" i="6"/>
  <c r="AD174" i="6"/>
  <c r="A174" i="6"/>
  <c r="AP173" i="6"/>
  <c r="AM173" i="6"/>
  <c r="AJ173" i="6"/>
  <c r="AG173" i="6"/>
  <c r="AD173" i="6"/>
  <c r="A173" i="6"/>
  <c r="AP172" i="6"/>
  <c r="AM172" i="6"/>
  <c r="AJ172" i="6"/>
  <c r="AG172" i="6"/>
  <c r="AD172" i="6"/>
  <c r="A172" i="6"/>
  <c r="AP171" i="6"/>
  <c r="AM171" i="6"/>
  <c r="AJ171" i="6"/>
  <c r="AG171" i="6"/>
  <c r="AD171" i="6"/>
  <c r="A171" i="6"/>
  <c r="AP170" i="6"/>
  <c r="AM170" i="6"/>
  <c r="AJ170" i="6"/>
  <c r="AG170" i="6"/>
  <c r="AD170" i="6"/>
  <c r="A170" i="6"/>
  <c r="AP169" i="6"/>
  <c r="AM169" i="6"/>
  <c r="AJ169" i="6"/>
  <c r="AG169" i="6"/>
  <c r="AD169" i="6"/>
  <c r="A169" i="6"/>
  <c r="AP168" i="6"/>
  <c r="AM168" i="6"/>
  <c r="AJ168" i="6"/>
  <c r="AG168" i="6"/>
  <c r="AD168" i="6"/>
  <c r="A168" i="6"/>
  <c r="AP167" i="6"/>
  <c r="AM167" i="6"/>
  <c r="AJ167" i="6"/>
  <c r="AG167" i="6"/>
  <c r="AD167" i="6"/>
  <c r="A167" i="6"/>
  <c r="AP166" i="6"/>
  <c r="AM166" i="6"/>
  <c r="AJ166" i="6"/>
  <c r="AG166" i="6"/>
  <c r="AD166" i="6"/>
  <c r="A166" i="6"/>
  <c r="AP165" i="6"/>
  <c r="AM165" i="6"/>
  <c r="AJ165" i="6"/>
  <c r="AG165" i="6"/>
  <c r="AD165" i="6"/>
  <c r="A165" i="6"/>
  <c r="AP164" i="6"/>
  <c r="AM164" i="6"/>
  <c r="AJ164" i="6"/>
  <c r="AG164" i="6"/>
  <c r="AD164" i="6"/>
  <c r="A164" i="6"/>
  <c r="AP163" i="6"/>
  <c r="AM163" i="6"/>
  <c r="AJ163" i="6"/>
  <c r="AG163" i="6"/>
  <c r="AD163" i="6"/>
  <c r="A163" i="6"/>
  <c r="AP162" i="6"/>
  <c r="AM162" i="6"/>
  <c r="AJ162" i="6"/>
  <c r="AG162" i="6"/>
  <c r="AD162" i="6"/>
  <c r="A162" i="6"/>
  <c r="AP161" i="6"/>
  <c r="AM161" i="6"/>
  <c r="AJ161" i="6"/>
  <c r="AG161" i="6"/>
  <c r="AD161" i="6"/>
  <c r="A161" i="6"/>
  <c r="AP160" i="6"/>
  <c r="AM160" i="6"/>
  <c r="AJ160" i="6"/>
  <c r="AG160" i="6"/>
  <c r="AD160" i="6"/>
  <c r="A160" i="6"/>
  <c r="AP159" i="6"/>
  <c r="AM159" i="6"/>
  <c r="AJ159" i="6"/>
  <c r="AG159" i="6"/>
  <c r="AD159" i="6"/>
  <c r="A159" i="6"/>
  <c r="AP158" i="6"/>
  <c r="AM158" i="6"/>
  <c r="AJ158" i="6"/>
  <c r="AG158" i="6"/>
  <c r="AD158" i="6"/>
  <c r="A158" i="6"/>
  <c r="AP157" i="6"/>
  <c r="AM157" i="6"/>
  <c r="AJ157" i="6"/>
  <c r="AG157" i="6"/>
  <c r="AD157" i="6"/>
  <c r="A157" i="6"/>
  <c r="AP156" i="6"/>
  <c r="AM156" i="6"/>
  <c r="AJ156" i="6"/>
  <c r="AG156" i="6"/>
  <c r="AD156" i="6"/>
  <c r="A156" i="6"/>
  <c r="AP155" i="6"/>
  <c r="AM155" i="6"/>
  <c r="AJ155" i="6"/>
  <c r="AG155" i="6"/>
  <c r="AD155" i="6"/>
  <c r="A155" i="6"/>
  <c r="AP154" i="6"/>
  <c r="AM154" i="6"/>
  <c r="AJ154" i="6"/>
  <c r="AG154" i="6"/>
  <c r="AD154" i="6"/>
  <c r="A154" i="6"/>
  <c r="AP153" i="6"/>
  <c r="AM153" i="6"/>
  <c r="AJ153" i="6"/>
  <c r="AG153" i="6"/>
  <c r="AD153" i="6"/>
  <c r="A153" i="6"/>
  <c r="AP152" i="6"/>
  <c r="AM152" i="6"/>
  <c r="AJ152" i="6"/>
  <c r="AG152" i="6"/>
  <c r="AD152" i="6"/>
  <c r="A152" i="6"/>
  <c r="AP151" i="6"/>
  <c r="AM151" i="6"/>
  <c r="AJ151" i="6"/>
  <c r="AG151" i="6"/>
  <c r="AD151" i="6"/>
  <c r="A151" i="6"/>
  <c r="AP150" i="6"/>
  <c r="AM150" i="6"/>
  <c r="AJ150" i="6"/>
  <c r="AG150" i="6"/>
  <c r="AD150" i="6"/>
  <c r="A150" i="6"/>
  <c r="AP149" i="6"/>
  <c r="AM149" i="6"/>
  <c r="AJ149" i="6"/>
  <c r="AG149" i="6"/>
  <c r="AD149" i="6"/>
  <c r="A149" i="6"/>
  <c r="AP148" i="6"/>
  <c r="AM148" i="6"/>
  <c r="AJ148" i="6"/>
  <c r="AG148" i="6"/>
  <c r="AD148" i="6"/>
  <c r="A148" i="6"/>
  <c r="AP147" i="6"/>
  <c r="AM147" i="6"/>
  <c r="AJ147" i="6"/>
  <c r="AG147" i="6"/>
  <c r="AD147" i="6"/>
  <c r="A147" i="6"/>
  <c r="AP146" i="6"/>
  <c r="AM146" i="6"/>
  <c r="AJ146" i="6"/>
  <c r="AG146" i="6"/>
  <c r="AD146" i="6"/>
  <c r="A146" i="6"/>
  <c r="AP145" i="6"/>
  <c r="AM145" i="6"/>
  <c r="AJ145" i="6"/>
  <c r="AG145" i="6"/>
  <c r="AD145" i="6"/>
  <c r="A145" i="6"/>
  <c r="AP144" i="6"/>
  <c r="AM144" i="6"/>
  <c r="AJ144" i="6"/>
  <c r="AG144" i="6"/>
  <c r="AD144" i="6"/>
  <c r="A144" i="6"/>
  <c r="AP143" i="6"/>
  <c r="AM143" i="6"/>
  <c r="AJ143" i="6"/>
  <c r="AG143" i="6"/>
  <c r="AD143" i="6"/>
  <c r="A143" i="6"/>
  <c r="AP142" i="6"/>
  <c r="AM142" i="6"/>
  <c r="AJ142" i="6"/>
  <c r="AG142" i="6"/>
  <c r="AD142" i="6"/>
  <c r="A142" i="6"/>
  <c r="AP141" i="6"/>
  <c r="AM141" i="6"/>
  <c r="AJ141" i="6"/>
  <c r="AG141" i="6"/>
  <c r="AD141" i="6"/>
  <c r="A141" i="6"/>
  <c r="AP140" i="6"/>
  <c r="AM140" i="6"/>
  <c r="AJ140" i="6"/>
  <c r="AG140" i="6"/>
  <c r="AD140" i="6"/>
  <c r="A140" i="6"/>
  <c r="AP139" i="6"/>
  <c r="AM139" i="6"/>
  <c r="AJ139" i="6"/>
  <c r="AG139" i="6"/>
  <c r="AD139" i="6"/>
  <c r="A139" i="6"/>
  <c r="AP138" i="6"/>
  <c r="AM138" i="6"/>
  <c r="AJ138" i="6"/>
  <c r="AG138" i="6"/>
  <c r="AD138" i="6"/>
  <c r="A138" i="6"/>
  <c r="AP137" i="6"/>
  <c r="AM137" i="6"/>
  <c r="AJ137" i="6"/>
  <c r="AG137" i="6"/>
  <c r="AD137" i="6"/>
  <c r="A137" i="6"/>
  <c r="AP136" i="6"/>
  <c r="AM136" i="6"/>
  <c r="AJ136" i="6"/>
  <c r="AG136" i="6"/>
  <c r="AD136" i="6"/>
  <c r="A136" i="6"/>
  <c r="AP135" i="6"/>
  <c r="AM135" i="6"/>
  <c r="AJ135" i="6"/>
  <c r="AG135" i="6"/>
  <c r="AD135" i="6"/>
  <c r="A135" i="6"/>
  <c r="AP134" i="6"/>
  <c r="AM134" i="6"/>
  <c r="AJ134" i="6"/>
  <c r="AG134" i="6"/>
  <c r="AD134" i="6"/>
  <c r="A134" i="6"/>
  <c r="AP133" i="6"/>
  <c r="AM133" i="6"/>
  <c r="AJ133" i="6"/>
  <c r="AG133" i="6"/>
  <c r="AD133" i="6"/>
  <c r="A133" i="6"/>
  <c r="AP132" i="6"/>
  <c r="AM132" i="6"/>
  <c r="AJ132" i="6"/>
  <c r="AG132" i="6"/>
  <c r="AD132" i="6"/>
  <c r="A132" i="6"/>
  <c r="AP131" i="6"/>
  <c r="AM131" i="6"/>
  <c r="AJ131" i="6"/>
  <c r="AG131" i="6"/>
  <c r="AD131" i="6"/>
  <c r="A131" i="6"/>
  <c r="AP130" i="6"/>
  <c r="AM130" i="6"/>
  <c r="AJ130" i="6"/>
  <c r="AG130" i="6"/>
  <c r="AD130" i="6"/>
  <c r="A130" i="6"/>
  <c r="AP129" i="6"/>
  <c r="AM129" i="6"/>
  <c r="AJ129" i="6"/>
  <c r="AG129" i="6"/>
  <c r="AD129" i="6"/>
  <c r="A129" i="6"/>
  <c r="AP128" i="6"/>
  <c r="AM128" i="6"/>
  <c r="AJ128" i="6"/>
  <c r="AG128" i="6"/>
  <c r="AD128" i="6"/>
  <c r="A128" i="6"/>
  <c r="AP127" i="6"/>
  <c r="AM127" i="6"/>
  <c r="AJ127" i="6"/>
  <c r="AG127" i="6"/>
  <c r="AD127" i="6"/>
  <c r="A127" i="6"/>
  <c r="AP126" i="6"/>
  <c r="AM126" i="6"/>
  <c r="AJ126" i="6"/>
  <c r="AG126" i="6"/>
  <c r="AD126" i="6"/>
  <c r="A126" i="6"/>
  <c r="AP125" i="6"/>
  <c r="AM125" i="6"/>
  <c r="AJ125" i="6"/>
  <c r="AG125" i="6"/>
  <c r="AD125" i="6"/>
  <c r="A125" i="6"/>
  <c r="AP124" i="6"/>
  <c r="AM124" i="6"/>
  <c r="AJ124" i="6"/>
  <c r="AG124" i="6"/>
  <c r="AD124" i="6"/>
  <c r="A124" i="6"/>
  <c r="AP123" i="6"/>
  <c r="AM123" i="6"/>
  <c r="AJ123" i="6"/>
  <c r="AG123" i="6"/>
  <c r="AD123" i="6"/>
  <c r="A123" i="6"/>
  <c r="AP122" i="6"/>
  <c r="AM122" i="6"/>
  <c r="AJ122" i="6"/>
  <c r="AG122" i="6"/>
  <c r="AD122" i="6"/>
  <c r="A122" i="6"/>
  <c r="AP121" i="6"/>
  <c r="AM121" i="6"/>
  <c r="AJ121" i="6"/>
  <c r="AG121" i="6"/>
  <c r="AD121" i="6"/>
  <c r="A121" i="6"/>
  <c r="AP120" i="6"/>
  <c r="AM120" i="6"/>
  <c r="AJ120" i="6"/>
  <c r="AG120" i="6"/>
  <c r="AD120" i="6"/>
  <c r="A120" i="6"/>
  <c r="AP119" i="6"/>
  <c r="AM119" i="6"/>
  <c r="AJ119" i="6"/>
  <c r="AG119" i="6"/>
  <c r="AD119" i="6"/>
  <c r="A119" i="6"/>
  <c r="AP118" i="6"/>
  <c r="AM118" i="6"/>
  <c r="AJ118" i="6"/>
  <c r="AG118" i="6"/>
  <c r="AD118" i="6"/>
  <c r="A118" i="6"/>
  <c r="AP117" i="6"/>
  <c r="AM117" i="6"/>
  <c r="AJ117" i="6"/>
  <c r="AG117" i="6"/>
  <c r="AD117" i="6"/>
  <c r="A117" i="6"/>
  <c r="AP116" i="6"/>
  <c r="AM116" i="6"/>
  <c r="AJ116" i="6"/>
  <c r="AG116" i="6"/>
  <c r="AD116" i="6"/>
  <c r="A116" i="6"/>
  <c r="AP115" i="6"/>
  <c r="AM115" i="6"/>
  <c r="AJ115" i="6"/>
  <c r="AG115" i="6"/>
  <c r="AD115" i="6"/>
  <c r="A115" i="6"/>
  <c r="AP114" i="6"/>
  <c r="AM114" i="6"/>
  <c r="AJ114" i="6"/>
  <c r="AG114" i="6"/>
  <c r="AD114" i="6"/>
  <c r="A114" i="6"/>
  <c r="AP113" i="6"/>
  <c r="AM113" i="6"/>
  <c r="AJ113" i="6"/>
  <c r="AG113" i="6"/>
  <c r="AD113" i="6"/>
  <c r="A113" i="6"/>
  <c r="AP112" i="6"/>
  <c r="AM112" i="6"/>
  <c r="AJ112" i="6"/>
  <c r="AG112" i="6"/>
  <c r="AD112" i="6"/>
  <c r="A112" i="6"/>
  <c r="AP111" i="6"/>
  <c r="AM111" i="6"/>
  <c r="AJ111" i="6"/>
  <c r="AG111" i="6"/>
  <c r="AD111" i="6"/>
  <c r="A111" i="6"/>
  <c r="AP110" i="6"/>
  <c r="AM110" i="6"/>
  <c r="AJ110" i="6"/>
  <c r="AG110" i="6"/>
  <c r="AD110" i="6"/>
  <c r="A110" i="6"/>
  <c r="AP109" i="6"/>
  <c r="AM109" i="6"/>
  <c r="AJ109" i="6"/>
  <c r="AG109" i="6"/>
  <c r="AD109" i="6"/>
  <c r="A109" i="6"/>
  <c r="AP108" i="6"/>
  <c r="AM108" i="6"/>
  <c r="AJ108" i="6"/>
  <c r="AG108" i="6"/>
  <c r="AD108" i="6"/>
  <c r="A108" i="6"/>
  <c r="AP107" i="6"/>
  <c r="AM107" i="6"/>
  <c r="AJ107" i="6"/>
  <c r="AG107" i="6"/>
  <c r="AD107" i="6"/>
  <c r="A107" i="6"/>
  <c r="AP106" i="6"/>
  <c r="AM106" i="6"/>
  <c r="AJ106" i="6"/>
  <c r="AG106" i="6"/>
  <c r="AD106" i="6"/>
  <c r="A106" i="6"/>
  <c r="AP105" i="6"/>
  <c r="AM105" i="6"/>
  <c r="AJ105" i="6"/>
  <c r="AG105" i="6"/>
  <c r="AD105" i="6"/>
  <c r="A105" i="6"/>
  <c r="AP104" i="6"/>
  <c r="AM104" i="6"/>
  <c r="AJ104" i="6"/>
  <c r="AG104" i="6"/>
  <c r="AD104" i="6"/>
  <c r="A104" i="6"/>
  <c r="AP103" i="6"/>
  <c r="AM103" i="6"/>
  <c r="AJ103" i="6"/>
  <c r="AG103" i="6"/>
  <c r="AD103" i="6"/>
  <c r="A103" i="6"/>
  <c r="AP102" i="6"/>
  <c r="AM102" i="6"/>
  <c r="AJ102" i="6"/>
  <c r="AG102" i="6"/>
  <c r="AD102" i="6"/>
  <c r="A102" i="6"/>
  <c r="AP101" i="6"/>
  <c r="AM101" i="6"/>
  <c r="AJ101" i="6"/>
  <c r="AG101" i="6"/>
  <c r="AD101" i="6"/>
  <c r="A101" i="6"/>
  <c r="AP100" i="6"/>
  <c r="AM100" i="6"/>
  <c r="AJ100" i="6"/>
  <c r="AG100" i="6"/>
  <c r="AD100" i="6"/>
  <c r="A100" i="6"/>
  <c r="AP99" i="6"/>
  <c r="AM99" i="6"/>
  <c r="AJ99" i="6"/>
  <c r="AG99" i="6"/>
  <c r="AD99" i="6"/>
  <c r="A99" i="6"/>
  <c r="AP98" i="6"/>
  <c r="AM98" i="6"/>
  <c r="AJ98" i="6"/>
  <c r="AG98" i="6"/>
  <c r="AD98" i="6"/>
  <c r="A98" i="6"/>
  <c r="AP97" i="6"/>
  <c r="AM97" i="6"/>
  <c r="AJ97" i="6"/>
  <c r="AG97" i="6"/>
  <c r="AD97" i="6"/>
  <c r="A97" i="6"/>
  <c r="AP96" i="6"/>
  <c r="AM96" i="6"/>
  <c r="AJ96" i="6"/>
  <c r="AG96" i="6"/>
  <c r="AD96" i="6"/>
  <c r="A96" i="6"/>
  <c r="AP95" i="6"/>
  <c r="AM95" i="6"/>
  <c r="AJ95" i="6"/>
  <c r="AG95" i="6"/>
  <c r="AD95" i="6"/>
  <c r="A95" i="6"/>
  <c r="AP94" i="6"/>
  <c r="AM94" i="6"/>
  <c r="AJ94" i="6"/>
  <c r="AG94" i="6"/>
  <c r="AD94" i="6"/>
  <c r="A94" i="6"/>
  <c r="AP93" i="6"/>
  <c r="AM93" i="6"/>
  <c r="AJ93" i="6"/>
  <c r="AG93" i="6"/>
  <c r="AD93" i="6"/>
  <c r="A93" i="6"/>
  <c r="AP92" i="6"/>
  <c r="AM92" i="6"/>
  <c r="AJ92" i="6"/>
  <c r="AG92" i="6"/>
  <c r="AD92" i="6"/>
  <c r="A92" i="6"/>
  <c r="AP91" i="6"/>
  <c r="AM91" i="6"/>
  <c r="AJ91" i="6"/>
  <c r="AG91" i="6"/>
  <c r="AD91" i="6"/>
  <c r="A91" i="6"/>
  <c r="AP90" i="6"/>
  <c r="AM90" i="6"/>
  <c r="AJ90" i="6"/>
  <c r="AG90" i="6"/>
  <c r="AD90" i="6"/>
  <c r="A90" i="6"/>
  <c r="AP89" i="6"/>
  <c r="AM89" i="6"/>
  <c r="AJ89" i="6"/>
  <c r="AG89" i="6"/>
  <c r="AD89" i="6"/>
  <c r="A89" i="6"/>
  <c r="AP88" i="6"/>
  <c r="AM88" i="6"/>
  <c r="AJ88" i="6"/>
  <c r="AG88" i="6"/>
  <c r="AD88" i="6"/>
  <c r="A88" i="6"/>
  <c r="AP87" i="6"/>
  <c r="AM87" i="6"/>
  <c r="AJ87" i="6"/>
  <c r="AG87" i="6"/>
  <c r="AD87" i="6"/>
  <c r="A87" i="6"/>
  <c r="AP86" i="6"/>
  <c r="AM86" i="6"/>
  <c r="AJ86" i="6"/>
  <c r="AG86" i="6"/>
  <c r="AD86" i="6"/>
  <c r="A86" i="6"/>
  <c r="AP85" i="6"/>
  <c r="AM85" i="6"/>
  <c r="AJ85" i="6"/>
  <c r="AG85" i="6"/>
  <c r="AD85" i="6"/>
  <c r="A85" i="6"/>
  <c r="AP84" i="6"/>
  <c r="AM84" i="6"/>
  <c r="AJ84" i="6"/>
  <c r="AG84" i="6"/>
  <c r="AD84" i="6"/>
  <c r="A84" i="6"/>
  <c r="AP83" i="6"/>
  <c r="AM83" i="6"/>
  <c r="AJ83" i="6"/>
  <c r="AG83" i="6"/>
  <c r="AD83" i="6"/>
  <c r="A83" i="6"/>
  <c r="AP82" i="6"/>
  <c r="AM82" i="6"/>
  <c r="AJ82" i="6"/>
  <c r="AG82" i="6"/>
  <c r="AD82" i="6"/>
  <c r="A82" i="6"/>
  <c r="AP81" i="6"/>
  <c r="AM81" i="6"/>
  <c r="AJ81" i="6"/>
  <c r="AG81" i="6"/>
  <c r="AD81" i="6"/>
  <c r="A81" i="6"/>
  <c r="AP80" i="6"/>
  <c r="AM80" i="6"/>
  <c r="AJ80" i="6"/>
  <c r="AG80" i="6"/>
  <c r="AD80" i="6"/>
  <c r="A80" i="6"/>
  <c r="AP79" i="6"/>
  <c r="AM79" i="6"/>
  <c r="AJ79" i="6"/>
  <c r="AG79" i="6"/>
  <c r="AD79" i="6"/>
  <c r="A79" i="6"/>
  <c r="AP78" i="6"/>
  <c r="AM78" i="6"/>
  <c r="AJ78" i="6"/>
  <c r="AG78" i="6"/>
  <c r="AD78" i="6"/>
  <c r="A78" i="6"/>
  <c r="AP77" i="6"/>
  <c r="AM77" i="6"/>
  <c r="AJ77" i="6"/>
  <c r="AG77" i="6"/>
  <c r="AD77" i="6"/>
  <c r="A77" i="6"/>
  <c r="AP76" i="6"/>
  <c r="AM76" i="6"/>
  <c r="AJ76" i="6"/>
  <c r="AG76" i="6"/>
  <c r="AD76" i="6"/>
  <c r="A76" i="6"/>
  <c r="AP75" i="6"/>
  <c r="AM75" i="6"/>
  <c r="AJ75" i="6"/>
  <c r="AG75" i="6"/>
  <c r="AD75" i="6"/>
  <c r="A75" i="6"/>
  <c r="AP74" i="6"/>
  <c r="AM74" i="6"/>
  <c r="AJ74" i="6"/>
  <c r="AF74" i="6"/>
  <c r="AD74" i="6"/>
  <c r="A74" i="6"/>
  <c r="AP73" i="6"/>
  <c r="AM73" i="6"/>
  <c r="AJ73" i="6"/>
  <c r="AG73" i="6"/>
  <c r="AC73" i="6"/>
  <c r="A73" i="6"/>
  <c r="AP72" i="6"/>
  <c r="AM72" i="6"/>
  <c r="AJ72" i="6"/>
  <c r="AG72" i="6"/>
  <c r="AD72" i="6"/>
  <c r="A72" i="6"/>
  <c r="AP71" i="6"/>
  <c r="AM71" i="6"/>
  <c r="AJ71" i="6"/>
  <c r="AG71" i="6"/>
  <c r="AD71" i="6"/>
  <c r="A71" i="6"/>
  <c r="AP70" i="6"/>
  <c r="AM70" i="6"/>
  <c r="AJ70" i="6"/>
  <c r="AG70" i="6"/>
  <c r="AD70" i="6"/>
  <c r="A70" i="6"/>
  <c r="AP69" i="6"/>
  <c r="AM69" i="6"/>
  <c r="AJ69" i="6"/>
  <c r="AG69" i="6"/>
  <c r="AD69" i="6"/>
  <c r="A69" i="6"/>
  <c r="AP68" i="6"/>
  <c r="AM68" i="6"/>
  <c r="AJ68" i="6"/>
  <c r="AG68" i="6"/>
  <c r="AD68" i="6"/>
  <c r="A68" i="6"/>
  <c r="AP67" i="6"/>
  <c r="AM67" i="6"/>
  <c r="AJ67" i="6"/>
  <c r="AG67" i="6"/>
  <c r="AD67" i="6"/>
  <c r="A67" i="6"/>
  <c r="AP66" i="6"/>
  <c r="AM66" i="6"/>
  <c r="AJ66" i="6"/>
  <c r="AG66" i="6"/>
  <c r="AD66" i="6"/>
  <c r="A66" i="6"/>
  <c r="AP65" i="6"/>
  <c r="AM65" i="6"/>
  <c r="AJ65" i="6"/>
  <c r="AG65" i="6"/>
  <c r="AD65" i="6"/>
  <c r="A65" i="6"/>
  <c r="AP64" i="6"/>
  <c r="AM64" i="6"/>
  <c r="AJ64" i="6"/>
  <c r="AG64" i="6"/>
  <c r="AD64" i="6"/>
  <c r="A64" i="6"/>
  <c r="AP63" i="6"/>
  <c r="AM63" i="6"/>
  <c r="AJ63" i="6"/>
  <c r="AG63" i="6"/>
  <c r="AD63" i="6"/>
  <c r="A63" i="6"/>
  <c r="AP62" i="6"/>
  <c r="AM62" i="6"/>
  <c r="AJ62" i="6"/>
  <c r="AG62" i="6"/>
  <c r="AD62" i="6"/>
  <c r="A62" i="6"/>
  <c r="AP61" i="6"/>
  <c r="AM61" i="6"/>
  <c r="AJ61" i="6"/>
  <c r="AG61" i="6"/>
  <c r="AD61" i="6"/>
  <c r="A61" i="6"/>
  <c r="AP60" i="6"/>
  <c r="AM60" i="6"/>
  <c r="AJ60" i="6"/>
  <c r="AG60" i="6"/>
  <c r="AD60" i="6"/>
  <c r="A60" i="6"/>
  <c r="AP59" i="6"/>
  <c r="AM59" i="6"/>
  <c r="AJ59" i="6"/>
  <c r="AG59" i="6"/>
  <c r="AD59" i="6"/>
  <c r="A59" i="6"/>
  <c r="AP58" i="6"/>
  <c r="AM58" i="6"/>
  <c r="AJ58" i="6"/>
  <c r="AG58" i="6"/>
  <c r="AD58" i="6"/>
  <c r="A58" i="6"/>
  <c r="AP57" i="6"/>
  <c r="AM57" i="6"/>
  <c r="AJ57" i="6"/>
  <c r="AG57" i="6"/>
  <c r="AD57" i="6"/>
  <c r="A57" i="6"/>
  <c r="AP56" i="6"/>
  <c r="AM56" i="6"/>
  <c r="AJ56" i="6"/>
  <c r="AG56" i="6"/>
  <c r="AD56" i="6"/>
  <c r="A56" i="6"/>
  <c r="AP55" i="6"/>
  <c r="AM55" i="6"/>
  <c r="AJ55" i="6"/>
  <c r="AG55" i="6"/>
  <c r="AD55" i="6"/>
  <c r="A55" i="6"/>
  <c r="AP54" i="6"/>
  <c r="AM54" i="6"/>
  <c r="AJ54" i="6"/>
  <c r="AG54" i="6"/>
  <c r="AD54" i="6"/>
  <c r="A54" i="6"/>
  <c r="AP53" i="6"/>
  <c r="AM53" i="6"/>
  <c r="AJ53" i="6"/>
  <c r="AG53" i="6"/>
  <c r="AD53" i="6"/>
  <c r="A53" i="6"/>
  <c r="AP52" i="6"/>
  <c r="AM52" i="6"/>
  <c r="AJ52" i="6"/>
  <c r="AG52" i="6"/>
  <c r="AD52" i="6"/>
  <c r="A52" i="6"/>
  <c r="AP51" i="6"/>
  <c r="AM51" i="6"/>
  <c r="AJ51" i="6"/>
  <c r="AG51" i="6"/>
  <c r="AD51" i="6"/>
  <c r="A51" i="6"/>
  <c r="AP50" i="6"/>
  <c r="AM50" i="6"/>
  <c r="AJ50" i="6"/>
  <c r="AG50" i="6"/>
  <c r="AD50" i="6"/>
  <c r="A50" i="6"/>
  <c r="AP49" i="6"/>
  <c r="AM49" i="6"/>
  <c r="AJ49" i="6"/>
  <c r="AG49" i="6"/>
  <c r="AD49" i="6"/>
  <c r="A49" i="6"/>
  <c r="AP48" i="6"/>
  <c r="AM48" i="6"/>
  <c r="AJ48" i="6"/>
  <c r="AG48" i="6"/>
  <c r="AD48" i="6"/>
  <c r="A48" i="6"/>
  <c r="AP47" i="6"/>
  <c r="AM47" i="6"/>
  <c r="AJ47" i="6"/>
  <c r="AG47" i="6"/>
  <c r="AD47" i="6"/>
  <c r="A47" i="6"/>
  <c r="AP46" i="6"/>
  <c r="AM46" i="6"/>
  <c r="AJ46" i="6"/>
  <c r="AG46" i="6"/>
  <c r="AD46" i="6"/>
  <c r="AP45" i="6"/>
  <c r="AM45" i="6"/>
  <c r="AJ45" i="6"/>
  <c r="AG45" i="6"/>
  <c r="AD45" i="6"/>
  <c r="AP44" i="6"/>
  <c r="AM44" i="6"/>
  <c r="AJ44" i="6"/>
  <c r="AG44" i="6"/>
  <c r="AD44" i="6"/>
  <c r="A44" i="6"/>
  <c r="AP43" i="6"/>
  <c r="AM43" i="6"/>
  <c r="AJ43" i="6"/>
  <c r="AG43" i="6"/>
  <c r="AD43" i="6"/>
  <c r="A43" i="6"/>
  <c r="AP42" i="6"/>
  <c r="AM42" i="6"/>
  <c r="AJ42" i="6"/>
  <c r="AG42" i="6"/>
  <c r="AD42" i="6"/>
  <c r="A42" i="6"/>
  <c r="AP41" i="6"/>
  <c r="AM41" i="6"/>
  <c r="AJ41" i="6"/>
  <c r="AG41" i="6"/>
  <c r="AD41" i="6"/>
  <c r="A41" i="6"/>
  <c r="AP40" i="6"/>
  <c r="AM40" i="6"/>
  <c r="AJ40" i="6"/>
  <c r="AG40" i="6"/>
  <c r="AD40" i="6"/>
  <c r="A40" i="6"/>
  <c r="AP39" i="6"/>
  <c r="AM39" i="6"/>
  <c r="AJ39" i="6"/>
  <c r="AG39" i="6"/>
  <c r="AD39" i="6"/>
  <c r="AP38" i="6"/>
  <c r="AM38" i="6"/>
  <c r="AJ38" i="6"/>
  <c r="AG38" i="6"/>
  <c r="AD38" i="6"/>
  <c r="AP37" i="6"/>
  <c r="AM37" i="6"/>
  <c r="AJ37" i="6"/>
  <c r="AG37" i="6"/>
  <c r="AD37" i="6"/>
  <c r="AQ36" i="6"/>
  <c r="AO36" i="6"/>
  <c r="AP36" i="6" s="1"/>
  <c r="AL36" i="6"/>
  <c r="AM36" i="6" s="1"/>
  <c r="AI36" i="6"/>
  <c r="AJ36" i="6" s="1"/>
  <c r="AF36" i="6"/>
  <c r="AG36" i="6" s="1"/>
  <c r="AD36" i="6"/>
  <c r="A36" i="6"/>
  <c r="AP35" i="6"/>
  <c r="AM35" i="6"/>
  <c r="AJ35" i="6"/>
  <c r="AG35" i="6"/>
  <c r="AD35" i="6"/>
  <c r="A35" i="6"/>
  <c r="AP34" i="6"/>
  <c r="AM34" i="6"/>
  <c r="AJ34" i="6"/>
  <c r="AG34" i="6"/>
  <c r="AD34" i="6"/>
  <c r="A34" i="6"/>
  <c r="AP33" i="6"/>
  <c r="AM33" i="6"/>
  <c r="AJ33" i="6"/>
  <c r="AG33" i="6"/>
  <c r="AD33" i="6"/>
  <c r="A33" i="6"/>
  <c r="AP32" i="6"/>
  <c r="AM32" i="6"/>
  <c r="AJ32" i="6"/>
  <c r="AG32" i="6"/>
  <c r="AD32" i="6"/>
  <c r="A32" i="6"/>
  <c r="AP31" i="6"/>
  <c r="AM31" i="6"/>
  <c r="AJ31" i="6"/>
  <c r="AG31" i="6"/>
  <c r="AD31" i="6"/>
  <c r="A31" i="6"/>
  <c r="AP30" i="6"/>
  <c r="AM30" i="6"/>
  <c r="AJ30" i="6"/>
  <c r="AG30" i="6"/>
  <c r="AD30" i="6"/>
  <c r="A30" i="6"/>
  <c r="AP29" i="6"/>
  <c r="AM29" i="6"/>
  <c r="AJ29" i="6"/>
  <c r="AG29" i="6"/>
  <c r="AD29" i="6"/>
  <c r="A29" i="6"/>
  <c r="AP28" i="6"/>
  <c r="AM28" i="6"/>
  <c r="AJ28" i="6"/>
  <c r="AG28" i="6"/>
  <c r="AD28" i="6"/>
  <c r="A28" i="6"/>
  <c r="AP27" i="6"/>
  <c r="AM27" i="6"/>
  <c r="AJ27" i="6"/>
  <c r="AG27" i="6"/>
  <c r="AD27" i="6"/>
  <c r="A27" i="6"/>
  <c r="AP26" i="6"/>
  <c r="AM26" i="6"/>
  <c r="AJ26" i="6"/>
  <c r="AG26" i="6"/>
  <c r="AD26" i="6"/>
  <c r="A26" i="6"/>
  <c r="AP25" i="6"/>
  <c r="AM25" i="6"/>
  <c r="AJ25" i="6"/>
  <c r="AG25" i="6"/>
  <c r="AD25" i="6"/>
  <c r="A25" i="6"/>
  <c r="AP24" i="6"/>
  <c r="AM24" i="6"/>
  <c r="AJ24" i="6"/>
  <c r="AG24" i="6"/>
  <c r="AD24" i="6"/>
  <c r="A24" i="6"/>
  <c r="AP23" i="6"/>
  <c r="AM23" i="6"/>
  <c r="AJ23" i="6"/>
  <c r="AG23" i="6"/>
  <c r="AD23" i="6"/>
  <c r="A23" i="6"/>
  <c r="AP22" i="6"/>
  <c r="AM22" i="6"/>
  <c r="AJ22" i="6"/>
  <c r="AG22" i="6"/>
  <c r="AD22" i="6"/>
  <c r="A22" i="6"/>
  <c r="AP21" i="6"/>
  <c r="AM21" i="6"/>
  <c r="AJ21" i="6"/>
  <c r="AG21" i="6"/>
  <c r="AD21" i="6"/>
  <c r="A21" i="6"/>
  <c r="AP20" i="6"/>
  <c r="AM20" i="6"/>
  <c r="AJ20" i="6"/>
  <c r="AG20" i="6"/>
  <c r="AD20" i="6"/>
  <c r="A20" i="6"/>
  <c r="AP19" i="6"/>
  <c r="AM19" i="6"/>
  <c r="AJ19" i="6"/>
  <c r="AG19" i="6"/>
  <c r="AD19" i="6"/>
  <c r="A19" i="6"/>
  <c r="AP18" i="6"/>
  <c r="AM18" i="6"/>
  <c r="AJ18" i="6"/>
  <c r="AG18" i="6"/>
  <c r="AD18" i="6"/>
  <c r="A18" i="6"/>
  <c r="AP17" i="6"/>
  <c r="AM17" i="6"/>
  <c r="AJ17" i="6"/>
  <c r="AG17" i="6"/>
  <c r="AD17" i="6"/>
  <c r="A17" i="6"/>
  <c r="AP16" i="6"/>
  <c r="AM16" i="6"/>
  <c r="AJ16" i="6"/>
  <c r="AG16" i="6"/>
  <c r="AD16" i="6"/>
  <c r="A16" i="6"/>
  <c r="AP15" i="6"/>
  <c r="AM15" i="6"/>
  <c r="AJ15" i="6"/>
  <c r="AG15" i="6"/>
  <c r="AD15" i="6"/>
  <c r="A15" i="6"/>
  <c r="AP14" i="6"/>
  <c r="AM14" i="6"/>
  <c r="AJ14" i="6"/>
  <c r="AG14" i="6"/>
  <c r="AD14" i="6"/>
  <c r="A14" i="6"/>
  <c r="AP13" i="6"/>
  <c r="AM13" i="6"/>
  <c r="AJ13" i="6"/>
  <c r="AG13" i="6"/>
  <c r="AD13" i="6"/>
  <c r="A13" i="6"/>
  <c r="AP12" i="6"/>
  <c r="AM12" i="6"/>
  <c r="AJ12" i="6"/>
  <c r="AG12" i="6"/>
  <c r="AD12" i="6"/>
  <c r="A12" i="6"/>
  <c r="AP11" i="6"/>
  <c r="AM11" i="6"/>
  <c r="AJ11" i="6"/>
  <c r="AG11" i="6"/>
  <c r="AD11" i="6"/>
  <c r="A11" i="6"/>
  <c r="AP10" i="6"/>
  <c r="AM10" i="6"/>
  <c r="AI10" i="6"/>
  <c r="AJ10" i="6" s="1"/>
  <c r="AF10" i="6"/>
  <c r="AD10" i="6"/>
  <c r="A10" i="6"/>
  <c r="AP9" i="6"/>
  <c r="AM9" i="6"/>
  <c r="AJ9" i="6"/>
  <c r="AG9" i="6"/>
  <c r="AD9" i="6"/>
  <c r="A9" i="6"/>
  <c r="AP8" i="6"/>
  <c r="AM8" i="6"/>
  <c r="AJ8" i="6"/>
  <c r="AG8" i="6"/>
  <c r="AD8" i="6"/>
  <c r="A8" i="6"/>
  <c r="AP7" i="6"/>
  <c r="AM7" i="6"/>
  <c r="AJ7" i="6"/>
  <c r="AG7" i="6"/>
  <c r="AD7" i="6"/>
  <c r="A7" i="6"/>
  <c r="AP6" i="6"/>
  <c r="AM6" i="6"/>
  <c r="AJ6" i="6"/>
  <c r="AG6" i="6"/>
  <c r="AD6" i="6"/>
  <c r="A6" i="6"/>
  <c r="AP5" i="6"/>
  <c r="AM5" i="6"/>
  <c r="AJ5" i="6"/>
  <c r="AG5" i="6"/>
  <c r="AD5" i="6"/>
  <c r="A5" i="6"/>
  <c r="AP4" i="6"/>
  <c r="AM4" i="6"/>
  <c r="AJ4" i="6"/>
  <c r="AG4" i="6"/>
  <c r="AD4" i="6"/>
  <c r="A4" i="6"/>
  <c r="AP3" i="6"/>
  <c r="AM3" i="6"/>
  <c r="AJ3" i="6"/>
  <c r="AG3" i="6"/>
  <c r="AD3" i="6"/>
  <c r="A3" i="6"/>
  <c r="AP2" i="6"/>
  <c r="AM2" i="6"/>
  <c r="AJ2" i="6"/>
  <c r="AG2" i="6"/>
  <c r="AD2" i="6"/>
  <c r="B17" i="7" l="1"/>
  <c r="B18" i="7" s="1"/>
  <c r="AR1075" i="6"/>
  <c r="AR1079" i="6"/>
  <c r="AR1083" i="6"/>
  <c r="AR1087" i="6"/>
  <c r="AR1091" i="6"/>
  <c r="AR1095" i="6"/>
  <c r="AR1099" i="6"/>
  <c r="AR1067" i="6"/>
  <c r="AR1071" i="6"/>
  <c r="AR45" i="6"/>
  <c r="AR414" i="6"/>
  <c r="AR540" i="6"/>
  <c r="AR544" i="6"/>
  <c r="AR548" i="6"/>
  <c r="AR552" i="6"/>
  <c r="AR556" i="6"/>
  <c r="AR560" i="6"/>
  <c r="AR815" i="6"/>
  <c r="AR819" i="6"/>
  <c r="AR823" i="6"/>
  <c r="AR827" i="6"/>
  <c r="AR831" i="6"/>
  <c r="AR835" i="6"/>
  <c r="AR839" i="6"/>
  <c r="AR843" i="6"/>
  <c r="AR847" i="6"/>
  <c r="AR851" i="6"/>
  <c r="AR855" i="6"/>
  <c r="AR859" i="6"/>
  <c r="AR863" i="6"/>
  <c r="AR867" i="6"/>
  <c r="AR871" i="6"/>
  <c r="AR875" i="6"/>
  <c r="AR879" i="6"/>
  <c r="AR883" i="6"/>
  <c r="AR887" i="6"/>
  <c r="AR891" i="6"/>
  <c r="AR895" i="6"/>
  <c r="AR899" i="6"/>
  <c r="AR903" i="6"/>
  <c r="AR907" i="6"/>
  <c r="AR911" i="6"/>
  <c r="AR915" i="6"/>
  <c r="AR1035" i="6"/>
  <c r="AR1039" i="6"/>
  <c r="AR1043" i="6"/>
  <c r="AR1047" i="6"/>
  <c r="AR1051" i="6"/>
  <c r="AR1055" i="6"/>
  <c r="AR1059" i="6"/>
  <c r="AR1063" i="6"/>
  <c r="AR270" i="6"/>
  <c r="AR310" i="6"/>
  <c r="AR354" i="6"/>
  <c r="AR382" i="6"/>
  <c r="AR564" i="6"/>
  <c r="AR568" i="6"/>
  <c r="AR572" i="6"/>
  <c r="AR576" i="6"/>
  <c r="AR580" i="6"/>
  <c r="AR584" i="6"/>
  <c r="AR588" i="6"/>
  <c r="AR592" i="6"/>
  <c r="AR596" i="6"/>
  <c r="AR600" i="6"/>
  <c r="AR604" i="6"/>
  <c r="AR608" i="6"/>
  <c r="AR612" i="6"/>
  <c r="AR616" i="6"/>
  <c r="AR620" i="6"/>
  <c r="AR624" i="6"/>
  <c r="AR628" i="6"/>
  <c r="AR632" i="6"/>
  <c r="AR636" i="6"/>
  <c r="AR640" i="6"/>
  <c r="AR919" i="6"/>
  <c r="AR923" i="6"/>
  <c r="AR927" i="6"/>
  <c r="AR931" i="6"/>
  <c r="AR935" i="6"/>
  <c r="AR939" i="6"/>
  <c r="AR943" i="6"/>
  <c r="AR947" i="6"/>
  <c r="AR970" i="6"/>
  <c r="AR974" i="6"/>
  <c r="AR978" i="6"/>
  <c r="AR982" i="6"/>
  <c r="AR984" i="6"/>
  <c r="AR988" i="6"/>
  <c r="AR996" i="6"/>
  <c r="AR1000" i="6"/>
  <c r="AR78" i="6"/>
  <c r="AR118" i="6"/>
  <c r="AR174" i="6"/>
  <c r="AR194" i="6"/>
  <c r="AR238" i="6"/>
  <c r="AR258" i="6"/>
  <c r="AR290" i="6"/>
  <c r="AR322" i="6"/>
  <c r="AR342" i="6"/>
  <c r="AR394" i="6"/>
  <c r="AR130" i="6"/>
  <c r="AR82" i="6"/>
  <c r="AR86" i="6"/>
  <c r="AR94" i="6"/>
  <c r="AR98" i="6"/>
  <c r="AR114" i="6"/>
  <c r="AR126" i="6"/>
  <c r="AR138" i="6"/>
  <c r="AR150" i="6"/>
  <c r="AR158" i="6"/>
  <c r="AR202" i="6"/>
  <c r="AR226" i="6"/>
  <c r="AR246" i="6"/>
  <c r="AR266" i="6"/>
  <c r="AR278" i="6"/>
  <c r="AR286" i="6"/>
  <c r="AR298" i="6"/>
  <c r="AR318" i="6"/>
  <c r="AR330" i="6"/>
  <c r="AR362" i="6"/>
  <c r="AR370" i="6"/>
  <c r="AR390" i="6"/>
  <c r="AR674" i="6"/>
  <c r="AR682" i="6"/>
  <c r="AR694" i="6"/>
  <c r="AR702" i="6"/>
  <c r="AR153" i="6"/>
  <c r="AR177" i="6"/>
  <c r="AR189" i="6"/>
  <c r="AR193" i="6"/>
  <c r="AR201" i="6"/>
  <c r="AR221" i="6"/>
  <c r="AR225" i="6"/>
  <c r="AR277" i="6"/>
  <c r="AR301" i="6"/>
  <c r="AR309" i="6"/>
  <c r="AR333" i="6"/>
  <c r="AR341" i="6"/>
  <c r="AR361" i="6"/>
  <c r="AR373" i="6"/>
  <c r="AR381" i="6"/>
  <c r="AR555" i="6"/>
  <c r="AR587" i="6"/>
  <c r="AR591" i="6"/>
  <c r="AR595" i="6"/>
  <c r="AR631" i="6"/>
  <c r="AR635" i="6"/>
  <c r="AR639" i="6"/>
  <c r="AR669" i="6"/>
  <c r="AR673" i="6"/>
  <c r="AR677" i="6"/>
  <c r="AR681" i="6"/>
  <c r="AR36" i="6"/>
  <c r="AR38" i="6"/>
  <c r="AR41" i="6"/>
  <c r="AR90" i="6"/>
  <c r="AR102" i="6"/>
  <c r="AR110" i="6"/>
  <c r="AR122" i="6"/>
  <c r="AR134" i="6"/>
  <c r="AR142" i="6"/>
  <c r="AR146" i="6"/>
  <c r="AR154" i="6"/>
  <c r="AR166" i="6"/>
  <c r="AR178" i="6"/>
  <c r="AR186" i="6"/>
  <c r="AR190" i="6"/>
  <c r="AR198" i="6"/>
  <c r="AR210" i="6"/>
  <c r="AR218" i="6"/>
  <c r="AR230" i="6"/>
  <c r="AR242" i="6"/>
  <c r="AR254" i="6"/>
  <c r="AR262" i="6"/>
  <c r="AR274" i="6"/>
  <c r="AR282" i="6"/>
  <c r="AR294" i="6"/>
  <c r="AR306" i="6"/>
  <c r="AR314" i="6"/>
  <c r="AR326" i="6"/>
  <c r="AR334" i="6"/>
  <c r="AR338" i="6"/>
  <c r="AR346" i="6"/>
  <c r="AR358" i="6"/>
  <c r="AR366" i="6"/>
  <c r="AR374" i="6"/>
  <c r="AR378" i="6"/>
  <c r="AR386" i="6"/>
  <c r="AR398" i="6"/>
  <c r="AR406" i="6"/>
  <c r="AR410" i="6"/>
  <c r="AR670" i="6"/>
  <c r="AR686" i="6"/>
  <c r="AR690" i="6"/>
  <c r="AR706" i="6"/>
  <c r="AR77" i="6"/>
  <c r="AR97" i="6"/>
  <c r="AR101" i="6"/>
  <c r="AR105" i="6"/>
  <c r="AR109" i="6"/>
  <c r="AR113" i="6"/>
  <c r="AR129" i="6"/>
  <c r="AR133" i="6"/>
  <c r="AR137" i="6"/>
  <c r="AR141" i="6"/>
  <c r="AR149" i="6"/>
  <c r="AR165" i="6"/>
  <c r="AR173" i="6"/>
  <c r="AR185" i="6"/>
  <c r="AR197" i="6"/>
  <c r="AR205" i="6"/>
  <c r="AR209" i="6"/>
  <c r="AR217" i="6"/>
  <c r="AR229" i="6"/>
  <c r="AR237" i="6"/>
  <c r="AR253" i="6"/>
  <c r="AR261" i="6"/>
  <c r="AR265" i="6"/>
  <c r="AR273" i="6"/>
  <c r="AR285" i="6"/>
  <c r="AR289" i="6"/>
  <c r="AR293" i="6"/>
  <c r="AR305" i="6"/>
  <c r="AR317" i="6"/>
  <c r="AR325" i="6"/>
  <c r="AR337" i="6"/>
  <c r="AR345" i="6"/>
  <c r="AR349" i="6"/>
  <c r="AR357" i="6"/>
  <c r="AR369" i="6"/>
  <c r="AR377" i="6"/>
  <c r="AR385" i="6"/>
  <c r="AR389" i="6"/>
  <c r="AR397" i="6"/>
  <c r="AR409" i="6"/>
  <c r="AR539" i="6"/>
  <c r="AR543" i="6"/>
  <c r="AR551" i="6"/>
  <c r="AR559" i="6"/>
  <c r="AR563" i="6"/>
  <c r="AR567" i="6"/>
  <c r="AR571" i="6"/>
  <c r="AR575" i="6"/>
  <c r="AR579" i="6"/>
  <c r="AR583" i="6"/>
  <c r="AR599" i="6"/>
  <c r="AR603" i="6"/>
  <c r="AR607" i="6"/>
  <c r="AR611" i="6"/>
  <c r="AR615" i="6"/>
  <c r="AR619" i="6"/>
  <c r="AR623" i="6"/>
  <c r="AR627" i="6"/>
  <c r="AR6" i="6"/>
  <c r="AR39" i="6"/>
  <c r="AR43" i="6"/>
  <c r="AR76" i="6"/>
  <c r="AR80" i="6"/>
  <c r="AR84" i="6"/>
  <c r="AR88" i="6"/>
  <c r="AR92" i="6"/>
  <c r="AR96" i="6"/>
  <c r="AR100" i="6"/>
  <c r="AR104" i="6"/>
  <c r="AR108" i="6"/>
  <c r="AR112" i="6"/>
  <c r="AR116" i="6"/>
  <c r="AR120" i="6"/>
  <c r="AR124" i="6"/>
  <c r="AR128" i="6"/>
  <c r="AR132" i="6"/>
  <c r="AR136" i="6"/>
  <c r="AR140" i="6"/>
  <c r="AR144" i="6"/>
  <c r="AR148" i="6"/>
  <c r="AR152" i="6"/>
  <c r="AR156" i="6"/>
  <c r="AR160" i="6"/>
  <c r="AR164" i="6"/>
  <c r="AR168" i="6"/>
  <c r="AR172" i="6"/>
  <c r="AR176" i="6"/>
  <c r="AR180" i="6"/>
  <c r="AR184" i="6"/>
  <c r="AR188" i="6"/>
  <c r="AR192" i="6"/>
  <c r="AR196" i="6"/>
  <c r="AR200" i="6"/>
  <c r="AR204" i="6"/>
  <c r="AR208" i="6"/>
  <c r="AR212" i="6"/>
  <c r="AR4" i="6"/>
  <c r="AR8" i="6"/>
  <c r="AR106" i="6"/>
  <c r="AR162" i="6"/>
  <c r="AR170" i="6"/>
  <c r="AR182" i="6"/>
  <c r="AR206" i="6"/>
  <c r="AR214" i="6"/>
  <c r="AR222" i="6"/>
  <c r="AR234" i="6"/>
  <c r="AR302" i="6"/>
  <c r="AR350" i="6"/>
  <c r="AR402" i="6"/>
  <c r="AR678" i="6"/>
  <c r="AR698" i="6"/>
  <c r="AR3" i="6"/>
  <c r="AR7" i="6"/>
  <c r="AR40" i="6"/>
  <c r="AR44" i="6"/>
  <c r="AR81" i="6"/>
  <c r="AR85" i="6"/>
  <c r="AR89" i="6"/>
  <c r="AR93" i="6"/>
  <c r="AR117" i="6"/>
  <c r="AR121" i="6"/>
  <c r="AR125" i="6"/>
  <c r="AR145" i="6"/>
  <c r="AR157" i="6"/>
  <c r="AR161" i="6"/>
  <c r="AR169" i="6"/>
  <c r="AR181" i="6"/>
  <c r="AR213" i="6"/>
  <c r="AR233" i="6"/>
  <c r="AR241" i="6"/>
  <c r="AR245" i="6"/>
  <c r="AR257" i="6"/>
  <c r="AR269" i="6"/>
  <c r="AR281" i="6"/>
  <c r="AR297" i="6"/>
  <c r="AR313" i="6"/>
  <c r="AR321" i="6"/>
  <c r="AR329" i="6"/>
  <c r="AR353" i="6"/>
  <c r="AR365" i="6"/>
  <c r="AR393" i="6"/>
  <c r="AR401" i="6"/>
  <c r="AR405" i="6"/>
  <c r="AR413" i="6"/>
  <c r="AR547" i="6"/>
  <c r="AR5" i="6"/>
  <c r="AR9" i="6"/>
  <c r="AR42" i="6"/>
  <c r="AR60" i="6"/>
  <c r="AR72" i="6"/>
  <c r="AR75" i="6"/>
  <c r="AR79" i="6"/>
  <c r="AR83" i="6"/>
  <c r="AR87" i="6"/>
  <c r="AR91" i="6"/>
  <c r="AR95" i="6"/>
  <c r="AR99" i="6"/>
  <c r="AR103" i="6"/>
  <c r="AR107" i="6"/>
  <c r="AR111" i="6"/>
  <c r="AR115" i="6"/>
  <c r="AR119" i="6"/>
  <c r="AR123" i="6"/>
  <c r="AR127" i="6"/>
  <c r="AR131" i="6"/>
  <c r="AR135" i="6"/>
  <c r="AR139" i="6"/>
  <c r="AR143" i="6"/>
  <c r="AR147" i="6"/>
  <c r="AR151" i="6"/>
  <c r="AR155" i="6"/>
  <c r="AR159" i="6"/>
  <c r="AR163" i="6"/>
  <c r="AR167" i="6"/>
  <c r="AR171" i="6"/>
  <c r="AR175" i="6"/>
  <c r="AR179" i="6"/>
  <c r="AR183" i="6"/>
  <c r="AR187" i="6"/>
  <c r="AR191" i="6"/>
  <c r="AR195" i="6"/>
  <c r="AR199" i="6"/>
  <c r="AR203" i="6"/>
  <c r="AR207" i="6"/>
  <c r="AR211" i="6"/>
  <c r="AR215" i="6"/>
  <c r="AR219" i="6"/>
  <c r="AR223" i="6"/>
  <c r="AR227" i="6"/>
  <c r="AR231" i="6"/>
  <c r="AR235" i="6"/>
  <c r="AR239" i="6"/>
  <c r="AR243" i="6"/>
  <c r="AR247" i="6"/>
  <c r="AR255" i="6"/>
  <c r="AR259" i="6"/>
  <c r="AR263" i="6"/>
  <c r="AR267" i="6"/>
  <c r="AR685" i="6"/>
  <c r="AR689" i="6"/>
  <c r="AR693" i="6"/>
  <c r="AR697" i="6"/>
  <c r="AR701" i="6"/>
  <c r="AR705" i="6"/>
  <c r="AR814" i="6"/>
  <c r="AR818" i="6"/>
  <c r="AR822" i="6"/>
  <c r="AR826" i="6"/>
  <c r="AR830" i="6"/>
  <c r="AR834" i="6"/>
  <c r="AR838" i="6"/>
  <c r="AR842" i="6"/>
  <c r="AR846" i="6"/>
  <c r="AR216" i="6"/>
  <c r="AR220" i="6"/>
  <c r="AR224" i="6"/>
  <c r="AR228" i="6"/>
  <c r="AR232" i="6"/>
  <c r="AR236" i="6"/>
  <c r="AR240" i="6"/>
  <c r="AR244" i="6"/>
  <c r="AR250" i="6"/>
  <c r="AR252" i="6"/>
  <c r="AR256" i="6"/>
  <c r="AR260" i="6"/>
  <c r="AR264" i="6"/>
  <c r="AR268" i="6"/>
  <c r="AR272" i="6"/>
  <c r="AR276" i="6"/>
  <c r="AR280" i="6"/>
  <c r="AR284" i="6"/>
  <c r="AR288" i="6"/>
  <c r="AR292" i="6"/>
  <c r="AR296" i="6"/>
  <c r="AR300" i="6"/>
  <c r="AR304" i="6"/>
  <c r="AR308" i="6"/>
  <c r="AR312" i="6"/>
  <c r="AR316" i="6"/>
  <c r="AR320" i="6"/>
  <c r="AR324" i="6"/>
  <c r="AR328" i="6"/>
  <c r="AR332" i="6"/>
  <c r="AR336" i="6"/>
  <c r="AR340" i="6"/>
  <c r="AR344" i="6"/>
  <c r="AR348" i="6"/>
  <c r="AR352" i="6"/>
  <c r="AR356" i="6"/>
  <c r="AR360" i="6"/>
  <c r="AR364" i="6"/>
  <c r="AR368" i="6"/>
  <c r="AR372" i="6"/>
  <c r="AR376" i="6"/>
  <c r="AR380" i="6"/>
  <c r="AR384" i="6"/>
  <c r="AR388" i="6"/>
  <c r="AR392" i="6"/>
  <c r="AR396" i="6"/>
  <c r="AR400" i="6"/>
  <c r="AR404" i="6"/>
  <c r="AR408" i="6"/>
  <c r="AR412" i="6"/>
  <c r="AR416" i="6"/>
  <c r="AR542" i="6"/>
  <c r="AR546" i="6"/>
  <c r="AR550" i="6"/>
  <c r="AR554" i="6"/>
  <c r="AR558" i="6"/>
  <c r="AR562" i="6"/>
  <c r="AR566" i="6"/>
  <c r="AR570" i="6"/>
  <c r="AR574" i="6"/>
  <c r="AR578" i="6"/>
  <c r="AR582" i="6"/>
  <c r="AR586" i="6"/>
  <c r="AR590" i="6"/>
  <c r="AR594" i="6"/>
  <c r="AR598" i="6"/>
  <c r="AR602" i="6"/>
  <c r="AR606" i="6"/>
  <c r="AR610" i="6"/>
  <c r="AR614" i="6"/>
  <c r="AR618" i="6"/>
  <c r="AR622" i="6"/>
  <c r="AR626" i="6"/>
  <c r="AR630" i="6"/>
  <c r="AR634" i="6"/>
  <c r="AR638" i="6"/>
  <c r="AR672" i="6"/>
  <c r="AR676" i="6"/>
  <c r="AR680" i="6"/>
  <c r="AR684" i="6"/>
  <c r="AR688" i="6"/>
  <c r="AR692" i="6"/>
  <c r="AR696" i="6"/>
  <c r="AR700" i="6"/>
  <c r="AR704" i="6"/>
  <c r="AR271" i="6"/>
  <c r="AR275" i="6"/>
  <c r="AR279" i="6"/>
  <c r="AR283" i="6"/>
  <c r="AR287" i="6"/>
  <c r="AR291" i="6"/>
  <c r="AR295" i="6"/>
  <c r="AR299" i="6"/>
  <c r="AR303" i="6"/>
  <c r="AR307" i="6"/>
  <c r="AR311" i="6"/>
  <c r="AR315" i="6"/>
  <c r="AR319" i="6"/>
  <c r="AR323" i="6"/>
  <c r="AR327" i="6"/>
  <c r="AR331" i="6"/>
  <c r="AR335" i="6"/>
  <c r="AR339" i="6"/>
  <c r="AR343" i="6"/>
  <c r="AR347" i="6"/>
  <c r="AR351" i="6"/>
  <c r="AR355" i="6"/>
  <c r="AR359" i="6"/>
  <c r="AR363" i="6"/>
  <c r="AR367" i="6"/>
  <c r="AR371" i="6"/>
  <c r="AR375" i="6"/>
  <c r="AR379" i="6"/>
  <c r="AR383" i="6"/>
  <c r="AR387" i="6"/>
  <c r="AR391" i="6"/>
  <c r="AR395" i="6"/>
  <c r="AR399" i="6"/>
  <c r="AR403" i="6"/>
  <c r="AR407" i="6"/>
  <c r="AR411" i="6"/>
  <c r="AR415" i="6"/>
  <c r="AR541" i="6"/>
  <c r="AR545" i="6"/>
  <c r="AR549" i="6"/>
  <c r="AR553" i="6"/>
  <c r="AR557" i="6"/>
  <c r="AR561" i="6"/>
  <c r="AR565" i="6"/>
  <c r="AR850" i="6"/>
  <c r="AR854" i="6"/>
  <c r="AR858" i="6"/>
  <c r="AR862" i="6"/>
  <c r="AR866" i="6"/>
  <c r="AR870" i="6"/>
  <c r="AR874" i="6"/>
  <c r="AR878" i="6"/>
  <c r="AR882" i="6"/>
  <c r="AR886" i="6"/>
  <c r="AR890" i="6"/>
  <c r="AR894" i="6"/>
  <c r="AR898" i="6"/>
  <c r="AR902" i="6"/>
  <c r="AR906" i="6"/>
  <c r="AR910" i="6"/>
  <c r="AR914" i="6"/>
  <c r="AR918" i="6"/>
  <c r="AR922" i="6"/>
  <c r="AR926" i="6"/>
  <c r="AR930" i="6"/>
  <c r="AR934" i="6"/>
  <c r="AR938" i="6"/>
  <c r="AR942" i="6"/>
  <c r="AR946" i="6"/>
  <c r="AR961" i="6"/>
  <c r="AR965" i="6"/>
  <c r="AR969" i="6"/>
  <c r="AR973" i="6"/>
  <c r="AR977" i="6"/>
  <c r="AR981" i="6"/>
  <c r="AR987" i="6"/>
  <c r="AR991" i="6"/>
  <c r="AR993" i="6"/>
  <c r="AR997" i="6"/>
  <c r="AR1026" i="6"/>
  <c r="AR1030" i="6"/>
  <c r="AR1034" i="6"/>
  <c r="AR1038" i="6"/>
  <c r="AR1042" i="6"/>
  <c r="AR1046" i="6"/>
  <c r="AR1050" i="6"/>
  <c r="AR1054" i="6"/>
  <c r="AR1058" i="6"/>
  <c r="AR1062" i="6"/>
  <c r="AR1066" i="6"/>
  <c r="AR1070" i="6"/>
  <c r="AR1074" i="6"/>
  <c r="AR1078" i="6"/>
  <c r="AR1082" i="6"/>
  <c r="AR1086" i="6"/>
  <c r="AR1090" i="6"/>
  <c r="AR1094" i="6"/>
  <c r="AR1098" i="6"/>
  <c r="AR813" i="6"/>
  <c r="AR817" i="6"/>
  <c r="AR821" i="6"/>
  <c r="AR825" i="6"/>
  <c r="AR829" i="6"/>
  <c r="AR833" i="6"/>
  <c r="AR837" i="6"/>
  <c r="AR841" i="6"/>
  <c r="AR845" i="6"/>
  <c r="AR849" i="6"/>
  <c r="AR853" i="6"/>
  <c r="AR857" i="6"/>
  <c r="AR861" i="6"/>
  <c r="AR865" i="6"/>
  <c r="AR869" i="6"/>
  <c r="AR873" i="6"/>
  <c r="AR877" i="6"/>
  <c r="AR881" i="6"/>
  <c r="AR885" i="6"/>
  <c r="AR889" i="6"/>
  <c r="AR893" i="6"/>
  <c r="AR897" i="6"/>
  <c r="AR901" i="6"/>
  <c r="AR905" i="6"/>
  <c r="AR909" i="6"/>
  <c r="AR913" i="6"/>
  <c r="AR917" i="6"/>
  <c r="AR921" i="6"/>
  <c r="AR925" i="6"/>
  <c r="AR929" i="6"/>
  <c r="AR933" i="6"/>
  <c r="AR937" i="6"/>
  <c r="AR941" i="6"/>
  <c r="AR945" i="6"/>
  <c r="AR949" i="6"/>
  <c r="AR960" i="6"/>
  <c r="AR964" i="6"/>
  <c r="AR980" i="6"/>
  <c r="AR986" i="6"/>
  <c r="AR990" i="6"/>
  <c r="AR992" i="6"/>
  <c r="AR1025" i="6"/>
  <c r="AR1029" i="6"/>
  <c r="AR1033" i="6"/>
  <c r="AR1037" i="6"/>
  <c r="AR1081" i="6"/>
  <c r="AR1085" i="6"/>
  <c r="AR1089" i="6"/>
  <c r="AR1093" i="6"/>
  <c r="AR1097" i="6"/>
  <c r="AR569" i="6"/>
  <c r="AR573" i="6"/>
  <c r="AR577" i="6"/>
  <c r="AR581" i="6"/>
  <c r="AR585" i="6"/>
  <c r="AR589" i="6"/>
  <c r="AR593" i="6"/>
  <c r="AR597" i="6"/>
  <c r="AR601" i="6"/>
  <c r="AR605" i="6"/>
  <c r="AR609" i="6"/>
  <c r="AR613" i="6"/>
  <c r="AR617" i="6"/>
  <c r="AR621" i="6"/>
  <c r="AR625" i="6"/>
  <c r="AR629" i="6"/>
  <c r="AR633" i="6"/>
  <c r="AR637" i="6"/>
  <c r="AR671" i="6"/>
  <c r="AR675" i="6"/>
  <c r="AR679" i="6"/>
  <c r="AR683" i="6"/>
  <c r="AR687" i="6"/>
  <c r="AR691" i="6"/>
  <c r="AR695" i="6"/>
  <c r="AR699" i="6"/>
  <c r="AR703" i="6"/>
  <c r="AR707" i="6"/>
  <c r="AR812" i="6"/>
  <c r="AR816" i="6"/>
  <c r="AR820" i="6"/>
  <c r="AR824" i="6"/>
  <c r="AR828" i="6"/>
  <c r="AR832" i="6"/>
  <c r="AR836" i="6"/>
  <c r="AR840" i="6"/>
  <c r="AR844" i="6"/>
  <c r="AR848" i="6"/>
  <c r="AR852" i="6"/>
  <c r="AR856" i="6"/>
  <c r="AR860" i="6"/>
  <c r="AR864" i="6"/>
  <c r="AR868" i="6"/>
  <c r="AR872" i="6"/>
  <c r="AR876" i="6"/>
  <c r="AR880" i="6"/>
  <c r="AR884" i="6"/>
  <c r="AR888" i="6"/>
  <c r="AR892" i="6"/>
  <c r="AR896" i="6"/>
  <c r="AR900" i="6"/>
  <c r="AR904" i="6"/>
  <c r="AR908" i="6"/>
  <c r="AR912" i="6"/>
  <c r="AR916" i="6"/>
  <c r="AR920" i="6"/>
  <c r="AR924" i="6"/>
  <c r="AR928" i="6"/>
  <c r="AR932" i="6"/>
  <c r="AR936" i="6"/>
  <c r="AR940" i="6"/>
  <c r="AR944" i="6"/>
  <c r="AR948" i="6"/>
  <c r="AR979" i="6"/>
  <c r="AR985" i="6"/>
  <c r="AR989" i="6"/>
  <c r="AR999" i="6"/>
  <c r="AR1024" i="6"/>
  <c r="AR1028" i="6"/>
  <c r="AR1032" i="6"/>
  <c r="AR1044" i="6"/>
  <c r="AR1048" i="6"/>
  <c r="AR1052" i="6"/>
  <c r="AR1056" i="6"/>
  <c r="AR1060" i="6"/>
  <c r="AR1064" i="6"/>
  <c r="AR1068" i="6"/>
  <c r="AR1072" i="6"/>
  <c r="AR1076" i="6"/>
  <c r="AR1080" i="6"/>
  <c r="AR1084" i="6"/>
  <c r="AR1088" i="6"/>
  <c r="AR1092" i="6"/>
  <c r="AR1096" i="6"/>
  <c r="AR1100" i="6"/>
  <c r="AR24" i="6"/>
  <c r="AR28" i="6"/>
  <c r="AR32" i="6"/>
  <c r="AR417" i="6"/>
  <c r="AR421" i="6"/>
  <c r="AR425" i="6"/>
  <c r="AR429" i="6"/>
  <c r="AR433" i="6"/>
  <c r="AR437" i="6"/>
  <c r="AR441" i="6"/>
  <c r="AR445" i="6"/>
  <c r="AR449" i="6"/>
  <c r="AR453" i="6"/>
  <c r="AR457" i="6"/>
  <c r="AR461" i="6"/>
  <c r="AR465" i="6"/>
  <c r="AR469" i="6"/>
  <c r="AR473" i="6"/>
  <c r="AR477" i="6"/>
  <c r="AR481" i="6"/>
  <c r="AR485" i="6"/>
  <c r="AR489" i="6"/>
  <c r="AR493" i="6"/>
  <c r="AR497" i="6"/>
  <c r="AR501" i="6"/>
  <c r="AR505" i="6"/>
  <c r="AR509" i="6"/>
  <c r="AR513" i="6"/>
  <c r="AR517" i="6"/>
  <c r="AR521" i="6"/>
  <c r="AR525" i="6"/>
  <c r="AR529" i="6"/>
  <c r="AR533" i="6"/>
  <c r="AR537" i="6"/>
  <c r="AR641" i="6"/>
  <c r="AR645" i="6"/>
  <c r="AR649" i="6"/>
  <c r="AR653" i="6"/>
  <c r="AR657" i="6"/>
  <c r="AR661" i="6"/>
  <c r="AR665" i="6"/>
  <c r="AR709" i="6"/>
  <c r="AR713" i="6"/>
  <c r="AR717" i="6"/>
  <c r="AR721" i="6"/>
  <c r="AR725" i="6"/>
  <c r="AR729" i="6"/>
  <c r="AR733" i="6"/>
  <c r="AR737" i="6"/>
  <c r="AR741" i="6"/>
  <c r="AR745" i="6"/>
  <c r="AR749" i="6"/>
  <c r="AR753" i="6"/>
  <c r="AR757" i="6"/>
  <c r="AR761" i="6"/>
  <c r="AR765" i="6"/>
  <c r="AR769" i="6"/>
  <c r="AR773" i="6"/>
  <c r="AR777" i="6"/>
  <c r="AR781" i="6"/>
  <c r="AR785" i="6"/>
  <c r="AR789" i="6"/>
  <c r="AR793" i="6"/>
  <c r="AR797" i="6"/>
  <c r="AR801" i="6"/>
  <c r="AR805" i="6"/>
  <c r="AR20" i="6"/>
  <c r="AR48" i="6"/>
  <c r="AR52" i="6"/>
  <c r="AR56" i="6"/>
  <c r="AR27" i="6"/>
  <c r="AR35" i="6"/>
  <c r="AR55" i="6"/>
  <c r="AR67" i="6"/>
  <c r="AR249" i="6"/>
  <c r="AR420" i="6"/>
  <c r="AR424" i="6"/>
  <c r="AR428" i="6"/>
  <c r="AR432" i="6"/>
  <c r="AR436" i="6"/>
  <c r="AR440" i="6"/>
  <c r="AR444" i="6"/>
  <c r="AR448" i="6"/>
  <c r="AR452" i="6"/>
  <c r="AR456" i="6"/>
  <c r="AR460" i="6"/>
  <c r="AR464" i="6"/>
  <c r="AR468" i="6"/>
  <c r="AR472" i="6"/>
  <c r="AR476" i="6"/>
  <c r="AR480" i="6"/>
  <c r="AR484" i="6"/>
  <c r="AR488" i="6"/>
  <c r="AR492" i="6"/>
  <c r="AR496" i="6"/>
  <c r="AR500" i="6"/>
  <c r="AR504" i="6"/>
  <c r="AR508" i="6"/>
  <c r="AR512" i="6"/>
  <c r="AR516" i="6"/>
  <c r="AR520" i="6"/>
  <c r="AR524" i="6"/>
  <c r="AR528" i="6"/>
  <c r="AR532" i="6"/>
  <c r="AR536" i="6"/>
  <c r="AR12" i="6"/>
  <c r="AR16" i="6"/>
  <c r="AR11" i="6"/>
  <c r="AR19" i="6"/>
  <c r="AR23" i="6"/>
  <c r="AR31" i="6"/>
  <c r="AR47" i="6"/>
  <c r="AR71" i="6"/>
  <c r="AG74" i="6"/>
  <c r="AR74" i="6" s="1"/>
  <c r="AR2" i="6"/>
  <c r="AR26" i="6"/>
  <c r="AR34" i="6"/>
  <c r="AR46" i="6"/>
  <c r="AR50" i="6"/>
  <c r="AR54" i="6"/>
  <c r="AR58" i="6"/>
  <c r="AR62" i="6"/>
  <c r="AR66" i="6"/>
  <c r="AR70" i="6"/>
  <c r="AM248" i="6"/>
  <c r="AR248" i="6" s="1"/>
  <c r="AR419" i="6"/>
  <c r="AR423" i="6"/>
  <c r="AR427" i="6"/>
  <c r="AR431" i="6"/>
  <c r="AR435" i="6"/>
  <c r="AR439" i="6"/>
  <c r="AR443" i="6"/>
  <c r="AR447" i="6"/>
  <c r="AR451" i="6"/>
  <c r="AR455" i="6"/>
  <c r="AR459" i="6"/>
  <c r="AR463" i="6"/>
  <c r="AR467" i="6"/>
  <c r="AR471" i="6"/>
  <c r="AR475" i="6"/>
  <c r="AR479" i="6"/>
  <c r="AR483" i="6"/>
  <c r="AR487" i="6"/>
  <c r="AR491" i="6"/>
  <c r="AR495" i="6"/>
  <c r="AR499" i="6"/>
  <c r="AR503" i="6"/>
  <c r="AR507" i="6"/>
  <c r="AR511" i="6"/>
  <c r="AR515" i="6"/>
  <c r="AR519" i="6"/>
  <c r="AR523" i="6"/>
  <c r="AR527" i="6"/>
  <c r="AR531" i="6"/>
  <c r="AR535" i="6"/>
  <c r="AR64" i="6"/>
  <c r="AR68" i="6"/>
  <c r="AR15" i="6"/>
  <c r="AR51" i="6"/>
  <c r="AR59" i="6"/>
  <c r="AR63" i="6"/>
  <c r="AR14" i="6"/>
  <c r="AR18" i="6"/>
  <c r="AR22" i="6"/>
  <c r="AR30" i="6"/>
  <c r="AG10" i="6"/>
  <c r="AR10" i="6" s="1"/>
  <c r="AJ251" i="6"/>
  <c r="AR418" i="6"/>
  <c r="AR422" i="6"/>
  <c r="AR426" i="6"/>
  <c r="AR430" i="6"/>
  <c r="AR434" i="6"/>
  <c r="AR438" i="6"/>
  <c r="AR442" i="6"/>
  <c r="AR446" i="6"/>
  <c r="AR450" i="6"/>
  <c r="AR454" i="6"/>
  <c r="AR458" i="6"/>
  <c r="AR462" i="6"/>
  <c r="AR466" i="6"/>
  <c r="AR470" i="6"/>
  <c r="AR474" i="6"/>
  <c r="AR478" i="6"/>
  <c r="AR482" i="6"/>
  <c r="AR486" i="6"/>
  <c r="AR490" i="6"/>
  <c r="AR494" i="6"/>
  <c r="AR498" i="6"/>
  <c r="AR502" i="6"/>
  <c r="AR506" i="6"/>
  <c r="AR510" i="6"/>
  <c r="AR514" i="6"/>
  <c r="AR518" i="6"/>
  <c r="AR522" i="6"/>
  <c r="AR526" i="6"/>
  <c r="AR530" i="6"/>
  <c r="AR534" i="6"/>
  <c r="AR538" i="6"/>
  <c r="AR644" i="6"/>
  <c r="AR648" i="6"/>
  <c r="AR652" i="6"/>
  <c r="AR656" i="6"/>
  <c r="AR660" i="6"/>
  <c r="AR664" i="6"/>
  <c r="AR668" i="6"/>
  <c r="AR643" i="6"/>
  <c r="AR647" i="6"/>
  <c r="AR651" i="6"/>
  <c r="AR655" i="6"/>
  <c r="AR659" i="6"/>
  <c r="AR663" i="6"/>
  <c r="AR667" i="6"/>
  <c r="AR13" i="6"/>
  <c r="AR17" i="6"/>
  <c r="AR21" i="6"/>
  <c r="AR25" i="6"/>
  <c r="AR29" i="6"/>
  <c r="AR33" i="6"/>
  <c r="AR37" i="6"/>
  <c r="AR49" i="6"/>
  <c r="AR53" i="6"/>
  <c r="AR57" i="6"/>
  <c r="AR61" i="6"/>
  <c r="AR65" i="6"/>
  <c r="AR69" i="6"/>
  <c r="AC1109" i="6"/>
  <c r="AC1108" i="6"/>
  <c r="AD73" i="6"/>
  <c r="AR73" i="6" s="1"/>
  <c r="AR642" i="6"/>
  <c r="AR646" i="6"/>
  <c r="AR650" i="6"/>
  <c r="AR654" i="6"/>
  <c r="AR658" i="6"/>
  <c r="AR662" i="6"/>
  <c r="AR666" i="6"/>
  <c r="AR710" i="6"/>
  <c r="AR714" i="6"/>
  <c r="AR718" i="6"/>
  <c r="AR722" i="6"/>
  <c r="AR726" i="6"/>
  <c r="AR730" i="6"/>
  <c r="AR734" i="6"/>
  <c r="AR738" i="6"/>
  <c r="AR742" i="6"/>
  <c r="AR746" i="6"/>
  <c r="AR750" i="6"/>
  <c r="AR754" i="6"/>
  <c r="AR758" i="6"/>
  <c r="AR762" i="6"/>
  <c r="AR766" i="6"/>
  <c r="AR770" i="6"/>
  <c r="AR774" i="6"/>
  <c r="AR778" i="6"/>
  <c r="AR782" i="6"/>
  <c r="AR786" i="6"/>
  <c r="AR790" i="6"/>
  <c r="AR794" i="6"/>
  <c r="AR798" i="6"/>
  <c r="AR802" i="6"/>
  <c r="AR806" i="6"/>
  <c r="AR953" i="6"/>
  <c r="AR957" i="6"/>
  <c r="AR708" i="6"/>
  <c r="AR712" i="6"/>
  <c r="AR716" i="6"/>
  <c r="AR720" i="6"/>
  <c r="AR724" i="6"/>
  <c r="AR728" i="6"/>
  <c r="AR732" i="6"/>
  <c r="AR736" i="6"/>
  <c r="AR740" i="6"/>
  <c r="AR744" i="6"/>
  <c r="AR748" i="6"/>
  <c r="AR752" i="6"/>
  <c r="AR756" i="6"/>
  <c r="AR760" i="6"/>
  <c r="AR764" i="6"/>
  <c r="AR768" i="6"/>
  <c r="AR772" i="6"/>
  <c r="AR776" i="6"/>
  <c r="AR780" i="6"/>
  <c r="AR784" i="6"/>
  <c r="AR788" i="6"/>
  <c r="AR792" i="6"/>
  <c r="AR796" i="6"/>
  <c r="AR800" i="6"/>
  <c r="AR804" i="6"/>
  <c r="AR808" i="6"/>
  <c r="AR810" i="6"/>
  <c r="AR952" i="6"/>
  <c r="AR956" i="6"/>
  <c r="AR959" i="6"/>
  <c r="AR963" i="6"/>
  <c r="AR967" i="6"/>
  <c r="AR1049" i="6"/>
  <c r="AR711" i="6"/>
  <c r="AR715" i="6"/>
  <c r="AR719" i="6"/>
  <c r="AR723" i="6"/>
  <c r="AR727" i="6"/>
  <c r="AR731" i="6"/>
  <c r="AR735" i="6"/>
  <c r="AR739" i="6"/>
  <c r="AR743" i="6"/>
  <c r="AR747" i="6"/>
  <c r="AR751" i="6"/>
  <c r="AR755" i="6"/>
  <c r="AR759" i="6"/>
  <c r="AR763" i="6"/>
  <c r="AR767" i="6"/>
  <c r="AR771" i="6"/>
  <c r="AR775" i="6"/>
  <c r="AR779" i="6"/>
  <c r="AR783" i="6"/>
  <c r="AR787" i="6"/>
  <c r="AR791" i="6"/>
  <c r="AR795" i="6"/>
  <c r="AR799" i="6"/>
  <c r="AR803" i="6"/>
  <c r="AR807" i="6"/>
  <c r="AR809" i="6"/>
  <c r="AR951" i="6"/>
  <c r="AR955" i="6"/>
  <c r="AR962" i="6"/>
  <c r="AR966" i="6"/>
  <c r="AR998" i="6"/>
  <c r="AR1003" i="6"/>
  <c r="AR1007" i="6"/>
  <c r="AR1011" i="6"/>
  <c r="AR1015" i="6"/>
  <c r="AR1019" i="6"/>
  <c r="AR1023" i="6"/>
  <c r="AR1065" i="6"/>
  <c r="AR950" i="6"/>
  <c r="AR954" i="6"/>
  <c r="AP958" i="6"/>
  <c r="AR958" i="6" s="1"/>
  <c r="AR968" i="6"/>
  <c r="AR972" i="6"/>
  <c r="AR976" i="6"/>
  <c r="AR1006" i="6"/>
  <c r="AR1010" i="6"/>
  <c r="AR1014" i="6"/>
  <c r="AR1018" i="6"/>
  <c r="AR1022" i="6"/>
  <c r="AR1027" i="6"/>
  <c r="AR1053" i="6"/>
  <c r="AR1069" i="6"/>
  <c r="AQ1106" i="6"/>
  <c r="AL1106" i="6"/>
  <c r="AF1106" i="6"/>
  <c r="AQ1105" i="6"/>
  <c r="AL1105" i="6"/>
  <c r="AF1105" i="6"/>
  <c r="AQ1104" i="6"/>
  <c r="AL1104" i="6"/>
  <c r="AF1104" i="6"/>
  <c r="AQ1103" i="6"/>
  <c r="AL1103" i="6"/>
  <c r="AF1103" i="6"/>
  <c r="AQ1102" i="6"/>
  <c r="AL1102" i="6"/>
  <c r="AF1102" i="6"/>
  <c r="AO1106" i="6"/>
  <c r="AI1106" i="6"/>
  <c r="AO1105" i="6"/>
  <c r="AI1105" i="6"/>
  <c r="AO1104" i="6"/>
  <c r="AI1104" i="6"/>
  <c r="AO1103" i="6"/>
  <c r="AI1103" i="6"/>
  <c r="AO1102" i="6"/>
  <c r="AI1102" i="6"/>
  <c r="AL1108" i="6"/>
  <c r="AM811" i="6"/>
  <c r="AR811" i="6" s="1"/>
  <c r="AR971" i="6"/>
  <c r="AR975" i="6"/>
  <c r="AR983" i="6"/>
  <c r="AR995" i="6"/>
  <c r="AR1002" i="6"/>
  <c r="AR1005" i="6"/>
  <c r="AR1009" i="6"/>
  <c r="AR1013" i="6"/>
  <c r="AR1017" i="6"/>
  <c r="AR1021" i="6"/>
  <c r="AR1031" i="6"/>
  <c r="AR1036" i="6"/>
  <c r="AR1041" i="6"/>
  <c r="AR1057" i="6"/>
  <c r="AR1073" i="6"/>
  <c r="AR994" i="6"/>
  <c r="AR1001" i="6"/>
  <c r="AR1004" i="6"/>
  <c r="AR1008" i="6"/>
  <c r="AR1012" i="6"/>
  <c r="AR1016" i="6"/>
  <c r="AR1020" i="6"/>
  <c r="AR1040" i="6"/>
  <c r="AR1045" i="6"/>
  <c r="AR1061" i="6"/>
  <c r="AR1077" i="6"/>
  <c r="AQ1108" i="6" l="1"/>
  <c r="AQ1109" i="6"/>
  <c r="AF1108" i="6"/>
  <c r="AL1109" i="6"/>
  <c r="BA1109" i="6"/>
  <c r="BA1115" i="6" s="1"/>
  <c r="AJ1104" i="6"/>
  <c r="AJ1106" i="6"/>
  <c r="AG1104" i="6"/>
  <c r="AM1105" i="6"/>
  <c r="AJ1102" i="6"/>
  <c r="AP1102" i="6"/>
  <c r="AP1104" i="6"/>
  <c r="AP1106" i="6"/>
  <c r="AG1103" i="6"/>
  <c r="AM1104" i="6"/>
  <c r="AO1108" i="6"/>
  <c r="AD1108" i="6"/>
  <c r="AR251" i="6"/>
  <c r="AI1108" i="6"/>
  <c r="AJ1105" i="6"/>
  <c r="AG1102" i="6"/>
  <c r="AM1103" i="6"/>
  <c r="AG1106" i="6"/>
  <c r="AO1109" i="6"/>
  <c r="BA1108" i="6"/>
  <c r="AF1109" i="6"/>
  <c r="AD1109" i="6"/>
  <c r="AJ1103" i="6"/>
  <c r="AJ1108" i="6" s="1"/>
  <c r="AI1109" i="6"/>
  <c r="AP1103" i="6"/>
  <c r="AP1105" i="6"/>
  <c r="AM1102" i="6"/>
  <c r="AG1105" i="6"/>
  <c r="AM1106" i="6"/>
  <c r="AY1109" i="6" l="1"/>
  <c r="AY1115" i="6" s="1"/>
  <c r="AP1108" i="6"/>
  <c r="AZ1108" i="6"/>
  <c r="AW1108" i="6"/>
  <c r="AY1108" i="6"/>
  <c r="AM1109" i="6"/>
  <c r="AR1103" i="6"/>
  <c r="AG1109" i="6"/>
  <c r="AZ1109" i="6"/>
  <c r="AZ1115" i="6" s="1"/>
  <c r="AM1108" i="6"/>
  <c r="AR1105" i="6"/>
  <c r="AJ1109" i="6"/>
  <c r="AG1108" i="6"/>
  <c r="AR1106" i="6"/>
  <c r="AR1102" i="6"/>
  <c r="AR1104" i="6"/>
  <c r="AX1109" i="6"/>
  <c r="AX1115" i="6" s="1"/>
  <c r="AX1108" i="6"/>
  <c r="AW1109" i="6"/>
  <c r="AW1115" i="6" s="1"/>
  <c r="AP1109" i="6"/>
  <c r="AR1108" i="6" l="1"/>
  <c r="AR1109" i="6"/>
</calcChain>
</file>

<file path=xl/comments1.xml><?xml version="1.0" encoding="utf-8"?>
<comments xmlns="http://schemas.openxmlformats.org/spreadsheetml/2006/main">
  <authors>
    <author>Serene</author>
  </authors>
  <commentList>
    <comment ref="A1" authorId="0" shapeId="0">
      <text>
        <r>
          <rPr>
            <b/>
            <sz val="9"/>
            <color indexed="81"/>
            <rFont val="Tahoma"/>
            <family val="2"/>
          </rPr>
          <t>Serene:</t>
        </r>
        <r>
          <rPr>
            <sz val="9"/>
            <color indexed="81"/>
            <rFont val="Tahoma"/>
            <family val="2"/>
          </rPr>
          <t xml:space="preserve">
Gray columns must be updated</t>
        </r>
      </text>
    </comment>
    <comment ref="I1" authorId="0" shapeId="0">
      <text>
        <r>
          <rPr>
            <b/>
            <sz val="9"/>
            <color indexed="81"/>
            <rFont val="Tahoma"/>
            <family val="2"/>
          </rPr>
          <t>Serene:</t>
        </r>
        <r>
          <rPr>
            <sz val="9"/>
            <color indexed="81"/>
            <rFont val="Tahoma"/>
            <family val="2"/>
          </rPr>
          <t xml:space="preserve">
include new rows for placeholders (we will need to track new WBS to open) "Placeholder-xxx"</t>
        </r>
      </text>
    </comment>
    <comment ref="K1" authorId="0" shapeId="0">
      <text>
        <r>
          <rPr>
            <b/>
            <sz val="9"/>
            <color indexed="81"/>
            <rFont val="Tahoma"/>
            <family val="2"/>
          </rPr>
          <t>Serene:</t>
        </r>
        <r>
          <rPr>
            <sz val="9"/>
            <color indexed="81"/>
            <rFont val="Tahoma"/>
            <family val="2"/>
          </rPr>
          <t xml:space="preserve">
Current Plan
New Project (Approved)
New Project (Unapproved)
</t>
        </r>
      </text>
    </comment>
    <comment ref="N1" authorId="0" shapeId="0">
      <text>
        <r>
          <rPr>
            <b/>
            <sz val="9"/>
            <color indexed="81"/>
            <rFont val="Tahoma"/>
            <family val="2"/>
          </rPr>
          <t>Serene:</t>
        </r>
        <r>
          <rPr>
            <sz val="9"/>
            <color indexed="81"/>
            <rFont val="Tahoma"/>
            <family val="2"/>
          </rPr>
          <t xml:space="preserve">
all new rows should be CA</t>
        </r>
      </text>
    </comment>
    <comment ref="P1" authorId="0" shapeId="0">
      <text>
        <r>
          <rPr>
            <b/>
            <sz val="9"/>
            <color indexed="81"/>
            <rFont val="Tahoma"/>
            <family val="2"/>
          </rPr>
          <t>Serene:</t>
        </r>
        <r>
          <rPr>
            <sz val="9"/>
            <color indexed="81"/>
            <rFont val="Tahoma"/>
            <family val="2"/>
          </rPr>
          <t xml:space="preserve">
10 character limit in ECC, recommend no longer than 20 in BPC though the max is higher</t>
        </r>
      </text>
    </comment>
    <comment ref="Q1" authorId="0" shapeId="0">
      <text>
        <r>
          <rPr>
            <sz val="9"/>
            <color indexed="81"/>
            <rFont val="Tahoma"/>
            <family val="2"/>
          </rPr>
          <t>Try to align with previous grouping for all new placeholders (ask Serene for help if needed).</t>
        </r>
      </text>
    </comment>
    <comment ref="Z1" authorId="0" shapeId="0">
      <text>
        <r>
          <rPr>
            <b/>
            <sz val="9"/>
            <color indexed="81"/>
            <rFont val="Tahoma"/>
            <family val="2"/>
          </rPr>
          <t>Serene:</t>
        </r>
        <r>
          <rPr>
            <sz val="9"/>
            <color indexed="81"/>
            <rFont val="Tahoma"/>
            <family val="2"/>
          </rPr>
          <t xml:space="preserve">
enter 0 for new rows - this was tied out to the board presentations and is included for reference since mapping changed while loading the budget to BPC</t>
        </r>
      </text>
    </comment>
    <comment ref="AA1" authorId="0" shapeId="0">
      <text>
        <r>
          <rPr>
            <b/>
            <sz val="9"/>
            <color indexed="81"/>
            <rFont val="Tahoma"/>
            <family val="2"/>
          </rPr>
          <t>Serene:</t>
        </r>
        <r>
          <rPr>
            <sz val="9"/>
            <color indexed="81"/>
            <rFont val="Tahoma"/>
            <family val="2"/>
          </rPr>
          <t xml:space="preserve">
enter 0 for new rows (this has been tied out)</t>
        </r>
      </text>
    </comment>
    <comment ref="AB1" authorId="0" shapeId="0">
      <text>
        <r>
          <rPr>
            <b/>
            <sz val="9"/>
            <color indexed="81"/>
            <rFont val="Tahoma"/>
            <family val="2"/>
          </rPr>
          <t>Serene:</t>
        </r>
        <r>
          <rPr>
            <sz val="9"/>
            <color indexed="81"/>
            <rFont val="Tahoma"/>
            <family val="2"/>
          </rPr>
          <t xml:space="preserve">
capital W</t>
        </r>
      </text>
    </comment>
    <comment ref="AC1" authorId="0" shapeId="0">
      <text>
        <r>
          <rPr>
            <b/>
            <sz val="9"/>
            <color indexed="81"/>
            <rFont val="Tahoma"/>
            <family val="2"/>
          </rPr>
          <t>Serene:</t>
        </r>
        <r>
          <rPr>
            <sz val="9"/>
            <color indexed="81"/>
            <rFont val="Tahoma"/>
            <family val="2"/>
          </rPr>
          <t xml:space="preserve">
updated to 7&amp;5 on 9/5/2017</t>
        </r>
      </text>
    </comment>
    <comment ref="AQ1" authorId="0" shapeId="0">
      <text>
        <r>
          <rPr>
            <b/>
            <sz val="9"/>
            <color indexed="81"/>
            <rFont val="Tahoma"/>
            <family val="2"/>
          </rPr>
          <t>Serene:</t>
        </r>
        <r>
          <rPr>
            <sz val="9"/>
            <color indexed="81"/>
            <rFont val="Tahoma"/>
            <family val="2"/>
          </rPr>
          <t xml:space="preserve">
Starting point is 2021*1.03 for inflation</t>
        </r>
      </text>
    </comment>
    <comment ref="AT1" authorId="0" shapeId="0">
      <text>
        <r>
          <rPr>
            <b/>
            <sz val="9"/>
            <color indexed="81"/>
            <rFont val="Tahoma"/>
            <family val="2"/>
          </rPr>
          <t>Serene:</t>
        </r>
        <r>
          <rPr>
            <sz val="9"/>
            <color indexed="81"/>
            <rFont val="Tahoma"/>
            <family val="2"/>
          </rPr>
          <t xml:space="preserve">
Please fill an any relevant commentary; 2nd column for comments was removed (everything should be consolidated and tracked in a single column so we don't miss anything)</t>
        </r>
      </text>
    </comment>
    <comment ref="A2" authorId="0" shapeId="0">
      <text>
        <r>
          <rPr>
            <b/>
            <sz val="9"/>
            <color indexed="81"/>
            <rFont val="Tahoma"/>
            <family val="2"/>
          </rPr>
          <t>Serene:</t>
        </r>
        <r>
          <rPr>
            <sz val="9"/>
            <color indexed="81"/>
            <rFont val="Tahoma"/>
            <family val="2"/>
          </rPr>
          <t xml:space="preserve">
changed for summary pivot only
</t>
        </r>
      </text>
    </comment>
    <comment ref="U10" authorId="0" shapeId="0">
      <text>
        <r>
          <rPr>
            <b/>
            <sz val="9"/>
            <color indexed="81"/>
            <rFont val="Tahoma"/>
            <family val="2"/>
          </rPr>
          <t>Serene:</t>
        </r>
        <r>
          <rPr>
            <sz val="9"/>
            <color indexed="81"/>
            <rFont val="Tahoma"/>
            <family val="2"/>
          </rPr>
          <t xml:space="preserve">
Facilities Master Plan
</t>
        </r>
      </text>
    </comment>
    <comment ref="AF10" authorId="0" shapeId="0">
      <text>
        <r>
          <rPr>
            <b/>
            <sz val="9"/>
            <color indexed="81"/>
            <rFont val="Tahoma"/>
            <family val="2"/>
          </rPr>
          <t>Serene:</t>
        </r>
        <r>
          <rPr>
            <sz val="9"/>
            <color indexed="81"/>
            <rFont val="Tahoma"/>
            <family val="2"/>
          </rPr>
          <t xml:space="preserve">
need to move to new WBS</t>
        </r>
      </text>
    </comment>
    <comment ref="U11" authorId="0" shapeId="0">
      <text>
        <r>
          <rPr>
            <b/>
            <sz val="9"/>
            <color indexed="81"/>
            <rFont val="Tahoma"/>
            <family val="2"/>
          </rPr>
          <t>Serene:</t>
        </r>
        <r>
          <rPr>
            <sz val="9"/>
            <color indexed="81"/>
            <rFont val="Tahoma"/>
            <family val="2"/>
          </rPr>
          <t xml:space="preserve">
Facilities Master Plan
</t>
        </r>
      </text>
    </comment>
    <comment ref="U12" authorId="0" shapeId="0">
      <text>
        <r>
          <rPr>
            <b/>
            <sz val="9"/>
            <color indexed="81"/>
            <rFont val="Tahoma"/>
            <family val="2"/>
          </rPr>
          <t>Serene:</t>
        </r>
        <r>
          <rPr>
            <sz val="9"/>
            <color indexed="81"/>
            <rFont val="Tahoma"/>
            <family val="2"/>
          </rPr>
          <t xml:space="preserve">
Facilities Master Plan
</t>
        </r>
      </text>
    </comment>
    <comment ref="U13" authorId="0" shapeId="0">
      <text>
        <r>
          <rPr>
            <b/>
            <sz val="9"/>
            <color indexed="81"/>
            <rFont val="Tahoma"/>
            <family val="2"/>
          </rPr>
          <t>Serene:</t>
        </r>
        <r>
          <rPr>
            <sz val="9"/>
            <color indexed="81"/>
            <rFont val="Tahoma"/>
            <family val="2"/>
          </rPr>
          <t xml:space="preserve">
Facilities Master Plan
</t>
        </r>
      </text>
    </comment>
    <comment ref="U14" authorId="0" shapeId="0">
      <text>
        <r>
          <rPr>
            <b/>
            <sz val="9"/>
            <color indexed="81"/>
            <rFont val="Tahoma"/>
            <family val="2"/>
          </rPr>
          <t>Serene:</t>
        </r>
        <r>
          <rPr>
            <sz val="9"/>
            <color indexed="81"/>
            <rFont val="Tahoma"/>
            <family val="2"/>
          </rPr>
          <t xml:space="preserve">
Facilities Master Plan
</t>
        </r>
      </text>
    </comment>
    <comment ref="U15" authorId="0" shapeId="0">
      <text>
        <r>
          <rPr>
            <b/>
            <sz val="9"/>
            <color indexed="81"/>
            <rFont val="Tahoma"/>
            <family val="2"/>
          </rPr>
          <t>Serene:</t>
        </r>
        <r>
          <rPr>
            <sz val="9"/>
            <color indexed="81"/>
            <rFont val="Tahoma"/>
            <family val="2"/>
          </rPr>
          <t xml:space="preserve">
Facilities Master Plan
</t>
        </r>
      </text>
    </comment>
    <comment ref="U16" authorId="0" shapeId="0">
      <text>
        <r>
          <rPr>
            <b/>
            <sz val="9"/>
            <color indexed="81"/>
            <rFont val="Tahoma"/>
            <family val="2"/>
          </rPr>
          <t>Serene:</t>
        </r>
        <r>
          <rPr>
            <sz val="9"/>
            <color indexed="81"/>
            <rFont val="Tahoma"/>
            <family val="2"/>
          </rPr>
          <t xml:space="preserve">
Facilities Master Plan
</t>
        </r>
      </text>
    </comment>
    <comment ref="U17" authorId="0" shapeId="0">
      <text>
        <r>
          <rPr>
            <b/>
            <sz val="9"/>
            <color indexed="81"/>
            <rFont val="Tahoma"/>
            <family val="2"/>
          </rPr>
          <t>Serene:</t>
        </r>
        <r>
          <rPr>
            <sz val="9"/>
            <color indexed="81"/>
            <rFont val="Tahoma"/>
            <family val="2"/>
          </rPr>
          <t xml:space="preserve">
Facilities Master Plan
</t>
        </r>
      </text>
    </comment>
    <comment ref="U18" authorId="0" shapeId="0">
      <text>
        <r>
          <rPr>
            <b/>
            <sz val="9"/>
            <color indexed="81"/>
            <rFont val="Tahoma"/>
            <family val="2"/>
          </rPr>
          <t>Serene:</t>
        </r>
        <r>
          <rPr>
            <sz val="9"/>
            <color indexed="81"/>
            <rFont val="Tahoma"/>
            <family val="2"/>
          </rPr>
          <t xml:space="preserve">
Facilities Master Plan
</t>
        </r>
      </text>
    </comment>
    <comment ref="U19" authorId="0" shapeId="0">
      <text>
        <r>
          <rPr>
            <b/>
            <sz val="9"/>
            <color indexed="81"/>
            <rFont val="Tahoma"/>
            <family val="2"/>
          </rPr>
          <t>Serene:</t>
        </r>
        <r>
          <rPr>
            <sz val="9"/>
            <color indexed="81"/>
            <rFont val="Tahoma"/>
            <family val="2"/>
          </rPr>
          <t xml:space="preserve">
Facilities Master Plan
</t>
        </r>
      </text>
    </comment>
    <comment ref="U20" authorId="0" shapeId="0">
      <text>
        <r>
          <rPr>
            <b/>
            <sz val="9"/>
            <color indexed="81"/>
            <rFont val="Tahoma"/>
            <family val="2"/>
          </rPr>
          <t>Serene:</t>
        </r>
        <r>
          <rPr>
            <sz val="9"/>
            <color indexed="81"/>
            <rFont val="Tahoma"/>
            <family val="2"/>
          </rPr>
          <t xml:space="preserve">
Facilities Master Plan
</t>
        </r>
      </text>
    </comment>
    <comment ref="U21" authorId="0" shapeId="0">
      <text>
        <r>
          <rPr>
            <b/>
            <sz val="9"/>
            <color indexed="81"/>
            <rFont val="Tahoma"/>
            <family val="2"/>
          </rPr>
          <t>Serene:</t>
        </r>
        <r>
          <rPr>
            <sz val="9"/>
            <color indexed="81"/>
            <rFont val="Tahoma"/>
            <family val="2"/>
          </rPr>
          <t xml:space="preserve">
Facilities Master Plan
</t>
        </r>
      </text>
    </comment>
    <comment ref="U22" authorId="0" shapeId="0">
      <text>
        <r>
          <rPr>
            <b/>
            <sz val="9"/>
            <color indexed="81"/>
            <rFont val="Tahoma"/>
            <family val="2"/>
          </rPr>
          <t>Serene:</t>
        </r>
        <r>
          <rPr>
            <sz val="9"/>
            <color indexed="81"/>
            <rFont val="Tahoma"/>
            <family val="2"/>
          </rPr>
          <t xml:space="preserve">
Facilities Master Plan
</t>
        </r>
      </text>
    </comment>
    <comment ref="U23" authorId="0" shapeId="0">
      <text>
        <r>
          <rPr>
            <b/>
            <sz val="9"/>
            <color indexed="81"/>
            <rFont val="Tahoma"/>
            <family val="2"/>
          </rPr>
          <t>Serene:</t>
        </r>
        <r>
          <rPr>
            <sz val="9"/>
            <color indexed="81"/>
            <rFont val="Tahoma"/>
            <family val="2"/>
          </rPr>
          <t xml:space="preserve">
Facilities Master Plan
</t>
        </r>
      </text>
    </comment>
    <comment ref="U24" authorId="0" shapeId="0">
      <text>
        <r>
          <rPr>
            <b/>
            <sz val="9"/>
            <color indexed="81"/>
            <rFont val="Tahoma"/>
            <family val="2"/>
          </rPr>
          <t>Serene:</t>
        </r>
        <r>
          <rPr>
            <sz val="9"/>
            <color indexed="81"/>
            <rFont val="Tahoma"/>
            <family val="2"/>
          </rPr>
          <t xml:space="preserve">
Facilities Master Plan
</t>
        </r>
      </text>
    </comment>
    <comment ref="U25" authorId="0" shapeId="0">
      <text>
        <r>
          <rPr>
            <b/>
            <sz val="9"/>
            <color indexed="81"/>
            <rFont val="Tahoma"/>
            <family val="2"/>
          </rPr>
          <t>Serene:</t>
        </r>
        <r>
          <rPr>
            <sz val="9"/>
            <color indexed="81"/>
            <rFont val="Tahoma"/>
            <family val="2"/>
          </rPr>
          <t xml:space="preserve">
Facilities Master Plan
</t>
        </r>
      </text>
    </comment>
    <comment ref="S36" authorId="0" shapeId="0">
      <text>
        <r>
          <rPr>
            <b/>
            <sz val="9"/>
            <color indexed="81"/>
            <rFont val="Tahoma"/>
            <family val="2"/>
          </rPr>
          <t>Serene:</t>
        </r>
        <r>
          <rPr>
            <sz val="9"/>
            <color indexed="81"/>
            <rFont val="Tahoma"/>
            <family val="2"/>
          </rPr>
          <t xml:space="preserve">
New category 9/13/2017</t>
        </r>
      </text>
    </comment>
    <comment ref="A37" authorId="0" shapeId="0">
      <text>
        <r>
          <rPr>
            <b/>
            <sz val="9"/>
            <color indexed="81"/>
            <rFont val="Tahoma"/>
            <family val="2"/>
          </rPr>
          <t>Serene:</t>
        </r>
        <r>
          <rPr>
            <sz val="9"/>
            <color indexed="81"/>
            <rFont val="Tahoma"/>
            <family val="2"/>
          </rPr>
          <t xml:space="preserve">
changed for summary pivot only
</t>
        </r>
      </text>
    </comment>
    <comment ref="A38" authorId="0" shapeId="0">
      <text>
        <r>
          <rPr>
            <b/>
            <sz val="9"/>
            <color indexed="81"/>
            <rFont val="Tahoma"/>
            <family val="2"/>
          </rPr>
          <t>Serene:</t>
        </r>
        <r>
          <rPr>
            <sz val="9"/>
            <color indexed="81"/>
            <rFont val="Tahoma"/>
            <family val="2"/>
          </rPr>
          <t xml:space="preserve">
changed for summary pivot only
</t>
        </r>
      </text>
    </comment>
    <comment ref="A39" authorId="0" shapeId="0">
      <text>
        <r>
          <rPr>
            <b/>
            <sz val="9"/>
            <color indexed="81"/>
            <rFont val="Tahoma"/>
            <family val="2"/>
          </rPr>
          <t>Serene:</t>
        </r>
        <r>
          <rPr>
            <sz val="9"/>
            <color indexed="81"/>
            <rFont val="Tahoma"/>
            <family val="2"/>
          </rPr>
          <t xml:space="preserve">
changed for summary pivot only
</t>
        </r>
      </text>
    </comment>
    <comment ref="A45" authorId="0" shapeId="0">
      <text>
        <r>
          <rPr>
            <b/>
            <sz val="9"/>
            <color indexed="81"/>
            <rFont val="Tahoma"/>
            <family val="2"/>
          </rPr>
          <t>Serene:</t>
        </r>
        <r>
          <rPr>
            <sz val="9"/>
            <color indexed="81"/>
            <rFont val="Tahoma"/>
            <family val="2"/>
          </rPr>
          <t xml:space="preserve">
changed for summary pivot only
</t>
        </r>
      </text>
    </comment>
    <comment ref="A46" authorId="0" shapeId="0">
      <text>
        <r>
          <rPr>
            <b/>
            <sz val="9"/>
            <color indexed="81"/>
            <rFont val="Tahoma"/>
            <family val="2"/>
          </rPr>
          <t>Serene:</t>
        </r>
        <r>
          <rPr>
            <sz val="9"/>
            <color indexed="81"/>
            <rFont val="Tahoma"/>
            <family val="2"/>
          </rPr>
          <t xml:space="preserve">
changed for summary pivot only
</t>
        </r>
      </text>
    </comment>
    <comment ref="AC51" authorId="0" shapeId="0">
      <text>
        <r>
          <rPr>
            <b/>
            <sz val="9"/>
            <color indexed="81"/>
            <rFont val="Tahoma"/>
            <family val="2"/>
          </rPr>
          <t>Serene:</t>
        </r>
        <r>
          <rPr>
            <sz val="9"/>
            <color indexed="81"/>
            <rFont val="Tahoma"/>
            <family val="2"/>
          </rPr>
          <t xml:space="preserve">
excluded (dummy WBS)</t>
        </r>
      </text>
    </comment>
    <comment ref="T530" authorId="0" shapeId="0">
      <text>
        <r>
          <rPr>
            <b/>
            <sz val="9"/>
            <color indexed="81"/>
            <rFont val="Tahoma"/>
            <family val="2"/>
          </rPr>
          <t>Serene:</t>
        </r>
        <r>
          <rPr>
            <sz val="9"/>
            <color indexed="81"/>
            <rFont val="Tahoma"/>
            <family val="2"/>
          </rPr>
          <t xml:space="preserve">
new Code</t>
        </r>
      </text>
    </comment>
    <comment ref="AF640" authorId="0" shapeId="0">
      <text>
        <r>
          <rPr>
            <b/>
            <sz val="9"/>
            <color indexed="81"/>
            <rFont val="Tahoma"/>
            <family val="2"/>
          </rPr>
          <t>Serene:</t>
        </r>
        <r>
          <rPr>
            <sz val="9"/>
            <color indexed="81"/>
            <rFont val="Tahoma"/>
            <family val="2"/>
          </rPr>
          <t xml:space="preserve">
added Distribution Automation AMI moved from IT (308,713)</t>
        </r>
      </text>
    </comment>
    <comment ref="AA791" authorId="0" shapeId="0">
      <text>
        <r>
          <rPr>
            <b/>
            <sz val="9"/>
            <color indexed="81"/>
            <rFont val="Tahoma"/>
            <family val="2"/>
          </rPr>
          <t>Serene:</t>
        </r>
        <r>
          <rPr>
            <sz val="9"/>
            <color indexed="81"/>
            <rFont val="Tahoma"/>
            <family val="2"/>
          </rPr>
          <t xml:space="preserve">
does not tie to approved budget of 2,824,316 due to transfer from LNG project (under En Ops)</t>
        </r>
      </text>
    </comment>
    <comment ref="T797" authorId="0" shapeId="0">
      <text>
        <r>
          <rPr>
            <b/>
            <sz val="9"/>
            <color indexed="81"/>
            <rFont val="Tahoma"/>
            <family val="2"/>
          </rPr>
          <t>Serene:</t>
        </r>
        <r>
          <rPr>
            <sz val="9"/>
            <color indexed="81"/>
            <rFont val="Tahoma"/>
            <family val="2"/>
          </rPr>
          <t xml:space="preserve">
need to update hierarchy in BPC</t>
        </r>
      </text>
    </comment>
    <comment ref="AI808" authorId="0" shapeId="0">
      <text>
        <r>
          <rPr>
            <b/>
            <sz val="9"/>
            <color indexed="81"/>
            <rFont val="Tahoma"/>
            <family val="2"/>
          </rPr>
          <t>Serene:</t>
        </r>
        <r>
          <rPr>
            <sz val="9"/>
            <color indexed="81"/>
            <rFont val="Tahoma"/>
            <family val="2"/>
          </rPr>
          <t xml:space="preserve">
updated per Cathy 9/1/17</t>
        </r>
      </text>
    </comment>
    <comment ref="AL808" authorId="0" shapeId="0">
      <text>
        <r>
          <rPr>
            <b/>
            <sz val="9"/>
            <color indexed="81"/>
            <rFont val="Tahoma"/>
            <family val="2"/>
          </rPr>
          <t>Serene:</t>
        </r>
        <r>
          <rPr>
            <sz val="9"/>
            <color indexed="81"/>
            <rFont val="Tahoma"/>
            <family val="2"/>
          </rPr>
          <t xml:space="preserve">
updated per Cathy 9/1/17</t>
        </r>
      </text>
    </comment>
    <comment ref="AO808" authorId="0" shapeId="0">
      <text>
        <r>
          <rPr>
            <b/>
            <sz val="9"/>
            <color indexed="81"/>
            <rFont val="Tahoma"/>
            <family val="2"/>
          </rPr>
          <t>Serene:</t>
        </r>
        <r>
          <rPr>
            <sz val="9"/>
            <color indexed="81"/>
            <rFont val="Tahoma"/>
            <family val="2"/>
          </rPr>
          <t xml:space="preserve">
updated per Cathy 9/1/17</t>
        </r>
      </text>
    </comment>
    <comment ref="AQ808" authorId="0" shapeId="0">
      <text>
        <r>
          <rPr>
            <b/>
            <sz val="9"/>
            <color indexed="81"/>
            <rFont val="Tahoma"/>
            <family val="2"/>
          </rPr>
          <t>Serene:</t>
        </r>
        <r>
          <rPr>
            <sz val="9"/>
            <color indexed="81"/>
            <rFont val="Tahoma"/>
            <family val="2"/>
          </rPr>
          <t xml:space="preserve">
updated per Cathy 9/1/17</t>
        </r>
      </text>
    </comment>
    <comment ref="AF811" authorId="0" shapeId="0">
      <text>
        <r>
          <rPr>
            <b/>
            <sz val="9"/>
            <color indexed="81"/>
            <rFont val="Tahoma"/>
            <family val="2"/>
          </rPr>
          <t>Serene:</t>
        </r>
        <r>
          <rPr>
            <sz val="9"/>
            <color indexed="81"/>
            <rFont val="Tahoma"/>
            <family val="2"/>
          </rPr>
          <t xml:space="preserve">
updated per Cathy 9/1/17
</t>
        </r>
      </text>
    </comment>
    <comment ref="AI811" authorId="0" shapeId="0">
      <text>
        <r>
          <rPr>
            <b/>
            <sz val="9"/>
            <color indexed="81"/>
            <rFont val="Tahoma"/>
            <family val="2"/>
          </rPr>
          <t>Serene:</t>
        </r>
        <r>
          <rPr>
            <sz val="9"/>
            <color indexed="81"/>
            <rFont val="Tahoma"/>
            <family val="2"/>
          </rPr>
          <t xml:space="preserve">
updated per Cathy 9/1/17
</t>
        </r>
      </text>
    </comment>
    <comment ref="AL811" authorId="0" shapeId="0">
      <text>
        <r>
          <rPr>
            <b/>
            <sz val="9"/>
            <color indexed="81"/>
            <rFont val="Tahoma"/>
            <family val="2"/>
          </rPr>
          <t>Serene:</t>
        </r>
        <r>
          <rPr>
            <sz val="9"/>
            <color indexed="81"/>
            <rFont val="Tahoma"/>
            <family val="2"/>
          </rPr>
          <t xml:space="preserve">
updated per Cathy 9/1/17
</t>
        </r>
      </text>
    </comment>
    <comment ref="AA922" authorId="0" shapeId="0">
      <text>
        <r>
          <rPr>
            <b/>
            <sz val="9"/>
            <color indexed="81"/>
            <rFont val="Tahoma"/>
            <family val="2"/>
          </rPr>
          <t>Serene:</t>
        </r>
        <r>
          <rPr>
            <sz val="9"/>
            <color indexed="81"/>
            <rFont val="Tahoma"/>
            <family val="2"/>
          </rPr>
          <t xml:space="preserve">
new WBS was not open in time to load budget</t>
        </r>
      </text>
    </comment>
    <comment ref="AO950" authorId="0" shapeId="0">
      <text>
        <r>
          <rPr>
            <b/>
            <sz val="9"/>
            <color indexed="81"/>
            <rFont val="Tahoma"/>
            <family val="2"/>
          </rPr>
          <t>Serene:</t>
        </r>
        <r>
          <rPr>
            <sz val="9"/>
            <color indexed="81"/>
            <rFont val="Tahoma"/>
            <family val="2"/>
          </rPr>
          <t xml:space="preserve">
updated per Cathy 9/1/17</t>
        </r>
      </text>
    </comment>
    <comment ref="AO958" authorId="0" shapeId="0">
      <text>
        <r>
          <rPr>
            <b/>
            <sz val="9"/>
            <color indexed="81"/>
            <rFont val="Tahoma"/>
            <family val="2"/>
          </rPr>
          <t>Serene:</t>
        </r>
        <r>
          <rPr>
            <sz val="9"/>
            <color indexed="81"/>
            <rFont val="Tahoma"/>
            <family val="2"/>
          </rPr>
          <t xml:space="preserve">
updated per Cathy 9/1/17</t>
        </r>
      </text>
    </comment>
    <comment ref="AQ958" authorId="0" shapeId="0">
      <text>
        <r>
          <rPr>
            <b/>
            <sz val="9"/>
            <color indexed="81"/>
            <rFont val="Tahoma"/>
            <family val="2"/>
          </rPr>
          <t>Serene:</t>
        </r>
        <r>
          <rPr>
            <sz val="9"/>
            <color indexed="81"/>
            <rFont val="Tahoma"/>
            <family val="2"/>
          </rPr>
          <t xml:space="preserve">
updated per Cathy 9/1/17</t>
        </r>
      </text>
    </comment>
    <comment ref="AI983" authorId="0" shapeId="0">
      <text>
        <r>
          <rPr>
            <b/>
            <sz val="9"/>
            <color indexed="81"/>
            <rFont val="Tahoma"/>
            <family val="2"/>
          </rPr>
          <t>Serene:</t>
        </r>
        <r>
          <rPr>
            <sz val="9"/>
            <color indexed="81"/>
            <rFont val="Tahoma"/>
            <family val="2"/>
          </rPr>
          <t xml:space="preserve">
updated per Cathy 9/1/17</t>
        </r>
      </text>
    </comment>
    <comment ref="AL983" authorId="0" shapeId="0">
      <text>
        <r>
          <rPr>
            <b/>
            <sz val="9"/>
            <color indexed="81"/>
            <rFont val="Tahoma"/>
            <family val="2"/>
          </rPr>
          <t>Serene:</t>
        </r>
        <r>
          <rPr>
            <sz val="9"/>
            <color indexed="81"/>
            <rFont val="Tahoma"/>
            <family val="2"/>
          </rPr>
          <t xml:space="preserve">
updated per Cathy 9/1/17</t>
        </r>
      </text>
    </comment>
    <comment ref="AO983" authorId="0" shapeId="0">
      <text>
        <r>
          <rPr>
            <b/>
            <sz val="9"/>
            <color indexed="81"/>
            <rFont val="Tahoma"/>
            <family val="2"/>
          </rPr>
          <t>Serene:</t>
        </r>
        <r>
          <rPr>
            <sz val="9"/>
            <color indexed="81"/>
            <rFont val="Tahoma"/>
            <family val="2"/>
          </rPr>
          <t xml:space="preserve">
updated per Cathy 9/1/17</t>
        </r>
      </text>
    </comment>
    <comment ref="AQ983" authorId="0" shapeId="0">
      <text>
        <r>
          <rPr>
            <b/>
            <sz val="9"/>
            <color indexed="81"/>
            <rFont val="Tahoma"/>
            <family val="2"/>
          </rPr>
          <t>Serene:</t>
        </r>
        <r>
          <rPr>
            <sz val="9"/>
            <color indexed="81"/>
            <rFont val="Tahoma"/>
            <family val="2"/>
          </rPr>
          <t xml:space="preserve">
updated per Cathy 9/1/17</t>
        </r>
      </text>
    </comment>
    <comment ref="AO992" authorId="0" shapeId="0">
      <text>
        <r>
          <rPr>
            <b/>
            <sz val="9"/>
            <color indexed="81"/>
            <rFont val="Tahoma"/>
            <family val="2"/>
          </rPr>
          <t>Serene:</t>
        </r>
        <r>
          <rPr>
            <sz val="9"/>
            <color indexed="81"/>
            <rFont val="Tahoma"/>
            <family val="2"/>
          </rPr>
          <t xml:space="preserve">
updated 9/5/17 per Ryan</t>
        </r>
      </text>
    </comment>
    <comment ref="AA994" authorId="0" shapeId="0">
      <text>
        <r>
          <rPr>
            <b/>
            <sz val="9"/>
            <color indexed="81"/>
            <rFont val="Tahoma"/>
            <family val="2"/>
          </rPr>
          <t>Serene:</t>
        </r>
        <r>
          <rPr>
            <sz val="9"/>
            <color indexed="81"/>
            <rFont val="Tahoma"/>
            <family val="2"/>
          </rPr>
          <t xml:space="preserve">
what WBS is this going to come out of?</t>
        </r>
      </text>
    </comment>
    <comment ref="AQ996" authorId="0" shapeId="0">
      <text>
        <r>
          <rPr>
            <b/>
            <sz val="9"/>
            <color indexed="81"/>
            <rFont val="Tahoma"/>
            <family val="2"/>
          </rPr>
          <t>Serene:</t>
        </r>
        <r>
          <rPr>
            <sz val="9"/>
            <color indexed="81"/>
            <rFont val="Tahoma"/>
            <family val="2"/>
          </rPr>
          <t xml:space="preserve">
updated per Cathy 9/1/17</t>
        </r>
      </text>
    </comment>
    <comment ref="AQ997" authorId="0" shapeId="0">
      <text>
        <r>
          <rPr>
            <b/>
            <sz val="9"/>
            <color indexed="81"/>
            <rFont val="Tahoma"/>
            <family val="2"/>
          </rPr>
          <t>Serene:</t>
        </r>
        <r>
          <rPr>
            <sz val="9"/>
            <color indexed="81"/>
            <rFont val="Tahoma"/>
            <family val="2"/>
          </rPr>
          <t xml:space="preserve">
updated per Cathy 9/1/17</t>
        </r>
      </text>
    </comment>
    <comment ref="AQ998" authorId="0" shapeId="0">
      <text>
        <r>
          <rPr>
            <b/>
            <sz val="9"/>
            <color indexed="81"/>
            <rFont val="Tahoma"/>
            <family val="2"/>
          </rPr>
          <t>Serene:</t>
        </r>
        <r>
          <rPr>
            <sz val="9"/>
            <color indexed="81"/>
            <rFont val="Tahoma"/>
            <family val="2"/>
          </rPr>
          <t xml:space="preserve">
updated per Cathy 9/1/17</t>
        </r>
      </text>
    </comment>
    <comment ref="AO1000" authorId="0" shapeId="0">
      <text>
        <r>
          <rPr>
            <b/>
            <sz val="9"/>
            <color indexed="81"/>
            <rFont val="Tahoma"/>
            <family val="2"/>
          </rPr>
          <t>Serene:</t>
        </r>
        <r>
          <rPr>
            <sz val="9"/>
            <color indexed="81"/>
            <rFont val="Tahoma"/>
            <family val="2"/>
          </rPr>
          <t xml:space="preserve">
updated per Cathy 9/1/17</t>
        </r>
      </text>
    </comment>
    <comment ref="AO1002" authorId="0" shapeId="0">
      <text>
        <r>
          <rPr>
            <b/>
            <sz val="9"/>
            <color indexed="81"/>
            <rFont val="Tahoma"/>
            <family val="2"/>
          </rPr>
          <t>Serene:</t>
        </r>
        <r>
          <rPr>
            <sz val="9"/>
            <color indexed="81"/>
            <rFont val="Tahoma"/>
            <family val="2"/>
          </rPr>
          <t xml:space="preserve">
updated per Cathy 9/1/17</t>
        </r>
      </text>
    </comment>
    <comment ref="AQ1002" authorId="0" shapeId="0">
      <text>
        <r>
          <rPr>
            <b/>
            <sz val="9"/>
            <color indexed="81"/>
            <rFont val="Tahoma"/>
            <family val="2"/>
          </rPr>
          <t>Serene:</t>
        </r>
        <r>
          <rPr>
            <sz val="9"/>
            <color indexed="81"/>
            <rFont val="Tahoma"/>
            <family val="2"/>
          </rPr>
          <t xml:space="preserve">
updated per Cathy 9/1/17</t>
        </r>
      </text>
    </comment>
    <comment ref="U1033" authorId="0" shapeId="0">
      <text>
        <r>
          <rPr>
            <b/>
            <sz val="9"/>
            <color indexed="81"/>
            <rFont val="Tahoma"/>
            <family val="2"/>
          </rPr>
          <t>Serene:</t>
        </r>
        <r>
          <rPr>
            <sz val="9"/>
            <color indexed="81"/>
            <rFont val="Tahoma"/>
            <family val="2"/>
          </rPr>
          <t xml:space="preserve">
Facilities Master Plan
</t>
        </r>
      </text>
    </comment>
    <comment ref="AF1048" authorId="0" shapeId="0">
      <text>
        <r>
          <rPr>
            <b/>
            <sz val="9"/>
            <color indexed="81"/>
            <rFont val="Tahoma"/>
            <family val="2"/>
          </rPr>
          <t>Serene:</t>
        </r>
        <r>
          <rPr>
            <sz val="9"/>
            <color indexed="81"/>
            <rFont val="Tahoma"/>
            <family val="2"/>
          </rPr>
          <t xml:space="preserve">
may be funded through ITSR</t>
        </r>
      </text>
    </comment>
    <comment ref="S1099" authorId="0" shapeId="0">
      <text>
        <r>
          <rPr>
            <b/>
            <sz val="9"/>
            <color indexed="81"/>
            <rFont val="Tahoma"/>
            <family val="2"/>
          </rPr>
          <t>Serene:</t>
        </r>
        <r>
          <rPr>
            <sz val="9"/>
            <color indexed="81"/>
            <rFont val="Tahoma"/>
            <family val="2"/>
          </rPr>
          <t xml:space="preserve">
New category 9/13/2017</t>
        </r>
      </text>
    </comment>
    <comment ref="S1100" authorId="0" shapeId="0">
      <text>
        <r>
          <rPr>
            <b/>
            <sz val="9"/>
            <color indexed="81"/>
            <rFont val="Tahoma"/>
            <family val="2"/>
          </rPr>
          <t>Serene:</t>
        </r>
        <r>
          <rPr>
            <sz val="9"/>
            <color indexed="81"/>
            <rFont val="Tahoma"/>
            <family val="2"/>
          </rPr>
          <t xml:space="preserve">
New category 9/13/2017</t>
        </r>
      </text>
    </comment>
    <comment ref="AA1108" authorId="0" shapeId="0">
      <text>
        <r>
          <rPr>
            <b/>
            <sz val="9"/>
            <color indexed="81"/>
            <rFont val="Tahoma"/>
            <family val="2"/>
          </rPr>
          <t>Serene:</t>
        </r>
        <r>
          <rPr>
            <sz val="9"/>
            <color indexed="81"/>
            <rFont val="Tahoma"/>
            <family val="2"/>
          </rPr>
          <t xml:space="preserve">
need to filter out OMRC</t>
        </r>
      </text>
    </comment>
  </commentList>
</comments>
</file>

<file path=xl/sharedStrings.xml><?xml version="1.0" encoding="utf-8"?>
<sst xmlns="http://schemas.openxmlformats.org/spreadsheetml/2006/main" count="27805" uniqueCount="4239">
  <si>
    <t>Incr/(Decr)</t>
  </si>
  <si>
    <t>($ in millions)</t>
  </si>
  <si>
    <t>Budget</t>
  </si>
  <si>
    <t>$</t>
  </si>
  <si>
    <t>%</t>
  </si>
  <si>
    <t>T&amp;D Operations</t>
  </si>
  <si>
    <t>Information Technology</t>
  </si>
  <si>
    <t>Energy Operations</t>
  </si>
  <si>
    <t>Energy Supply Operations</t>
  </si>
  <si>
    <t>Total Energy/Energy Supply Operations</t>
  </si>
  <si>
    <t>Sr VP &amp; Chief Customer Officer</t>
  </si>
  <si>
    <t>Customer &amp; Business Relations</t>
  </si>
  <si>
    <t>Customer Affairs</t>
  </si>
  <si>
    <t>Total Customer Experience</t>
  </si>
  <si>
    <t>Sr VP &amp; Chief Admin Officer</t>
  </si>
  <si>
    <t>Finance</t>
  </si>
  <si>
    <t>Legal &amp; Environmental Compliance</t>
  </si>
  <si>
    <t>Chief Executive Officer</t>
  </si>
  <si>
    <t>Corporate Items</t>
  </si>
  <si>
    <t>TOTAL</t>
  </si>
  <si>
    <t xml:space="preserve">  Pipeline Integrity</t>
  </si>
  <si>
    <t>Total T&amp;D Operations</t>
  </si>
  <si>
    <t>LNG</t>
  </si>
  <si>
    <t>CNG</t>
  </si>
  <si>
    <t>Other</t>
  </si>
  <si>
    <t>Energy/Energy Supply Operations</t>
  </si>
  <si>
    <t>Customer Experience</t>
  </si>
  <si>
    <t>Notes:</t>
  </si>
  <si>
    <t>2018-2022 5 Year Plan</t>
  </si>
  <si>
    <t>(A)</t>
  </si>
  <si>
    <t>(B)</t>
  </si>
  <si>
    <t>(C)</t>
  </si>
  <si>
    <t>(D)</t>
  </si>
  <si>
    <t>(E)</t>
  </si>
  <si>
    <t>(F)</t>
  </si>
  <si>
    <t>(G)</t>
  </si>
  <si>
    <t>5 Year Capital Portfolio</t>
  </si>
  <si>
    <t>7&amp;5 Outlook</t>
  </si>
  <si>
    <t>2017 Budget</t>
  </si>
  <si>
    <t>2018 Capital</t>
  </si>
  <si>
    <t>2019 Capital</t>
  </si>
  <si>
    <t>2020 Capital</t>
  </si>
  <si>
    <t>2021 Capital</t>
  </si>
  <si>
    <t>2022 Capital</t>
  </si>
  <si>
    <t>Proj Type</t>
  </si>
  <si>
    <t>(Multiple Items)</t>
  </si>
  <si>
    <t>BU</t>
  </si>
  <si>
    <t>(All)</t>
  </si>
  <si>
    <t>Values</t>
  </si>
  <si>
    <t>Row Labels</t>
  </si>
  <si>
    <t>Outlook</t>
  </si>
  <si>
    <t>Sum of 2017 Budget (BPC)</t>
  </si>
  <si>
    <t>2018 Plan Proposed</t>
  </si>
  <si>
    <t>2019 Plan Proposed</t>
  </si>
  <si>
    <t>2020 Plan Proposed</t>
  </si>
  <si>
    <t>2021 Plan Proposed</t>
  </si>
  <si>
    <t>2022 Plan Proposed</t>
  </si>
  <si>
    <t>Strategic Initiatives</t>
  </si>
  <si>
    <t>FTIP</t>
  </si>
  <si>
    <t>Get to Zero</t>
  </si>
  <si>
    <t>GTZ: Billing &amp; Payment Solutions</t>
  </si>
  <si>
    <t>GTZ: Customer Interface</t>
  </si>
  <si>
    <t>GTZ: Data</t>
  </si>
  <si>
    <t>GTZ: Integrated Work Management</t>
  </si>
  <si>
    <t>Get to Zero Total</t>
  </si>
  <si>
    <t>New Products</t>
  </si>
  <si>
    <t>CNG - Natural Gas &amp; Elec Development</t>
  </si>
  <si>
    <t>Customer-Sited Energy Storage Pilot</t>
  </si>
  <si>
    <t>Intolight Street and Area Lighting</t>
  </si>
  <si>
    <t>Lease Services - Water Heater Rental</t>
  </si>
  <si>
    <t>New Products Total</t>
  </si>
  <si>
    <t>Decarbonization</t>
  </si>
  <si>
    <t>Electric Vehicle Charging Program</t>
  </si>
  <si>
    <t>Fleet Low Carbon Conversions</t>
  </si>
  <si>
    <t>Conservation Voltage Reduction (CVR)</t>
  </si>
  <si>
    <t>Decarbonization Total</t>
  </si>
  <si>
    <t>Corporate Shared Services</t>
  </si>
  <si>
    <t>Bellingham Service Center Renovation</t>
  </si>
  <si>
    <t>Facilities Master Plan - South King</t>
  </si>
  <si>
    <t>Facilities Master Plan - PSE Campus Consolidation</t>
  </si>
  <si>
    <t>Facilities - Workplace Mobility</t>
  </si>
  <si>
    <t>Facilities - Snoqualmie Purchase</t>
  </si>
  <si>
    <t>Facilities - Puyallup Land Acquisition</t>
  </si>
  <si>
    <t>Facilities - Shuffleton</t>
  </si>
  <si>
    <t>Corporate Shared Services Total</t>
  </si>
  <si>
    <t>Electric Reliability - CRM</t>
  </si>
  <si>
    <t>Pipeline Integrity - CRM</t>
  </si>
  <si>
    <t>Reliability Roadmap</t>
  </si>
  <si>
    <t>Other Reliability Projects</t>
  </si>
  <si>
    <t>Smart Grid</t>
  </si>
  <si>
    <t>Reliability Roadmap Total</t>
  </si>
  <si>
    <t>Major System Projects</t>
  </si>
  <si>
    <t>Bellingham Substation</t>
  </si>
  <si>
    <t>Bonney Lake HP Reinforcement</t>
  </si>
  <si>
    <t>Capital Tools &amp; Other - Elec</t>
  </si>
  <si>
    <t>Capital Tools &amp; Other - Gas</t>
  </si>
  <si>
    <t>Eastside 230kv Project (incl Talbot)</t>
  </si>
  <si>
    <t>Electron Heights - Enumclaw 55 - 115 kV Conv</t>
  </si>
  <si>
    <t>Lake Holm Substation w/Tline to Berrydale</t>
  </si>
  <si>
    <t>Lakeside 115 kV Bus Rebuild</t>
  </si>
  <si>
    <t>LHL-PHA Const New 115 kV Line</t>
  </si>
  <si>
    <t>Maxwelton Substation</t>
  </si>
  <si>
    <t>Pierce County 230 kV Project</t>
  </si>
  <si>
    <t>Sammamish - Juanita 115kV</t>
  </si>
  <si>
    <t>Spurgeon Substation</t>
  </si>
  <si>
    <t>Spurgeon Switching Station</t>
  </si>
  <si>
    <t>Stillwater - Cottage Brook 115 kV rebuild</t>
  </si>
  <si>
    <t>Tolt HP Reinforcement</t>
  </si>
  <si>
    <t>Whatcom Electric Reliability</t>
  </si>
  <si>
    <t>Major System Projects Total</t>
  </si>
  <si>
    <t>Other Strategic Projects</t>
  </si>
  <si>
    <t>AMI Meters and Modules Deployment</t>
  </si>
  <si>
    <t>AMI Meters and Modules Deployment - IT Support</t>
  </si>
  <si>
    <t>AMI Network Deployment</t>
  </si>
  <si>
    <t>AMR Module Replacement</t>
  </si>
  <si>
    <t>Baker - Lower Crest and Compound Mitigation</t>
  </si>
  <si>
    <t>Baker - Lower Dam Grouting Program</t>
  </si>
  <si>
    <t>eProcurement Solution</t>
  </si>
  <si>
    <t>Inventory Management System</t>
  </si>
  <si>
    <t>LNG Initiative - Tacoma LNG Project</t>
  </si>
  <si>
    <t>New Data Center</t>
  </si>
  <si>
    <t>Other Strategic Projects Total</t>
  </si>
  <si>
    <t>Management Reserve</t>
  </si>
  <si>
    <t>Strategic Initiatives Total</t>
  </si>
  <si>
    <t>Other Programs/Projects</t>
  </si>
  <si>
    <t>Environmental</t>
  </si>
  <si>
    <t>Environmental Disposal &amp; Retirement</t>
  </si>
  <si>
    <t>Remediation</t>
  </si>
  <si>
    <t>Environmental Total</t>
  </si>
  <si>
    <t xml:space="preserve">Generation </t>
  </si>
  <si>
    <t>Baker - License Requirements</t>
  </si>
  <si>
    <t>Baker - Lower</t>
  </si>
  <si>
    <t>Baker - Lower Crest Improvements and Floodwalls</t>
  </si>
  <si>
    <t>Baker - Upper</t>
  </si>
  <si>
    <t>Colstrip 500 KV Trans Line Capital</t>
  </si>
  <si>
    <t>Colstrip Operations</t>
  </si>
  <si>
    <t>Encogen</t>
  </si>
  <si>
    <t>Ferndale</t>
  </si>
  <si>
    <t>Freddie 1</t>
  </si>
  <si>
    <t>Fredonia</t>
  </si>
  <si>
    <t>Fredrickson</t>
  </si>
  <si>
    <t>Goldendale</t>
  </si>
  <si>
    <t>Hopkins Ridge</t>
  </si>
  <si>
    <t>Jackson Prairie</t>
  </si>
  <si>
    <t>Lower Snake River</t>
  </si>
  <si>
    <t>Mint Farm</t>
  </si>
  <si>
    <t>Snoqualmie</t>
  </si>
  <si>
    <t>Sumas</t>
  </si>
  <si>
    <t>Whitehorn</t>
  </si>
  <si>
    <t>Wild Horse</t>
  </si>
  <si>
    <t>Generation  Total</t>
  </si>
  <si>
    <t>IT</t>
  </si>
  <si>
    <t>Enterprise Document Management</t>
  </si>
  <si>
    <t>HR Technology Transformation</t>
  </si>
  <si>
    <t>IT Completed Projects</t>
  </si>
  <si>
    <t>IT ISR Program</t>
  </si>
  <si>
    <t>IT Operational Program</t>
  </si>
  <si>
    <t>PCI Post Analytics P&amp;L Analyzer</t>
  </si>
  <si>
    <t>Phase Two eGRC Build-Out</t>
  </si>
  <si>
    <t>Tax Jurisdiction Data Improvements</t>
  </si>
  <si>
    <t>Transmission Outage Management (TOA)</t>
  </si>
  <si>
    <t>GIS Conflation</t>
  </si>
  <si>
    <t>Power Spring Installation</t>
  </si>
  <si>
    <t>SPCC</t>
  </si>
  <si>
    <t>Map Viewer Platform</t>
  </si>
  <si>
    <t>Project Initiation Requests</t>
  </si>
  <si>
    <t>FUTURE PROJECT FUNDING CSA</t>
  </si>
  <si>
    <t>C4C Pilot Deployment</t>
  </si>
  <si>
    <t>Cognos Replacement</t>
  </si>
  <si>
    <t>DMS</t>
  </si>
  <si>
    <t>Employee Electronic Platform</t>
  </si>
  <si>
    <t>eProcurement Phase 2</t>
  </si>
  <si>
    <t>Green Direct Billing Update</t>
  </si>
  <si>
    <t>Leasing Standard Software Implementation (LSSI)</t>
  </si>
  <si>
    <t>OSISoft PI Historian</t>
  </si>
  <si>
    <t>PowerPlan Upgrade</t>
  </si>
  <si>
    <t>PowerSim Replacement</t>
  </si>
  <si>
    <t>Project Portfolio Mngmt Software Implementation</t>
  </si>
  <si>
    <t>Proposal for Wireless Spectrum</t>
  </si>
  <si>
    <t>UI Enhancements</t>
  </si>
  <si>
    <t>EMS Upgrade</t>
  </si>
  <si>
    <t>Enterprise Data Archiving</t>
  </si>
  <si>
    <t>Project Initiation Requests Total</t>
  </si>
  <si>
    <t>IT Total</t>
  </si>
  <si>
    <t>Fleet Purchase</t>
  </si>
  <si>
    <t>Misc Annual Replacement</t>
  </si>
  <si>
    <t>Security Roadmap</t>
  </si>
  <si>
    <t>Facilities Master Plan - Other</t>
  </si>
  <si>
    <t>T&amp;D Operational Programs</t>
  </si>
  <si>
    <t>Customer Construction - Elec</t>
  </si>
  <si>
    <t>Customer Construction - Gas</t>
  </si>
  <si>
    <t>Improve Reliability - Gas</t>
  </si>
  <si>
    <t>Leaks</t>
  </si>
  <si>
    <t>Maintain/Replace Infrastructure - Elec</t>
  </si>
  <si>
    <t>Maintain/Replace Infrastructure - Gas</t>
  </si>
  <si>
    <t>Non-outage Repair</t>
  </si>
  <si>
    <t>Outage Repair</t>
  </si>
  <si>
    <t>Public Improvement - Elec</t>
  </si>
  <si>
    <t>Public Improvement - Gas</t>
  </si>
  <si>
    <t>Serve Growing Load - Elec</t>
  </si>
  <si>
    <t>Serve Growing Load - Gas</t>
  </si>
  <si>
    <t>Storm Response - Elec</t>
  </si>
  <si>
    <t>WSDOT Clear Zone Pole Program</t>
  </si>
  <si>
    <t>T&amp;D Operational Programs Total</t>
  </si>
  <si>
    <t>Other Programs/Projects Total</t>
  </si>
  <si>
    <t>Grand Total</t>
  </si>
  <si>
    <t>[Source: 2018-2022 Plant Master File_v8.xlsx]</t>
  </si>
  <si>
    <t>Business Unit</t>
  </si>
  <si>
    <t>PDEF</t>
  </si>
  <si>
    <t>PDEF Description</t>
  </si>
  <si>
    <t>L1 WBS</t>
  </si>
  <si>
    <t>L1 Description</t>
  </si>
  <si>
    <t>L2 WBS</t>
  </si>
  <si>
    <t>L2 Description</t>
  </si>
  <si>
    <t>L3 WBS</t>
  </si>
  <si>
    <t>L3 Description</t>
  </si>
  <si>
    <t>Category Flag</t>
  </si>
  <si>
    <t>Responsible CC</t>
  </si>
  <si>
    <t>CCM</t>
  </si>
  <si>
    <t>Status</t>
  </si>
  <si>
    <t>CorpH1Code</t>
  </si>
  <si>
    <t>CorpH1Description</t>
  </si>
  <si>
    <t>CorpH2Code</t>
  </si>
  <si>
    <t>CorpH2Description</t>
  </si>
  <si>
    <t>CorpH3Code</t>
  </si>
  <si>
    <t>CorpH3Description</t>
  </si>
  <si>
    <t>DrivH1Code</t>
  </si>
  <si>
    <t>DrivH1Description</t>
  </si>
  <si>
    <t>DrivH2Code</t>
  </si>
  <si>
    <t>DrivH2Description</t>
  </si>
  <si>
    <t>2017 Approved (for ref)</t>
  </si>
  <si>
    <t>2017 Budget (BPC)</t>
  </si>
  <si>
    <t>3&amp;9 Frcst (excl AFUDC)</t>
  </si>
  <si>
    <t>Current Forecast</t>
  </si>
  <si>
    <t>2017 Budget vs. Forecast</t>
  </si>
  <si>
    <t>2018 Plan Original</t>
  </si>
  <si>
    <t xml:space="preserve"> 2018 Plan Proposed</t>
  </si>
  <si>
    <t>2018 Change</t>
  </si>
  <si>
    <t>2019 Plan Original</t>
  </si>
  <si>
    <t xml:space="preserve"> 2019 Plan Proposed</t>
  </si>
  <si>
    <t>2019 Change</t>
  </si>
  <si>
    <t>2020 Plan Original</t>
  </si>
  <si>
    <t xml:space="preserve"> 2020 Plan Proposed</t>
  </si>
  <si>
    <t>2020 Change</t>
  </si>
  <si>
    <t>2021 Plan Original</t>
  </si>
  <si>
    <t xml:space="preserve"> 2021 Plan Proposed</t>
  </si>
  <si>
    <t>2021 Change</t>
  </si>
  <si>
    <t xml:space="preserve"> 2022 Plan Proposed</t>
  </si>
  <si>
    <t>2017-2021 Change</t>
  </si>
  <si>
    <t>Responsibility</t>
  </si>
  <si>
    <t>Notes</t>
  </si>
  <si>
    <t>SPP</t>
  </si>
  <si>
    <t>Lookup</t>
  </si>
  <si>
    <t>2018 change</t>
  </si>
  <si>
    <t>2019 change</t>
  </si>
  <si>
    <t>2020 change</t>
  </si>
  <si>
    <t>2021 change</t>
  </si>
  <si>
    <t>2022 change</t>
  </si>
  <si>
    <t>R</t>
  </si>
  <si>
    <t>Operations</t>
  </si>
  <si>
    <t>C.00001</t>
  </si>
  <si>
    <t>Project for Pre-Cap WBS</t>
  </si>
  <si>
    <t>C.00001.01</t>
  </si>
  <si>
    <t>Pre-Cap L1 WBS</t>
  </si>
  <si>
    <t>C.00001.01.01</t>
  </si>
  <si>
    <t>Pre-Cap L2 WBS</t>
  </si>
  <si>
    <t>C.00001.01.01.01</t>
  </si>
  <si>
    <t>Pre-Cap L3 WBS</t>
  </si>
  <si>
    <t>Current Plan</t>
  </si>
  <si>
    <t>Dennis A Farrall</t>
  </si>
  <si>
    <t>CA</t>
  </si>
  <si>
    <t>REL  SETC  //  INIT</t>
  </si>
  <si>
    <t>1CORP20000</t>
  </si>
  <si>
    <t>2CORP90000</t>
  </si>
  <si>
    <t>3CORP93000</t>
  </si>
  <si>
    <t>1DRIV11000</t>
  </si>
  <si>
    <t>Reliability - Electric</t>
  </si>
  <si>
    <t>2DRIV11300</t>
  </si>
  <si>
    <t>Electric Modernization</t>
  </si>
  <si>
    <t xml:space="preserve"> </t>
  </si>
  <si>
    <t>N</t>
  </si>
  <si>
    <t>Corporate</t>
  </si>
  <si>
    <t>C.10001</t>
  </si>
  <si>
    <t>CAP-AIRCRAFT</t>
  </si>
  <si>
    <t>C.10001.01</t>
  </si>
  <si>
    <t>AIRCRAFT</t>
  </si>
  <si>
    <t>C.10001.01.01</t>
  </si>
  <si>
    <t>C.10001.01.01.01</t>
  </si>
  <si>
    <t>AIRCRAFT CAPITAL UPGRADES</t>
  </si>
  <si>
    <t>New Project</t>
  </si>
  <si>
    <t>Colin Davidson</t>
  </si>
  <si>
    <t>REL  SETC  //  NOPH</t>
  </si>
  <si>
    <t>2CORP60000</t>
  </si>
  <si>
    <t>3CORP64000</t>
  </si>
  <si>
    <t>1DRIV63000</t>
  </si>
  <si>
    <t>Fleet Integrity</t>
  </si>
  <si>
    <t>2DRIV63000</t>
  </si>
  <si>
    <t>C.10002</t>
  </si>
  <si>
    <t>CAP-CORPORATE FACILITIES MASTER PLAN</t>
  </si>
  <si>
    <t>C.10002.01</t>
  </si>
  <si>
    <t>BELLINGHAM SERVICE CENTER</t>
  </si>
  <si>
    <t>C.10002.01.01</t>
  </si>
  <si>
    <t>RENOVATION</t>
  </si>
  <si>
    <t>C.10002.01.01.01</t>
  </si>
  <si>
    <t>ACQUISITION/RETIREMENT-BELLINGHAM</t>
  </si>
  <si>
    <t>Larry J Hurwitz</t>
  </si>
  <si>
    <t>REL  SETC  //  EXEC</t>
  </si>
  <si>
    <t>3CORP61000</t>
  </si>
  <si>
    <t>1DRIV61000</t>
  </si>
  <si>
    <t>Aging Facilities</t>
  </si>
  <si>
    <t>2DRIV61000</t>
  </si>
  <si>
    <t>Moved to Strategic Initiatives (per SPP).</t>
  </si>
  <si>
    <t>Y</t>
  </si>
  <si>
    <t>C.10002.01.01.02</t>
  </si>
  <si>
    <t>COMMISSIONING-BELLINGHAM</t>
  </si>
  <si>
    <t>C.10002.01.01.03</t>
  </si>
  <si>
    <t>CONSTRUCTION-BELLINGHAM</t>
  </si>
  <si>
    <t>C.10002.01.01.04</t>
  </si>
  <si>
    <t>DESIGN-BELLINGHAM</t>
  </si>
  <si>
    <t>C.10002.01.01.05</t>
  </si>
  <si>
    <t>INITIATION-BELLINGHAM</t>
  </si>
  <si>
    <t>C.10002.01.01.06</t>
  </si>
  <si>
    <t>RENOVATION EXPENSES-BELLINGHAM</t>
  </si>
  <si>
    <t>C.10002.02</t>
  </si>
  <si>
    <t>FACILITY RETIREMENT</t>
  </si>
  <si>
    <t>C.10002.02.01</t>
  </si>
  <si>
    <t>C.10002.02.01.01</t>
  </si>
  <si>
    <t>SHUFFLETON OFFICE RETIREMENT</t>
  </si>
  <si>
    <t>3CORP60000</t>
  </si>
  <si>
    <t>1DRIV80000</t>
  </si>
  <si>
    <t>Operational Excellence</t>
  </si>
  <si>
    <t>2DRIV80000</t>
  </si>
  <si>
    <t>Updated hierarchy to break out Facilities Master Plan. Moved to Strategic</t>
  </si>
  <si>
    <t>C.10010</t>
  </si>
  <si>
    <t>CAP-SHUFFLETON RELOCATION PROJECT</t>
  </si>
  <si>
    <t>C.10010.01</t>
  </si>
  <si>
    <t>SHUFFLETON</t>
  </si>
  <si>
    <t>C.10010.01.01</t>
  </si>
  <si>
    <t>C.10010.01.01.01</t>
  </si>
  <si>
    <t>new WBS added 9/5/2017</t>
  </si>
  <si>
    <t>C.10010.02</t>
  </si>
  <si>
    <t>KENT SERVICE CENTER</t>
  </si>
  <si>
    <t>C.10010.02.01</t>
  </si>
  <si>
    <t>C.10010.02.01.01</t>
  </si>
  <si>
    <t>SHUFFLETON RELOC-KENT SERVICE CENTER</t>
  </si>
  <si>
    <t>C.10010.03</t>
  </si>
  <si>
    <t>SOUTH KING COMPLEX</t>
  </si>
  <si>
    <t>C.10010.03.01</t>
  </si>
  <si>
    <t>C.10010.03.01.01</t>
  </si>
  <si>
    <t>SHUFFLETON RELOCATION-SKC</t>
  </si>
  <si>
    <t>C.10010.04</t>
  </si>
  <si>
    <t>O'BRIEN YARD</t>
  </si>
  <si>
    <t>C.10010.04.01</t>
  </si>
  <si>
    <t>C.10010.04.01.01</t>
  </si>
  <si>
    <t>YARD IMPROVEMENTS-O'BRIEN</t>
  </si>
  <si>
    <t>C.10010.05</t>
  </si>
  <si>
    <t>PUYALLUP SERVICE CENTER</t>
  </si>
  <si>
    <t>C.10010.05.01</t>
  </si>
  <si>
    <t>C.10010.05.01.01</t>
  </si>
  <si>
    <t>SHUFFLETON RELOC-PUYALLUP SERVICE CENTER</t>
  </si>
  <si>
    <t>C.10002.03</t>
  </si>
  <si>
    <t>C.10002.03.01</t>
  </si>
  <si>
    <t>C.10002.03.01.01</t>
  </si>
  <si>
    <t>ACQUISITION/RETIREMENT-SOUTH KING</t>
  </si>
  <si>
    <t>REL  SETC  //  DESG</t>
  </si>
  <si>
    <t>Updated hierarchy to break out Facilities Master Plan.  Moved to Strategic.</t>
  </si>
  <si>
    <t>C.10002.03.01.02</t>
  </si>
  <si>
    <t>Commissioning-South King</t>
  </si>
  <si>
    <t>C.10002.03.01.03</t>
  </si>
  <si>
    <t>Renovation Expenses-South King</t>
  </si>
  <si>
    <t>C.10002.03.01.05</t>
  </si>
  <si>
    <t>South King Complex - Parking Expansion</t>
  </si>
  <si>
    <t>Added WBS 8-9-17</t>
  </si>
  <si>
    <t>C.10002.04</t>
  </si>
  <si>
    <t>PSE Campus Consolidation</t>
  </si>
  <si>
    <t>C.10002.04.01</t>
  </si>
  <si>
    <t>C.10002.04.01.01</t>
  </si>
  <si>
    <t>PSE Campus Consolidation Project</t>
  </si>
  <si>
    <t>C.10002.04.01.02</t>
  </si>
  <si>
    <t>Workplace Mobility Proof of Concept</t>
  </si>
  <si>
    <t>C.10002.04.01.03</t>
  </si>
  <si>
    <t>PSE BUILDING RELOCATION</t>
  </si>
  <si>
    <t>C.10002.05</t>
  </si>
  <si>
    <t>Whidbey Service Center</t>
  </si>
  <si>
    <t>C.10002.05.02</t>
  </si>
  <si>
    <t>Whidbey Service Center Ph1</t>
  </si>
  <si>
    <t>C.10002.05.02.01</t>
  </si>
  <si>
    <t>CLSD SETC  //  INIT</t>
  </si>
  <si>
    <t>Updated hierarchy to break out Facilities Master Plan.</t>
  </si>
  <si>
    <t>C.10002.06</t>
  </si>
  <si>
    <t>Snoqualmie Technology Center</t>
  </si>
  <si>
    <t>C.10002.06.01</t>
  </si>
  <si>
    <t>C.10002.06.01.01</t>
  </si>
  <si>
    <t>C.10002.07</t>
  </si>
  <si>
    <t>Puyallup Land Acquisition</t>
  </si>
  <si>
    <t>C.10002.07.01</t>
  </si>
  <si>
    <t>C.10002.07.01.01</t>
  </si>
  <si>
    <t>C.10003</t>
  </si>
  <si>
    <t>CAP-FACILITY ASSET MANAGEMENT</t>
  </si>
  <si>
    <t>C.10003.01</t>
  </si>
  <si>
    <t>FACILITY ASSET MANAGEMENT</t>
  </si>
  <si>
    <t>C.10003.01.01</t>
  </si>
  <si>
    <t>FURNITURE AND FIXTURE STOCK</t>
  </si>
  <si>
    <t>C.10003.01.01.01</t>
  </si>
  <si>
    <t>FURNITURE AND FIXTURE INSTALLATION</t>
  </si>
  <si>
    <t>3CORP62000</t>
  </si>
  <si>
    <t>1DRIV62000</t>
  </si>
  <si>
    <t>Work Space Integrity</t>
  </si>
  <si>
    <t>2DRIV62000</t>
  </si>
  <si>
    <t>C.10003.01.02</t>
  </si>
  <si>
    <t>PLANNED CAPITAL</t>
  </si>
  <si>
    <t>C.10003.01.02.01</t>
  </si>
  <si>
    <t>TRENDED CAPITAL PROJECT WORK</t>
  </si>
  <si>
    <t>C.10003.01.03</t>
  </si>
  <si>
    <t>UNPLANNED CAPITAL</t>
  </si>
  <si>
    <t>C.10003.01.03.01</t>
  </si>
  <si>
    <t>UNPLANNED FACILITY IMPROVEMENTS</t>
  </si>
  <si>
    <t>C.10003.01.04</t>
  </si>
  <si>
    <t>Misc HVAC Replacement</t>
  </si>
  <si>
    <t>C.10003.01.04.01</t>
  </si>
  <si>
    <t>C.10004</t>
  </si>
  <si>
    <t>CAP-PCS SITE CONSTRUCTION</t>
  </si>
  <si>
    <t>C.10004.01</t>
  </si>
  <si>
    <t>PCS SITE CONSTRUCTION</t>
  </si>
  <si>
    <t>C.10004.01.01</t>
  </si>
  <si>
    <t>C.10004.01.01.01</t>
  </si>
  <si>
    <t>OMRC_WIRELESS PCS CONSTRUCTION</t>
  </si>
  <si>
    <t>Beth I Rogers</t>
  </si>
  <si>
    <t>OR</t>
  </si>
  <si>
    <t>3CORP63000</t>
  </si>
  <si>
    <t>1DRIV71000</t>
  </si>
  <si>
    <t>Safety</t>
  </si>
  <si>
    <t>2DRIV71500</t>
  </si>
  <si>
    <t>Security</t>
  </si>
  <si>
    <t>C.10004.01.01.02</t>
  </si>
  <si>
    <t>WIRELESS PCS CONSTRUCTION</t>
  </si>
  <si>
    <t>C.10005</t>
  </si>
  <si>
    <t>CAP-SECURITY SERVICES</t>
  </si>
  <si>
    <t>C.10005.01</t>
  </si>
  <si>
    <t>INSTALLATIONS</t>
  </si>
  <si>
    <t>C.10005.01.01</t>
  </si>
  <si>
    <t>COMMON</t>
  </si>
  <si>
    <t>C.10005.01.01.01</t>
  </si>
  <si>
    <t>SECURITY SYSTEM INSTALLATIONS-COMMON</t>
  </si>
  <si>
    <t>David H Foster</t>
  </si>
  <si>
    <t>C.10005.01.02</t>
  </si>
  <si>
    <t>ELECTRIC</t>
  </si>
  <si>
    <t>C.10005.01.02.01</t>
  </si>
  <si>
    <t>SECURITY SYSTEM INSTALLATIONS-ELECTRIC</t>
  </si>
  <si>
    <t>C.10006</t>
  </si>
  <si>
    <t>CAP-Fleet</t>
  </si>
  <si>
    <t>C.10006.01</t>
  </si>
  <si>
    <t>FLEET</t>
  </si>
  <si>
    <t>C.10006.01.01</t>
  </si>
  <si>
    <t>C.10006.01.01.01</t>
  </si>
  <si>
    <t>FLEET CAPITAL PURCHASE</t>
  </si>
  <si>
    <t>REL  SETC  //  OPER</t>
  </si>
  <si>
    <t>C.10007</t>
  </si>
  <si>
    <t>NEW PRODUCT DEVELOPMENT</t>
  </si>
  <si>
    <t>C.10007.01</t>
  </si>
  <si>
    <t>ENERGY STORAGE PILOT</t>
  </si>
  <si>
    <t>C.10007.01.01</t>
  </si>
  <si>
    <t>C.10007.01.01.01</t>
  </si>
  <si>
    <t>CUSTOMER SITED ENERGY STORAGE PILOT</t>
  </si>
  <si>
    <t>Benjamin T Farrow</t>
  </si>
  <si>
    <t>CRTD SETC  //  INIT</t>
  </si>
  <si>
    <t>1CORP10000</t>
  </si>
  <si>
    <t>2CORP30000</t>
  </si>
  <si>
    <t>3CORP32000</t>
  </si>
  <si>
    <t>1DRIV30000</t>
  </si>
  <si>
    <t>Customer Solutions</t>
  </si>
  <si>
    <t>2DRIV33000</t>
  </si>
  <si>
    <t>Energy Storage Pilot</t>
  </si>
  <si>
    <t>C.10007.02</t>
  </si>
  <si>
    <t>VEHICLE CHARGING PROGRAM</t>
  </si>
  <si>
    <t>C.10007.02.01</t>
  </si>
  <si>
    <t>C.10007.02.01.01</t>
  </si>
  <si>
    <t>3CORP33000</t>
  </si>
  <si>
    <t>2DRIV32000</t>
  </si>
  <si>
    <t>Electric Vehicle Charging</t>
  </si>
  <si>
    <t>updated spread per Ryan Sherlock on 9/13/2017</t>
  </si>
  <si>
    <t>C.10008</t>
  </si>
  <si>
    <t>CAP-SCRAP SALES</t>
  </si>
  <si>
    <t>C.10008.01</t>
  </si>
  <si>
    <t>SCRAP SALES</t>
  </si>
  <si>
    <t>C.10008.01.01</t>
  </si>
  <si>
    <t>C.10008.01.01.01</t>
  </si>
  <si>
    <t>SCRAP SALES - CREDIT TO RETIREMENT</t>
  </si>
  <si>
    <t>James A Pruchnic</t>
  </si>
  <si>
    <t>2DRIV11400</t>
  </si>
  <si>
    <t>Electric Operations</t>
  </si>
  <si>
    <t>C.10009</t>
  </si>
  <si>
    <t>CAP-STORM RESPONSE</t>
  </si>
  <si>
    <t>C.10009.01</t>
  </si>
  <si>
    <t>ELECTRIC STORM REPAIR</t>
  </si>
  <si>
    <t>C.10009.01.01</t>
  </si>
  <si>
    <t>C.10009.01.01.01</t>
  </si>
  <si>
    <t>STORM OH REPLACEMENT-DIST</t>
  </si>
  <si>
    <t>Alborada Mata-Cazares</t>
  </si>
  <si>
    <t>3CORP97000</t>
  </si>
  <si>
    <t>1DRIV16000</t>
  </si>
  <si>
    <t>Emergency Repair - Electric</t>
  </si>
  <si>
    <t>2DRIV16300</t>
  </si>
  <si>
    <t>Storm repair</t>
  </si>
  <si>
    <t>C.10009.01.01.02</t>
  </si>
  <si>
    <t>STORM OH REPLACEMENT-TRANS</t>
  </si>
  <si>
    <t>C.20001</t>
  </si>
  <si>
    <t>CAP-ASSETS DISPOSAL COMPLIANCE</t>
  </si>
  <si>
    <t>C.20001.01</t>
  </si>
  <si>
    <t>TRANSFORMER RETIREMENT/DISPOSAL</t>
  </si>
  <si>
    <t>C.20001.01.01</t>
  </si>
  <si>
    <t>C.20001.01.01.01</t>
  </si>
  <si>
    <t>John K Rork Jr</t>
  </si>
  <si>
    <t>2CORP65000</t>
  </si>
  <si>
    <t>3CORP66000</t>
  </si>
  <si>
    <t>1DRIV72000</t>
  </si>
  <si>
    <t>Compliance</t>
  </si>
  <si>
    <t>2DRIV72500</t>
  </si>
  <si>
    <t>C.20001.02</t>
  </si>
  <si>
    <t>TREATED WOOD DISPOSAL</t>
  </si>
  <si>
    <t>C.20001.02.01</t>
  </si>
  <si>
    <t>C.20001.02.01.01</t>
  </si>
  <si>
    <t>C.20002</t>
  </si>
  <si>
    <t>CAP-DRONE INITIATIVE</t>
  </si>
  <si>
    <t>C.20002.01</t>
  </si>
  <si>
    <t>DRONE INITIATIVE</t>
  </si>
  <si>
    <t>C.20002.01.01</t>
  </si>
  <si>
    <t>C.20002.01.01.01</t>
  </si>
  <si>
    <t>DRONE PURCHASE</t>
  </si>
  <si>
    <t>Michael T Mullally</t>
  </si>
  <si>
    <t>2CORP50000</t>
  </si>
  <si>
    <t>3CORP56000</t>
  </si>
  <si>
    <t>Drone Program</t>
  </si>
  <si>
    <t>1DRIV50000</t>
  </si>
  <si>
    <t>New Initiatives</t>
  </si>
  <si>
    <t>2DRIV50000</t>
  </si>
  <si>
    <t>C.20003</t>
  </si>
  <si>
    <t>CAP-GAS FIRED PEAK GENERATION PLANT</t>
  </si>
  <si>
    <t>C.20003.01</t>
  </si>
  <si>
    <t>GAS FIRED PEAK GENERATION PLANT</t>
  </si>
  <si>
    <t>C.20003.01.01</t>
  </si>
  <si>
    <t>C.20003.01.01.01</t>
  </si>
  <si>
    <t>DEVELOPMENT ACTIVITIES-PEAK GEN</t>
  </si>
  <si>
    <t>2CORP70000</t>
  </si>
  <si>
    <t>3CORP75500</t>
  </si>
  <si>
    <t>1DRIV13000</t>
  </si>
  <si>
    <t>Reliability - Generation</t>
  </si>
  <si>
    <t>2DRIV13000</t>
  </si>
  <si>
    <t>C.20004</t>
  </si>
  <si>
    <t>CAP-WILD HORSE ENERGY STORAGE PROJECT</t>
  </si>
  <si>
    <t>C.20004.01</t>
  </si>
  <si>
    <t>WILD HORSE ENERGY STORAGE PROJECT</t>
  </si>
  <si>
    <t>C.20004.01.01</t>
  </si>
  <si>
    <t>C.20004.01.01.01</t>
  </si>
  <si>
    <t>INSTALLATION-WLD</t>
  </si>
  <si>
    <t>Scott C Lichtenberg</t>
  </si>
  <si>
    <t>3CORP79500</t>
  </si>
  <si>
    <t>C.30001</t>
  </si>
  <si>
    <t>CAP-NON-UTILITY PLANT</t>
  </si>
  <si>
    <t>C.30001.01</t>
  </si>
  <si>
    <t>NON-UTILITY PLANT</t>
  </si>
  <si>
    <t>C.30001.01.01</t>
  </si>
  <si>
    <t>C.30001.01.01.01</t>
  </si>
  <si>
    <t>C-RETIRED EASEMENT ON IMPAIRMENT ASSETS</t>
  </si>
  <si>
    <t>C.30002</t>
  </si>
  <si>
    <t>CAP-PRECAPITALIZED METERS &amp; TRANSFORMERS</t>
  </si>
  <si>
    <t>C.30002.01</t>
  </si>
  <si>
    <t>PRECAPITALIZED METERS AND TRANSFORMERS</t>
  </si>
  <si>
    <t>C.30002.01.01</t>
  </si>
  <si>
    <t>C.30002.01.01.01</t>
  </si>
  <si>
    <t>C.30003</t>
  </si>
  <si>
    <t>CAP-Jackson Prairie 2/3rd Shares Ownrshp</t>
  </si>
  <si>
    <t>C.30003.01</t>
  </si>
  <si>
    <t>JP 2/3RD SHARES</t>
  </si>
  <si>
    <t>C.30003.01.01</t>
  </si>
  <si>
    <t>JACKSON PRAIRIE</t>
  </si>
  <si>
    <t>C.30003.01.01.01</t>
  </si>
  <si>
    <t>NW PIPE/WWP OWNERSHIP SHARES-JP</t>
  </si>
  <si>
    <t>3CORP79900</t>
  </si>
  <si>
    <t>C.99997</t>
  </si>
  <si>
    <t>NONCAP PDEF - CEOL</t>
  </si>
  <si>
    <t>C.99997.02</t>
  </si>
  <si>
    <t>DF - CEO_LEGAL</t>
  </si>
  <si>
    <t>C.99997.02.01</t>
  </si>
  <si>
    <t>C.99997.02.01.20</t>
  </si>
  <si>
    <t>4300 - DOWNTOWNER PROPERT-GAS ENVIRONMT</t>
  </si>
  <si>
    <t>DF</t>
  </si>
  <si>
    <t>3CORP67000</t>
  </si>
  <si>
    <t>C.99997.02.01.01</t>
  </si>
  <si>
    <t>ENV REM - WHR/BUCKLEY PH I HEADWORKS</t>
  </si>
  <si>
    <t>C.99999</t>
  </si>
  <si>
    <t>NONCAP PDEF - FIN</t>
  </si>
  <si>
    <t>C.99999.07</t>
  </si>
  <si>
    <t>OR - FINANCE</t>
  </si>
  <si>
    <t>C.99999.07.20</t>
  </si>
  <si>
    <t>C.99999.07.20.02</t>
  </si>
  <si>
    <t>OMRC_ANNUAL BUDGET PLANNING ONLY</t>
  </si>
  <si>
    <t>Julia Witt</t>
  </si>
  <si>
    <t>2CORP99900</t>
  </si>
  <si>
    <t>Budget Admin</t>
  </si>
  <si>
    <t>3CORP99900</t>
  </si>
  <si>
    <t>Planning Only</t>
  </si>
  <si>
    <t>1DRIV99900</t>
  </si>
  <si>
    <t>2DRIV99900</t>
  </si>
  <si>
    <t>C.99999.08</t>
  </si>
  <si>
    <t>CA - FINANCE</t>
  </si>
  <si>
    <t>C.99999.08.20</t>
  </si>
  <si>
    <t>C.99999.08.20.01</t>
  </si>
  <si>
    <t>CAP_ANNUAL BUDGET PLANNING ONLY</t>
  </si>
  <si>
    <t>C.99999.09</t>
  </si>
  <si>
    <t>RV - FINANCE</t>
  </si>
  <si>
    <t>C.99999.09.01</t>
  </si>
  <si>
    <t>Placeholder WBS</t>
  </si>
  <si>
    <t>C.99999.09.01.02</t>
  </si>
  <si>
    <t>Placeholder - Capital WBS Order Closing</t>
  </si>
  <si>
    <t>REL  LKD  SETC  //  EXEC</t>
  </si>
  <si>
    <t>C.99999.09.01.03</t>
  </si>
  <si>
    <t>Placeholder - OMRC WBS Order Closing</t>
  </si>
  <si>
    <t>F.10002</t>
  </si>
  <si>
    <t>CAP-CSA APPLICATIONS</t>
  </si>
  <si>
    <t>F.10002.01</t>
  </si>
  <si>
    <t>ENERGY OPERATIONS</t>
  </si>
  <si>
    <t>F.10002.01.01</t>
  </si>
  <si>
    <t>OVERHEAD MAP SOLUTION</t>
  </si>
  <si>
    <t>F.10002.01.01.01</t>
  </si>
  <si>
    <t>Richard L Larson</t>
  </si>
  <si>
    <t>REL  SETC  //  CLOS</t>
  </si>
  <si>
    <t>2CORP80000</t>
  </si>
  <si>
    <t>1DRIV41000</t>
  </si>
  <si>
    <t>Business Requested CSA</t>
  </si>
  <si>
    <t>2DRIV41000</t>
  </si>
  <si>
    <t>Changed Corp H3 from Future Non-Strategic Initiatives to Project Initiation Requests.</t>
  </si>
  <si>
    <t>F.10002.01.02</t>
  </si>
  <si>
    <t>OpenLink</t>
  </si>
  <si>
    <t>F.10002.01.02.01</t>
  </si>
  <si>
    <t>F.10002.01.03</t>
  </si>
  <si>
    <t>F.10002.01.03.01</t>
  </si>
  <si>
    <t>Obaid H Khan</t>
  </si>
  <si>
    <t>3CORP83000</t>
  </si>
  <si>
    <t>F.10002.01.04</t>
  </si>
  <si>
    <t>F.10002.01.04.01</t>
  </si>
  <si>
    <t>Timothy M Foley</t>
  </si>
  <si>
    <t>3CORP83500</t>
  </si>
  <si>
    <t>F.10002.01.05</t>
  </si>
  <si>
    <t>F.10002.01.05.01</t>
  </si>
  <si>
    <t>F.10002.01.06</t>
  </si>
  <si>
    <t>F.10002.01.06.01</t>
  </si>
  <si>
    <t>Amit Rastogi</t>
  </si>
  <si>
    <t>3CORP84000</t>
  </si>
  <si>
    <t>F.10002.01.07</t>
  </si>
  <si>
    <t>F.10002.01.07.01</t>
  </si>
  <si>
    <t>3CORP84500</t>
  </si>
  <si>
    <t>F.10002.01.08</t>
  </si>
  <si>
    <t>F.10002.01.08.01</t>
  </si>
  <si>
    <t>Kalyana C Kakani</t>
  </si>
  <si>
    <t>3CORP85000</t>
  </si>
  <si>
    <t>F.10002.01.09</t>
  </si>
  <si>
    <t>F.10002.01.09.01</t>
  </si>
  <si>
    <t>F.10002.01.10</t>
  </si>
  <si>
    <t>F.10002.01.10.01</t>
  </si>
  <si>
    <t>F.10002.01.11</t>
  </si>
  <si>
    <t>F.10002.01.11.01</t>
  </si>
  <si>
    <t>3CORP86000</t>
  </si>
  <si>
    <t>F.10002.01.12</t>
  </si>
  <si>
    <t>Transmission Outage Management</t>
  </si>
  <si>
    <t>F.10002.01.12.01</t>
  </si>
  <si>
    <t>3CORP86500</t>
  </si>
  <si>
    <t>F.10002.01.13</t>
  </si>
  <si>
    <t>F.10002.01.13.01</t>
  </si>
  <si>
    <t>F.10003</t>
  </si>
  <si>
    <t>CAP-CSA INFTRASTRURE</t>
  </si>
  <si>
    <t>F.10003.01</t>
  </si>
  <si>
    <t>Disaster Recovery Solutions</t>
  </si>
  <si>
    <t>F.10003.01.01</t>
  </si>
  <si>
    <t>DISASTER RECOVERY SOLUTIONS</t>
  </si>
  <si>
    <t>F.10003.01.01.01</t>
  </si>
  <si>
    <t>Jason L Shamp</t>
  </si>
  <si>
    <t>REL  SETC  //  PLNG</t>
  </si>
  <si>
    <t>3CORP89000</t>
  </si>
  <si>
    <t>2DRIV41200</t>
  </si>
  <si>
    <t>Information Technology CSA</t>
  </si>
  <si>
    <t>F.10003.02</t>
  </si>
  <si>
    <t>F.10003.02.01</t>
  </si>
  <si>
    <t>Backup DC Design, Construct, Commission</t>
  </si>
  <si>
    <t>F.10003.02.01.01</t>
  </si>
  <si>
    <t>Carolyn Danielson</t>
  </si>
  <si>
    <t>3CORP58000</t>
  </si>
  <si>
    <t>F.10006</t>
  </si>
  <si>
    <t>CAP-FTIP</t>
  </si>
  <si>
    <t>F.10006.01</t>
  </si>
  <si>
    <t>FTIP-BPC</t>
  </si>
  <si>
    <t>F.10006.01.01</t>
  </si>
  <si>
    <t>F.10006.01.01.01</t>
  </si>
  <si>
    <t>FTIP-BPC Phase 1</t>
  </si>
  <si>
    <t>Brian Fellon</t>
  </si>
  <si>
    <t>2CORP40000</t>
  </si>
  <si>
    <t>3CORP40000</t>
  </si>
  <si>
    <t>2DRIV41100</t>
  </si>
  <si>
    <t>Finance CSA</t>
  </si>
  <si>
    <t>F.10006.01.01.02</t>
  </si>
  <si>
    <t>FTIP-PHASE 1</t>
  </si>
  <si>
    <t>CLSD SETC  //  EXEC</t>
  </si>
  <si>
    <t>F.10006.01.01.03</t>
  </si>
  <si>
    <t>FTIP Phase 2</t>
  </si>
  <si>
    <t>F.10006.02</t>
  </si>
  <si>
    <t>FTIP-ECC</t>
  </si>
  <si>
    <t>F.10006.02.01</t>
  </si>
  <si>
    <t>F.10006.02.01.01</t>
  </si>
  <si>
    <t>FTIP-ECC Phase 1</t>
  </si>
  <si>
    <t>F.10006.03</t>
  </si>
  <si>
    <t>F.10006.03.01</t>
  </si>
  <si>
    <t>F.10006.03.01.01</t>
  </si>
  <si>
    <t>F.10007</t>
  </si>
  <si>
    <t>CAP-FUTURE PROJECT FUNDING CSA</t>
  </si>
  <si>
    <t>F.10007.01</t>
  </si>
  <si>
    <t>F.10007.01.01</t>
  </si>
  <si>
    <t>F.10007.01.01.01</t>
  </si>
  <si>
    <t>Margaret Hopkins</t>
  </si>
  <si>
    <t>F.10007.02</t>
  </si>
  <si>
    <t>IT Operational Projects</t>
  </si>
  <si>
    <t>F.10007.02.01</t>
  </si>
  <si>
    <t>F.10007.02.01.01</t>
  </si>
  <si>
    <t>3CORP82000</t>
  </si>
  <si>
    <t>1DRIV43000</t>
  </si>
  <si>
    <t>IT Operational</t>
  </si>
  <si>
    <t>2DRIV43100</t>
  </si>
  <si>
    <t>Licensing</t>
  </si>
  <si>
    <t>F.10013</t>
  </si>
  <si>
    <t>CAP-ISR</t>
  </si>
  <si>
    <t>F.10013.02</t>
  </si>
  <si>
    <t>ISR-CUSTOMER SOLUTIONS &amp; CORP AFFAIRS</t>
  </si>
  <si>
    <t>F.10013.02.01</t>
  </si>
  <si>
    <t>F.10013.02.01.01</t>
  </si>
  <si>
    <t>ISR-Custmer Solutins &amp; Corp Affairs 2016</t>
  </si>
  <si>
    <t>3CORP81000</t>
  </si>
  <si>
    <t>1DRIV42000</t>
  </si>
  <si>
    <t>Information Service Requests</t>
  </si>
  <si>
    <t>2DRIV42200</t>
  </si>
  <si>
    <t>F.10013.02.01.02</t>
  </si>
  <si>
    <t>ISR-Custmr Solutions &amp; Corp Affairs</t>
  </si>
  <si>
    <t>F.10013.03</t>
  </si>
  <si>
    <t>ISR-ENERGY OPERATIONS</t>
  </si>
  <si>
    <t>F.10013.03.01</t>
  </si>
  <si>
    <t>F.10013.03.01.01</t>
  </si>
  <si>
    <t>ISR-Energy Operations 2016</t>
  </si>
  <si>
    <t>2DRIV42300</t>
  </si>
  <si>
    <t>F.10013.03.01.02</t>
  </si>
  <si>
    <t>ISR-Energy Operations</t>
  </si>
  <si>
    <t>F.10013.04</t>
  </si>
  <si>
    <t>ISR-FINANCE</t>
  </si>
  <si>
    <t>F.10013.04.01</t>
  </si>
  <si>
    <t>F.10013.04.01.01</t>
  </si>
  <si>
    <t>ISR-Finance 2016</t>
  </si>
  <si>
    <t>2DRIV42400</t>
  </si>
  <si>
    <t>Finance ISR</t>
  </si>
  <si>
    <t>F.10013.04.01.02</t>
  </si>
  <si>
    <t>ISR-Finance</t>
  </si>
  <si>
    <t>F.10013.05</t>
  </si>
  <si>
    <t>ISR-HR AND ADMIN SERVICES</t>
  </si>
  <si>
    <t>F.10013.05.01</t>
  </si>
  <si>
    <t>F.10013.05.01.01</t>
  </si>
  <si>
    <t>ISR-HR and Admin Services 2016</t>
  </si>
  <si>
    <t>Sreenivasa S.K. Sunku</t>
  </si>
  <si>
    <t>2DRIV42100</t>
  </si>
  <si>
    <t>F.10013.05.01.02</t>
  </si>
  <si>
    <t>ISR-HR and Admin Services</t>
  </si>
  <si>
    <t>F.10013.06</t>
  </si>
  <si>
    <t>ISR-IT</t>
  </si>
  <si>
    <t>F.10013.06.01</t>
  </si>
  <si>
    <t>F.10013.06.01.01</t>
  </si>
  <si>
    <t>ISR-IT 2016</t>
  </si>
  <si>
    <t>2DRIV42500</t>
  </si>
  <si>
    <t>Information Technology ISR</t>
  </si>
  <si>
    <t>F.10013.06.01.02</t>
  </si>
  <si>
    <t>F.10013.07</t>
  </si>
  <si>
    <t>ISR-LEGAL AND COMPLIANCE</t>
  </si>
  <si>
    <t>F.10013.07.01</t>
  </si>
  <si>
    <t>F.10013.07.01.01</t>
  </si>
  <si>
    <t>ISR-Legal and Compliance 2016</t>
  </si>
  <si>
    <t>2DRIV42000</t>
  </si>
  <si>
    <t>CEO/Legal</t>
  </si>
  <si>
    <t>F.10013.07.01.02</t>
  </si>
  <si>
    <t>ISR-Legal and Compliance</t>
  </si>
  <si>
    <t>F.10013.08</t>
  </si>
  <si>
    <t>ISR-OPERATIONS</t>
  </si>
  <si>
    <t>F.10013.08.01</t>
  </si>
  <si>
    <t>F.10013.08.01.01</t>
  </si>
  <si>
    <t>ISR-Operations 2016</t>
  </si>
  <si>
    <t>2DRIV42600</t>
  </si>
  <si>
    <t>IT Operations</t>
  </si>
  <si>
    <t>F.10013.08.01.02</t>
  </si>
  <si>
    <t>ISR-Operations</t>
  </si>
  <si>
    <t>F.10014</t>
  </si>
  <si>
    <t>CAP-IT TRANSITION WBS</t>
  </si>
  <si>
    <t>F.10014.01</t>
  </si>
  <si>
    <t>IT TRANSITION WBS</t>
  </si>
  <si>
    <t>F.10014.01.01</t>
  </si>
  <si>
    <t>F.10014.01.01.01</t>
  </si>
  <si>
    <t>Suzanne L Tamayo</t>
  </si>
  <si>
    <t>3CORP89500</t>
  </si>
  <si>
    <t>F.10015</t>
  </si>
  <si>
    <t>CAP-OPERATIONAL APPLICATIONS</t>
  </si>
  <si>
    <t>F.10015.01</t>
  </si>
  <si>
    <t>DATA</t>
  </si>
  <si>
    <t>F.10015.01.01</t>
  </si>
  <si>
    <t>DATABASE LICENSE GROWTH</t>
  </si>
  <si>
    <t>F.10015.01.01.01</t>
  </si>
  <si>
    <t>2DRIV43200</t>
  </si>
  <si>
    <t>Operational Applications</t>
  </si>
  <si>
    <t>F.10015.01.02</t>
  </si>
  <si>
    <t>DATABASE UPGRADE</t>
  </si>
  <si>
    <t>F.10015.01.02.01</t>
  </si>
  <si>
    <t>F.10015.02</t>
  </si>
  <si>
    <t>F.10015.02.01</t>
  </si>
  <si>
    <t>APPLICATION MONITORING</t>
  </si>
  <si>
    <t>F.10015.02.01.01</t>
  </si>
  <si>
    <t>Application Monitoring 2016</t>
  </si>
  <si>
    <t>F.10015.02.01.02</t>
  </si>
  <si>
    <t>Application Monitoring</t>
  </si>
  <si>
    <t>F.10015.02.02</t>
  </si>
  <si>
    <t>ECS Point Growth</t>
  </si>
  <si>
    <t>F.10015.02.02.01</t>
  </si>
  <si>
    <t>F.10015.02.03</t>
  </si>
  <si>
    <t>EMS 3.X UPGRADE</t>
  </si>
  <si>
    <t>F.10015.02.03.01</t>
  </si>
  <si>
    <t>F.10015.02.04</t>
  </si>
  <si>
    <t>EMS UPGRADE 2.5 RELEASE 2</t>
  </si>
  <si>
    <t>F.10015.02.04.01</t>
  </si>
  <si>
    <t>F.10015.02.05</t>
  </si>
  <si>
    <t>GAS CONTROL</t>
  </si>
  <si>
    <t>F.10015.02.05.01</t>
  </si>
  <si>
    <t>F.10015.02.07</t>
  </si>
  <si>
    <t>OATI-WEBTRADER UPGRADE</t>
  </si>
  <si>
    <t>F.10015.02.07.01</t>
  </si>
  <si>
    <t>F.10015.02.08</t>
  </si>
  <si>
    <t>OMS</t>
  </si>
  <si>
    <t>F.10015.02.08.01</t>
  </si>
  <si>
    <t>F.10015.02.09</t>
  </si>
  <si>
    <t>OMS-ICCP UPGRADE</t>
  </si>
  <si>
    <t>F.10015.02.09.01</t>
  </si>
  <si>
    <t>F.10015.02.10</t>
  </si>
  <si>
    <t>OMS-TOA UPGRADE</t>
  </si>
  <si>
    <t>F.10015.02.10.01</t>
  </si>
  <si>
    <t>F.10015.02.12</t>
  </si>
  <si>
    <t>POWERSIMM UPGRADE</t>
  </si>
  <si>
    <t>F.10015.02.12.01</t>
  </si>
  <si>
    <t>F.10015.02.13</t>
  </si>
  <si>
    <t>Solar Choice Program</t>
  </si>
  <si>
    <t>F.10015.02.13.01</t>
  </si>
  <si>
    <t>F.10015.03</t>
  </si>
  <si>
    <t>FINANCE</t>
  </si>
  <si>
    <t>F.10015.03.01</t>
  </si>
  <si>
    <t>PowerPlant Upgrade/Tax Repairs</t>
  </si>
  <si>
    <t>F.10015.03.01.01</t>
  </si>
  <si>
    <t>POWERPLANT UPGRADE/TAX REPAIRS</t>
  </si>
  <si>
    <t>F.10015.04</t>
  </si>
  <si>
    <t>METER</t>
  </si>
  <si>
    <t>F.10015.04.01</t>
  </si>
  <si>
    <t>EIM</t>
  </si>
  <si>
    <t>F.10015.04.01.01</t>
  </si>
  <si>
    <t>F.10015.04.02</t>
  </si>
  <si>
    <t>MDMS License Extension</t>
  </si>
  <si>
    <t>F.10015.04.02.01</t>
  </si>
  <si>
    <t>MDMS License Extension 2016</t>
  </si>
  <si>
    <t>F.10015.04.02.02</t>
  </si>
  <si>
    <t>F.10015.06</t>
  </si>
  <si>
    <t>SAP</t>
  </si>
  <si>
    <t>F.10015.06.01</t>
  </si>
  <si>
    <t>HA/DR-Disaster Recovery Solutions</t>
  </si>
  <si>
    <t>F.10015.06.01.01</t>
  </si>
  <si>
    <t>HA/DR-DISASTER RECOVERY SOLUTIONS</t>
  </si>
  <si>
    <t>F.10015.06.02</t>
  </si>
  <si>
    <t>HANA FOR ECC AND CRM</t>
  </si>
  <si>
    <t>F.10015.06.02.01</t>
  </si>
  <si>
    <t>F.10015.06.03</t>
  </si>
  <si>
    <t>SAP DATA SERVICES AND DQM</t>
  </si>
  <si>
    <t>F.10015.06.03.01</t>
  </si>
  <si>
    <t>F.10015.06.04</t>
  </si>
  <si>
    <t>SAP ECC AND CRM HANA MIGRATION</t>
  </si>
  <si>
    <t>F.10015.06.04.01</t>
  </si>
  <si>
    <t>F.10015.06.05</t>
  </si>
  <si>
    <t>SAP HR SUPPORT PACKS</t>
  </si>
  <si>
    <t>F.10015.06.05.01</t>
  </si>
  <si>
    <t>SAP HR Support Packs</t>
  </si>
  <si>
    <t>F.10015.06.06</t>
  </si>
  <si>
    <t>SAP HR UPGRADE &amp; ANNUAL LEGAL PACKS</t>
  </si>
  <si>
    <t>F.10015.06.06.01</t>
  </si>
  <si>
    <t>SAP HR Upgrade &amp; Annual Legal Packs 2016</t>
  </si>
  <si>
    <t>F.10015.06.07</t>
  </si>
  <si>
    <t>SAP PORTAL UPGRADE</t>
  </si>
  <si>
    <t>F.10015.06.07.01</t>
  </si>
  <si>
    <t>F.10015.06.08</t>
  </si>
  <si>
    <t>SAP GRC (10.1)</t>
  </si>
  <si>
    <t>F.10015.06.08.01</t>
  </si>
  <si>
    <t>F.10015.06.09</t>
  </si>
  <si>
    <t>SOLUTION MANAGER UPGRADE</t>
  </si>
  <si>
    <t>F.10015.06.09.01</t>
  </si>
  <si>
    <t>F.10015.06.10</t>
  </si>
  <si>
    <t>UPGRADE SAP CENTRAL PROCESS SCHEDULER</t>
  </si>
  <si>
    <t>F.10015.06.10.01</t>
  </si>
  <si>
    <t>F.10015.06.11</t>
  </si>
  <si>
    <t>UPGRADE SAP PI AND SLD AND EASYSOFT</t>
  </si>
  <si>
    <t>F.10015.06.11.01</t>
  </si>
  <si>
    <t>F.10015.06.12</t>
  </si>
  <si>
    <t>HA/DR</t>
  </si>
  <si>
    <t>F.10015.06.12.01</t>
  </si>
  <si>
    <t>F.10015.06.13</t>
  </si>
  <si>
    <t>SAP BW/BOBJ/BWA Upgrades</t>
  </si>
  <si>
    <t>F.10015.06.13.01</t>
  </si>
  <si>
    <t>F.10015.08</t>
  </si>
  <si>
    <t>WEB</t>
  </si>
  <si>
    <t>F.10015.08.01</t>
  </si>
  <si>
    <t>ASG UPGRADES</t>
  </si>
  <si>
    <t>F.10015.08.01.01</t>
  </si>
  <si>
    <t>James W Weiss</t>
  </si>
  <si>
    <t>F.10015.08.02</t>
  </si>
  <si>
    <t>BPM TECHN RATIONALIZATION</t>
  </si>
  <si>
    <t>F.10015.08.02.01</t>
  </si>
  <si>
    <t>F.10015.08.03</t>
  </si>
  <si>
    <t>IAM Enhancements</t>
  </si>
  <si>
    <t>F.10015.08.03.01</t>
  </si>
  <si>
    <t>IAM Enhancements 2016</t>
  </si>
  <si>
    <t>F.10015.08.03.02</t>
  </si>
  <si>
    <t>F.10015.08.06</t>
  </si>
  <si>
    <t>MV90 DR ENHANCEMENT</t>
  </si>
  <si>
    <t>F.10015.08.06.01</t>
  </si>
  <si>
    <t>F.10015.08.07</t>
  </si>
  <si>
    <t>MV90 UPGRADE</t>
  </si>
  <si>
    <t>F.10015.08.07.01</t>
  </si>
  <si>
    <t>F.10015.08.08</t>
  </si>
  <si>
    <t>PROJECTWISE TECH REFRESH</t>
  </si>
  <si>
    <t>F.10015.08.08.01</t>
  </si>
  <si>
    <t>F.10015.08.09</t>
  </si>
  <si>
    <t>PSE.COM</t>
  </si>
  <si>
    <t>F.10015.08.09.01</t>
  </si>
  <si>
    <t>AUTOMATION-PSE.COM</t>
  </si>
  <si>
    <t>F.10015.08.09.02</t>
  </si>
  <si>
    <t>PSE.com</t>
  </si>
  <si>
    <t>F.10015.08.10</t>
  </si>
  <si>
    <t>PSEWEB SHAREPOINT UPGRADE</t>
  </si>
  <si>
    <t>F.10015.08.10.01</t>
  </si>
  <si>
    <t>F.10015.08.11</t>
  </si>
  <si>
    <t>Service Now Enhancement Program</t>
  </si>
  <si>
    <t>F.10015.08.11.01</t>
  </si>
  <si>
    <t>Service Now Enhancement Program 2016</t>
  </si>
  <si>
    <t>F.10015.08.11.02</t>
  </si>
  <si>
    <t>F.10015.08.12</t>
  </si>
  <si>
    <t>Windows 2003</t>
  </si>
  <si>
    <t>F.10015.08.12.01</t>
  </si>
  <si>
    <t>F.10017</t>
  </si>
  <si>
    <t>CAP-OPERATIONAL INFRASTRUCTURE</t>
  </si>
  <si>
    <t>F.10017.02</t>
  </si>
  <si>
    <t>DATA CENTER</t>
  </si>
  <si>
    <t>F.10017.02.01</t>
  </si>
  <si>
    <t>ANNUAL COMM ROOM REFRESH</t>
  </si>
  <si>
    <t>F.10017.02.01.01</t>
  </si>
  <si>
    <t>Annual Comm Room Refresh 2016</t>
  </si>
  <si>
    <t>2DRIV43300</t>
  </si>
  <si>
    <t>Technology Refresh</t>
  </si>
  <si>
    <t>F.10017.02.01.02</t>
  </si>
  <si>
    <t>Annual Comm Room Refresh</t>
  </si>
  <si>
    <t>F.10017.02.02</t>
  </si>
  <si>
    <t>ANNUAL DATA CENTER REFRESH AND GROWTH</t>
  </si>
  <si>
    <t>F.10017.02.02.01</t>
  </si>
  <si>
    <t>Annual Data Center Refresh &amp; Growth 2016</t>
  </si>
  <si>
    <t>F.10017.02.02.02</t>
  </si>
  <si>
    <t>Annual Data Center Refresh and Growth</t>
  </si>
  <si>
    <t>F.10017.02.03</t>
  </si>
  <si>
    <t>DR FOR BW</t>
  </si>
  <si>
    <t>F.10017.02.03.01</t>
  </si>
  <si>
    <t>F.10017.03</t>
  </si>
  <si>
    <t>DESKTOP</t>
  </si>
  <si>
    <t>F.10017.03.01</t>
  </si>
  <si>
    <t>PC/TB Refresh</t>
  </si>
  <si>
    <t>F.10017.03.01.01</t>
  </si>
  <si>
    <t>Jeremy Norris</t>
  </si>
  <si>
    <t>F.10017.03.02</t>
  </si>
  <si>
    <t>Annual PSE Growth</t>
  </si>
  <si>
    <t>F.10017.03.02.01</t>
  </si>
  <si>
    <t>F.10017.03.03</t>
  </si>
  <si>
    <t>ANNUAL END USER BREAK/FIX(REFRESH)</t>
  </si>
  <si>
    <t>F.10017.03.03.01</t>
  </si>
  <si>
    <t>Annual End User Break/Fix(Refresh) 2016</t>
  </si>
  <si>
    <t>Lindsay Yonce</t>
  </si>
  <si>
    <t>F.10017.03.04</t>
  </si>
  <si>
    <t>ANNUAL END USER GROWTH</t>
  </si>
  <si>
    <t>F.10017.03.04.01</t>
  </si>
  <si>
    <t>Annual End User Growth 2016</t>
  </si>
  <si>
    <t>2DRIV43000</t>
  </si>
  <si>
    <t>Growth</t>
  </si>
  <si>
    <t>F.10017.03.05</t>
  </si>
  <si>
    <t>ANNUAL END USER PC REFRESH</t>
  </si>
  <si>
    <t>F.10017.03.05.01</t>
  </si>
  <si>
    <t>Annual End User PC Refresh 2016</t>
  </si>
  <si>
    <t>F.10017.03.06</t>
  </si>
  <si>
    <t>ANNUAL END USER STRATEGY REFRESH</t>
  </si>
  <si>
    <t>F.10017.03.06.01</t>
  </si>
  <si>
    <t>Annual End User Strategy Refresh 2016</t>
  </si>
  <si>
    <t>F.10017.03.07</t>
  </si>
  <si>
    <t>ANNUAL TOUGHBOOK REFRESH</t>
  </si>
  <si>
    <t>F.10017.03.07.01</t>
  </si>
  <si>
    <t>Annual Toughbook Refresh 2016</t>
  </si>
  <si>
    <t>F.10017.05</t>
  </si>
  <si>
    <t>IT INFRASTRUCTURE</t>
  </si>
  <si>
    <t>F.10017.05.02</t>
  </si>
  <si>
    <t>RADIO LEGAL OBLIGATIONS</t>
  </si>
  <si>
    <t>F.10017.05.02.01</t>
  </si>
  <si>
    <t>Jason R Weber</t>
  </si>
  <si>
    <t>F.10017.05.03</t>
  </si>
  <si>
    <t>Annual MS Enterprise Agreement Grwth</t>
  </si>
  <si>
    <t>F.10017.05.03.01</t>
  </si>
  <si>
    <t>Annual MS Enterprise Agrmn't Grwth 2016</t>
  </si>
  <si>
    <t>F.10017.05.03.02</t>
  </si>
  <si>
    <t>Annual MS Enterprise Agreement Growth</t>
  </si>
  <si>
    <t>Jason Wilcox</t>
  </si>
  <si>
    <t>F.10017.06</t>
  </si>
  <si>
    <t>OPERATIONS</t>
  </si>
  <si>
    <t>F.10017.06.01</t>
  </si>
  <si>
    <t>DATA ANALYTICS</t>
  </si>
  <si>
    <t>F.10017.06.01.01</t>
  </si>
  <si>
    <t>F.10017.06.02</t>
  </si>
  <si>
    <t>F.10017.06.02.01</t>
  </si>
  <si>
    <t>DISASTER RECOVERY SOLUTIONS-OPS</t>
  </si>
  <si>
    <t>William (Jeff) Neumann</t>
  </si>
  <si>
    <t>F.10017.06.03</t>
  </si>
  <si>
    <t>JABBER</t>
  </si>
  <si>
    <t>F.10017.06.03.01</t>
  </si>
  <si>
    <t>F.10017.06.04</t>
  </si>
  <si>
    <t>SCCM MIGRATION</t>
  </si>
  <si>
    <t>F.10017.06.04.01</t>
  </si>
  <si>
    <t>SCCM Migration 2016</t>
  </si>
  <si>
    <t>F.10017.08</t>
  </si>
  <si>
    <t>SCADA</t>
  </si>
  <si>
    <t>F.10017.08.01</t>
  </si>
  <si>
    <t>ANNUAL SCADA GROWTH</t>
  </si>
  <si>
    <t>F.10017.08.01.01</t>
  </si>
  <si>
    <t>Annual SCADA Growth 2016</t>
  </si>
  <si>
    <t>F.10017.08.02</t>
  </si>
  <si>
    <t>ANNUAL SCADA REFRESH</t>
  </si>
  <si>
    <t>F.10017.08.02.01</t>
  </si>
  <si>
    <t>Annual SCADA Refresh</t>
  </si>
  <si>
    <t>Ronald J Tornquist</t>
  </si>
  <si>
    <t>F.10017.08.03</t>
  </si>
  <si>
    <t>ENHANCED SUBSTATION COMMUNICATIONS</t>
  </si>
  <si>
    <t>F.10017.08.03.01</t>
  </si>
  <si>
    <t>F.10017.08.04</t>
  </si>
  <si>
    <t>GAS SCADA RELIABILITY</t>
  </si>
  <si>
    <t>F.10017.08.04.01</t>
  </si>
  <si>
    <t>F.10017.08.05</t>
  </si>
  <si>
    <t>Enhanced Substation</t>
  </si>
  <si>
    <t>F.10017.08.05.01</t>
  </si>
  <si>
    <t>ENHANCED SUBSTATION</t>
  </si>
  <si>
    <t>F.10017.08.06</t>
  </si>
  <si>
    <t>SCADA Growth Point Licensing</t>
  </si>
  <si>
    <t>F.10017.08.06.01</t>
  </si>
  <si>
    <t>F.10017.09</t>
  </si>
  <si>
    <t>SECURITY INFRASTRUCTURE</t>
  </si>
  <si>
    <t>F.10017.09.01</t>
  </si>
  <si>
    <t>ANNUAL SECURITY INFRA TECH REFRESH</t>
  </si>
  <si>
    <t>F.10017.09.01.01</t>
  </si>
  <si>
    <t>Annual Security Infra Tech Refresh 2016</t>
  </si>
  <si>
    <t>Gerald (Jerry) E VanCorbach</t>
  </si>
  <si>
    <t>F.10017.09.02</t>
  </si>
  <si>
    <t>EMAIL SECURITY GATEWAY REFRESH</t>
  </si>
  <si>
    <t>F.10017.09.02.01</t>
  </si>
  <si>
    <t>F.10017.09.03</t>
  </si>
  <si>
    <t>FIREWALL UPGRADE</t>
  </si>
  <si>
    <t>F.10017.09.03.01</t>
  </si>
  <si>
    <t>NERC</t>
  </si>
  <si>
    <t>F.10017.09.04</t>
  </si>
  <si>
    <t>OPERATIONS FIREWALL REFRESH</t>
  </si>
  <si>
    <t>F.10017.09.04.01</t>
  </si>
  <si>
    <t>F.10017.09.05</t>
  </si>
  <si>
    <t>SECURITY SYSTEM LICENSE GROWTH</t>
  </si>
  <si>
    <t>F.10017.09.05.01</t>
  </si>
  <si>
    <t>William W Lidster</t>
  </si>
  <si>
    <t>F.10017.09.06</t>
  </si>
  <si>
    <t>ZONE REFRESH</t>
  </si>
  <si>
    <t>F.10017.09.06.01</t>
  </si>
  <si>
    <t>F.10017.10</t>
  </si>
  <si>
    <t>SERVER</t>
  </si>
  <si>
    <t>F.10017.10.03</t>
  </si>
  <si>
    <t>ANNUAL SERVER VIRTUALIZATION GROWTH</t>
  </si>
  <si>
    <t>F.10017.10.03.01</t>
  </si>
  <si>
    <t>Annual Server Virtualization Growth 2016</t>
  </si>
  <si>
    <t>F.10017.10.03.02</t>
  </si>
  <si>
    <t>Annual Server Virtualization Growth</t>
  </si>
  <si>
    <t>F.10017.10.05</t>
  </si>
  <si>
    <t>ANNUAL VIRTUAL DESKTOP GROWTH</t>
  </si>
  <si>
    <t>F.10017.10.05.01</t>
  </si>
  <si>
    <t>Annual Virtual Desktop Growth 2016</t>
  </si>
  <si>
    <t>F.10017.10.06</t>
  </si>
  <si>
    <t>ANNUAL WINDOWS SERVER REFRESH</t>
  </si>
  <si>
    <t>F.10017.10.06.01</t>
  </si>
  <si>
    <t>Annual Windows Server Refresh 2016</t>
  </si>
  <si>
    <t>F.10017.10.06.02</t>
  </si>
  <si>
    <t>Annual Windows Server Refresh</t>
  </si>
  <si>
    <t>F.10017.10.07</t>
  </si>
  <si>
    <t>EXCHANGE UPGRADE</t>
  </si>
  <si>
    <t>F.10017.10.07.01</t>
  </si>
  <si>
    <t>F.10017.10.08</t>
  </si>
  <si>
    <t>MOVE IT CENTRAL IN DR</t>
  </si>
  <si>
    <t>F.10017.10.08.01</t>
  </si>
  <si>
    <t>F.10017.10.09</t>
  </si>
  <si>
    <t>REFRESH OF REMOTE SITE INFRASTRUCTURE</t>
  </si>
  <si>
    <t>F.10017.10.09.01</t>
  </si>
  <si>
    <t>F.10017.10.10</t>
  </si>
  <si>
    <t>SCCM HARDWARE REFRESH</t>
  </si>
  <si>
    <t>F.10017.10.10.01</t>
  </si>
  <si>
    <t>SCCM Hardware Refresh</t>
  </si>
  <si>
    <t>F.10017.10.11</t>
  </si>
  <si>
    <t>SERVER UPGRADE</t>
  </si>
  <si>
    <t>F.10017.10.11.01</t>
  </si>
  <si>
    <t>ARC</t>
  </si>
  <si>
    <t>F.10017.10.11.02</t>
  </si>
  <si>
    <t>DNS PLATFORM</t>
  </si>
  <si>
    <t>F.10017.10.12</t>
  </si>
  <si>
    <t>PSE@Work-IT</t>
  </si>
  <si>
    <t>F.10017.10.12.01</t>
  </si>
  <si>
    <t>F.10017.10.13</t>
  </si>
  <si>
    <t>CLOUD INFRASTRUCTURE BUILD</t>
  </si>
  <si>
    <t>F.10017.10.13.01</t>
  </si>
  <si>
    <t>F.10017.11</t>
  </si>
  <si>
    <t>STORAGE</t>
  </si>
  <si>
    <t>F.10017.11.01</t>
  </si>
  <si>
    <t>Annual Storage/Backup Growth &amp; Refresh</t>
  </si>
  <si>
    <t>F.10017.11.01.01</t>
  </si>
  <si>
    <t>Annual Storage/Bckup Grwth &amp; Refrsh 2016</t>
  </si>
  <si>
    <t>F.10017.11.01.02</t>
  </si>
  <si>
    <t>Annual Strge/Bckup Growth &amp; Refresh</t>
  </si>
  <si>
    <t>Todd W Ogilvie</t>
  </si>
  <si>
    <t>F.10017.11.02</t>
  </si>
  <si>
    <t>Annual LUNIX AIX Refresh &amp; Growth</t>
  </si>
  <si>
    <t>F.10017.11.02.01</t>
  </si>
  <si>
    <t>Annual LUNIX AIX Refresh &amp; Growth 2016</t>
  </si>
  <si>
    <t>F.10017.11.02.02</t>
  </si>
  <si>
    <t>F.10017.12</t>
  </si>
  <si>
    <t>TELECOM</t>
  </si>
  <si>
    <t>F.10017.12.01</t>
  </si>
  <si>
    <t>ANNUAL FIBER REFRESH</t>
  </si>
  <si>
    <t>F.10017.12.01.01</t>
  </si>
  <si>
    <t>Annual Fiber Refresh</t>
  </si>
  <si>
    <t>Brad H Stevenson</t>
  </si>
  <si>
    <t>F.10017.12.02</t>
  </si>
  <si>
    <t>ANNUAL FIBER SMALL PROJECTS</t>
  </si>
  <si>
    <t>F.10017.12.02.01</t>
  </si>
  <si>
    <t>Annual Fiber Small Projects 2016</t>
  </si>
  <si>
    <t>F.10017.12.03</t>
  </si>
  <si>
    <t>ANNUAL MICROWAVE RADIO REFRESH</t>
  </si>
  <si>
    <t>F.10017.12.03.01</t>
  </si>
  <si>
    <t>Annual Microwave Radio Refresh</t>
  </si>
  <si>
    <t>F.10017.12.04</t>
  </si>
  <si>
    <t>ANNUAL RADIO CAPACITY AND GROWTH</t>
  </si>
  <si>
    <t>F.10017.12.04.01</t>
  </si>
  <si>
    <t>Annual Radio Capacity and Growth 2016</t>
  </si>
  <si>
    <t>F.10017.12.05</t>
  </si>
  <si>
    <t>ANNUAL RADIO REFRESH</t>
  </si>
  <si>
    <t>F.10017.12.05.01</t>
  </si>
  <si>
    <t>Annual Radio Refresh</t>
  </si>
  <si>
    <t>F.10017.12.06</t>
  </si>
  <si>
    <t>ANNUAL TELECOM EQUIPMENT GROWTH</t>
  </si>
  <si>
    <t>F.10017.12.06.01</t>
  </si>
  <si>
    <t>Annual Telecom Equipment Growth 2016</t>
  </si>
  <si>
    <t>F.10017.12.06.02</t>
  </si>
  <si>
    <t>Annual Telecom Equipment Growth</t>
  </si>
  <si>
    <t>F.10017.12.08</t>
  </si>
  <si>
    <t>ANNUAL TELECOM NETWORK REFRESH &amp; GROWTH</t>
  </si>
  <si>
    <t>F.10017.12.08.01</t>
  </si>
  <si>
    <t>Annual Telecom Network Refrsh&amp;Grwth 2016</t>
  </si>
  <si>
    <t>F.10017.12.08.02</t>
  </si>
  <si>
    <t>Annual Telecom Network Refrsh&amp;Grwth</t>
  </si>
  <si>
    <t>F.10017.12.09</t>
  </si>
  <si>
    <t>ANNUAL TEST EQUIPMENT REFRESH</t>
  </si>
  <si>
    <t>F.10017.12.09.01</t>
  </si>
  <si>
    <t>Annual Test Equipment Refresh 2016</t>
  </si>
  <si>
    <t>F.10017.12.09.02</t>
  </si>
  <si>
    <t>Annual Test Equipment Refresh</t>
  </si>
  <si>
    <t>F.10017.12.10</t>
  </si>
  <si>
    <t>BALDI TO WHITE RIVER MW UPGRADE</t>
  </si>
  <si>
    <t>F.10017.12.10.01</t>
  </si>
  <si>
    <t>F.10017.12.11</t>
  </si>
  <si>
    <t>CHANNEL BANK GROWTH AND REFRESH</t>
  </si>
  <si>
    <t>F.10017.12.11.01</t>
  </si>
  <si>
    <t>F.10017.12.12</t>
  </si>
  <si>
    <t>CISCO UPGRADE</t>
  </si>
  <si>
    <t>F.10017.12.12.01</t>
  </si>
  <si>
    <t>F.10017.12.13</t>
  </si>
  <si>
    <t>Zetron Data Base</t>
  </si>
  <si>
    <t>F.10017.12.13.01</t>
  </si>
  <si>
    <t>ZETRON DATA BASE</t>
  </si>
  <si>
    <t>F.10017.12.14</t>
  </si>
  <si>
    <t>FIBER NETWORK UPGRADE</t>
  </si>
  <si>
    <t>F.10017.12.14.01</t>
  </si>
  <si>
    <t>F.10017.12.15</t>
  </si>
  <si>
    <t>GAS CIRCUIT RELIABILITY ENHANCEMENT</t>
  </si>
  <si>
    <t>F.10017.12.15.01</t>
  </si>
  <si>
    <t>F.10017.12.16</t>
  </si>
  <si>
    <t>Appilcations</t>
  </si>
  <si>
    <t>F.10017.12.16.01</t>
  </si>
  <si>
    <t>APPLICATIONS</t>
  </si>
  <si>
    <t>F.10017.12.17</t>
  </si>
  <si>
    <t>Bellevue Tower MAS</t>
  </si>
  <si>
    <t>F.10017.12.17.01</t>
  </si>
  <si>
    <t>F.10017.12.19</t>
  </si>
  <si>
    <t>RADIO UPGRADE</t>
  </si>
  <si>
    <t>F.10017.12.19.02</t>
  </si>
  <si>
    <t>F.10017.12.20</t>
  </si>
  <si>
    <t>RTU UPGRADE</t>
  </si>
  <si>
    <t>F.10017.12.20.01</t>
  </si>
  <si>
    <t>F.10017.12.21</t>
  </si>
  <si>
    <t>Goldendale Microwave</t>
  </si>
  <si>
    <t>F.10017.12.21.01</t>
  </si>
  <si>
    <t>F.10017.12.22</t>
  </si>
  <si>
    <t>Annual Network Refresh</t>
  </si>
  <si>
    <t>F.10017.12.22.01</t>
  </si>
  <si>
    <t>Annual Network Refresh 2016</t>
  </si>
  <si>
    <t>F.10017.12.22.02</t>
  </si>
  <si>
    <t>William L Mendenhall</t>
  </si>
  <si>
    <t>F.10017.12.23</t>
  </si>
  <si>
    <t>Annual Network Growth</t>
  </si>
  <si>
    <t>F.10017.12.23.01</t>
  </si>
  <si>
    <t>Annual Network Growth 2016</t>
  </si>
  <si>
    <t>F.10017.12.23.02</t>
  </si>
  <si>
    <t>F.10017.13</t>
  </si>
  <si>
    <t>VOICE</t>
  </si>
  <si>
    <t>F.10017.13.01</t>
  </si>
  <si>
    <t>ANNUAL VOICE EQUIPMENT REFRESH</t>
  </si>
  <si>
    <t>F.10017.13.01.01</t>
  </si>
  <si>
    <t>Annual Voice Equipment Refresh 2016</t>
  </si>
  <si>
    <t>F.10017.13.01.02</t>
  </si>
  <si>
    <t>Annual Voice Equipment Refresh</t>
  </si>
  <si>
    <t>James V Burbidge</t>
  </si>
  <si>
    <t>F.10017.13.02</t>
  </si>
  <si>
    <t>ANNUAL VOIP DEPLOYMENT AND REFRESH</t>
  </si>
  <si>
    <t>F.10017.13.02.01</t>
  </si>
  <si>
    <t>Annual VOIP Deployment and Refresh 2016</t>
  </si>
  <si>
    <t>F.10017.13.02.02</t>
  </si>
  <si>
    <t>Annual VOIP Deployment and Refresh</t>
  </si>
  <si>
    <t>F.10017.13.03</t>
  </si>
  <si>
    <t>Access Center Technology Refresh</t>
  </si>
  <si>
    <t>F.10017.13.03.01</t>
  </si>
  <si>
    <t>F.10017.14</t>
  </si>
  <si>
    <t>F.10017.14.01</t>
  </si>
  <si>
    <t>WINDOWS 2003</t>
  </si>
  <si>
    <t>F.10017.14.01.01</t>
  </si>
  <si>
    <t>F.10018</t>
  </si>
  <si>
    <t>CAP-OPERATIONAL IT</t>
  </si>
  <si>
    <t>F.10018.01</t>
  </si>
  <si>
    <t>ARCHITECTURE</t>
  </si>
  <si>
    <t>F.10018.01.01</t>
  </si>
  <si>
    <t>Enterprise Architecture Tool</t>
  </si>
  <si>
    <t>F.10018.01.01.01</t>
  </si>
  <si>
    <t>Enterprise Architecture Tool 2016</t>
  </si>
  <si>
    <t>Joseph Beer</t>
  </si>
  <si>
    <t>F.10018.01.01.02</t>
  </si>
  <si>
    <t>F.10018.04</t>
  </si>
  <si>
    <t>SECURITY</t>
  </si>
  <si>
    <t>F.10018.04.02</t>
  </si>
  <si>
    <t>DATA ENCRYPTION</t>
  </si>
  <si>
    <t>F.10018.04.02.01</t>
  </si>
  <si>
    <t>Eileen F Figone</t>
  </si>
  <si>
    <t>F.10018.04.03</t>
  </si>
  <si>
    <t>ONBOARDING OF THIRD PARTY VENDORS</t>
  </si>
  <si>
    <t>F.10018.04.03.01</t>
  </si>
  <si>
    <t>F.10018.04.04</t>
  </si>
  <si>
    <t>PRIVILEGED IDENTITY MANAGEMENT</t>
  </si>
  <si>
    <t>F.10018.04.04.01</t>
  </si>
  <si>
    <t>Privileged Identity Management</t>
  </si>
  <si>
    <t>F.10018.04.05</t>
  </si>
  <si>
    <t>RFP</t>
  </si>
  <si>
    <t>F.10018.04.05.01</t>
  </si>
  <si>
    <t>AUTOMATION-RFP</t>
  </si>
  <si>
    <t>F.10018.04.06</t>
  </si>
  <si>
    <t>SECURITY OPERATIONS CENTER</t>
  </si>
  <si>
    <t>F.10018.04.06.01</t>
  </si>
  <si>
    <t>F.10018.04.07</t>
  </si>
  <si>
    <t>SIEM</t>
  </si>
  <si>
    <t>F.10018.04.07.01</t>
  </si>
  <si>
    <t>F.10018.05</t>
  </si>
  <si>
    <t>F.10018.05.01</t>
  </si>
  <si>
    <t>F.10018.05.01.01</t>
  </si>
  <si>
    <t>JUMP SERVER</t>
  </si>
  <si>
    <t>F.10018.06</t>
  </si>
  <si>
    <t>F.10018.06.02</t>
  </si>
  <si>
    <t>F.10018.06.02.01</t>
  </si>
  <si>
    <t>F.10020</t>
  </si>
  <si>
    <t>CAP-CSA SECURITY</t>
  </si>
  <si>
    <t>F.10020.01</t>
  </si>
  <si>
    <t>F.10020.01.01</t>
  </si>
  <si>
    <t>PHASE TWO EGRC BUILD-OUT</t>
  </si>
  <si>
    <t>F.10020.01.01.01</t>
  </si>
  <si>
    <t>3CORP85500</t>
  </si>
  <si>
    <t>F.10025</t>
  </si>
  <si>
    <t>CAP-Operational Security</t>
  </si>
  <si>
    <t>F.10025.01</t>
  </si>
  <si>
    <t>F.10025.01.01</t>
  </si>
  <si>
    <t>3RD PARTY PATCHING TOOL</t>
  </si>
  <si>
    <t>F.10025.01.01.01</t>
  </si>
  <si>
    <t>F.10025.01.02</t>
  </si>
  <si>
    <t>WEB APPLICATION FIREWALL</t>
  </si>
  <si>
    <t>F.10025.01.02.01</t>
  </si>
  <si>
    <t>K.10001</t>
  </si>
  <si>
    <t>CAP-BAKER OPERATIONAL</t>
  </si>
  <si>
    <t>K.10001.01</t>
  </si>
  <si>
    <t>BAKER OPERATIONAL</t>
  </si>
  <si>
    <t>K.10001.01.01</t>
  </si>
  <si>
    <t>LOWER BAKER</t>
  </si>
  <si>
    <t>K.10001.01.01.01</t>
  </si>
  <si>
    <t>HYDRO PLANT WORK-LBK</t>
  </si>
  <si>
    <t>Matthew J Blanton</t>
  </si>
  <si>
    <t>3CORP72000</t>
  </si>
  <si>
    <t xml:space="preserve">we group different WBS in Hydro Plant's original plan </t>
  </si>
  <si>
    <t>K.10001.01.01.02</t>
  </si>
  <si>
    <t>SMALL TOOLS-LBK</t>
  </si>
  <si>
    <t>K.10001.01.02</t>
  </si>
  <si>
    <t>UPPER BAKER</t>
  </si>
  <si>
    <t>K.10001.01.02.01</t>
  </si>
  <si>
    <t>HYDRO PLANT WORK-UBK</t>
  </si>
  <si>
    <t>3CORP72500</t>
  </si>
  <si>
    <t>K.10001.01.02.02</t>
  </si>
  <si>
    <t>SMALL TOOLS-UBK</t>
  </si>
  <si>
    <t>K.10002</t>
  </si>
  <si>
    <t>CAP-BAKER PROJECTS</t>
  </si>
  <si>
    <t>K.10002.01</t>
  </si>
  <si>
    <t>BAKER PROJECTS</t>
  </si>
  <si>
    <t>K.10002.01.01</t>
  </si>
  <si>
    <t>K.10002.01.01.01</t>
  </si>
  <si>
    <t>CLUBHOUSE REMODEL VISITOR CENTER-LBK</t>
  </si>
  <si>
    <t>3CORP54000</t>
  </si>
  <si>
    <t>2DRIV72000</t>
  </si>
  <si>
    <t>K.10002.01.01.02</t>
  </si>
  <si>
    <t>COMP REDEVELOPMENT NEW BLDG-LBK</t>
  </si>
  <si>
    <t>2DRIV71000</t>
  </si>
  <si>
    <t>K.10002.01.01.03</t>
  </si>
  <si>
    <t>LANDSLIDE INSTRUMENTATION-LBK</t>
  </si>
  <si>
    <t>Robert E Romocki</t>
  </si>
  <si>
    <t>K.10002.01.01.04</t>
  </si>
  <si>
    <t>RUNNER REPLACE &amp; SYNCH COND MODE-LBK</t>
  </si>
  <si>
    <t>K.10002.01.01.05</t>
  </si>
  <si>
    <t>STAFF GAUGES-LBK</t>
  </si>
  <si>
    <t>K.10002.01.02</t>
  </si>
  <si>
    <t>K.10002.01.02.01</t>
  </si>
  <si>
    <t>DIGITAL GOVERNOR &amp; CONTROLS UNIT 1&amp;2-UBK</t>
  </si>
  <si>
    <t>K.10002.01.02.02</t>
  </si>
  <si>
    <t>RELAY PROTECTION UNIT 1&amp;2-UBK</t>
  </si>
  <si>
    <t>K.10002.01.02.03</t>
  </si>
  <si>
    <t>SECURITY-UBK</t>
  </si>
  <si>
    <t>K.10002.01.02.04</t>
  </si>
  <si>
    <t>WORK BOAT-UBK</t>
  </si>
  <si>
    <t>K.10002.01.02.05</t>
  </si>
  <si>
    <t>FSC Primary Pump-UBK</t>
  </si>
  <si>
    <t>K.10003</t>
  </si>
  <si>
    <t>CAP-BAKER SAFETY</t>
  </si>
  <si>
    <t>K.10003.01</t>
  </si>
  <si>
    <t>BAKER CREST IMPROVEMENTS</t>
  </si>
  <si>
    <t>K.10003.01.01</t>
  </si>
  <si>
    <t>K.10003.01.01.01</t>
  </si>
  <si>
    <t>CREST IMPROVEMENT &amp; FLOODWALL-LBK</t>
  </si>
  <si>
    <t>3CORP71500</t>
  </si>
  <si>
    <t>K.10003.01.01.02</t>
  </si>
  <si>
    <t>DAM GROUTING PROGRAM-LBK</t>
  </si>
  <si>
    <t>3CORP55000</t>
  </si>
  <si>
    <t>Project delayed</t>
  </si>
  <si>
    <t>K.10003.01.01.03</t>
  </si>
  <si>
    <t>HATCHERY RACEWAY PROJECT-LBK</t>
  </si>
  <si>
    <t>K.10003.02</t>
  </si>
  <si>
    <t>BAKER INSTRUMENTATION</t>
  </si>
  <si>
    <t>K.10003.02.01</t>
  </si>
  <si>
    <t>K.10003.02.01.01</t>
  </si>
  <si>
    <t>GALLERY PROJECT-UBK</t>
  </si>
  <si>
    <t>incremental for approved project</t>
  </si>
  <si>
    <t>K.10003.02.01.02</t>
  </si>
  <si>
    <t>W PASS DIKE INSTRMT &amp; STABILITY EVAL-UBK</t>
  </si>
  <si>
    <t>K.10004</t>
  </si>
  <si>
    <t>CAP-COLSTRIP 500KV TRANS LINE</t>
  </si>
  <si>
    <t>K.10004.01</t>
  </si>
  <si>
    <t>COLSTRIP 500KV TRANS LINE</t>
  </si>
  <si>
    <t>K.10004.01.01</t>
  </si>
  <si>
    <t>K.10004.01.01.01</t>
  </si>
  <si>
    <t>COLSTRIP 500KV TRANS LINE-COL</t>
  </si>
  <si>
    <t>George Marshall</t>
  </si>
  <si>
    <t>3CORP73000</t>
  </si>
  <si>
    <t>K.10005</t>
  </si>
  <si>
    <t>CAP-COLSTRIP OPERATIONAL</t>
  </si>
  <si>
    <t>K.10005.01</t>
  </si>
  <si>
    <t>COLSTRIP OPERATIONAL</t>
  </si>
  <si>
    <t>K.10005.01.01</t>
  </si>
  <si>
    <t>COLSTRIP UNIT 1&amp;2</t>
  </si>
  <si>
    <t>K.10005.01.01.01</t>
  </si>
  <si>
    <t>COLSTRIP OPERATIONAL 1&amp;2-COL</t>
  </si>
  <si>
    <t>Charles L Morton</t>
  </si>
  <si>
    <t>3CORP73500</t>
  </si>
  <si>
    <t>K.10005.01.01.02</t>
  </si>
  <si>
    <t>SMALL TOOLS-COL 1&amp;2</t>
  </si>
  <si>
    <t>K.10005.01.01.03</t>
  </si>
  <si>
    <t>Land Sales-COL 1&amp;2</t>
  </si>
  <si>
    <t>K.10005.01.02</t>
  </si>
  <si>
    <t>COLSTRIP UNIT 3&amp;4</t>
  </si>
  <si>
    <t>K.10005.01.02.01</t>
  </si>
  <si>
    <t>COLSTRIP OPERATIONAL 3&amp;4-COL</t>
  </si>
  <si>
    <t>K.10005.01.02.02</t>
  </si>
  <si>
    <t>LAND SALES-COL 3&amp;4</t>
  </si>
  <si>
    <t>K.10005.01.02.03</t>
  </si>
  <si>
    <t>SMALL TOOLS-COL 3&amp;4</t>
  </si>
  <si>
    <t>K.10006</t>
  </si>
  <si>
    <t>CAP-ENCOGEN OPERATIONAL</t>
  </si>
  <si>
    <t>K.10006.01</t>
  </si>
  <si>
    <t>ENCOGEN OPERATIONAL</t>
  </si>
  <si>
    <t>K.10006.01.01</t>
  </si>
  <si>
    <t>ENCOGEN</t>
  </si>
  <si>
    <t>K.10006.01.01.01</t>
  </si>
  <si>
    <t>SMALL TOOLS-ENC</t>
  </si>
  <si>
    <t>Nathan A Garretson</t>
  </si>
  <si>
    <t>3CORP74000</t>
  </si>
  <si>
    <t>K.10006.01.01.02</t>
  </si>
  <si>
    <t>THERMAL PLANT WORK-ENC</t>
  </si>
  <si>
    <t>K.10007</t>
  </si>
  <si>
    <t>CAP-FERNDALE OPERATIONAL</t>
  </si>
  <si>
    <t>K.10007.01</t>
  </si>
  <si>
    <t>FERNDALE OPERATIONAL</t>
  </si>
  <si>
    <t>K.10007.01.01</t>
  </si>
  <si>
    <t>FERNDALE</t>
  </si>
  <si>
    <t>K.10007.01.01.01</t>
  </si>
  <si>
    <t>SMALL TOOLS-FERN</t>
  </si>
  <si>
    <t>3CORP74500</t>
  </si>
  <si>
    <t>K.10007.01.01.02</t>
  </si>
  <si>
    <t>THERMAL PLANT WORK-FERN</t>
  </si>
  <si>
    <t>K.10008</t>
  </si>
  <si>
    <t>CAP-FREDDY 1 OPERATIONAL</t>
  </si>
  <si>
    <t>K.10008.01</t>
  </si>
  <si>
    <t>FREDDY 1 OPERATIONAL</t>
  </si>
  <si>
    <t>K.10008.01.01</t>
  </si>
  <si>
    <t>FREDDY 1</t>
  </si>
  <si>
    <t>K.10008.01.01.01</t>
  </si>
  <si>
    <t>EXCITER UPGRADE-FREDDY 1</t>
  </si>
  <si>
    <t>3CORP75000</t>
  </si>
  <si>
    <t>K.10008.01.01.02</t>
  </si>
  <si>
    <t>NOX CATALYST REPLACEMENT-FREDDY 1</t>
  </si>
  <si>
    <t>K.10008.01.01.03</t>
  </si>
  <si>
    <t>THERMAL PLANT WORK-FDY1</t>
  </si>
  <si>
    <t>K.10009</t>
  </si>
  <si>
    <t>CAP-FREDONIA OPERATIONAL</t>
  </si>
  <si>
    <t>K.10009.01</t>
  </si>
  <si>
    <t>FREDONIA OPERATIONAL</t>
  </si>
  <si>
    <t>K.10009.01.01</t>
  </si>
  <si>
    <t>FREDONIA</t>
  </si>
  <si>
    <t>K.10009.01.01.01</t>
  </si>
  <si>
    <t>SMALL TOOLS-FRA</t>
  </si>
  <si>
    <t>K.10009.01.01.02</t>
  </si>
  <si>
    <t>THERMAL PLANT WORK-FRA</t>
  </si>
  <si>
    <t>K.10010</t>
  </si>
  <si>
    <t>CAP-FREDRICKSON OPERATIONAL</t>
  </si>
  <si>
    <t>K.10010.01</t>
  </si>
  <si>
    <t>FREDRICKSON OPERATIONAL</t>
  </si>
  <si>
    <t>K.10010.01.01</t>
  </si>
  <si>
    <t>FREDRICKSON UNIT 1&amp;2</t>
  </si>
  <si>
    <t>K.10010.01.01.01</t>
  </si>
  <si>
    <t>SMALL TOOLS-FRE</t>
  </si>
  <si>
    <t>Mark Carlson</t>
  </si>
  <si>
    <t>3CORP76000</t>
  </si>
  <si>
    <t>K.10010.01.01.02</t>
  </si>
  <si>
    <t>THERMAL PLANT WORK-FRE</t>
  </si>
  <si>
    <t>K.10011</t>
  </si>
  <si>
    <t>CAP-FREDRICKSON PROJECTS</t>
  </si>
  <si>
    <t>K.10011.01</t>
  </si>
  <si>
    <t>FREDRICKSON PROJECTS</t>
  </si>
  <si>
    <t>K.10011.01.02</t>
  </si>
  <si>
    <t>K.10011.01.02.01</t>
  </si>
  <si>
    <t>BUS DUCT SYSTEM REPLACEMENT U1-FRE</t>
  </si>
  <si>
    <t>K.10011.01.02.02</t>
  </si>
  <si>
    <t>CONSTRUCT PURPOSE-BUILT HAZ-MAT STOR-FRE</t>
  </si>
  <si>
    <t>K.10011.01.02.03</t>
  </si>
  <si>
    <t>WATER TREATMENT SYS REFURBISH-FRE</t>
  </si>
  <si>
    <t>K.10011.01.02.04</t>
  </si>
  <si>
    <t>Gas Fuel System Replacement U1-FRE</t>
  </si>
  <si>
    <t>K.10011.01.02.05</t>
  </si>
  <si>
    <t>Win7 Control System-FRE</t>
  </si>
  <si>
    <t>K.10011.01.02.06</t>
  </si>
  <si>
    <t>CT Major Inspection-FRE</t>
  </si>
  <si>
    <t>K.10011.01.02.07</t>
  </si>
  <si>
    <t>Gas Turbine Compressor-FRE</t>
  </si>
  <si>
    <t>K.10012</t>
  </si>
  <si>
    <t>CAP-GET TO ZERO PROGRAM</t>
  </si>
  <si>
    <t>K.10012.01</t>
  </si>
  <si>
    <t>GTZ PROGRAM CAPITAL COST</t>
  </si>
  <si>
    <t>K.10012.01.01</t>
  </si>
  <si>
    <t>GTZ BILLING PMT CREDIT/COLLECTIONS</t>
  </si>
  <si>
    <t>K.10012.01.01.01</t>
  </si>
  <si>
    <t>BPCC-ACCOUNT BAL CLARITY &amp; CONSISTCY</t>
  </si>
  <si>
    <t>Joshua Jacobs</t>
  </si>
  <si>
    <t>2CORP45000</t>
  </si>
  <si>
    <t>3CORP45000</t>
  </si>
  <si>
    <t>K.10012.01.01.02</t>
  </si>
  <si>
    <t>BPCC-BILL CODE ENHANCEMENTS PHASE 1</t>
  </si>
  <si>
    <t>K.10012.01.01.03</t>
  </si>
  <si>
    <t>BPCC-BILL DUE-REMINDER &amp; FISERV BALANCE</t>
  </si>
  <si>
    <t>K.10012.01.01.04</t>
  </si>
  <si>
    <t>BPCC-BILLING AND PAYMENT IMPROVEMENT</t>
  </si>
  <si>
    <t>K.10012.01.01.05</t>
  </si>
  <si>
    <t>BPCC-BILLING PERFORMANCE IMPROVEMNT</t>
  </si>
  <si>
    <t>K.10012.01.01.06</t>
  </si>
  <si>
    <t>BPCC-CLLCTN CYCL IMPRVMNT&amp;AGNCY INTGRTN</t>
  </si>
  <si>
    <t>K.10012.01.01.07</t>
  </si>
  <si>
    <t>BPCC-CREDIT &amp; COLLECTION QUICK WINS</t>
  </si>
  <si>
    <t>K.10012.01.01.08</t>
  </si>
  <si>
    <t>BPCC-DIGITAL BILING&amp;PYMNT CAPABILITIES</t>
  </si>
  <si>
    <t>K.10012.01.01.09</t>
  </si>
  <si>
    <t>BPCC-ENERGY ASSISTANCE (LOW INCOME)</t>
  </si>
  <si>
    <t>K.10012.01.01.10</t>
  </si>
  <si>
    <t>BPCC-FASTER PMT POSTING</t>
  </si>
  <si>
    <t>K.10012.01.01.11</t>
  </si>
  <si>
    <t>BPCC-NO FEE BANK CARD</t>
  </si>
  <si>
    <t>K.10012.01.01.12</t>
  </si>
  <si>
    <t>BPCC - FISERV NEXT UPGRADE</t>
  </si>
  <si>
    <t>K.10012.01.01.13</t>
  </si>
  <si>
    <t>BPCC-PAYMENT ARRANGEMENT/BUDGET/DEPOSIT</t>
  </si>
  <si>
    <t>K.10012.01.01.14</t>
  </si>
  <si>
    <t>BPCC-TSI DUNNING PH 1</t>
  </si>
  <si>
    <t>K.10012.01.01.15</t>
  </si>
  <si>
    <t>BPCC-NON CONSUMPTION BILLING</t>
  </si>
  <si>
    <t>K.10012.01.01.99</t>
  </si>
  <si>
    <t>GTZ BILLING PMT CREDIT/COLLECTIONS PROGR</t>
  </si>
  <si>
    <t>K.10012.01.02</t>
  </si>
  <si>
    <t>GTZ CUSTOMER INTERFACE</t>
  </si>
  <si>
    <t>K.10012.01.02.01</t>
  </si>
  <si>
    <t>CI-CRM-CSR GUIDED EXPERNCE W/3 CLICK</t>
  </si>
  <si>
    <t>K.10012.01.02.02</t>
  </si>
  <si>
    <t>CI-CUSTOMER SELF SERVICE &amp; INTAKE</t>
  </si>
  <si>
    <t>K.10012.01.02.03</t>
  </si>
  <si>
    <t>CI-CROSS CHANNEL DESIGN EXP</t>
  </si>
  <si>
    <t>K.10012.01.02.04</t>
  </si>
  <si>
    <t>CI-SAP MULTICHANNEL FOUNDATION CUSTOMER</t>
  </si>
  <si>
    <t>K.10012.01.02.05</t>
  </si>
  <si>
    <t>CI-ESB MICRO SERVICES TRANSPORT</t>
  </si>
  <si>
    <t>K.10012.01.02.06</t>
  </si>
  <si>
    <t>CI-IVR ENHANCEMENTS-PREDICTIVE</t>
  </si>
  <si>
    <t>K.10012.01.02.07</t>
  </si>
  <si>
    <t>CI-IVR IMPROVEMENTS</t>
  </si>
  <si>
    <t>K.10012.01.02.08</t>
  </si>
  <si>
    <t>CI-AUTO-CATEGORIZATION CUSTOMER CALLS</t>
  </si>
  <si>
    <t>K.10012.01.02.09</t>
  </si>
  <si>
    <t>CI-PREFERENCE CENTER</t>
  </si>
  <si>
    <t>K.10012.01.02.10</t>
  </si>
  <si>
    <t>CI-START/STOP/TRANSFER</t>
  </si>
  <si>
    <t>K.10012.01.02.11</t>
  </si>
  <si>
    <t>CI-WEB, MOBILE APP &amp; CONTENT MANAGEMENT</t>
  </si>
  <si>
    <t>K.10012.01.02.12</t>
  </si>
  <si>
    <t>CI - Customer 360 Data View</t>
  </si>
  <si>
    <t>K.10012.01.02.13</t>
  </si>
  <si>
    <t>CI-Comm Gateway &amp; Proactive Notificatns</t>
  </si>
  <si>
    <t>K.10012.01.02.99</t>
  </si>
  <si>
    <t>GTZ CUSTOMER INTERFACE PROGRAM</t>
  </si>
  <si>
    <t>K.10012.01.03</t>
  </si>
  <si>
    <t>GTZ DATA MANAGEMENT</t>
  </si>
  <si>
    <t>K.10012.01.03.01</t>
  </si>
  <si>
    <t>DATA MGMT-AUTO CATALOG OF CUSTOMER CALLS</t>
  </si>
  <si>
    <t>K.10012.01.03.02</t>
  </si>
  <si>
    <t>DATA MGMT-BIG DATA PLATFORM &amp; ANALYTICS</t>
  </si>
  <si>
    <t>K.10012.01.03.03</t>
  </si>
  <si>
    <t>DATA MGMT-DATA ANALYTICS (DATA LAKE)</t>
  </si>
  <si>
    <t>K.10012.01.03.04</t>
  </si>
  <si>
    <t>DATA MGMT-DATA GOVERNANCE</t>
  </si>
  <si>
    <t>K.10012.01.03.05</t>
  </si>
  <si>
    <t>DATA MGMT-DATA QUALITY</t>
  </si>
  <si>
    <t>K.10012.01.03.06</t>
  </si>
  <si>
    <t>DATA MGMT-DATA PROFILE &amp; INTEGRITY PROJ</t>
  </si>
  <si>
    <t>K.10012.01.03.07</t>
  </si>
  <si>
    <t>DATA MGMT-ESB/MICR SERV TXPRT</t>
  </si>
  <si>
    <t>K.10012.01.03.99</t>
  </si>
  <si>
    <t>GTZ DATA MANAGEMENT PROGRAM</t>
  </si>
  <si>
    <t>K.10012.01.04</t>
  </si>
  <si>
    <t>GTZ DATA ANALYTICS</t>
  </si>
  <si>
    <t>K.10012.01.04.01</t>
  </si>
  <si>
    <t>DATA ANALYTICS-RULES ENGINE</t>
  </si>
  <si>
    <t>K.10012.01.04.99</t>
  </si>
  <si>
    <t>GTZ DATA ANALYTICS PROGRAM</t>
  </si>
  <si>
    <t>K.10012.01.05</t>
  </si>
  <si>
    <t>GTZ INTEGRATED WORK MANAGEMENT</t>
  </si>
  <si>
    <t>K.10012.01.05.01</t>
  </si>
  <si>
    <t>IWM-AMR TO OMS</t>
  </si>
  <si>
    <t>K.10012.01.05.02</t>
  </si>
  <si>
    <t>IWM-GIS CAD DESIGN MANAGER</t>
  </si>
  <si>
    <t>K.10012.01.05.03</t>
  </si>
  <si>
    <t>IWM-IN SANDBOX: WORKFORCE SCHDULNG(PCB)</t>
  </si>
  <si>
    <t>K.10012.01.05.04</t>
  </si>
  <si>
    <t>IWM-IN SNDBX:WORK MGMT P3A&amp;CSTNG SYS(P2)</t>
  </si>
  <si>
    <t>K.10012.01.05.05</t>
  </si>
  <si>
    <t>IWM-P2-IWM COST MANAGEMENT</t>
  </si>
  <si>
    <t>K.10012.01.05.06</t>
  </si>
  <si>
    <t>IWM-CUSTOMER 360 DATA VIEW</t>
  </si>
  <si>
    <t>K.10012.01.05.07</t>
  </si>
  <si>
    <t>IWM-DCIII-5 P3c-Workforce Mobility</t>
  </si>
  <si>
    <t>K.10012.01.05.99</t>
  </si>
  <si>
    <t>GTZ INTEGRATED WORK MANAGEMENT PROGRAM</t>
  </si>
  <si>
    <t>K.10012.01.06</t>
  </si>
  <si>
    <t>GTZ PMO ACTIVITIES</t>
  </si>
  <si>
    <t>K.10012.01.06.01</t>
  </si>
  <si>
    <t>PMO ACTIVITIES</t>
  </si>
  <si>
    <t>K.10012.01.06.99</t>
  </si>
  <si>
    <t>GTZ PMO ACTIVITIES PROGRAM</t>
  </si>
  <si>
    <t>K.10012.01.07</t>
  </si>
  <si>
    <t>GTZ TRANSITIONAL COSTS</t>
  </si>
  <si>
    <t>K.10012.01.07.01</t>
  </si>
  <si>
    <t>GTZ-Transition Costs</t>
  </si>
  <si>
    <t>K.10012.02</t>
  </si>
  <si>
    <t>GTZ PROGRAM O&amp;M COST</t>
  </si>
  <si>
    <t>K.10012.02.01</t>
  </si>
  <si>
    <t>GTZ BILLING PMT CREDIT/COLLECTIONS-O&amp;M</t>
  </si>
  <si>
    <t>K.10012.02.01.01</t>
  </si>
  <si>
    <t>BPCC-ACCT BAL CLARITY&amp;CONSISTENCY-O&amp;M</t>
  </si>
  <si>
    <t>OM</t>
  </si>
  <si>
    <t>K.10012.02.01.02</t>
  </si>
  <si>
    <t>BPCC-BILL DUE-RMNDR&amp;FISERV BALANCE-O&amp;M</t>
  </si>
  <si>
    <t>K.10012.02.01.03</t>
  </si>
  <si>
    <t>BPCC-BILLING &amp; PMT IMPROVEMENT-O&amp;M</t>
  </si>
  <si>
    <t>K.10012.02.01.04</t>
  </si>
  <si>
    <t>BPCC-BILLING PERFORMANCE IMPRVMNT-O&amp;M</t>
  </si>
  <si>
    <t>K.10012.02.01.05</t>
  </si>
  <si>
    <t>BPCC-CLLCTN CYCL IMPRV&amp;AGNCY INTGRT-O&amp;M</t>
  </si>
  <si>
    <t>K.10012.02.01.06</t>
  </si>
  <si>
    <t>BPCC-DIGITAL BILL&amp;PMT CAPABILITY-O&amp;M</t>
  </si>
  <si>
    <t>K.10012.02.01.07</t>
  </si>
  <si>
    <t>BPCC-ENERGY ASSISTANCE (LOW INCOME)-O&amp;M</t>
  </si>
  <si>
    <t>K.10012.02.01.08</t>
  </si>
  <si>
    <t>BPCC-FASTER PMT POSTING-O&amp;M</t>
  </si>
  <si>
    <t>K.10012.02.01.09</t>
  </si>
  <si>
    <t>BPCC-NO FEE BANK CARD-O&amp;M</t>
  </si>
  <si>
    <t>K.10012.02.01.10</t>
  </si>
  <si>
    <t>BPCC-NONCONSUMPTION BILING-O&amp;M</t>
  </si>
  <si>
    <t>K.10012.02.01.11</t>
  </si>
  <si>
    <t>BPCC-PMT ARRANGEMENT/BUDGET/DEPOSIT-O&amp;M</t>
  </si>
  <si>
    <t>K.10012.02.01.12</t>
  </si>
  <si>
    <t>BPCC-PYMNT PROCESSING SYST ROADMAP-O&amp;M</t>
  </si>
  <si>
    <t>K.10012.02.02</t>
  </si>
  <si>
    <t>GTZ CUSTOMER INTERFACE-O&amp;M</t>
  </si>
  <si>
    <t>K.10012.02.02.01</t>
  </si>
  <si>
    <t>CI-CALL BACK(AUTO OUTBOUND CALLING)-O&amp;M</t>
  </si>
  <si>
    <t>K.10012.02.02.02</t>
  </si>
  <si>
    <t>CI-CCS CUSTOMER INTAKE-O&amp;M</t>
  </si>
  <si>
    <t>K.10012.02.02.03</t>
  </si>
  <si>
    <t>CI-CUSTOMER 360-O&amp;M</t>
  </si>
  <si>
    <t>K.10012.02.02.04</t>
  </si>
  <si>
    <t>CI-ESB MICRO SERVICES TRANSPORT-O&amp;M</t>
  </si>
  <si>
    <t>K.10012.02.02.05</t>
  </si>
  <si>
    <t>CI-IVR ENHANCEMENTS-PREDICTIVE-O&amp;M</t>
  </si>
  <si>
    <t>K.10012.02.02.06</t>
  </si>
  <si>
    <t>CI-IVR PROJECT INITIATION-O&amp;M</t>
  </si>
  <si>
    <t>K.10012.02.02.07</t>
  </si>
  <si>
    <t>CI-MANAGE ACCOUNT(S) AND PROFILE-O&amp;M</t>
  </si>
  <si>
    <t>K.10012.02.02.08</t>
  </si>
  <si>
    <t>CI-PREFERENCE CENTER-O&amp;M</t>
  </si>
  <si>
    <t>K.10012.02.02.09</t>
  </si>
  <si>
    <t>CI-WEB IMPROVEMENTS-O&amp;M</t>
  </si>
  <si>
    <t>K.10012.02.02.10</t>
  </si>
  <si>
    <t>CI-WEB, MOBILE APP &amp; CONTENT MGMT-O&amp;M</t>
  </si>
  <si>
    <t>K.10012.02.03</t>
  </si>
  <si>
    <t>GTZ DATA MANAGEMENT-O&amp;M</t>
  </si>
  <si>
    <t>K.10012.02.03.01</t>
  </si>
  <si>
    <t>DATA MGMT-AUTO CATALOG CUSTMR CALLS-O&amp;M</t>
  </si>
  <si>
    <t>K.10012.02.03.02</t>
  </si>
  <si>
    <t>DATA MGMT-BIG DATA PLATFRM/ANALYTICS-O&amp;M</t>
  </si>
  <si>
    <t>K.10012.02.03.03</t>
  </si>
  <si>
    <t>DATA MGMT-DATA ANALYTICS(DATA LAKE)-O&amp;M</t>
  </si>
  <si>
    <t>K.10012.02.03.04</t>
  </si>
  <si>
    <t>DATA MGMT-DATA GOVERNANCE-O&amp;M</t>
  </si>
  <si>
    <t>K.10012.02.03.05</t>
  </si>
  <si>
    <t>DATA MGMT-DATA QUALITY-O&amp;M</t>
  </si>
  <si>
    <t>K.10012.02.03.06</t>
  </si>
  <si>
    <t>DATA MGMT-ESB/MICRO SERV TXPRT-O&amp;M</t>
  </si>
  <si>
    <t>K.10012.02.04</t>
  </si>
  <si>
    <t>GTZ DATA ANALYTICS-O&amp;M</t>
  </si>
  <si>
    <t>K.10012.02.04.01</t>
  </si>
  <si>
    <t>DATA ANALYTICS-RULES ENGINE-O&amp;M</t>
  </si>
  <si>
    <t>K.10012.02.05</t>
  </si>
  <si>
    <t>GTZ INTEGRATED WORK MANAGEMENT-O&amp;M</t>
  </si>
  <si>
    <t>K.10012.02.05.01</t>
  </si>
  <si>
    <t>IWM-AMR TO OMS-O&amp;M</t>
  </si>
  <si>
    <t>K.10012.02.05.02</t>
  </si>
  <si>
    <t>IWM-GIS CAD DESIGN MANAGER-O&amp;M</t>
  </si>
  <si>
    <t>K.10012.02.05.03</t>
  </si>
  <si>
    <t>IWM-IWM COST MANAGEMENT-O&amp;M</t>
  </si>
  <si>
    <t>K.10012.02.05.04</t>
  </si>
  <si>
    <t>IWM-WORK &amp; COSTING MANAGEMENT SYSTEM-O&amp;M</t>
  </si>
  <si>
    <t>K.10012.02.05.05</t>
  </si>
  <si>
    <t>IWM-WORKFORCE SCHDULNG-O&amp;M</t>
  </si>
  <si>
    <t>K.10012.02.06</t>
  </si>
  <si>
    <t>GTZ PMO ACTIVITIES-O&amp;M</t>
  </si>
  <si>
    <t>K.10012.02.06.01</t>
  </si>
  <si>
    <t>PMO ACTIVITIES-O&amp;M</t>
  </si>
  <si>
    <t>K.10012.02.07</t>
  </si>
  <si>
    <t>GTZ-Transition Costs-O&amp;M</t>
  </si>
  <si>
    <t>K.10012.02.07.01</t>
  </si>
  <si>
    <t>K.10013</t>
  </si>
  <si>
    <t>CAP-GOLDENDALE OPERATIONAL</t>
  </si>
  <si>
    <t>K.10013.01</t>
  </si>
  <si>
    <t>GOLDENDALE OPERATIONAL</t>
  </si>
  <si>
    <t>K.10013.01.01</t>
  </si>
  <si>
    <t>GOLDENDALE</t>
  </si>
  <si>
    <t>K.10013.01.01.01</t>
  </si>
  <si>
    <t>SMALL TOOLS-GLD</t>
  </si>
  <si>
    <t>Gerald L Klug</t>
  </si>
  <si>
    <t>3CORP76500</t>
  </si>
  <si>
    <t>K.10013.01.01.02</t>
  </si>
  <si>
    <t>THERMAL PLANT WORK-GLD</t>
  </si>
  <si>
    <t>K.10014</t>
  </si>
  <si>
    <t>CAP-GOLDENDALE PROJECTS</t>
  </si>
  <si>
    <t>K.10014.01</t>
  </si>
  <si>
    <t>GOLDENDALE PROJECTS</t>
  </si>
  <si>
    <t>K.10014.01.01</t>
  </si>
  <si>
    <t>K.10014.01.01.01</t>
  </si>
  <si>
    <t>CATION/ANION/MIXED BED TANK REPLACEM-GLD</t>
  </si>
  <si>
    <t>K.10014.01.01.02</t>
  </si>
  <si>
    <t>CT MAJOR INSPECTION-GLD</t>
  </si>
  <si>
    <t>K.10014.01.01.03</t>
  </si>
  <si>
    <t>FIN FAN COOLER INSTALLATION-GLD</t>
  </si>
  <si>
    <t>K.10014.01.01.04</t>
  </si>
  <si>
    <t>REPLACE DCS CONTROL SYSTEM-GLD</t>
  </si>
  <si>
    <t>K.10014.01.01.05</t>
  </si>
  <si>
    <t>VIBRATION CONTROL INSTALLATION-GLD</t>
  </si>
  <si>
    <t>K.10015</t>
  </si>
  <si>
    <t>CAP-HOPKINS RIDGE OPERATIONAL</t>
  </si>
  <si>
    <t>K.10015.01</t>
  </si>
  <si>
    <t>HOPKINS RIDGE OPERATIONAL</t>
  </si>
  <si>
    <t>K.10015.01.01</t>
  </si>
  <si>
    <t>HOPKINS RIDGE</t>
  </si>
  <si>
    <t>K.10015.01.01.01</t>
  </si>
  <si>
    <t>ONGOING UOP REPLACEMENTS-HPK</t>
  </si>
  <si>
    <t>Paul A Smith</t>
  </si>
  <si>
    <t>3CORP77000</t>
  </si>
  <si>
    <t>K.10015.01.01.02</t>
  </si>
  <si>
    <t>SMALL TOOLS-HPK</t>
  </si>
  <si>
    <t>K.10015.01.01.03</t>
  </si>
  <si>
    <t>WIND PLANT WORK-HPK</t>
  </si>
  <si>
    <t>K.10016</t>
  </si>
  <si>
    <t>CAP-JACKSON PRAIRIE OPERATIONAL</t>
  </si>
  <si>
    <t>K.10016.01</t>
  </si>
  <si>
    <t>JACKSON PRAIRIE OPERATIONAL</t>
  </si>
  <si>
    <t>K.10016.01.01</t>
  </si>
  <si>
    <t>JACKSON PRAIRIE Operational</t>
  </si>
  <si>
    <t>K.10016.01.01.01</t>
  </si>
  <si>
    <t>Operational Capital-JP</t>
  </si>
  <si>
    <t>Patrick Haworth</t>
  </si>
  <si>
    <t>K.10016.01.01.02</t>
  </si>
  <si>
    <t>Cost of Removal/Salvage-JP</t>
  </si>
  <si>
    <t>K.10016.01.01.03</t>
  </si>
  <si>
    <t>SMALL TOOLS-JP</t>
  </si>
  <si>
    <t>K.10016.01.01.04</t>
  </si>
  <si>
    <t>100% COR/SALVAGE BETWEEN PARTNERS-JP</t>
  </si>
  <si>
    <t>WBS added 9/5/17</t>
  </si>
  <si>
    <t>K.10016.02</t>
  </si>
  <si>
    <t>JP CAPITAL</t>
  </si>
  <si>
    <t>K.10016.02.01</t>
  </si>
  <si>
    <t>K.10016.02.01.01</t>
  </si>
  <si>
    <t>OPERATIONAL CAPITAL-JP</t>
  </si>
  <si>
    <t>K.10017</t>
  </si>
  <si>
    <t>CAP-LICENSING</t>
  </si>
  <si>
    <t>K.10017.01</t>
  </si>
  <si>
    <t>LICENSING</t>
  </si>
  <si>
    <t>K.10017.01.01</t>
  </si>
  <si>
    <t>BAKER</t>
  </si>
  <si>
    <t>K.10017.01.01.01</t>
  </si>
  <si>
    <t>AQUATIC RIPARIAN HABITAT-BKR</t>
  </si>
  <si>
    <t>Ryan P Blood</t>
  </si>
  <si>
    <t>3CORP71000</t>
  </si>
  <si>
    <t>K.10017.01.01.02</t>
  </si>
  <si>
    <t>DEVELOP RECREATION CAP-BKR</t>
  </si>
  <si>
    <t>Project construction delayed due to conflict with Crest Improvement; design to begin 2018 and 2021 for build</t>
  </si>
  <si>
    <t>K.10017.01.01.03</t>
  </si>
  <si>
    <t>ELK HABITAT-BKR</t>
  </si>
  <si>
    <t>K.10017.01.01.04</t>
  </si>
  <si>
    <t>FLOW IMPLEMENTATION CAPITAL-BKR</t>
  </si>
  <si>
    <t>K.10017.01.01.05</t>
  </si>
  <si>
    <t>FOREST HABITAT-BKR</t>
  </si>
  <si>
    <t>K.10017.01.01.06</t>
  </si>
  <si>
    <t>WATER QUALITY CAPITAL-BKR</t>
  </si>
  <si>
    <t>K.10017.01.01.07</t>
  </si>
  <si>
    <t>Wetland Habitat Capital</t>
  </si>
  <si>
    <t>K.10017.01.02</t>
  </si>
  <si>
    <t>K.10017.01.02.01</t>
  </si>
  <si>
    <t>EAGLE CONSERVATION PLAN-HPK</t>
  </si>
  <si>
    <t>K.10017.01.03</t>
  </si>
  <si>
    <t>LSR-PHASE 1</t>
  </si>
  <si>
    <t>K.10017.01.03.01</t>
  </si>
  <si>
    <t>EAGLE CONSERVATION PLAN-LSR</t>
  </si>
  <si>
    <t>3CORP77500</t>
  </si>
  <si>
    <t>K.10017.01.04</t>
  </si>
  <si>
    <t>WILD HORSE</t>
  </si>
  <si>
    <t>K.10017.01.04.01</t>
  </si>
  <si>
    <t>EAGLE CONSERVATION PLAN-WLD</t>
  </si>
  <si>
    <t>K.10018</t>
  </si>
  <si>
    <t>CAP-LOWER SNAKE RIVER OPERATIONAL</t>
  </si>
  <si>
    <t>K.10018.01</t>
  </si>
  <si>
    <t>LOWER SNAKE RIVER OPERATIONAL</t>
  </si>
  <si>
    <t>K.10018.01.01</t>
  </si>
  <si>
    <t>K.10018.01.01.01</t>
  </si>
  <si>
    <t>ONGOING UOP REPLACEMENTS-LSR</t>
  </si>
  <si>
    <t>K.10018.01.01.02</t>
  </si>
  <si>
    <t>SMALL TOOLS-LSR</t>
  </si>
  <si>
    <t>K.10018.01.01.03</t>
  </si>
  <si>
    <t>WIND PLANT WORK-LSR</t>
  </si>
  <si>
    <t>K.10019</t>
  </si>
  <si>
    <t>CAP-MINT FARM OPERATIONAL</t>
  </si>
  <si>
    <t>K.10019.01</t>
  </si>
  <si>
    <t>MINT FARM OPERATIONAL</t>
  </si>
  <si>
    <t>K.10019.01.01</t>
  </si>
  <si>
    <t>MINT FARM</t>
  </si>
  <si>
    <t>K.10019.01.01.01</t>
  </si>
  <si>
    <t>SMALL TOOLS-MTF</t>
  </si>
  <si>
    <t>3CORP78000</t>
  </si>
  <si>
    <t>K.10019.01.01.02</t>
  </si>
  <si>
    <t>THERMAL PLANT WORK-MTF</t>
  </si>
  <si>
    <t>K.10020</t>
  </si>
  <si>
    <t>CAP-MINT FARM PROJECTS</t>
  </si>
  <si>
    <t>K.10020.01</t>
  </si>
  <si>
    <t>MINT FARM PROJECTS</t>
  </si>
  <si>
    <t>K.10020.01.01</t>
  </si>
  <si>
    <t>K.10020.01.01.01</t>
  </si>
  <si>
    <t>DCS ALARM &amp; EVENT MGT SYSTEM UPGRADE-MTF</t>
  </si>
  <si>
    <t>K.10020.01.01.02</t>
  </si>
  <si>
    <t>GEAR BOX REPLACEMENT-MTF</t>
  </si>
  <si>
    <t>K.10020.01.01.03</t>
  </si>
  <si>
    <t>CT Major Inspection-MTF</t>
  </si>
  <si>
    <t>K.10020.01.01.04</t>
  </si>
  <si>
    <t>CEMS Software and Hardware-MTF</t>
  </si>
  <si>
    <t>K.10020.01.01.05</t>
  </si>
  <si>
    <t>Reverse OSMOSIS Replacement-MTF</t>
  </si>
  <si>
    <t>K.10020.01.01.06</t>
  </si>
  <si>
    <t>AC Unit-Admin Bldg-MTF</t>
  </si>
  <si>
    <t>K.10021</t>
  </si>
  <si>
    <t>CAP-SNOQUALMIE OPERATIONAL</t>
  </si>
  <si>
    <t>K.10021.01</t>
  </si>
  <si>
    <t>SNOQUALMIE OPERATIONAL</t>
  </si>
  <si>
    <t>K.10021.01.01</t>
  </si>
  <si>
    <t>SNOQUALMIE</t>
  </si>
  <si>
    <t>K.10021.01.01.01</t>
  </si>
  <si>
    <t>HYDRO PLANT WORK-SNO</t>
  </si>
  <si>
    <t>Edward J Cassady</t>
  </si>
  <si>
    <t>K.10021.01.01.02</t>
  </si>
  <si>
    <t>SMALL TOOLS-SNO</t>
  </si>
  <si>
    <t>3CORP78500</t>
  </si>
  <si>
    <t>K.10022</t>
  </si>
  <si>
    <t>CAP-SNOQUALMIE PROJECTS</t>
  </si>
  <si>
    <t>K.10022.01</t>
  </si>
  <si>
    <t>SNOQUALMIE PROJECTS</t>
  </si>
  <si>
    <t>K.10022.01.01</t>
  </si>
  <si>
    <t>K.10022.01.01.01</t>
  </si>
  <si>
    <t>SNOQUALMIE IMPLEMENTATION-SNO</t>
  </si>
  <si>
    <t>K.10022.02</t>
  </si>
  <si>
    <t>SNOQUALMIE TURBINE</t>
  </si>
  <si>
    <t>K.10022.02.01</t>
  </si>
  <si>
    <t>K.10022.02.01.01</t>
  </si>
  <si>
    <t>ARMATURE COILS REPLACE UNITS 2,3,4-SNO</t>
  </si>
  <si>
    <t>K.10022.02.01.02</t>
  </si>
  <si>
    <t>BUCKET REPLACEMENT UNIT 1-4-SNO</t>
  </si>
  <si>
    <t>2018 includes CSA suggested contingency</t>
  </si>
  <si>
    <t>K.10022.02.01.03</t>
  </si>
  <si>
    <t>TUBINE COVERS UNIT 1-4-SNO</t>
  </si>
  <si>
    <t>K.10023</t>
  </si>
  <si>
    <t>CAP-SUMAS OPERATIONAL</t>
  </si>
  <si>
    <t>K.10023.01</t>
  </si>
  <si>
    <t>SUMAS OPERATIONAL</t>
  </si>
  <si>
    <t>K.10023.01.01</t>
  </si>
  <si>
    <t>SUMAS</t>
  </si>
  <si>
    <t>K.10023.01.01.01</t>
  </si>
  <si>
    <t>SMALL TOOLS-SMS</t>
  </si>
  <si>
    <t>Michael G Shores</t>
  </si>
  <si>
    <t>3CORP79000</t>
  </si>
  <si>
    <t>K.10023.01.01.02</t>
  </si>
  <si>
    <t>THERMAL PLANT WORK-SMS</t>
  </si>
  <si>
    <t>K.10024</t>
  </si>
  <si>
    <t>CAP-SUMAS PROJECT</t>
  </si>
  <si>
    <t>K.10024.01</t>
  </si>
  <si>
    <t>SUMAS PROJECTS</t>
  </si>
  <si>
    <t>K.10024.01.01</t>
  </si>
  <si>
    <t>K.10024.01.01.01</t>
  </si>
  <si>
    <t>COMBUSTION INSPECTION-SMS</t>
  </si>
  <si>
    <t>K.10024.01.01.02</t>
  </si>
  <si>
    <t>PARKING LOT-SMS</t>
  </si>
  <si>
    <t>K.10024.01.01.03</t>
  </si>
  <si>
    <t>PIPELINE OWNERSHIP-SMS</t>
  </si>
  <si>
    <t>K.10024.01.01.04</t>
  </si>
  <si>
    <t>SHOP EXPANSION-SMS</t>
  </si>
  <si>
    <t>K.10024.01.01.05</t>
  </si>
  <si>
    <t>CT Major Inspection-SMS</t>
  </si>
  <si>
    <t>K.10024.01.01.06</t>
  </si>
  <si>
    <t>Compressed Air System-SMS</t>
  </si>
  <si>
    <t>K.10024.01.01.07</t>
  </si>
  <si>
    <t>Gas Turbine Battery-SMS</t>
  </si>
  <si>
    <t>K.10025</t>
  </si>
  <si>
    <t>CAP-TACOMA LNG FACILITY</t>
  </si>
  <si>
    <t>K.10025.01</t>
  </si>
  <si>
    <t>TACOMA LNG FACILITY</t>
  </si>
  <si>
    <t>K.10025.01.01</t>
  </si>
  <si>
    <t>LNG PLANT</t>
  </si>
  <si>
    <t>K.10025.01.01.01</t>
  </si>
  <si>
    <t>LNG PLANT-LNG</t>
  </si>
  <si>
    <t>Roger Garratt</t>
  </si>
  <si>
    <t>3CORP57000</t>
  </si>
  <si>
    <t>1DRIV14000</t>
  </si>
  <si>
    <t>Reliability/Growth - Gas Storage</t>
  </si>
  <si>
    <t>2DRIV14000</t>
  </si>
  <si>
    <t>LNG pull forward</t>
  </si>
  <si>
    <t>K.10025.01.02</t>
  </si>
  <si>
    <t>PIPELINE</t>
  </si>
  <si>
    <t>K.10025.01.02.01</t>
  </si>
  <si>
    <t>1 MILE PIPE CONNECTOR-LNG</t>
  </si>
  <si>
    <t>K.10025.01.02.02</t>
  </si>
  <si>
    <t>4 MILE PIPE TO PLANT-LNG</t>
  </si>
  <si>
    <t>K.10025.01.02.03</t>
  </si>
  <si>
    <t>CLOVER CREEK LIMIT STATION MODI-LNG</t>
  </si>
  <si>
    <t>K.10025.01.02.04</t>
  </si>
  <si>
    <t>DISTRIBUTION SYSTEM DEV-LNG</t>
  </si>
  <si>
    <t>K.10025.01.02.05</t>
  </si>
  <si>
    <t>FREDRICKSON GATE STATION EXPANSION-LNG</t>
  </si>
  <si>
    <t>K.10025.01.02.06</t>
  </si>
  <si>
    <t>GOLDEN GIVENS NEW LIMIT STATION-LNG</t>
  </si>
  <si>
    <t>K.10026</t>
  </si>
  <si>
    <t>CAP-WHITEHORN OPERATIONAL</t>
  </si>
  <si>
    <t>K.10026.01</t>
  </si>
  <si>
    <t>WHITEHORN OPERATIONAL</t>
  </si>
  <si>
    <t>K.10026.01.01</t>
  </si>
  <si>
    <t>WHITEHORN</t>
  </si>
  <si>
    <t>K.10026.01.01.01</t>
  </si>
  <si>
    <t>SMALL TOOLS-WHH</t>
  </si>
  <si>
    <t>3CORP79300</t>
  </si>
  <si>
    <t>K.10026.01.01.02</t>
  </si>
  <si>
    <t>THERMAL PLANT WORK-WHH</t>
  </si>
  <si>
    <t>K.10027</t>
  </si>
  <si>
    <t>CAP-WHITEHORN PROJECTS</t>
  </si>
  <si>
    <t>K.10027.01</t>
  </si>
  <si>
    <t>WHITEHORN PROJECTS</t>
  </si>
  <si>
    <t>K.10027.01.01</t>
  </si>
  <si>
    <t>K.10027.01.01.01</t>
  </si>
  <si>
    <t>REPLACE ELECTRIC MECHANICAL RELAYS-WHH</t>
  </si>
  <si>
    <t>K.10028</t>
  </si>
  <si>
    <t>CAP-WILD HORSE OPERATIONAL</t>
  </si>
  <si>
    <t>K.10028.01</t>
  </si>
  <si>
    <t>WILD HORSE OPERATIONAL</t>
  </si>
  <si>
    <t>K.10028.01.01</t>
  </si>
  <si>
    <t>K.10028.01.01.01</t>
  </si>
  <si>
    <t>SMALL TOOLS-WLD</t>
  </si>
  <si>
    <t>K.10028.01.01.02</t>
  </si>
  <si>
    <t>WILD HORSE SUBSTATION MISC CAPITAL-WLD</t>
  </si>
  <si>
    <t>K.10028.01.01.03</t>
  </si>
  <si>
    <t>WIND PLANT WORK-WLD</t>
  </si>
  <si>
    <t>K.10028.01.01.04</t>
  </si>
  <si>
    <t>Ongoing UOP Replacements-WLD</t>
  </si>
  <si>
    <t>K.10029</t>
  </si>
  <si>
    <t>CAP-Ferndale Projects</t>
  </si>
  <si>
    <t>K.10029.01</t>
  </si>
  <si>
    <t>Ferndale Projects</t>
  </si>
  <si>
    <t>K.10029.01.01</t>
  </si>
  <si>
    <t>K.10029.01.01.01</t>
  </si>
  <si>
    <t>UPS&amp;Battery Charger Replacement-FERN</t>
  </si>
  <si>
    <t>K.10030</t>
  </si>
  <si>
    <t>CAP-Encogen Projects</t>
  </si>
  <si>
    <t>K.10030.01</t>
  </si>
  <si>
    <t>Encogen Projects</t>
  </si>
  <si>
    <t>K.10030.01.01</t>
  </si>
  <si>
    <t>K.10030.01.01.01</t>
  </si>
  <si>
    <t>Battery Bank Replacement-ENC</t>
  </si>
  <si>
    <t>K.10030.01.01.02</t>
  </si>
  <si>
    <t>Water Treatment Silica Monitor-ENC</t>
  </si>
  <si>
    <t>K.10030.01.01.03</t>
  </si>
  <si>
    <t>Boiler Feed Pump Replacement-ENC</t>
  </si>
  <si>
    <t>K.10030.01.01.04</t>
  </si>
  <si>
    <t>HRSG 1 Replacement-ENC</t>
  </si>
  <si>
    <t>K.10032</t>
  </si>
  <si>
    <t>CAP-WILD HORSE PROJECTS</t>
  </si>
  <si>
    <t>K.10032.01</t>
  </si>
  <si>
    <t>WILD HORSE PROJECTS</t>
  </si>
  <si>
    <t>K.10032.01.01</t>
  </si>
  <si>
    <t>ENERGY STORAGE DEMONSTRATION PROJECT</t>
  </si>
  <si>
    <t>K.10032.01.01.01</t>
  </si>
  <si>
    <t>WLD BATTERY PROJECT</t>
  </si>
  <si>
    <t>K.99999</t>
  </si>
  <si>
    <t>NONCAP PDEF - ENOPS</t>
  </si>
  <si>
    <t>K.99999.02</t>
  </si>
  <si>
    <t>DF - ENERGY OPERATIONS</t>
  </si>
  <si>
    <t>K.99999.02.03</t>
  </si>
  <si>
    <t>DF - TACOMA LNG FACILITY</t>
  </si>
  <si>
    <t>K.99999.02.03.01</t>
  </si>
  <si>
    <t>LNG Plant OM - PE LNG</t>
  </si>
  <si>
    <t>K.99999.02.03.02</t>
  </si>
  <si>
    <t>LNG PLANT-LNG (COMBINED)</t>
  </si>
  <si>
    <t>K.99999.02.03.03</t>
  </si>
  <si>
    <t>LNG Plant  CAP - PE LNG</t>
  </si>
  <si>
    <t>K.99999.02.17</t>
  </si>
  <si>
    <t>K.99999.02.17.02</t>
  </si>
  <si>
    <t>JP - DEFERRED - CAPITAL IMPROVEMENTS</t>
  </si>
  <si>
    <t>R.10001</t>
  </si>
  <si>
    <t>CAP-3RD PARTY INTERCONNECTIONS</t>
  </si>
  <si>
    <t>R.10001.01</t>
  </si>
  <si>
    <t>CALIGAN CREEK INTERCONNECTION</t>
  </si>
  <si>
    <t>R.10001.01.01</t>
  </si>
  <si>
    <t>R.10001.01.01.01</t>
  </si>
  <si>
    <t>E-SNO SWITCH INTERCON-CALIGAN CREEK</t>
  </si>
  <si>
    <t>Roque Bamba</t>
  </si>
  <si>
    <t>3CORP90500</t>
  </si>
  <si>
    <t>1DRIV21000</t>
  </si>
  <si>
    <t>Customer Requested Services - Electric</t>
  </si>
  <si>
    <t>2DRIV21200</t>
  </si>
  <si>
    <t>New Customer Requests - Electric</t>
  </si>
  <si>
    <t>Bamba</t>
  </si>
  <si>
    <t>R.10001.02</t>
  </si>
  <si>
    <t>HANCOCK INTERCONNECTION</t>
  </si>
  <si>
    <t>R.10001.02.01</t>
  </si>
  <si>
    <t>R.10001.02.01.01</t>
  </si>
  <si>
    <t>E-SNOQUALMIE SWITCH INTERCON-HANCOCK</t>
  </si>
  <si>
    <t>R.10001.03</t>
  </si>
  <si>
    <t>KITSAP BIOGAS INTERCONNECTION</t>
  </si>
  <si>
    <t>R.10001.03.01</t>
  </si>
  <si>
    <t>R.10001.03.01.01</t>
  </si>
  <si>
    <t>E-KITSAP BIOGAS INTERCONNECTION</t>
  </si>
  <si>
    <t>3CORP96000</t>
  </si>
  <si>
    <t>2DRIV11600</t>
  </si>
  <si>
    <t>Serve Growing Electric Load</t>
  </si>
  <si>
    <t>R.10002</t>
  </si>
  <si>
    <t>CAP-BONNEY LAKE GAS CAPACITY</t>
  </si>
  <si>
    <t>R.10002.01</t>
  </si>
  <si>
    <t>BONNEY LAKE HP REINFORCEMENT</t>
  </si>
  <si>
    <t>R.10002.01.01</t>
  </si>
  <si>
    <t>R.10002.01.01.01</t>
  </si>
  <si>
    <t>G-BONNEY LAKE HP REINF SEGM 1-BULK DIST</t>
  </si>
  <si>
    <t>2CORP20000</t>
  </si>
  <si>
    <t>3CORP21500</t>
  </si>
  <si>
    <t>1DRIV12000</t>
  </si>
  <si>
    <t>Reliability - Gas</t>
  </si>
  <si>
    <t>2DRIV12500</t>
  </si>
  <si>
    <t>Serve Growing Gas Load</t>
  </si>
  <si>
    <t xml:space="preserve">Phase 2 dollars moved to separate item </t>
  </si>
  <si>
    <t>R.10003</t>
  </si>
  <si>
    <t>CAP-CHELAN ELECTRIC RELIABILITY</t>
  </si>
  <si>
    <t>R.10003.01</t>
  </si>
  <si>
    <t>LAKE TRADITION 230 KV</t>
  </si>
  <si>
    <t>R.10003.01.01</t>
  </si>
  <si>
    <t>R.10003.01.01.01</t>
  </si>
  <si>
    <t>E-Lake Tradition 230kV Development</t>
  </si>
  <si>
    <t>2CORP15000</t>
  </si>
  <si>
    <t>3CORP16000</t>
  </si>
  <si>
    <t>2DRIV11500</t>
  </si>
  <si>
    <t>Reduce Electric Outages/Customer Interuptions</t>
  </si>
  <si>
    <t>Nedrud</t>
  </si>
  <si>
    <t>R.10003.01.01.02</t>
  </si>
  <si>
    <t>E-Lake Tradition 230kV-SAHALEE-NOV Updat</t>
  </si>
  <si>
    <t>R.10004</t>
  </si>
  <si>
    <t>CAP-COMMON RELOCATIONS</t>
  </si>
  <si>
    <t>R.10004.01</t>
  </si>
  <si>
    <t>FRANCHISE ACQUISITION</t>
  </si>
  <si>
    <t>R.10004.01.01</t>
  </si>
  <si>
    <t>R.10004.01.01.01</t>
  </si>
  <si>
    <t>C-FRANCHISES</t>
  </si>
  <si>
    <t>Andrew G Markos</t>
  </si>
  <si>
    <t>3CORP95000</t>
  </si>
  <si>
    <t>1DRIV23000</t>
  </si>
  <si>
    <t>Customer Requested Services - Common</t>
  </si>
  <si>
    <t>2DRIV23100</t>
  </si>
  <si>
    <t>Public Improvement - Common</t>
  </si>
  <si>
    <t>Markos</t>
  </si>
  <si>
    <t>R.10005</t>
  </si>
  <si>
    <t>CAP-EASTSIDE ELECTRIC RELIABILITY</t>
  </si>
  <si>
    <t>R.10005.01</t>
  </si>
  <si>
    <t>ENERGIZE EASTSIDE 230KV</t>
  </si>
  <si>
    <t>R.10005.01.01</t>
  </si>
  <si>
    <t>R.10005.01.01.01</t>
  </si>
  <si>
    <t>E-EASTSIDE 230KV SUBS-RICHARDS CREEK</t>
  </si>
  <si>
    <t>3CORP23000</t>
  </si>
  <si>
    <t>2DRIV11200</t>
  </si>
  <si>
    <t>Electric Compliance</t>
  </si>
  <si>
    <t>R.10005.01.01.02</t>
  </si>
  <si>
    <t>E-EASTSIDE 230KV SUBS-TALBOT HILL</t>
  </si>
  <si>
    <t>R.10005.01.01.04</t>
  </si>
  <si>
    <t>E-EASTSIDE 230KV SUBSTATIONS-ROSE HILL</t>
  </si>
  <si>
    <t>Should there be a 2018 number?</t>
  </si>
  <si>
    <t>R.10005.01.01.05</t>
  </si>
  <si>
    <t>E-EASTSIDE 230KV SUBSTATIONS-SAMMAMISH</t>
  </si>
  <si>
    <t>R.10005.01.01.06</t>
  </si>
  <si>
    <t>E-EASTSIDE 230KV SUBSTATIONS-SOMERSET</t>
  </si>
  <si>
    <t>CAK moved dollars from 2019 construction to line up with original 2021 plan that show in line 11</t>
  </si>
  <si>
    <t>R.10005.01.01.07</t>
  </si>
  <si>
    <t>E-EASTSIDE 230KV-TLINES</t>
  </si>
  <si>
    <t xml:space="preserve">Construction in 2023 </t>
  </si>
  <si>
    <t>R.10005.01.01.08</t>
  </si>
  <si>
    <t>E-TALBOT HILL-PACCAR RECONDUCTOR</t>
  </si>
  <si>
    <t>R.10005.01.01.09</t>
  </si>
  <si>
    <t>E-TALBOT SUBSTATION-SUB</t>
  </si>
  <si>
    <t>R.10005.01.01.11</t>
  </si>
  <si>
    <t>OMRC_E-EASTSIDE 230KV SUBS-TALBOT HILL</t>
  </si>
  <si>
    <t>R.10005.01.01.12</t>
  </si>
  <si>
    <t>OMRC_E-Eastside 230KV-Tlines</t>
  </si>
  <si>
    <t xml:space="preserve"> Any way to total hold flat to original?</t>
  </si>
  <si>
    <t>R.10005.01.01.13</t>
  </si>
  <si>
    <t>OMRC_E-Talbot Hill-Paccar Reconductor</t>
  </si>
  <si>
    <t>R.10005.01.01.14</t>
  </si>
  <si>
    <t>E-Eastside 230KV Substations</t>
  </si>
  <si>
    <t>R.10006</t>
  </si>
  <si>
    <t>CAP-ELECTRIC MONITORING SYSTEM</t>
  </si>
  <si>
    <t>R.10006.01</t>
  </si>
  <si>
    <t>SCADA PROGRAM</t>
  </si>
  <si>
    <t>R.10006.01.01</t>
  </si>
  <si>
    <t>R.10006.01.01.01</t>
  </si>
  <si>
    <t>E-449 SCADA-TRANS</t>
  </si>
  <si>
    <t>3CORP17000</t>
  </si>
  <si>
    <t>R.10006.01.01.02</t>
  </si>
  <si>
    <t>E-IP SCADA-TRANS</t>
  </si>
  <si>
    <t>R.10006.01.01.03</t>
  </si>
  <si>
    <t>E-SCADA-DIST</t>
  </si>
  <si>
    <t>Increase due to recent updates in Eng requirements/Standards regarding smart breakers Fund at same level - do less as a result or is this our test circuits - This will tie to and support our expanded smart grid efforts.  CAK reduced funding to match Dist and T original funding levels (+ inflation for 2022). JVN - Original funding levels do not include additional dollars for Kenmore sub, as this is under review - ok with these levels.</t>
  </si>
  <si>
    <t>R.10006.01.01.04</t>
  </si>
  <si>
    <t>E-SCADA-TRANS</t>
  </si>
  <si>
    <t xml:space="preserve">Split dollars between Trans and Dist SCADA buckets </t>
  </si>
  <si>
    <t>R.10006.01.01.05</t>
  </si>
  <si>
    <t>OMRC_E-SCADA-TRANS</t>
  </si>
  <si>
    <t>R.10006.01.01.06</t>
  </si>
  <si>
    <t>OMRC_E-SCADA-Dist</t>
  </si>
  <si>
    <t>R.10007</t>
  </si>
  <si>
    <t>CAP-ELECTRIC NCC</t>
  </si>
  <si>
    <t>R.10007.01</t>
  </si>
  <si>
    <t>ALTERED/MODIFIED LINES &amp; SERVICES</t>
  </si>
  <si>
    <t>R.10007.01.01</t>
  </si>
  <si>
    <t>ARCO NORTH</t>
  </si>
  <si>
    <t>R.10007.01.01.01</t>
  </si>
  <si>
    <t>E-ARCO NORTH-SCH 62</t>
  </si>
  <si>
    <t>2DRIV21100</t>
  </si>
  <si>
    <t>Existing Customer Requests - Electric</t>
  </si>
  <si>
    <t>R.10007.02</t>
  </si>
  <si>
    <t>BELLINGHAM SUBSTATION REBUILD</t>
  </si>
  <si>
    <t>R.10007.02.01</t>
  </si>
  <si>
    <t>R.10007.02.01.01</t>
  </si>
  <si>
    <t>E-BELLINGHAM SUBSTATION REBUILD-FIBER</t>
  </si>
  <si>
    <t>3CORP21000</t>
  </si>
  <si>
    <t>R.10007.02.01.02</t>
  </si>
  <si>
    <t>E-BELLINGHAM SUBSTATION REBUILD-SUB</t>
  </si>
  <si>
    <t>R.10007.02.01.03</t>
  </si>
  <si>
    <t>OMRC_E-Bellingham Substation Rebuild-Sub</t>
  </si>
  <si>
    <t>R.10007.02.01.04</t>
  </si>
  <si>
    <t>E-Bellingham Substation Rebuild-Trans</t>
  </si>
  <si>
    <t xml:space="preserve"> should there be a 2018 number?</t>
  </si>
  <si>
    <t>R.10007.02.01.05</t>
  </si>
  <si>
    <t>OMRC_E-Bellingham Substatn Rebuild-Trans</t>
  </si>
  <si>
    <t>R.10007.03</t>
  </si>
  <si>
    <t>BEVERLY PARK 230KV</t>
  </si>
  <si>
    <t>R.10007.03.01</t>
  </si>
  <si>
    <t>R.10007.03.01.01</t>
  </si>
  <si>
    <t>E-BEVERLY PARK 230KV SUB REBUILT-TLINE</t>
  </si>
  <si>
    <t>R.10007.03.01.02</t>
  </si>
  <si>
    <t>E-BEVERLY PARK 230KV SUBS REBUILD-SUB</t>
  </si>
  <si>
    <t>2DRIV21000</t>
  </si>
  <si>
    <t>Customer Reimbursed - Electric</t>
  </si>
  <si>
    <t>R.10007.03.01.03</t>
  </si>
  <si>
    <t>OMRC_E-BVRLY PRK 230KV SUB REBUILT-TLINE</t>
  </si>
  <si>
    <t>R.10007.04</t>
  </si>
  <si>
    <t>BOEING AEROSPACE SUBSTATION</t>
  </si>
  <si>
    <t>R.10007.04.01</t>
  </si>
  <si>
    <t>R.10007.04.01.01</t>
  </si>
  <si>
    <t>E-BOEING AEROSPACE SUBSTATION-TLINE</t>
  </si>
  <si>
    <t>3CORP94500</t>
  </si>
  <si>
    <t>R.10007.05</t>
  </si>
  <si>
    <t>BPA PSE ANALOG&gt;DIGITAL REPLACEMENT</t>
  </si>
  <si>
    <t>R.10007.05.01</t>
  </si>
  <si>
    <t>R.10007.05.01.01</t>
  </si>
  <si>
    <t>E-BPA PSE ANALOG&gt;DIGITAL REPLACEMENT</t>
  </si>
  <si>
    <t>R.10007.06</t>
  </si>
  <si>
    <t>CIAC</t>
  </si>
  <si>
    <t>R.10007.06.01</t>
  </si>
  <si>
    <t>R.10007.06.01.01</t>
  </si>
  <si>
    <t>E-5 yr Electric Refundable (CIAC)</t>
  </si>
  <si>
    <t>Alison K Thurman</t>
  </si>
  <si>
    <t>2DRIV23000</t>
  </si>
  <si>
    <t>Customer Reimbursed - Common</t>
  </si>
  <si>
    <t>Tada</t>
  </si>
  <si>
    <t xml:space="preserve"> CAK net credit estimated at 2021 level</t>
  </si>
  <si>
    <t>R.10007.07</t>
  </si>
  <si>
    <t>CUSTOMER REIMBURSED</t>
  </si>
  <si>
    <t>R.10007.07.01</t>
  </si>
  <si>
    <t>R.10007.07.01.01</t>
  </si>
  <si>
    <t>E-CUSTOMER REIMBURSED</t>
  </si>
  <si>
    <t>Jennifer R Tada</t>
  </si>
  <si>
    <t>R.10007.07.01.02</t>
  </si>
  <si>
    <t>OMRC_E-CUSTOMER REIMBURSED</t>
  </si>
  <si>
    <t>R.10007.08</t>
  </si>
  <si>
    <t>ELECTRIC SERVICES</t>
  </si>
  <si>
    <t>R.10007.08.01</t>
  </si>
  <si>
    <t>COMMERCIAL/INDUSTRIAL</t>
  </si>
  <si>
    <t>R.10007.08.01.01</t>
  </si>
  <si>
    <t>E-OH/UG COMMERCIAL SERVICES</t>
  </si>
  <si>
    <t>R.10007.08.01.02</t>
  </si>
  <si>
    <t>OMRC_E-OH/UG COMMERCIAL SERVICES</t>
  </si>
  <si>
    <t>R.10007.08.02</t>
  </si>
  <si>
    <t>RESIDENTIAL</t>
  </si>
  <si>
    <t>R.10007.08.02.01</t>
  </si>
  <si>
    <t>E-OH/UG RESIDENTIAL SERVICES</t>
  </si>
  <si>
    <t>R.10007.08.02.02</t>
  </si>
  <si>
    <t>E-UG RESIDENTIAL SERVICES IN PLATS</t>
  </si>
  <si>
    <t>R.10007.08.02.03</t>
  </si>
  <si>
    <t>OMRC_E-OH/UG RESIDENTIAL SERVICES</t>
  </si>
  <si>
    <t>R.10007.08.02.04</t>
  </si>
  <si>
    <t>OMRC_E-UG RESIDENTIAL SERVICES IN PLATS</t>
  </si>
  <si>
    <t>R.10007.09</t>
  </si>
  <si>
    <t>LINE EXTENSION</t>
  </si>
  <si>
    <t>R.10007.09.01</t>
  </si>
  <si>
    <t>R.10007.09.01.01</t>
  </si>
  <si>
    <t>E-COMMERCIAL LINE EXTENSION</t>
  </si>
  <si>
    <t>R.10007.09.01.02</t>
  </si>
  <si>
    <t>OMRC_E-COMMERCIAL LINE EXTENSION</t>
  </si>
  <si>
    <t>R.10007.09.02</t>
  </si>
  <si>
    <t>MULTI FAMILY</t>
  </si>
  <si>
    <t>R.10007.09.02.01</t>
  </si>
  <si>
    <t>E-MULTI FAMILY LINE EXTENSION</t>
  </si>
  <si>
    <t>R.10007.09.02.02</t>
  </si>
  <si>
    <t>OMRC_E-MULTI FAMILY LINE EXTENSION</t>
  </si>
  <si>
    <t>R.10007.09.03</t>
  </si>
  <si>
    <t>R.10007.09.03.01</t>
  </si>
  <si>
    <t>E-PLATS BACKBONE LINE EXTENSION</t>
  </si>
  <si>
    <t>R.10007.09.03.02</t>
  </si>
  <si>
    <t>E-PLATS LINE EXTENSION</t>
  </si>
  <si>
    <t>R.10007.09.03.03</t>
  </si>
  <si>
    <t>E-PLATS SYSTEM OPPORTUNITY</t>
  </si>
  <si>
    <t>R.10007.09.03.04</t>
  </si>
  <si>
    <t>OMRC_E-PLATS BACKBONE LINE EXTENSION</t>
  </si>
  <si>
    <t>R.10007.09.03.05</t>
  </si>
  <si>
    <t>OMRC_E-PLATS LINE EXTENSION</t>
  </si>
  <si>
    <t>R.10007.09.03.06</t>
  </si>
  <si>
    <t>OMRC_E-PLATS SYSTEM OPPORTUNITY</t>
  </si>
  <si>
    <t>R.10007.09.04</t>
  </si>
  <si>
    <t>SINGLE FAMILY</t>
  </si>
  <si>
    <t>R.10007.09.04.01</t>
  </si>
  <si>
    <t>E-SINGLE FAMILY LINE EXTENSION</t>
  </si>
  <si>
    <t>R.10007.09.04.02</t>
  </si>
  <si>
    <t>OMRC_E-SINGLE FAMILY LINE EXTENSION</t>
  </si>
  <si>
    <t>R.10007.10</t>
  </si>
  <si>
    <t>PORT OF SEATTLE FEEDER</t>
  </si>
  <si>
    <t>R.10007.10.01</t>
  </si>
  <si>
    <t>R.10007.10.01.01</t>
  </si>
  <si>
    <t>E-BOW POS POD #3-FEEDER</t>
  </si>
  <si>
    <t>R.10007.11</t>
  </si>
  <si>
    <t>PROJECTS CANCELLED</t>
  </si>
  <si>
    <t>R.10007.11.01</t>
  </si>
  <si>
    <t>R.10007.11.01.01</t>
  </si>
  <si>
    <t>OMRC_E-AUTOMATED CANCELLATION</t>
  </si>
  <si>
    <t>R.10007.11.01.02</t>
  </si>
  <si>
    <t>OMRC_E-MAJOR PROJECTS/NCC</t>
  </si>
  <si>
    <t>R.10008</t>
  </si>
  <si>
    <t>CAP-ELECTRIC RELOCATIONS/CONVERSIONS</t>
  </si>
  <si>
    <t>R.10008.01</t>
  </si>
  <si>
    <t>CUSTOMER-DRIVEN RELOCATIONS/CONVERSIONS</t>
  </si>
  <si>
    <t>R.10008.01.01</t>
  </si>
  <si>
    <t>R.10008.01.01.01</t>
  </si>
  <si>
    <t>E-CONVERSIONS (SCHED 73)-CUST DRIVEN</t>
  </si>
  <si>
    <t>2DRIV21300</t>
  </si>
  <si>
    <t>Public Improvement - Electric</t>
  </si>
  <si>
    <t>R.10008.01.01.02</t>
  </si>
  <si>
    <t>E-OH/UG RELOCATIONS-CUST DRIVEN-DIST</t>
  </si>
  <si>
    <t>R.10008.01.01.03</t>
  </si>
  <si>
    <t>OMRC_E-CONVERSION (SCHED 73)-CUST DRIVEN</t>
  </si>
  <si>
    <t>3CORP91000</t>
  </si>
  <si>
    <t>R.10008.01.01.04</t>
  </si>
  <si>
    <t>OMRC_E-OH/UG REL-CUST DRIVEN-DIST</t>
  </si>
  <si>
    <t>R.10008.02</t>
  </si>
  <si>
    <t>R.10008.02.01</t>
  </si>
  <si>
    <t>R.10008.02.01.01</t>
  </si>
  <si>
    <t>E-FRANCHISES</t>
  </si>
  <si>
    <t>R.10008.03</t>
  </si>
  <si>
    <t>PI-DRIVEN ELEC RELOCATIONS/CONVERSIONS</t>
  </si>
  <si>
    <t>R.10008.03.01</t>
  </si>
  <si>
    <t>R.10008.03.01.01</t>
  </si>
  <si>
    <t>E-CONVERSIONS (SCHED 74)-PI DRIVEN</t>
  </si>
  <si>
    <t xml:space="preserve"> CAK - adjusted down to keep  bottom line.  Initial adders may be incorrect due to double counting.  Tada suggest go with original so I'm just making some swags and where to reduce from the initial proposed</t>
  </si>
  <si>
    <t>R.10008.03.01.02</t>
  </si>
  <si>
    <t>E-I-405 RELOCATE/CONVERSION PROJECT-DIST</t>
  </si>
  <si>
    <t>R.10008.03.01.03</t>
  </si>
  <si>
    <t>E-OH/UG REL-PI DRIVEN (NON-REIMB)-DIST</t>
  </si>
  <si>
    <t xml:space="preserve"> CAK - adjusted down to keep  bottom line.  Initial adders may be incorrect due to double counting.  Tada suggest go with original so I'm just making some swags and where to reduce from the initial proposed; Need a basis for sig increase</t>
  </si>
  <si>
    <t>R.10008.03.01.04</t>
  </si>
  <si>
    <t>E-OH/UG REL-PI DRIVEN (REIMBURSE)-DIST</t>
  </si>
  <si>
    <t>R.10008.03.01.05</t>
  </si>
  <si>
    <t>E-PI DRIVEN RELOCATIONS-TRANS</t>
  </si>
  <si>
    <t>R.10008.03.01.06</t>
  </si>
  <si>
    <t>OMRC_E-CONVERSION (SCHED 74)-PI DRIVEN</t>
  </si>
  <si>
    <t>R.10008.03.01.07</t>
  </si>
  <si>
    <t>OMRC_E-I-405 RELOC/CONV PROJ-DIST</t>
  </si>
  <si>
    <t>R.10008.03.01.08</t>
  </si>
  <si>
    <t>OMRC_E-OH/UG REL-PI DR (NON-REIMB)-DIST</t>
  </si>
  <si>
    <t>R.10008.03.01.09</t>
  </si>
  <si>
    <t>OMRC_E-OH/UG REL-PI DR (REIMB)-DIST</t>
  </si>
  <si>
    <t>R.10008.03.01.10</t>
  </si>
  <si>
    <t>OMRC_E-PI DRIVEN RELOCATIONS-TRANS</t>
  </si>
  <si>
    <t>R.10008.03.01.11</t>
  </si>
  <si>
    <t>OMRC_E-RELOCATE AVOIDANCE</t>
  </si>
  <si>
    <t>R.10008.04</t>
  </si>
  <si>
    <t>SNOQUALMIE TRANSMISSION LINE RELOCATE</t>
  </si>
  <si>
    <t>R.10008.04.01</t>
  </si>
  <si>
    <t>R.10008.04.01.01</t>
  </si>
  <si>
    <t>E-SNO-LAKE TRAD RELOCATE</t>
  </si>
  <si>
    <t>R.10008.05</t>
  </si>
  <si>
    <t>SOUND TRANSIT PROGRAM</t>
  </si>
  <si>
    <t>R.10008.05.01</t>
  </si>
  <si>
    <t>R.10008.05.01.01</t>
  </si>
  <si>
    <t>E-SOUND TRANSIT-DIST</t>
  </si>
  <si>
    <t>R.10008.05.01.02</t>
  </si>
  <si>
    <t>E-SOUND TRANSIT-EAST-LINK-DIST</t>
  </si>
  <si>
    <t>R.10008.05.01.03</t>
  </si>
  <si>
    <t>E-SOUND TRANSIT-SWEPTWING SUBSTATION</t>
  </si>
  <si>
    <t>R.10008.05.01.04</t>
  </si>
  <si>
    <t>OMRC_E-SOUND TRANSIT-DIST</t>
  </si>
  <si>
    <t>R.10008.05.01.05</t>
  </si>
  <si>
    <t>OMRC_E-SOUND TRANSIT-EAST-LINK-DIST</t>
  </si>
  <si>
    <t>R.10008.06</t>
  </si>
  <si>
    <t>SR 520 HOV DISTR RELOC/CONV PROJECT</t>
  </si>
  <si>
    <t>R.10008.06.01</t>
  </si>
  <si>
    <t>R.10008.06.01.01</t>
  </si>
  <si>
    <t>E-SR 520 HOV RELOC/CONV PROJECT-DIST</t>
  </si>
  <si>
    <t>R.10008.06.01.02</t>
  </si>
  <si>
    <t>E-SR 520 HOV RELOC/CONV PROJECT-TRANS</t>
  </si>
  <si>
    <t>R.10008.06.01.03</t>
  </si>
  <si>
    <t>OMRC_E-SR 520 HOV RELOC/CONV PROJ-DIST</t>
  </si>
  <si>
    <t>R.10008.06.01.04</t>
  </si>
  <si>
    <t>OMRC_E-SR 520 HOV RELOC/CONV PROJ-TRANS</t>
  </si>
  <si>
    <t>R.10008.07</t>
  </si>
  <si>
    <t>WSDOT CLEAR ZONE POLE RELOCATION PROGRAM</t>
  </si>
  <si>
    <t>R.10008.07.01</t>
  </si>
  <si>
    <t>R.10008.07.01.01</t>
  </si>
  <si>
    <t>E-WSDOT CLR ZONE POLE PROG-DIST</t>
  </si>
  <si>
    <t>3CORP97500</t>
  </si>
  <si>
    <t>R.10008.07.01.02</t>
  </si>
  <si>
    <t>E-WSDOT CLR ZONE POLE PROG-TRANS</t>
  </si>
  <si>
    <t>R.10008.07.01.03</t>
  </si>
  <si>
    <t>OMRC_E-WSDOT CLR ZONE POLE PROG-DIST</t>
  </si>
  <si>
    <t>R.10008.07.01.04</t>
  </si>
  <si>
    <t>OMRC_E-WSDOT CLR ZONE POLE PROG-TRANS</t>
  </si>
  <si>
    <t>R.10009</t>
  </si>
  <si>
    <t>CAP-ELECTRIC SYSTEM WORK</t>
  </si>
  <si>
    <t>R.10009.01</t>
  </si>
  <si>
    <t>BPA 3RD AC INTERTIE CAPACITY</t>
  </si>
  <si>
    <t>R.10009.01.01</t>
  </si>
  <si>
    <t>R.10009.01.01.01</t>
  </si>
  <si>
    <t>E-BPA 3RD AC TRANSMISSION INTERTIE WORK</t>
  </si>
  <si>
    <t>3CORP22000</t>
  </si>
  <si>
    <t>Marshal</t>
  </si>
  <si>
    <t>R.10009.02</t>
  </si>
  <si>
    <t>CENTRAL BELLEVUE DISTRICT</t>
  </si>
  <si>
    <t>R.10009.02.01</t>
  </si>
  <si>
    <t>R.10009.02.01.01</t>
  </si>
  <si>
    <t>E-CENTRAL BELLEVUE DIST VOLTAGE CONVER</t>
  </si>
  <si>
    <t>John M Phillips</t>
  </si>
  <si>
    <t>R.10009.02.01.02</t>
  </si>
  <si>
    <t>E-CENTRAL BELLEVUE DISTR GROWTH-FEEDER</t>
  </si>
  <si>
    <t>R.10009.02.01.03</t>
  </si>
  <si>
    <t>E-CENTRAL BELLEVUE DISTR REL-FEEDER</t>
  </si>
  <si>
    <t>R.10009.02.01.04</t>
  </si>
  <si>
    <t>OMRC_E-CENTRAL BELLEVUE DISTR REL-FEEDER</t>
  </si>
  <si>
    <t>R.10009.02.01.05</t>
  </si>
  <si>
    <t>OMRC_E-Cntrl Bellevue Distr Grwth-Feeder</t>
  </si>
  <si>
    <t>R.10009.03</t>
  </si>
  <si>
    <t>CLYDE HILL SWITCHING STATION</t>
  </si>
  <si>
    <t>R.10009.03.01</t>
  </si>
  <si>
    <t>R.10009.03.01.01</t>
  </si>
  <si>
    <t>E-CLYDE HILL SWITCHING STATION</t>
  </si>
  <si>
    <t>3CORP29900</t>
  </si>
  <si>
    <t xml:space="preserve">*Work related to Vernell project.  Booga overview scheduled </t>
  </si>
  <si>
    <t>R.10009.04</t>
  </si>
  <si>
    <t>DAMAGE CLAIMS</t>
  </si>
  <si>
    <t>R.10009.04.01</t>
  </si>
  <si>
    <t>R.10009.04.01.01</t>
  </si>
  <si>
    <t>E-DAMAGE CLAIMS-DIST</t>
  </si>
  <si>
    <t>Marcia M Pence</t>
  </si>
  <si>
    <t>2DRIV16200</t>
  </si>
  <si>
    <t>Outage repair</t>
  </si>
  <si>
    <t>Pence</t>
  </si>
  <si>
    <t>R.10009.04.01.02</t>
  </si>
  <si>
    <t>E-DAMAGE CLAIMS CAP WRITEOFF</t>
  </si>
  <si>
    <t>R.10009.05</t>
  </si>
  <si>
    <t>ELECTRIC EMERGENCY RESPONSE</t>
  </si>
  <si>
    <t>R.10009.05.01</t>
  </si>
  <si>
    <t>NON-OUTAGE REPAIR</t>
  </si>
  <si>
    <t>R.10009.05.01.01</t>
  </si>
  <si>
    <t>E-EMERGENCY NON-OUTAGE OH REPL-DIST</t>
  </si>
  <si>
    <t>Tom Koeppel</t>
  </si>
  <si>
    <t>3CORP94000</t>
  </si>
  <si>
    <t>2DRIV16100</t>
  </si>
  <si>
    <t>Koeppel</t>
  </si>
  <si>
    <t xml:space="preserve">updated with help from S. Wu and T. Talvi </t>
  </si>
  <si>
    <t>R.10009.05.01.02</t>
  </si>
  <si>
    <t>E-EMERGENCY NON-OUTAGE OH REPL-TRANS</t>
  </si>
  <si>
    <t>R.10009.05.01.03</t>
  </si>
  <si>
    <t>E-EMERGENCY NON-OUTAGE UG REPL-DIST</t>
  </si>
  <si>
    <t>R.10009.05.01.04</t>
  </si>
  <si>
    <t>OMRC_E-EMERG NON-OUTAGE OH REPL-DIST</t>
  </si>
  <si>
    <t>R.10009.05.01.05</t>
  </si>
  <si>
    <t>OMRC_E-EMERG NON-OUTAGE OH REPL-TRANS</t>
  </si>
  <si>
    <t>R.10009.05.01.06</t>
  </si>
  <si>
    <t>OMRC_E-EMERGENCY NON-OUTAGE UG REPL-DIST</t>
  </si>
  <si>
    <t>R.10009.05.02</t>
  </si>
  <si>
    <t>OUTAGE REPAIR</t>
  </si>
  <si>
    <t>R.10009.05.02.01</t>
  </si>
  <si>
    <t>E-EMERGENCY OH REPLACEMENT-TRANS</t>
  </si>
  <si>
    <t>R.10009.05.02.02</t>
  </si>
  <si>
    <t>E-EMERGENCY OUTAGE OH REPLACEMENT-DIST</t>
  </si>
  <si>
    <t>R.10009.05.02.03</t>
  </si>
  <si>
    <t>E-EMERGENCY OUTAGE UG REPLACEMENT-DIST</t>
  </si>
  <si>
    <t>R.10009.05.02.04</t>
  </si>
  <si>
    <t>E-UNPLANNED OH DISTRIBUTION-ABNORMALS</t>
  </si>
  <si>
    <t>David J Landers</t>
  </si>
  <si>
    <t>Landers</t>
  </si>
  <si>
    <t xml:space="preserve">Not sure why this wasn’t budgeted forward after 2017.  5% increase over 5 years. </t>
  </si>
  <si>
    <t>R.10009.05.02.05</t>
  </si>
  <si>
    <t>E-UNPLANNED UG DISTRIBUTION-ABNORMALS</t>
  </si>
  <si>
    <t xml:space="preserve">Not sure why this wasn’t budgeted forward after 2017.  Expect a 20% decline over 5 years due to cable work </t>
  </si>
  <si>
    <t>R.10009.05.02.06</t>
  </si>
  <si>
    <t>OMRC_E-EMERGENCY OH REPLACEMENT-TRANS</t>
  </si>
  <si>
    <t>R.10009.05.02.07</t>
  </si>
  <si>
    <t>OMRC_E-EMERGENCY OUTAGE OH REPL-DIST</t>
  </si>
  <si>
    <t>R.10009.05.02.08</t>
  </si>
  <si>
    <t>OMRC_E-EMERGENCY OUTAGE UG REPL-DIST</t>
  </si>
  <si>
    <t>R.10009.05.02.09</t>
  </si>
  <si>
    <t>OMRC_E-UNPLANNED OH DSTRBTN-ABNORMALS</t>
  </si>
  <si>
    <t>R.10009.05.02.10</t>
  </si>
  <si>
    <t>OMRC_E-UNPLANNED UG DISTRBTN-ABNORMALS</t>
  </si>
  <si>
    <t>R.10009.06</t>
  </si>
  <si>
    <t>ELECTRIC STORM RESPONSE</t>
  </si>
  <si>
    <t>R.10009.06.01</t>
  </si>
  <si>
    <t>R.10009.06.01.01</t>
  </si>
  <si>
    <t>E-STORM OH REPLACEMENT-DIST</t>
  </si>
  <si>
    <t>Jennifer A Boyer</t>
  </si>
  <si>
    <t xml:space="preserve">Koch added 2021 and 2022 number incrementing by 3% </t>
  </si>
  <si>
    <t>R.10009.06.01.02</t>
  </si>
  <si>
    <t>E-STORM OH REPLACEMENT-TRANS</t>
  </si>
  <si>
    <t>R.10009.07</t>
  </si>
  <si>
    <t>ELECTRIC SYSTEM NEW</t>
  </si>
  <si>
    <t>R.10009.07.01</t>
  </si>
  <si>
    <t>R.10009.07.01.01</t>
  </si>
  <si>
    <t>E-OH SYSTEM CAPACITY NEW-DIST</t>
  </si>
  <si>
    <t xml:space="preserve">Carried forward 2017 budget w/3% inflation to 2022 to accommodate new capacity improvements.  Will align with Strategic Dist growth plan </t>
  </si>
  <si>
    <t>R.10009.07.01.02</t>
  </si>
  <si>
    <t>E-OH SYSTEM CAPACITY NEW-TRANS</t>
  </si>
  <si>
    <t>R.10009.07.01.03</t>
  </si>
  <si>
    <t>E-UG SYSTEM CAPACITY NEW-DIST</t>
  </si>
  <si>
    <t>R.10009.07.01.04</t>
  </si>
  <si>
    <t>OMRC_E-OH SYSTEM CAPACITY NEW-DIST</t>
  </si>
  <si>
    <t>R.10009.07.01.05</t>
  </si>
  <si>
    <t>OMRC_E-UG SYSTEM CAPACITY NEW-DIST</t>
  </si>
  <si>
    <t>R.10009.07.02</t>
  </si>
  <si>
    <t>PROJECT MITIGATION</t>
  </si>
  <si>
    <t>R.10009.07.02.01</t>
  </si>
  <si>
    <t>E-SYSTEM PROJECT MITIGATION-TRANS</t>
  </si>
  <si>
    <t>R.10009.07.03</t>
  </si>
  <si>
    <t>SYSTEM IMPROVEMENT OPPORTUNITY</t>
  </si>
  <si>
    <t>R.10009.07.03.01</t>
  </si>
  <si>
    <t>E-OH/UG SYSTEM IMP OPP NEW-DIST</t>
  </si>
  <si>
    <t xml:space="preserve"> CAK reduced to absorb OH System Capacity New - Dist added on line 124.  Increased 2022 to account for unidentifed work and match bottom line trend</t>
  </si>
  <si>
    <t>R.10009.07.03.02</t>
  </si>
  <si>
    <t>E-OH/UG SYSTEM IMP OPP NEW-TRANS</t>
  </si>
  <si>
    <t xml:space="preserve"> CAK Increased 2022 to account for unidentifed work and match bottom line trend</t>
  </si>
  <si>
    <t>R.10009.07.03.03</t>
  </si>
  <si>
    <t>OMRC_E-OH/UG SYSTEM IMP OPP NEW-DIST</t>
  </si>
  <si>
    <t>R.10009.08</t>
  </si>
  <si>
    <t>ELECTRIC SYSTEM UPGRADE</t>
  </si>
  <si>
    <t>R.10009.08.01</t>
  </si>
  <si>
    <t>CABLE REMEDIATION PROGRAM</t>
  </si>
  <si>
    <t>R.10009.08.01.01</t>
  </si>
  <si>
    <t>E-ACCELERATED CABLE REMEDIATION-DIST</t>
  </si>
  <si>
    <t>2CORP10000</t>
  </si>
  <si>
    <t>3CORP11000</t>
  </si>
  <si>
    <t>Cable Remediation</t>
  </si>
  <si>
    <t>2DRIV11100</t>
  </si>
  <si>
    <t>Aging Infrastructure</t>
  </si>
  <si>
    <t>R.10009.08.01.02</t>
  </si>
  <si>
    <t>E-UG CABLE REMEDIATION-DIST</t>
  </si>
  <si>
    <t>R.10009.08.01.03</t>
  </si>
  <si>
    <t>E-UG FEEDER CABLE REMEDIATION-DIST</t>
  </si>
  <si>
    <t>R.10009.08.01.04</t>
  </si>
  <si>
    <t>OMRC_E-ACCLRTD CABLE REMEDIATION-DIST</t>
  </si>
  <si>
    <t>R.10009.08.01.05</t>
  </si>
  <si>
    <t>OMRC_E-UG CABLE REMEDIATION-DIST</t>
  </si>
  <si>
    <t>R.10009.08.01.06</t>
  </si>
  <si>
    <t>OMRC_E-UG FEEDER CABLE REMEDIATION-DIST</t>
  </si>
  <si>
    <t>R.10009.08.02</t>
  </si>
  <si>
    <t>R.10009.08.02.01</t>
  </si>
  <si>
    <t>E-BELLINGHAM SUBS</t>
  </si>
  <si>
    <t>Randal L Walls</t>
  </si>
  <si>
    <t>R.10009.08.02.02</t>
  </si>
  <si>
    <t>E-DISTRIBUTION OUTAGE FREQ-RPL #6 COPPER</t>
  </si>
  <si>
    <t>R.10009.08.02.03</t>
  </si>
  <si>
    <t>E-NORTH BEND SUBS REBUILD-SUBS</t>
  </si>
  <si>
    <t xml:space="preserve">*Reliability project response to BPA/Tanner interconnection request currently being studies.  Booga overview scheduled </t>
  </si>
  <si>
    <t>R.10009.08.02.04</t>
  </si>
  <si>
    <t>E-OH #6 COPPER WIRE REPLACEMENT-DIST</t>
  </si>
  <si>
    <t>R.10009.08.02.05</t>
  </si>
  <si>
    <t>E-OH CLEARANCE BELLINGHAM SYSTEM-DIST</t>
  </si>
  <si>
    <t>R.10009.08.02.06</t>
  </si>
  <si>
    <t>E-OH OPEN WIRE SECONDARY REPL-DIST</t>
  </si>
  <si>
    <t>R.10009.08.02.07</t>
  </si>
  <si>
    <t>E-OH SYS REL UPGRADES-OUTAGE-DIST</t>
  </si>
  <si>
    <t>3CORP12000</t>
  </si>
  <si>
    <t>Worst Performing Circuits (WPC)</t>
  </si>
  <si>
    <t>R.10009.08.02.08</t>
  </si>
  <si>
    <t>E-OH SYS REL UPGRD-OUTAGE MAJOR PRJ-DIST</t>
  </si>
  <si>
    <t>R.10009.08.02.09</t>
  </si>
  <si>
    <t>E-OH SYST REL UPGRADES-REBUILD-DIST</t>
  </si>
  <si>
    <t>R.10009.08.02.10</t>
  </si>
  <si>
    <t>E-OH SYST REL UPGRADES-UG CONVERS-DIST</t>
  </si>
  <si>
    <t>R.10009.08.02.11</t>
  </si>
  <si>
    <t>E-OH SYST REL UPGR-GANG OP SWITCHES-DIST</t>
  </si>
  <si>
    <t>R.10009.08.02.12</t>
  </si>
  <si>
    <t>E-OH SYST REL UPGR-RECLOSERS-DIST</t>
  </si>
  <si>
    <t xml:space="preserve">Split dollars between this and trip savers project </t>
  </si>
  <si>
    <t>R.10009.08.02.13</t>
  </si>
  <si>
    <t>E-OH SYST REL UPGR-SWITCH REPL-DIST</t>
  </si>
  <si>
    <t xml:space="preserve">Aging infrastructure - reliability benefit - Avg cost over previous 5 year period.  To be confirmed by reliability strategy </t>
  </si>
  <si>
    <t>R.10009.08.02.14</t>
  </si>
  <si>
    <t>E-OH SYST REL UPGR-TREE WIRE-DIST</t>
  </si>
  <si>
    <t>R.10009.08.02.15</t>
  </si>
  <si>
    <t>E-OH SYST REL UPGR-TRIPSAVER-DIST</t>
  </si>
  <si>
    <t>Ongoing funding for Tripsaver projects - reliability benefit. CAK reducing to keep bottom line close to original; SQI report says we arent doing this. Jens -  We are pausing with no funding in 2018, but need to keep dollars for future years.  This will be dependent on reliability strategy.</t>
  </si>
  <si>
    <t>R.10009.08.02.16</t>
  </si>
  <si>
    <t>E-OH SYST UPGR-POLE MOUNTED CAPACITORS</t>
  </si>
  <si>
    <t>R.10009.08.02.17</t>
  </si>
  <si>
    <t>E-OH SYSTEM CAPACITY UPGRADE-DIST</t>
  </si>
  <si>
    <t>R.10009.08.02.18</t>
  </si>
  <si>
    <t>E-OH SYSTEM CAPACITY UPGRADES-TRANS</t>
  </si>
  <si>
    <t>R.10009.08.02.19</t>
  </si>
  <si>
    <t>E-OH SYSTEM RELIABILITY UPGRADES-TRANS</t>
  </si>
  <si>
    <t>R.10009.08.02.20</t>
  </si>
  <si>
    <t>E-OH TRANSFORMER PCB REMEDIATION</t>
  </si>
  <si>
    <t>R.10009.08.02.21</t>
  </si>
  <si>
    <t>E-OH-SYSTEM CAPACITY UPRATES-TRANS</t>
  </si>
  <si>
    <t>R.10009.08.02.22</t>
  </si>
  <si>
    <t>E-OUTAGE FREQ-REPLACE COPPER-DIST</t>
  </si>
  <si>
    <t>R.10009.08.02.23</t>
  </si>
  <si>
    <t>E-PROJECT INITIATION</t>
  </si>
  <si>
    <t xml:space="preserve"> JVN Removing project initation dollars for 2018.  They are line-itemed</t>
  </si>
  <si>
    <t>R.10009.08.02.24</t>
  </si>
  <si>
    <t>E-SEDRO MAR PT 230 REMEDIATE UNDERBUILD</t>
  </si>
  <si>
    <t>R.10009.08.02.25</t>
  </si>
  <si>
    <t>E-UG SYS REL UPGRADES-OUTAGE-DIST</t>
  </si>
  <si>
    <t>R.10009.08.02.26</t>
  </si>
  <si>
    <t>E-UG SYST REL UPGRADES-MAJOR PROJ-DIST</t>
  </si>
  <si>
    <t>R.10009.08.02.27</t>
  </si>
  <si>
    <t>E-UG SYST REL UPGRADES-REBUILD-DIST</t>
  </si>
  <si>
    <t>R.10009.08.02.28</t>
  </si>
  <si>
    <t>E-UG SYSTEM CAPACITY UPGRADE-DIST</t>
  </si>
  <si>
    <t>R.10009.08.02.29</t>
  </si>
  <si>
    <t>OMRC_E-DSTRBTN OUTAGE FREQ-RPL #6 COPPER</t>
  </si>
  <si>
    <t>R.10009.08.02.30</t>
  </si>
  <si>
    <t>OMRC_E-OH #6 COPPER WIRE REPL-DIST</t>
  </si>
  <si>
    <t>R.10009.08.02.31</t>
  </si>
  <si>
    <t>OMRC_E-OH CLEARANCE BELLINGHAM SYST-DIST</t>
  </si>
  <si>
    <t>R.10009.08.02.32</t>
  </si>
  <si>
    <t>OMRC_E-OH SYST REL UPGRADES-DIST</t>
  </si>
  <si>
    <t>R.10009.08.02.33</t>
  </si>
  <si>
    <t>OMRC_E-OH SYST REL UPGRADES-REBUILD-DIST</t>
  </si>
  <si>
    <t>R.10009.08.02.34</t>
  </si>
  <si>
    <t>OMRC_E-OH SYST REL UPGR-GANG OP SW-DIST</t>
  </si>
  <si>
    <t>R.10009.08.02.35</t>
  </si>
  <si>
    <t>OMRC_E-OH SYST REL UPGR-RECLOSER-DIST</t>
  </si>
  <si>
    <t>R.10009.08.02.36</t>
  </si>
  <si>
    <t>OMRC_E-OH SYST REL UPGR-SWITCH REPL-DIST</t>
  </si>
  <si>
    <t>R.10009.08.02.37</t>
  </si>
  <si>
    <t>OMRC_E-OH SYST REL UPGR-TREE WIRE-DIST</t>
  </si>
  <si>
    <t>R.10009.08.02.38</t>
  </si>
  <si>
    <t>OMRC_E-OH SYST REL UPGR-TRIPSAVER-DIST</t>
  </si>
  <si>
    <t>R.10009.08.02.39</t>
  </si>
  <si>
    <t>OMRC_E-OH SYST REL UPGR-UG CONV-DIST</t>
  </si>
  <si>
    <t>R.10009.08.02.40</t>
  </si>
  <si>
    <t>OMRC_E-OH SYSTEM CAPACITY UPGRADE-DIST</t>
  </si>
  <si>
    <t>R.10009.08.02.41</t>
  </si>
  <si>
    <t>OMRC_E-OH TRANSFORMER PCB REMEDIATION</t>
  </si>
  <si>
    <t>R.10009.08.02.42</t>
  </si>
  <si>
    <t>OMRC_E-OUTAGE FREQ-REPLACE COPPER-DIST</t>
  </si>
  <si>
    <t>R.10009.08.02.43</t>
  </si>
  <si>
    <t>OMRC_E-UG SYST REL UPGRADES-DIST</t>
  </si>
  <si>
    <t>R.10009.08.02.44</t>
  </si>
  <si>
    <t>OMRC_E-UG SYST REL UPGRADES-REBUILD-DIST</t>
  </si>
  <si>
    <t>R.10009.08.02.45</t>
  </si>
  <si>
    <t>OMRC_E-UG SYSTEM CAPACITY UPGRADE-DIST</t>
  </si>
  <si>
    <t>R.10009.08.02.46</t>
  </si>
  <si>
    <t>OMRC_E-VEGETATION MITIGATION</t>
  </si>
  <si>
    <t>R.10009.08.02.47</t>
  </si>
  <si>
    <t>OMRC_E-OH-System Capacity Uprates-Trans</t>
  </si>
  <si>
    <t>R.10009.08.03</t>
  </si>
  <si>
    <t>FISH AND WILDLIFE PROGRAM</t>
  </si>
  <si>
    <t>R.10009.08.03.01</t>
  </si>
  <si>
    <t>E-FISH AND WILDLIFE PROGRAM-DIST</t>
  </si>
  <si>
    <t>R.10009.08.03.02</t>
  </si>
  <si>
    <t>OMRC_E-FISH AND WILDLIFE PROGRAM-DIST</t>
  </si>
  <si>
    <t>R.10009.08.04</t>
  </si>
  <si>
    <t>PHYSICAL SECURITY IMPROVEMENTS</t>
  </si>
  <si>
    <t>R.10009.08.04.01</t>
  </si>
  <si>
    <t>E-PHYSICAL SECURITY IMPROVEMENTS-SUB</t>
  </si>
  <si>
    <t>Delete all years as Corp Security has this covered.</t>
  </si>
  <si>
    <t>R.10009.08.04.02</t>
  </si>
  <si>
    <t>E-PHYSICAL SECURITY IMPROVEMENTS</t>
  </si>
  <si>
    <t>R.10009.08.05</t>
  </si>
  <si>
    <t>POLE REPLACEMENT PROGRAM</t>
  </si>
  <si>
    <t>R.10009.08.05.01</t>
  </si>
  <si>
    <t>E-ELIMINATE POOR CONDITION POLES</t>
  </si>
  <si>
    <t xml:space="preserve"> CAK Finish 3 year elminiate backlog program started in 2017 ($13M total; $4M in 2017)</t>
  </si>
  <si>
    <t>R.10009.08.05.02</t>
  </si>
  <si>
    <t>E-EMERGENT POLE REPLACEMENTDIST</t>
  </si>
  <si>
    <t>R.10009.08.05.03</t>
  </si>
  <si>
    <t>E-EMERGENT POLE REPLACEMENT-TRANS</t>
  </si>
  <si>
    <t>R.10009.08.05.04</t>
  </si>
  <si>
    <t>E-POLE REPLACEMENT DUE TO JOINT USE</t>
  </si>
  <si>
    <t>Yoshimira</t>
  </si>
  <si>
    <t>R.10009.08.05.05</t>
  </si>
  <si>
    <t>E-POLE REPLACEMENT PLAN-DIST</t>
  </si>
  <si>
    <t>NEDRUD - updated budget to align with Dist on 15 year and Trans poles on 10 year maintenance review and replace cycle. CAK reduced $8.9M here because accounted for backlog  in line above.  Assume need about $2.5M more that original budget to stay current with trend, but delayed this until backlog elminiated then catch up in 2021.  Also increased 2022 which was about $4.4M to proposed trend</t>
  </si>
  <si>
    <t>R.10009.08.05.06</t>
  </si>
  <si>
    <t>E-POLE REPLACEMENT PLAN-NEWCASTLE-TRANS</t>
  </si>
  <si>
    <t>R.10009.08.05.07</t>
  </si>
  <si>
    <t>E-POLE REPLACEMENT PLAN-TRANS</t>
  </si>
  <si>
    <t xml:space="preserve">NEDRUD - updated budget to align with Dist on 15 year and Trans poles on 10 year maintenance review and replace cycle. </t>
  </si>
  <si>
    <t>R.10009.08.05.08</t>
  </si>
  <si>
    <t>E-POLE REPLACEMENT PROGRAM-REMOVAL-DIST</t>
  </si>
  <si>
    <t>R.10009.08.05.09</t>
  </si>
  <si>
    <t>OMRC_E-ELIMINATE POOR CONDITION POLES</t>
  </si>
  <si>
    <t>R.10009.08.05.10</t>
  </si>
  <si>
    <t>OMRC_E-POLE REPLACEMENT DUE TO JOINT USE</t>
  </si>
  <si>
    <t>R.10009.08.05.11</t>
  </si>
  <si>
    <t>OMRC_E-POLE REPLACEMENT PLAN-DIST</t>
  </si>
  <si>
    <t>R.10009.08.05.12</t>
  </si>
  <si>
    <t>OMRC_E-POLE REPLACEMENT PLAN-TRANS</t>
  </si>
  <si>
    <t>R.10009.08.05.13</t>
  </si>
  <si>
    <t>OMRC_E-POLE REPLACEMENT PROGRAM</t>
  </si>
  <si>
    <t>R.10009.08.05.14</t>
  </si>
  <si>
    <t>OMRC_E-POLE REPL-INSPECTION DRIVEN-DIST</t>
  </si>
  <si>
    <t>R.10009.08.05.15</t>
  </si>
  <si>
    <t>OMRC_E-POLE REPL-INSPECTION DRIVEN-TRANS</t>
  </si>
  <si>
    <t>R.10009.09</t>
  </si>
  <si>
    <t>ELECTRIC SYSTEM WORK</t>
  </si>
  <si>
    <t>R.10009.09.01</t>
  </si>
  <si>
    <t>R.10009.09.01.01</t>
  </si>
  <si>
    <t>E-VIKING SUB LOOP ENS-BHM</t>
  </si>
  <si>
    <t>New project.  Needs Booga Overview. CAK removed funding of $4.1M until project initiation completed JVN - added project initiation dollars in 2019</t>
  </si>
  <si>
    <t>R.10009.10</t>
  </si>
  <si>
    <t>ISSAQUAH HIGHLAND SUBSTATION</t>
  </si>
  <si>
    <t>R.10009.10.01</t>
  </si>
  <si>
    <t>R.10009.10.01.01</t>
  </si>
  <si>
    <t>E-ISSAQUAH HIGHLAND SUBSTATION</t>
  </si>
  <si>
    <t>R.10009.11</t>
  </si>
  <si>
    <t>S. BREMERTON AUX BUS PROJECT</t>
  </si>
  <si>
    <t>R.10009.11.01</t>
  </si>
  <si>
    <t>R.10009.11.01.01</t>
  </si>
  <si>
    <t>E-S. BREMERTON AUX BUS PROJECT</t>
  </si>
  <si>
    <t>R.10009.12</t>
  </si>
  <si>
    <t>AMI Project</t>
  </si>
  <si>
    <t>R.10009.12.01</t>
  </si>
  <si>
    <t>AMR REPLACEMENT PROJECT</t>
  </si>
  <si>
    <t>R.10009.12.01.01</t>
  </si>
  <si>
    <t>C-AMI NETWORK INSTALLATIONS-GEN PLANT</t>
  </si>
  <si>
    <t>3CORP52000</t>
  </si>
  <si>
    <t>Kostek</t>
  </si>
  <si>
    <t>R.10009.12.01.02</t>
  </si>
  <si>
    <t>C-AMI NETWORK PURCHASE</t>
  </si>
  <si>
    <t>R.10009.12.01.03</t>
  </si>
  <si>
    <t>E-AMI NETWORK INSTALLATION-ELEC T&amp;D WORK</t>
  </si>
  <si>
    <t>The original 2016 5yr plan had allocated $81M M in 2018, with only $5MM for network installation. Permitting and 3rd party attachment delays has slowed productivity in network installation.  The $14.4MM reflects dollars not spent in 2016  total increase is 14.4M?  Reason</t>
  </si>
  <si>
    <t>R.10009.12.01.04</t>
  </si>
  <si>
    <t>E-AMI Electric Meter Deployment</t>
  </si>
  <si>
    <t>3CORP51000</t>
  </si>
  <si>
    <t>2DRIV12100</t>
  </si>
  <si>
    <t>Gas Modernization</t>
  </si>
  <si>
    <t>Dollars were spread 60/40 split (E/G) CAK - spread the total over run for AMR/AMI of $19M across gas and electric meters/modules based on 60/40 split and assuming gas completed by 2022 and electric by 2023</t>
  </si>
  <si>
    <t>R.10009.12.01.05</t>
  </si>
  <si>
    <t>G-AMI Gas Module Deployment</t>
  </si>
  <si>
    <t xml:space="preserve">Dollars were spread 60/40 split (E/G) </t>
  </si>
  <si>
    <t>R.10009.12.01.06</t>
  </si>
  <si>
    <t>C-AMI System Integration</t>
  </si>
  <si>
    <t>3CORP51500</t>
  </si>
  <si>
    <t xml:space="preserve">Scope has increased: Process Optimization; Advance Network Security; Hana Analytics ; OH calculations from BPC. </t>
  </si>
  <si>
    <t>R.10009.12.01.07</t>
  </si>
  <si>
    <t>OMRC_E-AMI Ntwrk Installation-Elec T&amp;D</t>
  </si>
  <si>
    <t>R.10009.12.02</t>
  </si>
  <si>
    <t>CONSERVATION VOLTAGE REDUCTION PROGRAM</t>
  </si>
  <si>
    <t>R.10009.12.02.01</t>
  </si>
  <si>
    <t>E-CONSERVATION VOLTAGE REDUCTION</t>
  </si>
  <si>
    <t>Laura C Feinstein</t>
  </si>
  <si>
    <t>2DRIV11700</t>
  </si>
  <si>
    <t xml:space="preserve">Feinstein checked &amp; Input 2020-22. 2018-2019 matched AMI estimate already </t>
  </si>
  <si>
    <t>R.10009.12.02.02</t>
  </si>
  <si>
    <t>OMRC_E-Conservation Voltage Reduction</t>
  </si>
  <si>
    <t>R.10009.12.03</t>
  </si>
  <si>
    <t>DISTRIBUTION AUTOMATION PROGRAM</t>
  </si>
  <si>
    <t>R.10009.12.03.01</t>
  </si>
  <si>
    <t>E-DISTRIBUTION AUTOMATION-DIST</t>
  </si>
  <si>
    <t xml:space="preserve"> CAK adjusted to absorb field lab and transmission automation to keep bottom line close to $10M.  JVN will revise after reviewing Smart Grid prioritization</t>
  </si>
  <si>
    <t>R.10009.12.03.02</t>
  </si>
  <si>
    <t>E-DISTRIBUTION AUTOMATION-GEN PLANT</t>
  </si>
  <si>
    <t>R.10009.12.03.03</t>
  </si>
  <si>
    <t>E-DISTRIBUTION MANAGEMENT SYSTEM</t>
  </si>
  <si>
    <t>Feinstein</t>
  </si>
  <si>
    <t>Matches Initiation Proposal CAK removed DMS funding request of $13.6M as this should be captured by Brodniack through separate submitted CSA. New initiative.</t>
  </si>
  <si>
    <t>R.10009.12.03.04</t>
  </si>
  <si>
    <t>E-NETWORK AND AUTOMATE GRID</t>
  </si>
  <si>
    <t xml:space="preserve"> CAK added funding  to match approximate trned</t>
  </si>
  <si>
    <t>R.10009.12.03.05</t>
  </si>
  <si>
    <t>OMRC_E-DISTRIBUTION AUTOMATION-DIST</t>
  </si>
  <si>
    <t>R.10009.12.03.06</t>
  </si>
  <si>
    <t>OMRC_E-NETWORK AND AUTOMATE GRID</t>
  </si>
  <si>
    <t>R.10009.12.04</t>
  </si>
  <si>
    <t>TRANSMISSION AUTOMATION PROGRAM</t>
  </si>
  <si>
    <t>R.10009.12.04.01</t>
  </si>
  <si>
    <t>E-TRANS AUTOMATION PLACEHOLDER</t>
  </si>
  <si>
    <t xml:space="preserve">Feinstein checked &amp; Input 2018 </t>
  </si>
  <si>
    <t>R.10009.12.04.02</t>
  </si>
  <si>
    <t>OMRC_E-TRANS AUTOMATION PLACEHOLDER</t>
  </si>
  <si>
    <t>R.10009.13</t>
  </si>
  <si>
    <t>STREET LIGHT PROGRAM</t>
  </si>
  <si>
    <t>R.10009.13.01</t>
  </si>
  <si>
    <t>R.10009.13.01.01</t>
  </si>
  <si>
    <t>E-STREET LIGHT REPLACEMENT</t>
  </si>
  <si>
    <t>R.10009.14</t>
  </si>
  <si>
    <t>SUBSTATION REPLACEMENT PROGRAM</t>
  </si>
  <si>
    <t>R.10009.14.01</t>
  </si>
  <si>
    <t>BATTERY PROGRAM</t>
  </si>
  <si>
    <t>R.10009.14.01.01</t>
  </si>
  <si>
    <t>E-SUBSTATION REPLACEMENT-BATTERY-DIST</t>
  </si>
  <si>
    <t>Split out previous substation reliability WBS to post FTIP respective WBS buckets can we hold substation flat for total? - No, these budgets are based on engr analysis of specific projects grouped together to maximize project efficiency.  CAK a constant increase over the last 5 year plan isnt defensible without more detail</t>
  </si>
  <si>
    <t>R.10009.14.01.02</t>
  </si>
  <si>
    <t>E-SUBSTATION REPLACEMENT-BATTERY-TRANS</t>
  </si>
  <si>
    <t>R.10009.14.02</t>
  </si>
  <si>
    <t>Distribution SCADA Program</t>
  </si>
  <si>
    <t>R.10009.14.02.01</t>
  </si>
  <si>
    <t>E-Subs Replacement-Oil Filled Brkrs-Dist</t>
  </si>
  <si>
    <t>R.10009.14.02.02</t>
  </si>
  <si>
    <t>OMRC_E-Subs Rplcmnt-Oil Filld Brkrs-Dist</t>
  </si>
  <si>
    <t>R.10009.14.03</t>
  </si>
  <si>
    <t>RELAY PROGRAM</t>
  </si>
  <si>
    <t>R.10009.14.03.01</t>
  </si>
  <si>
    <t>E-SUBS REPL-ELECTRON MECH RELAYS-DIST</t>
  </si>
  <si>
    <t xml:space="preserve">Split out previous substation reliability WBS to post FTIP respective WBS buckets </t>
  </si>
  <si>
    <t>R.10009.14.03.02</t>
  </si>
  <si>
    <t>E-Subs Replacement-SEL Relay</t>
  </si>
  <si>
    <t>Walls</t>
  </si>
  <si>
    <t xml:space="preserve">budget responsibility should be under Bamba </t>
  </si>
  <si>
    <t>R.10009.14.04</t>
  </si>
  <si>
    <t>SPILL CONTAINMENT PROGRAM</t>
  </si>
  <si>
    <t>R.10009.14.04.01</t>
  </si>
  <si>
    <t>E-SUBSTATION REPLACEMENT-SPCC-DIST</t>
  </si>
  <si>
    <t>R.10009.14.05</t>
  </si>
  <si>
    <t>R.10009.14.05.01</t>
  </si>
  <si>
    <t>E-DIGITAL FAULT RECORDERS REPLACEMENT</t>
  </si>
  <si>
    <t>R.10009.14.05.02</t>
  </si>
  <si>
    <t>E-EMERGENT SUBSTATION REPLACEMENT-DIST</t>
  </si>
  <si>
    <t>R.10009.14.05.03</t>
  </si>
  <si>
    <t>E-EMERGENT SUBSTATION REPLACEMENT-TRANS</t>
  </si>
  <si>
    <t xml:space="preserve">There was no budget for 2018 through 2022. I copied the 2017 budget and added 3% each year for years 2018 through 2022. changes are highlighted. </t>
  </si>
  <si>
    <t>R.10009.14.05.04</t>
  </si>
  <si>
    <t>E-SUBS REPLACEMENT-ARRESTERS</t>
  </si>
  <si>
    <t>R.10009.14.05.05</t>
  </si>
  <si>
    <t>E-SUBS REPLACEMENT-CIRCUIT SWITCHER-DIST</t>
  </si>
  <si>
    <t>R.10009.14.05.06</t>
  </si>
  <si>
    <t>E-SUBS REPLACEMENT-DIST</t>
  </si>
  <si>
    <t>R.10009.14.05.07</t>
  </si>
  <si>
    <t>E-SUBS REPLACEMENT-FUSES-DIST</t>
  </si>
  <si>
    <t>R.10009.14.05.09</t>
  </si>
  <si>
    <t>E-Subs Replcmnt-Trans Substations</t>
  </si>
  <si>
    <t>R.10009.14.05.10</t>
  </si>
  <si>
    <t>E-SUBS REPLACEMENT-TRANSFER TRIP-DIST</t>
  </si>
  <si>
    <t>R.10009.14.05.11</t>
  </si>
  <si>
    <t>E-SUBS REPLACEMENT-VEGETATION MANAGEMENT</t>
  </si>
  <si>
    <t>R.10009.14.05.12</t>
  </si>
  <si>
    <t>OMRC_E-EMERGENT SUBS REPLACEMENT-DIST</t>
  </si>
  <si>
    <t>R.10009.14.05.13</t>
  </si>
  <si>
    <t>OMRC_E-SUBS REPLACEMENT-DIST</t>
  </si>
  <si>
    <t>R.10009.14.05.14</t>
  </si>
  <si>
    <t>OMRC_E-Emergent Subs Replacement-Trans</t>
  </si>
  <si>
    <t>R.10009.14.06</t>
  </si>
  <si>
    <t>TRANSFORMER PROGRAM</t>
  </si>
  <si>
    <t>R.10009.14.06.01</t>
  </si>
  <si>
    <t>E-SUBS REPLACEMENT-TRANSFORMERS -DIST</t>
  </si>
  <si>
    <t>Split out previous substation reliability WBS to post FTIP respective WBS buckets CAK adjusted two line items to maintain original total bottome line for subs considering the $13M funded in 2017.</t>
  </si>
  <si>
    <t>R.10009.14.06.02</t>
  </si>
  <si>
    <t>OMRC_E-SUBS REPLCMNT-TRANSFORMERS -DIST</t>
  </si>
  <si>
    <t>R.10009.14.07</t>
  </si>
  <si>
    <t>Transmission Breaker Program</t>
  </si>
  <si>
    <t>R.10009.14.07.01</t>
  </si>
  <si>
    <t>E-Subs Repl-Trans Breaker Replcmnt-Trans</t>
  </si>
  <si>
    <t>R.10009.15</t>
  </si>
  <si>
    <t>WHATCOM COUNTY 230KV</t>
  </si>
  <si>
    <t>R.10009.15.01</t>
  </si>
  <si>
    <t>R.10009.15.01.01</t>
  </si>
  <si>
    <t>E-CHERRY POINT SUBSTATION-SUB</t>
  </si>
  <si>
    <t>3CORP29000</t>
  </si>
  <si>
    <t>Whatcom Co. 230kv Substation</t>
  </si>
  <si>
    <t>R.10009.15.01.02</t>
  </si>
  <si>
    <t>E-CHERRY POINT SUBSTATION-TLINE</t>
  </si>
  <si>
    <t>R.10009.15.01.03</t>
  </si>
  <si>
    <t>E-PORTAL WAY-LYNDEN 230KV-TLINE</t>
  </si>
  <si>
    <t xml:space="preserve">Removed from 10 year plan - no longer regional need. </t>
  </si>
  <si>
    <t>R.10009.16</t>
  </si>
  <si>
    <t>WHIDBEY SUBS UPGRADE</t>
  </si>
  <si>
    <t>R.10009.16.01</t>
  </si>
  <si>
    <t>R.10009.16.01.01</t>
  </si>
  <si>
    <t>E-Whidbey Subs 1115kV Bus Upgrade-Sub</t>
  </si>
  <si>
    <t xml:space="preserve">*Future bus rebuild.  Booga overview scheduled </t>
  </si>
  <si>
    <t>R.10010</t>
  </si>
  <si>
    <t>CAP-FAIRCHILD SUBSTATION</t>
  </si>
  <si>
    <t>R.10010.01</t>
  </si>
  <si>
    <t>FAIRCHILD SUBSTATION</t>
  </si>
  <si>
    <t>R.10010.01.01</t>
  </si>
  <si>
    <t>R.10010.01.01.01</t>
  </si>
  <si>
    <t>E-FAIRCHILD SUBSTATION</t>
  </si>
  <si>
    <t>3CORP24000</t>
  </si>
  <si>
    <t>Fairchild Substation</t>
  </si>
  <si>
    <t>R.10011</t>
  </si>
  <si>
    <t>CAP-GAS MONITORING SYSTEM</t>
  </si>
  <si>
    <t>R.10011.01</t>
  </si>
  <si>
    <t>GAS MONITORING SYSTEM</t>
  </si>
  <si>
    <t>R.10011.01.01</t>
  </si>
  <si>
    <t>R.10011.01.01.01</t>
  </si>
  <si>
    <t>G-ELECTRONIC CORRECTORS-DIST</t>
  </si>
  <si>
    <t>Loretta Jo Baggenstos</t>
  </si>
  <si>
    <t>3CORP91500</t>
  </si>
  <si>
    <t>Henderson</t>
  </si>
  <si>
    <t xml:space="preserve"> What is this?</t>
  </si>
  <si>
    <t>R.10011.01.01.02</t>
  </si>
  <si>
    <t>G-ERX PILOT-DIST</t>
  </si>
  <si>
    <t>R.10011.01.01.03</t>
  </si>
  <si>
    <t>G-GAS SYSTEM MONITORING EQUIP REPLC</t>
  </si>
  <si>
    <t>2CORP17500</t>
  </si>
  <si>
    <t>3CORP18000</t>
  </si>
  <si>
    <t>Gas System Monitoring Equip Replacement</t>
  </si>
  <si>
    <t>R.10011.01.01.04</t>
  </si>
  <si>
    <t>G-GAUGES/SEMS-DIST</t>
  </si>
  <si>
    <t>R.10011.01.01.05</t>
  </si>
  <si>
    <t>G-IMPRESSED CURRENT SYSTEM CBP</t>
  </si>
  <si>
    <t xml:space="preserve">Critical Bond Program </t>
  </si>
  <si>
    <t>R.10011.01.01.06</t>
  </si>
  <si>
    <t>G-REMOTE TELEMETRY UNITS-DIST</t>
  </si>
  <si>
    <t>R.10011.01.01.07</t>
  </si>
  <si>
    <t>G-WILLIAMS PIPELINE EQUIPMENT UPGRADES</t>
  </si>
  <si>
    <t>R.10011.01.01.08</t>
  </si>
  <si>
    <t>OMRC_G-GAS SYSTEM MONITORING EQUIP REPLC</t>
  </si>
  <si>
    <t>3CORP93500</t>
  </si>
  <si>
    <t>R.10011.01.01.09</t>
  </si>
  <si>
    <t>OMRC_G-Gauges/SEMS-Dist</t>
  </si>
  <si>
    <t>R.10011.01.01.10</t>
  </si>
  <si>
    <t>G-Service Replacements CBP</t>
  </si>
  <si>
    <t>Paul A Riley</t>
  </si>
  <si>
    <t>R.10012</t>
  </si>
  <si>
    <t>CAP-GAS NCC</t>
  </si>
  <si>
    <t>R.10012.01</t>
  </si>
  <si>
    <t>ALTERATIONS/MODIFICATIONS MAINS&amp;SERVICES</t>
  </si>
  <si>
    <t>R.10012.01.01</t>
  </si>
  <si>
    <t>R.10012.01.01.01</t>
  </si>
  <si>
    <t>G-ALTERED/MODIFIED COMM/IND MAINS</t>
  </si>
  <si>
    <t>1DRIV22000</t>
  </si>
  <si>
    <t>Customer Requested Services - Gas</t>
  </si>
  <si>
    <t>2DRIV22100</t>
  </si>
  <si>
    <t>New Customer Requests - Gas</t>
  </si>
  <si>
    <t>R.10012.01.01.02</t>
  </si>
  <si>
    <t>G-ALTERED/MODIFIED COMM/IND SERVICE</t>
  </si>
  <si>
    <t>R.10012.01.02</t>
  </si>
  <si>
    <t>R.10012.01.02.01</t>
  </si>
  <si>
    <t>G-ALTERED/MODIFIED RESIDENTIAL MAINS</t>
  </si>
  <si>
    <t>R.10012.01.02.02</t>
  </si>
  <si>
    <t>G-ALTERED/MODIFIED RESIDENTIAL SERVICES</t>
  </si>
  <si>
    <t>R.10012.01.02.03</t>
  </si>
  <si>
    <t>OMRC_G-Altered/Modified Res Services</t>
  </si>
  <si>
    <t>R.10012.02</t>
  </si>
  <si>
    <t>R.10012.02.01</t>
  </si>
  <si>
    <t>R.10012.02.01.01</t>
  </si>
  <si>
    <t>G-5 yr Gas Refundable (CIAC)</t>
  </si>
  <si>
    <t>R.10012.03</t>
  </si>
  <si>
    <t>GAS MAINS</t>
  </si>
  <si>
    <t>R.10012.03.01</t>
  </si>
  <si>
    <t>R.10012.03.01.01</t>
  </si>
  <si>
    <t>G-COMMERCIAL/INDUSTRIAL MAINS</t>
  </si>
  <si>
    <t>R.10012.03.02</t>
  </si>
  <si>
    <t>R.10012.03.02.01</t>
  </si>
  <si>
    <t>G-MULTI FAMILY MAINS</t>
  </si>
  <si>
    <t>R.10012.03.03</t>
  </si>
  <si>
    <t>R.10012.03.03.01</t>
  </si>
  <si>
    <t>G-PLATS MAINS</t>
  </si>
  <si>
    <t>R.10012.03.03.02</t>
  </si>
  <si>
    <t>G-RESIDENTIAL MAINS</t>
  </si>
  <si>
    <t>R.10012.04</t>
  </si>
  <si>
    <t>GAS SERVICES</t>
  </si>
  <si>
    <t>R.10012.04.01</t>
  </si>
  <si>
    <t>R.10012.04.01.01</t>
  </si>
  <si>
    <t>G-COMMERCIAL/INDUSTRIAL SERVICE</t>
  </si>
  <si>
    <t>R.10012.04.02</t>
  </si>
  <si>
    <t>R.10012.04.02.01</t>
  </si>
  <si>
    <t>G-MULTI FAMILY SERVICE</t>
  </si>
  <si>
    <t>R.10012.04.03</t>
  </si>
  <si>
    <t>R.10012.04.03.01</t>
  </si>
  <si>
    <t>G-RESIDENTIAL PLAT SERVICES</t>
  </si>
  <si>
    <t>R.10012.04.03.02</t>
  </si>
  <si>
    <t>G-RESIDENTIAL SERVICES</t>
  </si>
  <si>
    <t>R.10012.04.03.03</t>
  </si>
  <si>
    <t>G-RESIDENTIAL SERVICES IN PLAT DEV</t>
  </si>
  <si>
    <t>R.10012.04.03.04</t>
  </si>
  <si>
    <t>OMRC_G-RESIDENTIAL SERVICES</t>
  </si>
  <si>
    <t>R.10012.04.03.05</t>
  </si>
  <si>
    <t>OMRC_G-Residential Plat Services</t>
  </si>
  <si>
    <t>R.10012.05</t>
  </si>
  <si>
    <t>R.10012.05.01</t>
  </si>
  <si>
    <t>R.10012.05.01.01</t>
  </si>
  <si>
    <t>OMRC_G-AUTOMATED CANCELLATION</t>
  </si>
  <si>
    <t>R.10012.05.01.02</t>
  </si>
  <si>
    <t>OMRC_G-MAJOR PROJECTS/NCC</t>
  </si>
  <si>
    <t>2DRIV12200</t>
  </si>
  <si>
    <t>Gas Operations</t>
  </si>
  <si>
    <t>R.10012.06</t>
  </si>
  <si>
    <t>RETIREMENTS</t>
  </si>
  <si>
    <t>R.10012.06.01</t>
  </si>
  <si>
    <t>R.10012.06.01.01</t>
  </si>
  <si>
    <t>G-GAS RETIRE ONLY NO ADDITIONS</t>
  </si>
  <si>
    <t>2DRIV22000</t>
  </si>
  <si>
    <t>Existing Customer Requests - Gas</t>
  </si>
  <si>
    <t>R.10013</t>
  </si>
  <si>
    <t>CAP-GAS RELOCATIONS</t>
  </si>
  <si>
    <t>R.10013.01</t>
  </si>
  <si>
    <t>CUSTOMER-DRIVEN RELOCATIONS</t>
  </si>
  <si>
    <t>R.10013.01.01</t>
  </si>
  <si>
    <t>R.10013.01.01.01</t>
  </si>
  <si>
    <t>G-CUST DRIVEN RELOCATE (REIMBURSE)-DIST</t>
  </si>
  <si>
    <t>2DRIV22200</t>
  </si>
  <si>
    <t>R.10013.02</t>
  </si>
  <si>
    <t>R.10013.02.01</t>
  </si>
  <si>
    <t>R.10013.02.01.01</t>
  </si>
  <si>
    <t>G-FRANCHISES</t>
  </si>
  <si>
    <t>3CORP95500</t>
  </si>
  <si>
    <t>R.10013.03</t>
  </si>
  <si>
    <t>GAS RELOCATIONS</t>
  </si>
  <si>
    <t>R.10013.03.01</t>
  </si>
  <si>
    <t>R.10013.03.01.01</t>
  </si>
  <si>
    <t>G-I-405 RELOCATE LIKE KIND-DIST</t>
  </si>
  <si>
    <t>R.10013.03.01.02</t>
  </si>
  <si>
    <t>G-I-5 TACOMA HOV RELOCATE</t>
  </si>
  <si>
    <t>R.10013.03.01.03</t>
  </si>
  <si>
    <t>G-SR 520 HOV RELOCATE AVOIDANCE-GAS</t>
  </si>
  <si>
    <t>R.10013.03.01.04</t>
  </si>
  <si>
    <t>OMRC_G-RELOCATE AVOIDANCE</t>
  </si>
  <si>
    <t>R.10013.04</t>
  </si>
  <si>
    <t>PI DRIVEN RELOCATIONS</t>
  </si>
  <si>
    <t>R.10013.04.01</t>
  </si>
  <si>
    <t>R.10013.04.01.01</t>
  </si>
  <si>
    <t>G-PI DRIVEN RELOCATE (NON-REIMB)-DIST</t>
  </si>
  <si>
    <t>R.10013.04.01.02</t>
  </si>
  <si>
    <t>G-PI DRIVEN RELOCATE (REIMB)-DIST</t>
  </si>
  <si>
    <t>R.10013.04.01.03</t>
  </si>
  <si>
    <t>OMRC_G-PI DRIVEN RELOCATE-DIST</t>
  </si>
  <si>
    <t>R.10013.05</t>
  </si>
  <si>
    <t>SEATTLE WATERFRONT IMPROVEMENT</t>
  </si>
  <si>
    <t>R.10013.05.01</t>
  </si>
  <si>
    <t>R.10013.05.01.01</t>
  </si>
  <si>
    <t>G-SEATTLE CORE-ALASKAN WAY VIADUCT</t>
  </si>
  <si>
    <t xml:space="preserve">AWV Elliot Bay work may be funded here, depending on PI timing. </t>
  </si>
  <si>
    <t>R.10013.05.01.02</t>
  </si>
  <si>
    <t>G-SEATTLE CORE-IP MAIN</t>
  </si>
  <si>
    <t xml:space="preserve">Waterfront </t>
  </si>
  <si>
    <t>R.10013.05.01.03</t>
  </si>
  <si>
    <t>G-SEATTLE CORE-OTHER PROJECTS</t>
  </si>
  <si>
    <t xml:space="preserve">Streetcar; Marion ST </t>
  </si>
  <si>
    <t>R.10013.05.01.04</t>
  </si>
  <si>
    <t>G-SEATTLE CORE-REMEDIATION(PM USE)</t>
  </si>
  <si>
    <t xml:space="preserve">From Maint Planning </t>
  </si>
  <si>
    <t>R.10013.05.01.05</t>
  </si>
  <si>
    <t>G-SEATTLE CORE-SERVICES</t>
  </si>
  <si>
    <t>R.10013.05.01.06</t>
  </si>
  <si>
    <t>OMRC_G-SEATTLE CORE-IP MAIN</t>
  </si>
  <si>
    <t>R.10013.05.01.07</t>
  </si>
  <si>
    <t>OMRC_G-SEATTLE CORE-SERVICES</t>
  </si>
  <si>
    <t>R.10013.05.01.08</t>
  </si>
  <si>
    <t>OMRC_G-Seattle Core-Alaskan Way Viaduct</t>
  </si>
  <si>
    <t>R.10013.06</t>
  </si>
  <si>
    <t>R.10013.06.01</t>
  </si>
  <si>
    <t>R.10013.06.01.01</t>
  </si>
  <si>
    <t>G-SOUND TRANSIT-DIST</t>
  </si>
  <si>
    <t xml:space="preserve">HP Only </t>
  </si>
  <si>
    <t>R.10013.07</t>
  </si>
  <si>
    <t>R.10013.07.01</t>
  </si>
  <si>
    <t>R.10013.07.01.01</t>
  </si>
  <si>
    <t>G-RELOCATE BULK DIST LIKE KIND-DIST</t>
  </si>
  <si>
    <t xml:space="preserve"> CAK Adjusted up to keep original total gas PI bottom line per tada</t>
  </si>
  <si>
    <t>R.10013.07.01.02</t>
  </si>
  <si>
    <t>G-SYSTEM IMPROV OPPORT UPGR-DIST</t>
  </si>
  <si>
    <t>R.10013.07.01.03</t>
  </si>
  <si>
    <t>OMRC_G-SYSTEM IMPROV OPPORT UPGR-DIST</t>
  </si>
  <si>
    <t>R.10014</t>
  </si>
  <si>
    <t>CAP-GAS SUPPLY CAPACITY</t>
  </si>
  <si>
    <t>R.10014.01</t>
  </si>
  <si>
    <t>SWARR PROPANE/AIR PLANT UPGRADES</t>
  </si>
  <si>
    <t>R.10014.01.01</t>
  </si>
  <si>
    <t>R.10014.01.01.01</t>
  </si>
  <si>
    <t>G-SWARR PROPANE AIR PLANT UPGRADES</t>
  </si>
  <si>
    <t>3CORP96500</t>
  </si>
  <si>
    <t xml:space="preserve">Possibly not needed until 2023 </t>
  </si>
  <si>
    <t>R.10015</t>
  </si>
  <si>
    <t>CAP-GAS SYSTEM WORK</t>
  </si>
  <si>
    <t>R.10015.01</t>
  </si>
  <si>
    <t>CATHODIC PROTECTION SYSTEM</t>
  </si>
  <si>
    <t>R.10015.01.01</t>
  </si>
  <si>
    <t>R.10015.01.01.01</t>
  </si>
  <si>
    <t>G-CP SYSTEM IMPROV MAIN WITH SERV-DIST</t>
  </si>
  <si>
    <t>Duane A Henderson</t>
  </si>
  <si>
    <t>2DRIV12300</t>
  </si>
  <si>
    <t>Integrity Management</t>
  </si>
  <si>
    <t>R.10015.01.01.02</t>
  </si>
  <si>
    <t>G-CP SYSTEM IMPROV SERVICE-DIST</t>
  </si>
  <si>
    <t>R.10015.01.01.03</t>
  </si>
  <si>
    <t>G-CP SYSTEM IMPROVEMENT-DIST</t>
  </si>
  <si>
    <t>R.10015.01.01.04</t>
  </si>
  <si>
    <t>G-CP SYSTEM IMPROV-SERV ONLY- DIST</t>
  </si>
  <si>
    <t>R.10015.01.01.05</t>
  </si>
  <si>
    <t>G-EMERGENT CP SYSTEM IMPROVEMENT-DIST</t>
  </si>
  <si>
    <t>R.10015.01.01.06</t>
  </si>
  <si>
    <t>OMRC_G-CP Sys Improv Main w/Service-Dist</t>
  </si>
  <si>
    <t>R.10015.02</t>
  </si>
  <si>
    <t>R.10015.02.01</t>
  </si>
  <si>
    <t>R.10015.02.01.01</t>
  </si>
  <si>
    <t>G-DAMAGE CLAIMS-DIST</t>
  </si>
  <si>
    <t>R.10015.02.01.02</t>
  </si>
  <si>
    <t>G-DAMAGE CLAIMS CAP WRITEOFF</t>
  </si>
  <si>
    <t>R.10015.03</t>
  </si>
  <si>
    <t>GAS DIMP MITIGATION MEASURES</t>
  </si>
  <si>
    <t>R.10015.03.01</t>
  </si>
  <si>
    <t>BRIDGE AND SLIDE REMEDIATION PROGRAM</t>
  </si>
  <si>
    <t>R.10015.03.01.01</t>
  </si>
  <si>
    <t>G-DIMP BRDG/SLD -DIST (UNMAINTAIN FACIL)</t>
  </si>
  <si>
    <t xml:space="preserve"> CAK - this was a balancing line made by the officers relative to the entire category per Serene.  Because of this I've not deleted it as it was proposed (and added $700K).  Reduced reduction so that total bottom line is about what the 3&amp;9 forecast was.</t>
  </si>
  <si>
    <t>R.10015.03.02</t>
  </si>
  <si>
    <t>ENCROACHMENT REMEDIATION PROGRAM</t>
  </si>
  <si>
    <t>R.10015.03.02.01</t>
  </si>
  <si>
    <t>G-DIMP MOBILE HOME ENCROACHMENT PROGRAM</t>
  </si>
  <si>
    <t>R.10015.03.02.02</t>
  </si>
  <si>
    <t>G-MHP SERVICE REPLACEMENTS/CUT</t>
  </si>
  <si>
    <t>R.10015.03.03</t>
  </si>
  <si>
    <t>R.10015.03.03.01</t>
  </si>
  <si>
    <t>G-HP VALVE</t>
  </si>
  <si>
    <t>R.10015.03.04</t>
  </si>
  <si>
    <t>PIPE REPLACEMENT PROGRAM</t>
  </si>
  <si>
    <t>R.10015.03.04.01</t>
  </si>
  <si>
    <t>G-DIMP DUPONT PIPE REPL-MAIN WITH SERV</t>
  </si>
  <si>
    <t>3CORP19000</t>
  </si>
  <si>
    <t>PRP/CRM - Gas - CRM</t>
  </si>
  <si>
    <t xml:space="preserve"> CAK  adjusted 2022 proposed back up to 5 year plan (proposed was $33.15M) until plan evolves more.  I recognize Duane's plan was to trend down.  Anticipate as wrapped steel decreases will do more DuPont or something else will emerge</t>
  </si>
  <si>
    <t>R.10015.03.04.02</t>
  </si>
  <si>
    <t>G-DIMP OLDER STW REPL-MAIN WITH SERVICE</t>
  </si>
  <si>
    <t>R.10015.03.04.03</t>
  </si>
  <si>
    <t>G-DIMP OLDER STW REPL-SERVICE ONLY</t>
  </si>
  <si>
    <t>R.10015.03.04.04</t>
  </si>
  <si>
    <t>OMRC_G-DIMP DUPONT PIPE REPLACEMENT</t>
  </si>
  <si>
    <t>R.10015.03.04.05</t>
  </si>
  <si>
    <t>OMRC_G-DIMP OLDER STW REPLACEMENT-MAIN</t>
  </si>
  <si>
    <t>R.10015.03.05</t>
  </si>
  <si>
    <t>REGULATOR STATION MITIGATION PROGRAM</t>
  </si>
  <si>
    <t>R.10015.03.05.01</t>
  </si>
  <si>
    <t>G-DIMP REG STA-OVERPRESSSURE PROT-DIST</t>
  </si>
  <si>
    <t>R.10015.03.05.02</t>
  </si>
  <si>
    <t>G-DIMP REGULATOR STATION-ABOVE GROUND</t>
  </si>
  <si>
    <t>R.10015.03.05.03</t>
  </si>
  <si>
    <t>G-DIMP REGULATOR STATION-FARM TAPS-DIST</t>
  </si>
  <si>
    <t>R.10015.03.05.04</t>
  </si>
  <si>
    <t>G-DIMP REGULATOR STATION-SIDEWALK REGS</t>
  </si>
  <si>
    <t>R.10015.03.06</t>
  </si>
  <si>
    <t>SEWER CROSS BORE PROGRAM</t>
  </si>
  <si>
    <t>R.10015.03.06.01</t>
  </si>
  <si>
    <t>G-DIMP LEGACY CROSS BORE INSPECTION-DIST</t>
  </si>
  <si>
    <t>R.10015.03.06.02</t>
  </si>
  <si>
    <t>G-DIMP LEGACY CRSS BORE REPLACEMENT-DIST</t>
  </si>
  <si>
    <t>R.10015.03.07</t>
  </si>
  <si>
    <t>SHALLOW MAIN &amp; SERVICE REPLACEMENT PROG</t>
  </si>
  <si>
    <t>R.10015.03.07.01</t>
  </si>
  <si>
    <t>G-DIMP Continuing Surveillance-Other</t>
  </si>
  <si>
    <t>R.10015.03.07.02</t>
  </si>
  <si>
    <t>G-DIMP SHALLOW MAIN REPL-MAIN WITH SERV</t>
  </si>
  <si>
    <t>R.10015.03.07.03</t>
  </si>
  <si>
    <t>G-DIMP SHALLOW SERV REPL-SINGLE SERV</t>
  </si>
  <si>
    <t>R.10015.03.07.04</t>
  </si>
  <si>
    <t>OMRC_G-DIMP SHALLOW SERV REPL-SNGL SERV</t>
  </si>
  <si>
    <t>R.10015.03.07.05</t>
  </si>
  <si>
    <t>OMRC_G-DIMP Shallow Facility Repl-Other</t>
  </si>
  <si>
    <t>R.10015.03.08</t>
  </si>
  <si>
    <t>TRAFFIC PROTECTION ENHANCEMENT PROGRAM</t>
  </si>
  <si>
    <t>R.10015.03.08.01</t>
  </si>
  <si>
    <t>G-DIMP Buried MSA Serv Repl-Opp</t>
  </si>
  <si>
    <t>R.10015.03.09</t>
  </si>
  <si>
    <t>UNMAINTAINABLE FACILITIES PROGRAM</t>
  </si>
  <si>
    <t>R.10015.03.09.01</t>
  </si>
  <si>
    <t>G-DIMP PREVENTATIVE MAINT-FACILITIES</t>
  </si>
  <si>
    <t xml:space="preserve"> CAK increase was estimate for worst case greenwood findings.  Removed extra funding until initial work began and impact known.  Original plan was $9.1M.  Proposed plan was $17M which was reduced back to original</t>
  </si>
  <si>
    <t>R.10015.03.09.02</t>
  </si>
  <si>
    <t>G-DIMP PREVENTIVE MAINT-23000 MSA-DIST</t>
  </si>
  <si>
    <t>R.10015.03.09.03</t>
  </si>
  <si>
    <t>G-DIMP PREVENTIVE MAINT-DIST REG-DIST</t>
  </si>
  <si>
    <t>R.10015.03.09.04</t>
  </si>
  <si>
    <t>G-DIMP PREVENTIVE MAINTENANCE-FACILITIES</t>
  </si>
  <si>
    <t>R.10015.03.09.05</t>
  </si>
  <si>
    <t>G-DIMP PREVENTIVE MAINTENANCE-MSA-DIST</t>
  </si>
  <si>
    <t>R.10015.03.09.06</t>
  </si>
  <si>
    <t>G-DIMP PREVENTIVE MAINTENANCE-OTHER</t>
  </si>
  <si>
    <t>R.10015.03.09.07</t>
  </si>
  <si>
    <t>G-DIMP PREVENTIVE MAINT-FARM TAPS-DIST</t>
  </si>
  <si>
    <t>R.10015.03.09.08</t>
  </si>
  <si>
    <t>G-DIMP PREVENTIVE MAINT-R5000 MSA-DIST</t>
  </si>
  <si>
    <t>R.10015.03.09.09</t>
  </si>
  <si>
    <t>OMRC_G-DIMP PREVENTIVE MAINT-FACILITIES</t>
  </si>
  <si>
    <t>R.10015.03.10</t>
  </si>
  <si>
    <t>WRAPPED STL IN CASING PROGRAM</t>
  </si>
  <si>
    <t>R.10015.03.10.01</t>
  </si>
  <si>
    <t>G-DIMP STW SERV IN CASING-SERV-DIST</t>
  </si>
  <si>
    <t>R.10015.03.11</t>
  </si>
  <si>
    <t>Guard Posts</t>
  </si>
  <si>
    <t>R.10015.03.11.01</t>
  </si>
  <si>
    <t>G-DIMP Guard Posts</t>
  </si>
  <si>
    <t>R.10015.04</t>
  </si>
  <si>
    <t>GAS EMERGENCY RESPONSE</t>
  </si>
  <si>
    <t>R.10015.04.01</t>
  </si>
  <si>
    <t>LEAK REPAIR</t>
  </si>
  <si>
    <t>R.10015.04.01.01</t>
  </si>
  <si>
    <t>G-Eliminate Historical C Leaks</t>
  </si>
  <si>
    <t>John H Klippert</t>
  </si>
  <si>
    <t>3CORP92000</t>
  </si>
  <si>
    <t>1DRIV17000</t>
  </si>
  <si>
    <t>Emergency Repair - Gas</t>
  </si>
  <si>
    <t>2DRIV17000</t>
  </si>
  <si>
    <t xml:space="preserve">Added to Leak Repair Main &amp; Service </t>
  </si>
  <si>
    <t>R.10015.04.01.02</t>
  </si>
  <si>
    <t>G-Leak Repair-Main</t>
  </si>
  <si>
    <t xml:space="preserve">Includes Historical C leaks </t>
  </si>
  <si>
    <t>R.10015.04.01.03</t>
  </si>
  <si>
    <t>G-Leak Repair-Service</t>
  </si>
  <si>
    <t>R.10015.04.01.04</t>
  </si>
  <si>
    <t>G-SCATTERED SHORT MAIN REHAB</t>
  </si>
  <si>
    <t>R.10015.04.01.05</t>
  </si>
  <si>
    <t>G-SERVICE REPLACEMENT MISC</t>
  </si>
  <si>
    <t>R.10015.04.01.06</t>
  </si>
  <si>
    <t>G-SEWER CROSS BORE REPAIR-MAIN</t>
  </si>
  <si>
    <t>R.10015.04.01.07</t>
  </si>
  <si>
    <t>G-SEWER CROSS BORE REPAIR-SERVICE</t>
  </si>
  <si>
    <t>R.10015.04.01.08</t>
  </si>
  <si>
    <t>G-Gas Work Release-Main</t>
  </si>
  <si>
    <t>R.10015.04.01.09</t>
  </si>
  <si>
    <t>G-Gas Work Release-Service</t>
  </si>
  <si>
    <t>R.10015.04.01.10</t>
  </si>
  <si>
    <t>OMRC_G-SCATTERED SHORT MAIN REHAB</t>
  </si>
  <si>
    <t>R.10015.04.01.11</t>
  </si>
  <si>
    <t>OMRC_G-SERVICE REPLACEMENT</t>
  </si>
  <si>
    <t>R.10015.05</t>
  </si>
  <si>
    <t>GAS SYSTEM NEW</t>
  </si>
  <si>
    <t>R.10015.05.01</t>
  </si>
  <si>
    <t>R.10015.05.01.01</t>
  </si>
  <si>
    <t>G-SYSTEM CAPACITY NEW-DIST</t>
  </si>
  <si>
    <t>R.10015.05.01.02</t>
  </si>
  <si>
    <t>G-SYSTEM IMPR. OPPORT. NEW-DIST</t>
  </si>
  <si>
    <t>Tada/Henderson</t>
  </si>
  <si>
    <t xml:space="preserve"> Cak- increased 2022 by 2M to 2.8M</t>
  </si>
  <si>
    <t>R.10015.05.01.03</t>
  </si>
  <si>
    <t>OMRC_G-SYSTEM IMPR. OPPORT. NEW-DIST</t>
  </si>
  <si>
    <t>R.10015.05.02</t>
  </si>
  <si>
    <t>R.10015.05.02.01</t>
  </si>
  <si>
    <t>G-SYSTEM PROJECT MITIGATION-DIST</t>
  </si>
  <si>
    <t>R.10015.06</t>
  </si>
  <si>
    <t>GAS SYSTEM UPGRADE</t>
  </si>
  <si>
    <t>R.10015.06.01</t>
  </si>
  <si>
    <t>R.10015.06.01.01</t>
  </si>
  <si>
    <t>G-COLD WEATHER ACTION REINFORCEMENT</t>
  </si>
  <si>
    <t>2DRIV12400</t>
  </si>
  <si>
    <t>Reduce Gas Outages/Customer Interuptions</t>
  </si>
  <si>
    <t>R.10015.06.01.02</t>
  </si>
  <si>
    <t>G-ODORIZER COMPONANT REPL BULK-DIST</t>
  </si>
  <si>
    <t>R.10015.06.01.03</t>
  </si>
  <si>
    <t>G-ODORIZER UPGRADE</t>
  </si>
  <si>
    <t>R.10015.06.01.04</t>
  </si>
  <si>
    <t>G-SYSTEM CAPACITY UPGRADE BULK-DIST</t>
  </si>
  <si>
    <t>Based on growth rate and HP projects.  CAK - 2020 lowered by $655K, 2021 lowered by $3M due to added placeholders</t>
  </si>
  <si>
    <t>R.10015.06.01.05</t>
  </si>
  <si>
    <t>G-SYSTEM CAPACITY UPGRADE-DIST</t>
  </si>
  <si>
    <t xml:space="preserve">Based on growth rate and HP projects </t>
  </si>
  <si>
    <t>R.10015.06.01.06</t>
  </si>
  <si>
    <t>G-SYSTEM CAPACITY UPRATE-BULK DIST</t>
  </si>
  <si>
    <t xml:space="preserve">Kent LS 1996 </t>
  </si>
  <si>
    <t>R.10015.06.01.07</t>
  </si>
  <si>
    <t>G-SYSTEM CAPACITY UPRATE-DIST</t>
  </si>
  <si>
    <t>R.10015.06.01.08</t>
  </si>
  <si>
    <t>G-SYSTEM IMP OPP CAPACITY UPGRADE-DIST</t>
  </si>
  <si>
    <t>R.10015.06.01.09</t>
  </si>
  <si>
    <t>OMRC_G-SYSTEM CAPACITY UPRATE-DIST</t>
  </si>
  <si>
    <t>R.10015.06.01.10</t>
  </si>
  <si>
    <t>OMRC_G-VEGETATION MITIGATION</t>
  </si>
  <si>
    <t>R.10016</t>
  </si>
  <si>
    <t>CAP-GENERATION PLANT WORK</t>
  </si>
  <si>
    <t>R.10016.01</t>
  </si>
  <si>
    <t>GENERATION PLANT WORK</t>
  </si>
  <si>
    <t>R.10016.01.01</t>
  </si>
  <si>
    <t>R.10016.01.01.01</t>
  </si>
  <si>
    <t>E-DOWNSTREAM FISH PASSAGE CAPITAL-BAKER</t>
  </si>
  <si>
    <t>R.10016.01.02</t>
  </si>
  <si>
    <t>R.10016.01.02.01</t>
  </si>
  <si>
    <t>E-PTS RECORDS MANAGEMENT GENERATION</t>
  </si>
  <si>
    <t>Kris R Olin</t>
  </si>
  <si>
    <t>R.10016.02</t>
  </si>
  <si>
    <t>LOWER BAKER DAM CREST IMPROVEMENTS</t>
  </si>
  <si>
    <t>R.10016.02.01</t>
  </si>
  <si>
    <t>R.10016.02.01.01</t>
  </si>
  <si>
    <t>E-FLOW IMPLEMENTATION CAPITAL-BAKER</t>
  </si>
  <si>
    <t>R.10016.03</t>
  </si>
  <si>
    <t>SNOQUALMIE GENERATING PLANT</t>
  </si>
  <si>
    <t>R.10016.03.01</t>
  </si>
  <si>
    <t>R.10016.03.01.01</t>
  </si>
  <si>
    <t>E-SNOQUALMIE REBUILD SN1-GEN</t>
  </si>
  <si>
    <t>3CORP78600</t>
  </si>
  <si>
    <t>Snoqualmie Operations</t>
  </si>
  <si>
    <t>R.10016.03.01.02</t>
  </si>
  <si>
    <t>E-SNOQUALMIE REBUILD SN2-GEN</t>
  </si>
  <si>
    <t>R.10016.03.01.03</t>
  </si>
  <si>
    <t>E-SNOQUALMIE REBUILD-TRANS</t>
  </si>
  <si>
    <t>David E Mills</t>
  </si>
  <si>
    <t>R.10017</t>
  </si>
  <si>
    <t>CAP-GREENWATER ELECTRIC RELIABILITY</t>
  </si>
  <si>
    <t>R.10017.01</t>
  </si>
  <si>
    <t>GREENWATER RELIABILITY</t>
  </si>
  <si>
    <t>R.10017.01.01</t>
  </si>
  <si>
    <t>R.10017.01.01.01</t>
  </si>
  <si>
    <t>E-GREENWATER 55 TO 115KV-TLINE</t>
  </si>
  <si>
    <t>R.10017.01.01.02</t>
  </si>
  <si>
    <t>E-GREENWATER TAP SUBS</t>
  </si>
  <si>
    <t xml:space="preserve">should be Greenwater Tap relocation </t>
  </si>
  <si>
    <t>R.10018</t>
  </si>
  <si>
    <t>CAP-JENKINS SUBSTATTION</t>
  </si>
  <si>
    <t>R.10018.01</t>
  </si>
  <si>
    <t>JENKINS SUBSTATTION</t>
  </si>
  <si>
    <t>R.10018.01.01</t>
  </si>
  <si>
    <t>R.10018.01.01.01</t>
  </si>
  <si>
    <t>E-JENKINS SUBSTATION</t>
  </si>
  <si>
    <t>R.10019</t>
  </si>
  <si>
    <t>CAP-KITSAP &amp; BAINBRIDGE ELECTR. CAPACITY</t>
  </si>
  <si>
    <t>R.10019.01</t>
  </si>
  <si>
    <t>BAINBRIDGE SUBSTATION</t>
  </si>
  <si>
    <t>R.10019.01.01</t>
  </si>
  <si>
    <t>R.10019.01.01.01</t>
  </si>
  <si>
    <t>E-BAINBRIDGE SUBSTATION-SUB</t>
  </si>
  <si>
    <t>R.10019.01.01.02</t>
  </si>
  <si>
    <t>E-BAINBRIDGE TLINES-TRANS</t>
  </si>
  <si>
    <t>Concurrent with Bainbridge substation - Est 2022 - $26M total cost.  Need Booga Overview CAK removed $26M ($12M in 2021; $12M in 2022) until project initiation completed- left $300K for initiation</t>
  </si>
  <si>
    <t>R.10019.02</t>
  </si>
  <si>
    <t>FOSS CORNER 115KV</t>
  </si>
  <si>
    <t>R.10019.02.01</t>
  </si>
  <si>
    <t>R.10019.02.01.01</t>
  </si>
  <si>
    <t>E-FOSS CORNER 115KV-PORT MADISON TAP</t>
  </si>
  <si>
    <t>R.10019.02.01.02</t>
  </si>
  <si>
    <t>E-FOSS CORNER 115KV-PRT MAD RECOND-TLINE</t>
  </si>
  <si>
    <t xml:space="preserve">Completed in 2016 </t>
  </si>
  <si>
    <t>R.10019.02.01.03</t>
  </si>
  <si>
    <t>E-FOSS CORNER 115KV-VLY JUNC-#2 TLINE</t>
  </si>
  <si>
    <t>R.10019.02.01.04</t>
  </si>
  <si>
    <t>OMRC_E-FOSS CRNR 115KV-PORT MAD TAP-LINE</t>
  </si>
  <si>
    <t>R.10019.02.01.05</t>
  </si>
  <si>
    <t>OMRC_E-FOSS CRNR 115KV-PRT MAD -TLINE</t>
  </si>
  <si>
    <t>R.10019.03</t>
  </si>
  <si>
    <t>S. BREMERTON/BANGOR 115KV/230/KV</t>
  </si>
  <si>
    <t>R.10019.03.01</t>
  </si>
  <si>
    <t>R.10019.03.01.01</t>
  </si>
  <si>
    <t>E-S Brm/Bngr 115KV/230/KV-Prprty Purchse</t>
  </si>
  <si>
    <t>R.10020</t>
  </si>
  <si>
    <t>CAP-KITTITAS ELECTRIC CAPACITY</t>
  </si>
  <si>
    <t>R.10020.01</t>
  </si>
  <si>
    <t>THORP SUBSTATION</t>
  </si>
  <si>
    <t>R.10020.01.01</t>
  </si>
  <si>
    <t>R.10020.01.01.01</t>
  </si>
  <si>
    <t>E-THORP SUBSTATION REBUILD-FEEDER</t>
  </si>
  <si>
    <t>R.10020.01.01.02</t>
  </si>
  <si>
    <t>E-THORP SUBSTATION REBUILD-SUB</t>
  </si>
  <si>
    <t>R.10020.01.01.03</t>
  </si>
  <si>
    <t>OMRC_E-THORP SUBSTATION REBUILD-FEEDER</t>
  </si>
  <si>
    <t>R.10020.02</t>
  </si>
  <si>
    <t>WIND RIDGE-KITTITAS 115KV</t>
  </si>
  <si>
    <t>R.10020.02.01</t>
  </si>
  <si>
    <t>R.10020.02.01.01</t>
  </si>
  <si>
    <t>E-WIND RIDGE-KITTITAS 115KV TLINE</t>
  </si>
  <si>
    <t>R.10021</t>
  </si>
  <si>
    <t>CAP-LACEY GAS CAPACITY</t>
  </si>
  <si>
    <t>R.10021.01</t>
  </si>
  <si>
    <t>NORTH LACEY SUPPLY</t>
  </si>
  <si>
    <t>R.10021.01.01</t>
  </si>
  <si>
    <t>R.10021.01.01.01</t>
  </si>
  <si>
    <t>G-N. LACEY SUPPLY 8" REINF-BULK DIST</t>
  </si>
  <si>
    <t>R.10022</t>
  </si>
  <si>
    <t>CAP-LAKELAND HILLS SUBSTATION</t>
  </si>
  <si>
    <t>R.10022.01</t>
  </si>
  <si>
    <t>LAKELAND HILLS SUBSTATION</t>
  </si>
  <si>
    <t>R.10022.01.01</t>
  </si>
  <si>
    <t>R.10022.01.01.01</t>
  </si>
  <si>
    <t>E-LAKELAND HILLS SUBSTATION</t>
  </si>
  <si>
    <t>R.10023</t>
  </si>
  <si>
    <t>CAP-LAKEMONT SUBSTATION &amp; INFRASTRUCTURE</t>
  </si>
  <si>
    <t>R.10023.01</t>
  </si>
  <si>
    <t>LAKEMONT SUBSTATION</t>
  </si>
  <si>
    <t>R.10023.01.01</t>
  </si>
  <si>
    <t>R.10023.01.01.01</t>
  </si>
  <si>
    <t>E-LAKEMONT SUBSTATION</t>
  </si>
  <si>
    <t>R.10024</t>
  </si>
  <si>
    <t>CAP-METER OPERATIONS</t>
  </si>
  <si>
    <t>R.10024.01</t>
  </si>
  <si>
    <t>AMR OPERATIONS</t>
  </si>
  <si>
    <t>R.10024.01.01</t>
  </si>
  <si>
    <t>R.10024.01.01.01</t>
  </si>
  <si>
    <t>C-AMR OPERATIONS</t>
  </si>
  <si>
    <t>3CORP53000</t>
  </si>
  <si>
    <t>Feinstein/Shapiro</t>
  </si>
  <si>
    <t xml:space="preserve">AMR Network equipment from AMX master spreadsheet with 3% inflation added </t>
  </si>
  <si>
    <t>R.10024.01.01.02</t>
  </si>
  <si>
    <t>G-AMR BATTERY EXCHANGE PROGRAM</t>
  </si>
  <si>
    <t>Feinstein checked. Assumes 40,000 modules. not in budget before</t>
  </si>
  <si>
    <t>R.10024.01.01.04</t>
  </si>
  <si>
    <t>G-AMR OPERATIONS</t>
  </si>
  <si>
    <t xml:space="preserve">Assumes no NCC (Jennifer inputting elsewhere). Assumes 36,000 modules for L+G MARP and 15,400 for PSE work. </t>
  </si>
  <si>
    <t>R.10024.01.01.05</t>
  </si>
  <si>
    <t>E-AMR Operations</t>
  </si>
  <si>
    <t>Turushia L Thomas</t>
  </si>
  <si>
    <t xml:space="preserve">Turushia is forecasting just a 3% increase due to inflation/CPI escallation for this. </t>
  </si>
  <si>
    <t>R.10024.02</t>
  </si>
  <si>
    <t>GAS METERING OPERATIONS</t>
  </si>
  <si>
    <t>R.10024.02.01</t>
  </si>
  <si>
    <t>R.10024.02.01.01</t>
  </si>
  <si>
    <t>G-NON-REGISTERING METERS-DIST</t>
  </si>
  <si>
    <t>R.10024.02.01.03</t>
  </si>
  <si>
    <t>G-PERIODIC METER CHANGEOUT-IMO-DIST</t>
  </si>
  <si>
    <t>R.10025</t>
  </si>
  <si>
    <t>CAP-MT. SI</t>
  </si>
  <si>
    <t>R.10025.01</t>
  </si>
  <si>
    <t>MT. SI TRANSMISSION</t>
  </si>
  <si>
    <t>R.10025.01.01</t>
  </si>
  <si>
    <t>R.10025.01.01.01</t>
  </si>
  <si>
    <t>E-MT. SI TRANSMISSION</t>
  </si>
  <si>
    <t>R.10025.01.01.02</t>
  </si>
  <si>
    <t>OMRC_E-MT. SI TRANSMISSION</t>
  </si>
  <si>
    <t>R.10025.02</t>
  </si>
  <si>
    <t>Mt. Si Substation</t>
  </si>
  <si>
    <t>R.10025.02.01</t>
  </si>
  <si>
    <t>R.10025.02.01.01</t>
  </si>
  <si>
    <t>E-Mt. Si Substation</t>
  </si>
  <si>
    <t>R.10026</t>
  </si>
  <si>
    <t>R.10026.01</t>
  </si>
  <si>
    <t>R.10026.01.01</t>
  </si>
  <si>
    <t>R.10026.01.01.01</t>
  </si>
  <si>
    <t>C-NON UTILITY PLANT</t>
  </si>
  <si>
    <t>Gary B Bolton</t>
  </si>
  <si>
    <t>Bolton</t>
  </si>
  <si>
    <t>R.10027</t>
  </si>
  <si>
    <t>CAP-NORTH KING ELECTRIC CAPACITY</t>
  </si>
  <si>
    <t>R.10027.01</t>
  </si>
  <si>
    <t>MOORLANDS-VITULLI 115KV</t>
  </si>
  <si>
    <t>R.10027.01.01</t>
  </si>
  <si>
    <t>R.10027.01.01.01</t>
  </si>
  <si>
    <t>E-MOORLNDS-VITULLI 115KV RECONDUC-TRANS</t>
  </si>
  <si>
    <t>R.10027.01.01.02</t>
  </si>
  <si>
    <t>OMRC_E-MOORLNDS-VITULLI 115KVRECON-TRANS</t>
  </si>
  <si>
    <t>R.10027.02</t>
  </si>
  <si>
    <t>VERNELL SUBSTATION</t>
  </si>
  <si>
    <t>R.10027.02.01</t>
  </si>
  <si>
    <t>R.10027.02.01.01</t>
  </si>
  <si>
    <t>E-VERNELL SUBSTATION-FEEDER</t>
  </si>
  <si>
    <t>R.10027.02.01.02</t>
  </si>
  <si>
    <t>E-VERNELL SUBSTATION-SUB</t>
  </si>
  <si>
    <t>R.10027.02.01.03</t>
  </si>
  <si>
    <t>E-VERNELL SWITCHING STATION-CONDUITS</t>
  </si>
  <si>
    <t>R.10027.02.01.04</t>
  </si>
  <si>
    <t>OMRC_E-Vernell Substation-Feeder</t>
  </si>
  <si>
    <t>R.10028</t>
  </si>
  <si>
    <t>CAP-NORTH KING ELECTRIC RELIABILITY</t>
  </si>
  <si>
    <t>R.10028.01</t>
  </si>
  <si>
    <t>NORTH BELLEVUE BANK</t>
  </si>
  <si>
    <t>R.10028.01.01</t>
  </si>
  <si>
    <t>R.10028.01.01.01</t>
  </si>
  <si>
    <t>E-NORTH BELLEVUE BANK #3</t>
  </si>
  <si>
    <t>3CORP28000</t>
  </si>
  <si>
    <t>R.10028.02</t>
  </si>
  <si>
    <t>STILLWATER-COTTAGE BROOK 115KV</t>
  </si>
  <si>
    <t>R.10028.02.01</t>
  </si>
  <si>
    <t>R.10028.02.01.01</t>
  </si>
  <si>
    <t>E-STLLWTR-COTTAGE BRK115KV REBUILD-TLINE</t>
  </si>
  <si>
    <t>R.10028.02.01.02</t>
  </si>
  <si>
    <t>OMRC_E-Stlwtr-COT Brk115kV Rebuld-Tline</t>
  </si>
  <si>
    <t>R.10029</t>
  </si>
  <si>
    <t>CAP-NORTH KING GAS CAPACITY</t>
  </si>
  <si>
    <t>R.10029.01</t>
  </si>
  <si>
    <t>TOLT HP REINFORCEMENT</t>
  </si>
  <si>
    <t>R.10029.01.01</t>
  </si>
  <si>
    <t>R.10029.01.01.01</t>
  </si>
  <si>
    <t>G-TOLT HP 16" PHASE 1-MAIN</t>
  </si>
  <si>
    <t>3CORP28500</t>
  </si>
  <si>
    <t xml:space="preserve">The ACOE permit may not be received in time to complete this work in 2017 </t>
  </si>
  <si>
    <t>R.10030</t>
  </si>
  <si>
    <t>CAP-NORTH KING TRANSFORMATION</t>
  </si>
  <si>
    <t>R.10030.01</t>
  </si>
  <si>
    <t>NORTH KING TRANSFORMATION</t>
  </si>
  <si>
    <t>R.10030.01.01</t>
  </si>
  <si>
    <t>R.10030.01.01.01</t>
  </si>
  <si>
    <t>E-MONROE/NOVELTY 230KV LINE #2</t>
  </si>
  <si>
    <t>R.10031</t>
  </si>
  <si>
    <t>CAP-NORTH KING-BELLEVUE ELEC RELIABILITY</t>
  </si>
  <si>
    <t>R.10031.01</t>
  </si>
  <si>
    <t>LAKE HILLS-PHANTOM LAKE 115 KV</t>
  </si>
  <si>
    <t>R.10031.01.01</t>
  </si>
  <si>
    <t>R.10031.01.01.01</t>
  </si>
  <si>
    <t>E-LAKE HILLS-PHANTOM LAKE 115KV-SUB</t>
  </si>
  <si>
    <t>3CORP25500</t>
  </si>
  <si>
    <t>R.10031.01.01.02</t>
  </si>
  <si>
    <t>E-LAKE HILLS-PHANTOM LAKE 115KV-TLINE</t>
  </si>
  <si>
    <t xml:space="preserve">Revised to reflect current plan based on permitting   </t>
  </si>
  <si>
    <t>R.10031.01.01.03</t>
  </si>
  <si>
    <t>OMRC_E-LAKE HILLS-PHANTOM LAKE 115KV-SUB</t>
  </si>
  <si>
    <t>R.10031.01.01.04</t>
  </si>
  <si>
    <t>OMRC_E-Lake Hills-Phntom Lke 115kV-Tline</t>
  </si>
  <si>
    <t>R.10031.02</t>
  </si>
  <si>
    <t>LAKESIDE 115 KV</t>
  </si>
  <si>
    <t>R.10031.02.01</t>
  </si>
  <si>
    <t>R.10031.02.01.01</t>
  </si>
  <si>
    <t>E-LAKESIDE 115 KV SUBS-BUS REBUILD PH1</t>
  </si>
  <si>
    <t>3CORP25000</t>
  </si>
  <si>
    <t>R.10031.02.01.02</t>
  </si>
  <si>
    <t>E-LAKESIDE 115 KV SUBS-BUS REBUILD PH2</t>
  </si>
  <si>
    <t>R.10031.02.01.03</t>
  </si>
  <si>
    <t>E-LAKESIDE 115 KV SUBS-CONTROL HOUSE</t>
  </si>
  <si>
    <t>R.10031.02.01.04</t>
  </si>
  <si>
    <t>E-LAKESIDE 115 KV SUB-TRAN LONGLINES PH1</t>
  </si>
  <si>
    <t>R.10031.02.01.05</t>
  </si>
  <si>
    <t>OMRC_E-LAKESIDE 115 KV SUB-BUS REBLD PH1</t>
  </si>
  <si>
    <t>R.10031.02.01.06</t>
  </si>
  <si>
    <t>OMRC_E-LAKESIDE 115 KV SUBS-CTRL HOUSE</t>
  </si>
  <si>
    <t>R.10031.02.01.07</t>
  </si>
  <si>
    <t>OMRC_E-Lakeside 115kV Trans Longline Ph1</t>
  </si>
  <si>
    <t>R.10031.02.01.08</t>
  </si>
  <si>
    <t>E-Lakeside 115kV Trans Longline Ph2</t>
  </si>
  <si>
    <t>R.10031.02.01.09</t>
  </si>
  <si>
    <t>OMRC_E-Lakeside 115kV Trans Longline Ph2</t>
  </si>
  <si>
    <t>R.10031.03</t>
  </si>
  <si>
    <t>SAMMAMISH-JUANITA 115KV</t>
  </si>
  <si>
    <t>R.10031.03.01</t>
  </si>
  <si>
    <t>R.10031.03.01.01</t>
  </si>
  <si>
    <t>E-SAMMAMISH-JUANITA 115KV-TLINE</t>
  </si>
  <si>
    <t>3CORP27000</t>
  </si>
  <si>
    <t xml:space="preserve">Revised to reflect route selection negotiations/permitting, 2017 forecast reducewed to $1M </t>
  </si>
  <si>
    <t>R.10032</t>
  </si>
  <si>
    <t>CAP-NORTH SEATTLE PRESSURE</t>
  </si>
  <si>
    <t>R.10032.01</t>
  </si>
  <si>
    <t>NORTH SEATTLE PRESSURE INCREASE</t>
  </si>
  <si>
    <t>R.10032.01.01</t>
  </si>
  <si>
    <t>R.10032.01.01.01</t>
  </si>
  <si>
    <t>G-NORTH SEATTLE PRESSURE INCREASE</t>
  </si>
  <si>
    <t>R.10033</t>
  </si>
  <si>
    <t>CAP-OPERATIONS TOOLS</t>
  </si>
  <si>
    <t>R.10033.01</t>
  </si>
  <si>
    <t>OPERATIONS TOOLS</t>
  </si>
  <si>
    <t>R.10033.01.01</t>
  </si>
  <si>
    <t>R.10033.01.01.01</t>
  </si>
  <si>
    <t>C-SMALL TOOLS_MISC</t>
  </si>
  <si>
    <t>Cathy Koch</t>
  </si>
  <si>
    <t>Flajole</t>
  </si>
  <si>
    <t>R.10033.01.01.02</t>
  </si>
  <si>
    <t>E-SMALL TOOLS_CORP SAFETY</t>
  </si>
  <si>
    <t>R.10033.01.01.03</t>
  </si>
  <si>
    <t>E-SMALL TOOLS_EFR</t>
  </si>
  <si>
    <t>R.10033.01.01.04</t>
  </si>
  <si>
    <t>E-SMALL TOOLS_METER &amp; XFMR</t>
  </si>
  <si>
    <t>R.10033.01.01.05</t>
  </si>
  <si>
    <t>E-SMALL TOOLS_PTS</t>
  </si>
  <si>
    <t>R.10033.01.01.06</t>
  </si>
  <si>
    <t>E-SMALL TOOLS_SUBSTATIONS</t>
  </si>
  <si>
    <t>R.10033.01.01.07</t>
  </si>
  <si>
    <t>G-SMALL TOOLS_CORROSION</t>
  </si>
  <si>
    <t>3CORP22500</t>
  </si>
  <si>
    <t>R.10033.01.01.08</t>
  </si>
  <si>
    <t>G-SMALL TOOLS_GAS AMR MAINT</t>
  </si>
  <si>
    <t>R.10033.01.01.09</t>
  </si>
  <si>
    <t>G-SMALL TOOLS_GAS FIRST RESPON</t>
  </si>
  <si>
    <t>R.10033.01.01.10</t>
  </si>
  <si>
    <t>G-SMALL TOOLS_GAS STANDARDS</t>
  </si>
  <si>
    <t>R.10033.01.01.11</t>
  </si>
  <si>
    <t>G-SMALL TOOLS_INDUSTRIAL METER</t>
  </si>
  <si>
    <t>R.10033.01.01.12</t>
  </si>
  <si>
    <t>G-SMALL TOOLS_INSTRUMENTATION</t>
  </si>
  <si>
    <t>R.10033.01.01.13</t>
  </si>
  <si>
    <t>E-Small Tools Meter Operation</t>
  </si>
  <si>
    <t>R.10033.01.01.14</t>
  </si>
  <si>
    <t>E-Small Tools Meter Relay/Xfmr</t>
  </si>
  <si>
    <t>R.10033.01.01.15</t>
  </si>
  <si>
    <t>G-SMALL TOOLS_PRESSURE CONTROL</t>
  </si>
  <si>
    <t>R.10033.01.01.16</t>
  </si>
  <si>
    <t>G-Small Tools_Tool Repair/Calib</t>
  </si>
  <si>
    <t>R.10033.01.01.17</t>
  </si>
  <si>
    <t>E-Small Tools_Elec Standards</t>
  </si>
  <si>
    <t>R.10033.01.01.18</t>
  </si>
  <si>
    <t>G-Small Tools_Energy Measurement</t>
  </si>
  <si>
    <t>R.10034</t>
  </si>
  <si>
    <t>CAP-PIERCE ELECTRIC CAPACITY</t>
  </si>
  <si>
    <t>R.10034.01</t>
  </si>
  <si>
    <t>PIERCE COUNTY 230KV</t>
  </si>
  <si>
    <t>R.10034.01.01</t>
  </si>
  <si>
    <t>R.10034.01.01.01</t>
  </si>
  <si>
    <t>E-PIERCE CO 230KV SUBSTATIONS-FEEDER</t>
  </si>
  <si>
    <t>3CORP26500</t>
  </si>
  <si>
    <t>R.10034.01.01.02</t>
  </si>
  <si>
    <t>E-PIERCE CO 230KV SUBSTATION-SUB</t>
  </si>
  <si>
    <t>R.10034.01.01.03</t>
  </si>
  <si>
    <t>E-PIERCE CO 230KV-ALDERTON-TLINE</t>
  </si>
  <si>
    <t xml:space="preserve">2018 to be revised - likely reduced by approx. 4-5M - bid dependant (bids due 4/14) </t>
  </si>
  <si>
    <t>R.10034.01.01.04</t>
  </si>
  <si>
    <t>OMRC_E-Pierce Co 230kV-Alderton-Tline</t>
  </si>
  <si>
    <t>R.10034.01.01.05</t>
  </si>
  <si>
    <t>E-Pierce Co 230kV - Gas Corrosion Work</t>
  </si>
  <si>
    <t>R.10034.02</t>
  </si>
  <si>
    <t>WOODLAND-ST. CLAIR 115 KV</t>
  </si>
  <si>
    <t>R.10034.02.01</t>
  </si>
  <si>
    <t>R.10034.02.01.01</t>
  </si>
  <si>
    <t>E-WOODLAND-ST CLAIR 115KV PHASE 2-TLINE</t>
  </si>
  <si>
    <t xml:space="preserve">Has regional implications on BPA Raver - Paul 500 kV path.  Need Booga Overview </t>
  </si>
  <si>
    <t>R.10034.02.01.02</t>
  </si>
  <si>
    <t>OMRC_E-WOODLAND-ST CLAIR 115KV PH2-TLINE</t>
  </si>
  <si>
    <t>R.10035</t>
  </si>
  <si>
    <t>CAP-PIERCE ELECTRIC RELIABILITY</t>
  </si>
  <si>
    <t>R.10035.01</t>
  </si>
  <si>
    <t>WHITE RIVER-ELECTRON HEIGHTS 115KV</t>
  </si>
  <si>
    <t>R.10035.01.01</t>
  </si>
  <si>
    <t>R.10035.01.01.01</t>
  </si>
  <si>
    <t>E-ALDERTON-ELECTRON HGTS 115KV PH2 TLINE</t>
  </si>
  <si>
    <t>3CORP23500</t>
  </si>
  <si>
    <t xml:space="preserve">Must construct in 2018 or risk losing SSDP - Shoreline Permit </t>
  </si>
  <si>
    <t>R.10035.01.01.02</t>
  </si>
  <si>
    <t>OMRC_E-ALDRTN-ELCTRN HGTS 115KV PH2TLINE</t>
  </si>
  <si>
    <t>R.10036</t>
  </si>
  <si>
    <t>CAP-REAL ESTATE</t>
  </si>
  <si>
    <t>R.10036.01</t>
  </si>
  <si>
    <t>REAL ESTATE LAND</t>
  </si>
  <si>
    <t>R.10036.01.01</t>
  </si>
  <si>
    <t>REAL ESTATE LAND PURCHASE/SALE</t>
  </si>
  <si>
    <t>R.10036.01.01.01</t>
  </si>
  <si>
    <t>C-DISTRIBUTION PLANT-LAND</t>
  </si>
  <si>
    <t>R.10036.01.01.02</t>
  </si>
  <si>
    <t>C-General Plant-Land</t>
  </si>
  <si>
    <t>R.10036.01.01.03</t>
  </si>
  <si>
    <t>C-Production-Land</t>
  </si>
  <si>
    <t>R.10036.01.01.04</t>
  </si>
  <si>
    <t>C-Transmission-Land</t>
  </si>
  <si>
    <t>R.10037</t>
  </si>
  <si>
    <t>CAP-SALVAGE PROGRAM</t>
  </si>
  <si>
    <t>R.10037.01</t>
  </si>
  <si>
    <t>SALVAGE PROGRAM</t>
  </si>
  <si>
    <t>R.10037.01.01</t>
  </si>
  <si>
    <t>R.10037.01.01.01</t>
  </si>
  <si>
    <t>E-REMOVAL COST-METERS</t>
  </si>
  <si>
    <t>?</t>
  </si>
  <si>
    <t>R.10037.01.01.02</t>
  </si>
  <si>
    <t>E-REMOVAL COST-TRANSFORMERS</t>
  </si>
  <si>
    <t>R.10037.01.01.03</t>
  </si>
  <si>
    <t>E-SALV T&amp;D LIKE KIND LINE XFORMER EXCHG</t>
  </si>
  <si>
    <t>R.10037.01.01.04</t>
  </si>
  <si>
    <t>E-SALV T&amp;D LIKE KIND OH/UG CONDUC EXCHG</t>
  </si>
  <si>
    <t>R.10037.01.01.05</t>
  </si>
  <si>
    <t>E-SCRAP SALE PLT METERS -DIST</t>
  </si>
  <si>
    <t>R.10037.01.01.06</t>
  </si>
  <si>
    <t>G-REMOVAL COST-METERS</t>
  </si>
  <si>
    <t>R.10037.01.01.07</t>
  </si>
  <si>
    <t>G-SCRAP SALE PLT METERS -DIST</t>
  </si>
  <si>
    <t>R.10037.01.01.08</t>
  </si>
  <si>
    <t>E-Scrap Sale-Elec Trans</t>
  </si>
  <si>
    <t>Pruchnic</t>
  </si>
  <si>
    <t>R.10037.01.01.09</t>
  </si>
  <si>
    <t>E-Scrap Sale-Common Gen Plant</t>
  </si>
  <si>
    <t>R.10038</t>
  </si>
  <si>
    <t>CAP-SAMMAMISH &amp; ISSAQUAH ELEC. CAPACITY</t>
  </si>
  <si>
    <t>R.10038.01</t>
  </si>
  <si>
    <t>GRAND RIDGE SUBSTATION</t>
  </si>
  <si>
    <t>R.10038.01.01</t>
  </si>
  <si>
    <t>R.10038.01.01.01</t>
  </si>
  <si>
    <t>E-GRAND RIDGE SUBSTATION-SUB</t>
  </si>
  <si>
    <t>R.10039</t>
  </si>
  <si>
    <t>CAP-SE KING &amp; PIERCE ELECTRIC CAPACITY</t>
  </si>
  <si>
    <t>R.10039.01</t>
  </si>
  <si>
    <t>CHRISTOPHER SUB 230KV</t>
  </si>
  <si>
    <t>R.10039.01.01</t>
  </si>
  <si>
    <t>R.10039.01.01.01</t>
  </si>
  <si>
    <t>E-CHRISTOPHER SUB 230KV DEVELOPMENT</t>
  </si>
  <si>
    <t>R.10039.02</t>
  </si>
  <si>
    <t>ELECTRON-ENUMCLAW 55KV</t>
  </si>
  <si>
    <t>R.10039.02.01</t>
  </si>
  <si>
    <t>R.10039.02.01.01</t>
  </si>
  <si>
    <t>E-BUCKLEY SUBSTATION-FEEDER</t>
  </si>
  <si>
    <t>R.10039.02.01.02</t>
  </si>
  <si>
    <t>E-BUCKLEY SUBSTATION-SUB</t>
  </si>
  <si>
    <t>R.10039.02.01.03</t>
  </si>
  <si>
    <t>E-ELECTR-ENUM 55KV 115KV-SUB-ELECTR HGHT</t>
  </si>
  <si>
    <t>R.10039.02.01.04</t>
  </si>
  <si>
    <t>E-ELECTRON-ENUM 55KV TO 115KV- SUB-KRAIN</t>
  </si>
  <si>
    <t>R.10039.02.01.05</t>
  </si>
  <si>
    <t>E-ELECTRON-ENUM 55KV TO 115KV-SUB-ENUM</t>
  </si>
  <si>
    <t>R.10039.02.01.06</t>
  </si>
  <si>
    <t>E-ELECTRON-ENUMCLAW 55KV TO 115KV-FIBER</t>
  </si>
  <si>
    <t>R.10039.02.01.07</t>
  </si>
  <si>
    <t>E-ELECTRON-ENUMCLAW 55KV TO 115KV-TLINE</t>
  </si>
  <si>
    <t>Revised to reflect engineering progress, 2017 budget to be reduced prior to the 5&amp;7 CAK 2017  work pushed to 2018 and total lifetime adjusted to stay the same</t>
  </si>
  <si>
    <t>R.10039.02.01.08</t>
  </si>
  <si>
    <t>OMRC_E-ELECTRON-ENUMCLAW 55TO115KV-TLINE</t>
  </si>
  <si>
    <t>R.10039.02.01.09</t>
  </si>
  <si>
    <t>OMRC_E-Elec-Enu 55kV 115kV-Sub-Elec Hght</t>
  </si>
  <si>
    <t>R.10039.03</t>
  </si>
  <si>
    <t>WHITE RIVER-KRAIN SUBSTATION</t>
  </si>
  <si>
    <t>R.10039.03.01</t>
  </si>
  <si>
    <t>R.10039.03.01.01</t>
  </si>
  <si>
    <t>E-WHITE RIVER-KRAIN SUBSTATION</t>
  </si>
  <si>
    <t>R.10039.04</t>
  </si>
  <si>
    <t>WHITE RIVER-KRAIN TRANSMISSION</t>
  </si>
  <si>
    <t>R.10039.04.01</t>
  </si>
  <si>
    <t>R.10039.04.01.01</t>
  </si>
  <si>
    <t>E-WHITE RIVER-KRAIN TRANSMISSION</t>
  </si>
  <si>
    <t xml:space="preserve">Planning - Project Initiation </t>
  </si>
  <si>
    <t>R.10040</t>
  </si>
  <si>
    <t>CAP-SEABECK SUBSTATION</t>
  </si>
  <si>
    <t>R.10040.01</t>
  </si>
  <si>
    <t>SEABECK SUBSTATION</t>
  </si>
  <si>
    <t>R.10040.01.01</t>
  </si>
  <si>
    <t>R.10040.01.01.01</t>
  </si>
  <si>
    <t>E-SEABECK SUBSTATION</t>
  </si>
  <si>
    <t>R.10040.01.01.02</t>
  </si>
  <si>
    <t>OMRC_E-SEABECK SUBSTATION</t>
  </si>
  <si>
    <t>R.10041</t>
  </si>
  <si>
    <t>CAP-SEHOME SUBS CAPACITY</t>
  </si>
  <si>
    <t>R.10041.01</t>
  </si>
  <si>
    <t>SEHOME SUBSTATION</t>
  </si>
  <si>
    <t>R.10041.01.01</t>
  </si>
  <si>
    <t>R.10041.01.01.01</t>
  </si>
  <si>
    <t>E-SEHOME SUBSTATION-SUB</t>
  </si>
  <si>
    <t>R.10042</t>
  </si>
  <si>
    <t>CAP-SILVERDALE TLINE CAPACITY</t>
  </si>
  <si>
    <t>R.10042.01</t>
  </si>
  <si>
    <t>SILVERDALE 115KV TAP TO VJN</t>
  </si>
  <si>
    <t>R.10042.01.01</t>
  </si>
  <si>
    <t>R.10042.01.01.01</t>
  </si>
  <si>
    <t>E-SILVERDALE 115KV TAP TO VJN-TLINE</t>
  </si>
  <si>
    <t>Part of West Kitsap Projects JVN Removed dollars until West Kitsap Project initiation is complete</t>
  </si>
  <si>
    <t>R.10043</t>
  </si>
  <si>
    <t>CAP-SKAGIT WHATCOM ELECTRIC CAPACITY</t>
  </si>
  <si>
    <t>R.10043.01</t>
  </si>
  <si>
    <t>BAKER 115KV</t>
  </si>
  <si>
    <t>R.10043.01.01</t>
  </si>
  <si>
    <t>R.10043.01.01.01</t>
  </si>
  <si>
    <t>E-BAKER #1 115KV RECONDUCTOR-TLINE</t>
  </si>
  <si>
    <t>R.10043.02</t>
  </si>
  <si>
    <t>SKAGIT SWITCHING STATION</t>
  </si>
  <si>
    <t>R.10043.02.01</t>
  </si>
  <si>
    <t>R.10043.02.01.01</t>
  </si>
  <si>
    <t>E-Skagit Swtchng Station-Prprty Purchase</t>
  </si>
  <si>
    <t>R.10044</t>
  </si>
  <si>
    <t>CAP-SOUTH KING ELECTRIC CAPACITY</t>
  </si>
  <si>
    <t>R.10044.01</t>
  </si>
  <si>
    <t>LAKE HOLM SUBSTATION</t>
  </si>
  <si>
    <t>R.10044.01.01</t>
  </si>
  <si>
    <t>R.10044.01.01.01</t>
  </si>
  <si>
    <t>E-LAKE HOLM SUBSTATION-FEEDER</t>
  </si>
  <si>
    <t>3CORP24500</t>
  </si>
  <si>
    <t>R.10044.01.01.02</t>
  </si>
  <si>
    <t>E-LAKE HOLM SUBSTATION-PROPERTY PURCHASE</t>
  </si>
  <si>
    <t>R.10044.01.01.03</t>
  </si>
  <si>
    <t>E-LAKE HOLM SUBSTATION-SUBS</t>
  </si>
  <si>
    <t>R.10044.01.01.04</t>
  </si>
  <si>
    <t>E-LAKE HOLM SUBSTATION-TRANS</t>
  </si>
  <si>
    <t>R.10045</t>
  </si>
  <si>
    <t>CAP-SOUTH KING ELECTRIC RELIABILITY</t>
  </si>
  <si>
    <t>R.10045.01</t>
  </si>
  <si>
    <t>TALBOT-ASBURY 115KV CABLE REPLACEMENT</t>
  </si>
  <si>
    <t>R.10045.01.01</t>
  </si>
  <si>
    <t>R.10045.01.01.01</t>
  </si>
  <si>
    <t>E-TALBOT-ASBURY UG 115KV REPL-TLINE</t>
  </si>
  <si>
    <t xml:space="preserve">Estimated $14M - Need Booga Overview </t>
  </si>
  <si>
    <t>R.10046</t>
  </si>
  <si>
    <t>CAP-SOUTH KING GAS CAPACITY</t>
  </si>
  <si>
    <t>R.10046.01</t>
  </si>
  <si>
    <t>FREDERICKSON HP LATERAL</t>
  </si>
  <si>
    <t>R.10046.01.01</t>
  </si>
  <si>
    <t>R.10046.01.01.01</t>
  </si>
  <si>
    <t>G-FREDERICKSON HP LATERAL</t>
  </si>
  <si>
    <t>R.10047</t>
  </si>
  <si>
    <t>CAP-SPA PROJECT</t>
  </si>
  <si>
    <t>R.10047.01</t>
  </si>
  <si>
    <t>SERVICE PROVIDER ACCRUAL</t>
  </si>
  <si>
    <t>R.10047.01.01</t>
  </si>
  <si>
    <t>R.10047.01.01.01</t>
  </si>
  <si>
    <t>E-SERVICE PROVIDER ACCRUAL-GROWTH</t>
  </si>
  <si>
    <t>R.10047.01.01.02</t>
  </si>
  <si>
    <t>E-SERVICE PROVIDER ACCRUAL-NCC</t>
  </si>
  <si>
    <t>R.10047.01.01.03</t>
  </si>
  <si>
    <t>E-SERVICE PROVIDER ACCRUAL-PLANNED</t>
  </si>
  <si>
    <t>R.10047.01.01.04</t>
  </si>
  <si>
    <t>E-SERVICE PROVIDER ACCRUAL-UNPLANNED</t>
  </si>
  <si>
    <t>R.10047.01.01.05</t>
  </si>
  <si>
    <t>E-SP ACCRUAL-EXTERNAL COMMIT</t>
  </si>
  <si>
    <t>R.10047.01.01.06</t>
  </si>
  <si>
    <t>E-SP ACCRUAL-GROWTH REGULATORY</t>
  </si>
  <si>
    <t>R.10047.01.01.07</t>
  </si>
  <si>
    <t>E-SP ACCRUAL-PLANNED REGULATORY</t>
  </si>
  <si>
    <t>R.10047.01.01.08</t>
  </si>
  <si>
    <t>E-SPACCRUAL-CUST REIMBURSE</t>
  </si>
  <si>
    <t>R.10047.01.01.09</t>
  </si>
  <si>
    <t>G-SERVICE PROVIDER ACCRUAL-GROWTH</t>
  </si>
  <si>
    <t>R.10047.01.01.10</t>
  </si>
  <si>
    <t>G-SERVICE PROVIDER ACCRUAL-NCC</t>
  </si>
  <si>
    <t>R.10047.01.01.11</t>
  </si>
  <si>
    <t>G-SERVICE PROVIDER ACCRUAL-PLANNED</t>
  </si>
  <si>
    <t>R.10047.01.01.12</t>
  </si>
  <si>
    <t>G-SERVICE PROVIDER ACCRUAL-UNPLANNED</t>
  </si>
  <si>
    <t>R.10047.01.01.13</t>
  </si>
  <si>
    <t>G-SP ACCRUAL-CUST REIMBURSE</t>
  </si>
  <si>
    <t>R.10047.01.01.14</t>
  </si>
  <si>
    <t>G-SP ACCRUAL-EXTERNAL COMMIT</t>
  </si>
  <si>
    <t>R.10047.01.01.15</t>
  </si>
  <si>
    <t>G-SP ACCRUAL-PLANNED REGULATORY</t>
  </si>
  <si>
    <t>R.10047.02</t>
  </si>
  <si>
    <t>SERVICE PROVIDER ALIGNMENT</t>
  </si>
  <si>
    <t>R.10047.02.01</t>
  </si>
  <si>
    <t>R.10047.02.01.01</t>
  </si>
  <si>
    <t>C-SP ALIGNMENT-GEN PLANT</t>
  </si>
  <si>
    <t>Patrick Ryan Murphy</t>
  </si>
  <si>
    <t>Murphy</t>
  </si>
  <si>
    <t xml:space="preserve">I'm not sure what this is </t>
  </si>
  <si>
    <t>R.10047.02.01.02</t>
  </si>
  <si>
    <t>G-SP ALIGNMENT-T&amp;D</t>
  </si>
  <si>
    <t>Robert S Stafford</t>
  </si>
  <si>
    <t>Stafford</t>
  </si>
  <si>
    <t>R.10048</t>
  </si>
  <si>
    <t>CAP-ST CLAIR-YELM ELEC CAPACITY</t>
  </si>
  <si>
    <t>R.10048.01</t>
  </si>
  <si>
    <t>ST CLAIR-YELM 115KV</t>
  </si>
  <si>
    <t>R.10048.01.01</t>
  </si>
  <si>
    <t>R.10048.01.01.01</t>
  </si>
  <si>
    <t>E-ST CLAIR-YELM 115KV-TRANS</t>
  </si>
  <si>
    <t>NEDRUD - Input from Planning - this project is Tono-Yelm project with higher estimated cost - need Booga overview prior to proceeding. CAK comment indicated I crossed out.  Reinstated until more investigation completed and overall keeps MP more realistic</t>
  </si>
  <si>
    <t>R.10049</t>
  </si>
  <si>
    <t>CAP-TACOMA GAS CAPACITY</t>
  </si>
  <si>
    <t>R.10049.01</t>
  </si>
  <si>
    <t>SOUTH TACOMA SUPPLY REINFORCEMENT</t>
  </si>
  <si>
    <t>R.10049.01.01</t>
  </si>
  <si>
    <t>R.10049.01.01.01</t>
  </si>
  <si>
    <t>G-SOUTH TACOMA REINF-I-5 LIMIT STATION</t>
  </si>
  <si>
    <t xml:space="preserve">2018 work is under the Tacoma LNG plant </t>
  </si>
  <si>
    <t>R.10049.01.01.02</t>
  </si>
  <si>
    <t>OMRC_G-S Tacoma Reinf-I-5 Limit Station</t>
  </si>
  <si>
    <t>R.10050</t>
  </si>
  <si>
    <t>CAP-THURSTON ELECTRIC CAPACITY</t>
  </si>
  <si>
    <t>R.10050.01</t>
  </si>
  <si>
    <t>BLUMAER TO ELECTRON HEIGHTS 115 KV</t>
  </si>
  <si>
    <t>R.10050.01.01</t>
  </si>
  <si>
    <t>R.10050.01.01.01</t>
  </si>
  <si>
    <t>E-BLUEMAER-YELM 115KV RECONDUCTOR-DIST</t>
  </si>
  <si>
    <t>R.10050.01.01.02</t>
  </si>
  <si>
    <t>E-BLUEMAER-YELM 115KV RECONDUCTOR-SUB</t>
  </si>
  <si>
    <t>R.10050.01.01.03</t>
  </si>
  <si>
    <t>E-BLUEMAER-YELM 115KV RECONDUCTOR-TLINE</t>
  </si>
  <si>
    <t>R.10050.01.01.04</t>
  </si>
  <si>
    <t>OMRC_E-BLUEMAER-YELM 115KV RECONDUCTOR</t>
  </si>
  <si>
    <t>R.10050.02</t>
  </si>
  <si>
    <t>CARPENTER SUBSTATION</t>
  </si>
  <si>
    <t>R.10050.02.01</t>
  </si>
  <si>
    <t>R.10050.02.01.01</t>
  </si>
  <si>
    <t>E-CARPENTER SUBSTATION-FEEDER-DIST</t>
  </si>
  <si>
    <t>R.10050.02.01.02</t>
  </si>
  <si>
    <t>E-CARPENTER SUBSTATION-SUB</t>
  </si>
  <si>
    <t>R.10050.03</t>
  </si>
  <si>
    <t>HOFFMAN SWITCHING STATION</t>
  </si>
  <si>
    <t>R.10050.03.01</t>
  </si>
  <si>
    <t>R.10050.03.01.01</t>
  </si>
  <si>
    <t>E-HOFFMAN SWITCHING STATION</t>
  </si>
  <si>
    <t>R.10050.04</t>
  </si>
  <si>
    <t>NISQUALLY SUBSTATION PROJECT</t>
  </si>
  <si>
    <t>R.10050.04.01</t>
  </si>
  <si>
    <t>R.10050.04.01.01</t>
  </si>
  <si>
    <t>E-Nisqually Sub Proj-Property Purchase</t>
  </si>
  <si>
    <t xml:space="preserve"> JVN Removed dollars until Project Initiation is complete</t>
  </si>
  <si>
    <t>R.10050.05</t>
  </si>
  <si>
    <t>SPURGEON CREEK</t>
  </si>
  <si>
    <t>R.10050.05.01</t>
  </si>
  <si>
    <t>R.10050.05.01.01</t>
  </si>
  <si>
    <t>E-SPURGEON CREEK SUBS-ARPT 115KV TLINE</t>
  </si>
  <si>
    <t>3CORP27600</t>
  </si>
  <si>
    <t xml:space="preserve">NEDRUD - Input from planning - The remainingSopurgeon Creek project needs approval to proceed. Phase 1 (Substation work is complete in 2017.) The cost estimate is for looping the Olympia - St Clair #1 line into Spurgeon Creek. - Need Booga Overview and Project Initiation. estimated 12M 2022 </t>
  </si>
  <si>
    <t>R.10050.05.01.02</t>
  </si>
  <si>
    <t>E-SPURGEON CREEK SUBSTATION-FEEDERS</t>
  </si>
  <si>
    <t>3CORP27500</t>
  </si>
  <si>
    <t>R.10050.05.01.03</t>
  </si>
  <si>
    <t>E-SPURGEON CREEK SUBSTATION-SUB</t>
  </si>
  <si>
    <t>R.10050.05.01.04</t>
  </si>
  <si>
    <t>E-SPURGEON CREEK SUBSTATION-TLINE</t>
  </si>
  <si>
    <t xml:space="preserve">NEDRUD - Input from planning - The remainingSopurgeon Creek project needs approval to proceed. Phase 1 (Substation work is complete in 2017.) The cost estimate is for looping the Olympia - St Clair #1 line into Spurgeon Creek. - Need Booga Overview and Project Initiation. Estimated 9M 2022 </t>
  </si>
  <si>
    <t>R.10050.05.01.05</t>
  </si>
  <si>
    <t>E-SPURGEON CREEK SUBSTATION-TRANS SUB</t>
  </si>
  <si>
    <t>R.10050.05.01.06</t>
  </si>
  <si>
    <t>OMRC_E-Spurgeon Creek Substation-Tline</t>
  </si>
  <si>
    <t>R.10051</t>
  </si>
  <si>
    <t>CAP-THURSTON ELECTRIC RELIABLITY</t>
  </si>
  <si>
    <t>R.10051.01</t>
  </si>
  <si>
    <t>THURSTON COUNTY 230KV</t>
  </si>
  <si>
    <t>R.10051.01.01</t>
  </si>
  <si>
    <t>R.10051.01.01.01</t>
  </si>
  <si>
    <t>E-THURSTON CO 230KV SUBSTATION-SUB</t>
  </si>
  <si>
    <t>R.10051.02</t>
  </si>
  <si>
    <t>TONO SUBSTATION</t>
  </si>
  <si>
    <t>R.10051.02.01</t>
  </si>
  <si>
    <t>R.10051.02.01.01</t>
  </si>
  <si>
    <t>E-TONO SUBSTATION PHASE 2-SUB</t>
  </si>
  <si>
    <t>Booga Review complete JVN Removed dollars until Project Initiation is complete (added $100k to initiate in 2019)</t>
  </si>
  <si>
    <t>R.10052</t>
  </si>
  <si>
    <t>CAP-TUKWILLA/SEATAC CAPACITY</t>
  </si>
  <si>
    <t>R.10052.01</t>
  </si>
  <si>
    <t>BRISCO PARK SUBSTATION</t>
  </si>
  <si>
    <t>R.10052.01.01</t>
  </si>
  <si>
    <t>R.10052.01.01.01</t>
  </si>
  <si>
    <t>E-BRISCOE PARK SUBSTATION-SUB</t>
  </si>
  <si>
    <t xml:space="preserve">NEDRUD - Planning - In Project initiation - that team to true up  - estimated cost $16M to construct in 2020.  Booga overview complete </t>
  </si>
  <si>
    <t>R.10052.01.01.02</t>
  </si>
  <si>
    <t>E-BRISCOE PARK SUBSTATION-TLINE</t>
  </si>
  <si>
    <t xml:space="preserve">NEDRUD - Planning - In Project initiation - that team to true up  - estimated cost $3.5M to construct in 2020.  Booga overview complete </t>
  </si>
  <si>
    <t>R.10053</t>
  </si>
  <si>
    <t>CAP-WHATCOM &amp; SKAGIT ELECTR. RELIABILITY</t>
  </si>
  <si>
    <t>R.10053.01</t>
  </si>
  <si>
    <t>ISLANDING-WHATCOM/SKAGIT</t>
  </si>
  <si>
    <t>R.10053.01.01</t>
  </si>
  <si>
    <t>R.10053.01.01.01</t>
  </si>
  <si>
    <t>E-WHATCOM/SKAGIT NETWORK ISLAND</t>
  </si>
  <si>
    <t>R.10054</t>
  </si>
  <si>
    <t>CAP-WHATCOM ELECTRIC RELIABILITY</t>
  </si>
  <si>
    <t>R.10054.01</t>
  </si>
  <si>
    <t>BELLINGHAM-SEDRO TRANSMISSION</t>
  </si>
  <si>
    <t>R.10054.01.01</t>
  </si>
  <si>
    <t>R.10054.01.01.01</t>
  </si>
  <si>
    <t>E-BELLINGHAM SEDRO #4 115KV RECOND-TLINE</t>
  </si>
  <si>
    <t>3CORP29500</t>
  </si>
  <si>
    <t>Spread revised to reflect current plan Consider delay</t>
  </si>
  <si>
    <t>R.10054.01.01.02</t>
  </si>
  <si>
    <t>OMRC_E-Bllnghm Sedro #4 115kV Recd-Tline</t>
  </si>
  <si>
    <t>R.10054.02</t>
  </si>
  <si>
    <t>GLACIER ENERGY STORAGE PROJECT</t>
  </si>
  <si>
    <t>R.10054.02.01</t>
  </si>
  <si>
    <t>R.10054.02.01.01</t>
  </si>
  <si>
    <t>E-GLACIER ENERGY STORAGE PROJECT-SUB</t>
  </si>
  <si>
    <t>R.10054.02.01.02</t>
  </si>
  <si>
    <t>OMRC_E-GLACIER ENERGY STORAGE PROJ-SUB</t>
  </si>
  <si>
    <t>R.10054.03</t>
  </si>
  <si>
    <t>Lynden Substation Expansion</t>
  </si>
  <si>
    <t>R.10054.03.01</t>
  </si>
  <si>
    <t>Property Purchase</t>
  </si>
  <si>
    <t>R.10054.03.01.01</t>
  </si>
  <si>
    <t>Prelim numbers based on limited review CAK removed Lynden until initiation completed ($9M in 2020.  Left initiation funding</t>
  </si>
  <si>
    <t>R.10055</t>
  </si>
  <si>
    <t>CAP-WHIDBEY ISLAND ELECTRIC RELIABILITY</t>
  </si>
  <si>
    <t>R.10055.01</t>
  </si>
  <si>
    <t>MAXWELTON SUBSTATION</t>
  </si>
  <si>
    <t>R.10055.01.01</t>
  </si>
  <si>
    <t>R.10055.01.01.01</t>
  </si>
  <si>
    <t>E-MAXWELTON SUBSTATION-FEEDERS</t>
  </si>
  <si>
    <t>3CORP26000</t>
  </si>
  <si>
    <t>R.10055.01.01.02</t>
  </si>
  <si>
    <t>E-MAXWELTON SUBSTATION-SUB</t>
  </si>
  <si>
    <t>R.10055.01.01.03</t>
  </si>
  <si>
    <t>E-MAXWELTON SUBSTATION-TRANS</t>
  </si>
  <si>
    <t xml:space="preserve">Revised to reflect schedule - pushes Langley Tap rebuild to 2018 </t>
  </si>
  <si>
    <t>R.10055.01.01.04</t>
  </si>
  <si>
    <t>OMRC_E-Maxwelton Substation-Feeders</t>
  </si>
  <si>
    <t>R.10055.02</t>
  </si>
  <si>
    <t>WHIDBEY ISLAND 115KV</t>
  </si>
  <si>
    <t>R.10055.02.01</t>
  </si>
  <si>
    <t>R.10055.02.01.01</t>
  </si>
  <si>
    <t>E-WHIDBEY ISLAND 115KV-ROW</t>
  </si>
  <si>
    <t xml:space="preserve">? </t>
  </si>
  <si>
    <t>R.10055.02.01.02</t>
  </si>
  <si>
    <t>OMRC_E-WHIDBEY ISLAND 115KV-ROW</t>
  </si>
  <si>
    <t>R.10056</t>
  </si>
  <si>
    <t>CAP-WILKESON ELECTRIC RELIABILITY</t>
  </si>
  <si>
    <t>R.10056.01</t>
  </si>
  <si>
    <t>WILKESON SUBSTATION</t>
  </si>
  <si>
    <t>R.10056.01.01</t>
  </si>
  <si>
    <t>R.10056.01.01.01</t>
  </si>
  <si>
    <t>E-WILKESON SUBSTATION-SUB</t>
  </si>
  <si>
    <t>X.10001</t>
  </si>
  <si>
    <t>CAP-COMPRESSED NATURAL GAS (CNG)</t>
  </si>
  <si>
    <t>X.10001.01</t>
  </si>
  <si>
    <t>COMPRESSED NATURAL GAS (CNG) DEVELOPMENT</t>
  </si>
  <si>
    <t>X.10001.01.01</t>
  </si>
  <si>
    <t>X.10001.01.01.01</t>
  </si>
  <si>
    <t>Brian H Lenz</t>
  </si>
  <si>
    <t>3CORP31000</t>
  </si>
  <si>
    <t>2DRIV31000</t>
  </si>
  <si>
    <t>Commercial Natural Gas</t>
  </si>
  <si>
    <t>X.10002</t>
  </si>
  <si>
    <t>CAP-EQUIPMENT RENTED TO CUSTOMERS</t>
  </si>
  <si>
    <t>X.10002.01</t>
  </si>
  <si>
    <t>GAS</t>
  </si>
  <si>
    <t>X.10002.01.01</t>
  </si>
  <si>
    <t>WATER HEATER</t>
  </si>
  <si>
    <t>X.10002.01.01.01</t>
  </si>
  <si>
    <t>WATER HEATER COMMERICAL-GAS</t>
  </si>
  <si>
    <t>Malcolm McCulloch</t>
  </si>
  <si>
    <t>3CORP35000</t>
  </si>
  <si>
    <t>2DRIV35000</t>
  </si>
  <si>
    <t>Lease Services</t>
  </si>
  <si>
    <t>X.10002.01.01.02</t>
  </si>
  <si>
    <t>WATER HEATER RESIDENTIAL-GAS</t>
  </si>
  <si>
    <t>X.10003</t>
  </si>
  <si>
    <t>CAP-STREET LIGHTS</t>
  </si>
  <si>
    <t>X.10003.01</t>
  </si>
  <si>
    <t>INTOLIGHT LIGHTING</t>
  </si>
  <si>
    <t>X.10003.01.01</t>
  </si>
  <si>
    <t>LED</t>
  </si>
  <si>
    <t>X.10003.01.01.01</t>
  </si>
  <si>
    <t>INTOLIGHT LIGHTING SERVICES_LED</t>
  </si>
  <si>
    <t>3CORP34000</t>
  </si>
  <si>
    <t>2DRIV34000</t>
  </si>
  <si>
    <t>Intolight Sales &amp; Marketing</t>
  </si>
  <si>
    <t>X.10003.01.02</t>
  </si>
  <si>
    <t>NON-LED</t>
  </si>
  <si>
    <t>X.10003.01.02.01</t>
  </si>
  <si>
    <t>INTOLIGHT LIGHTING SERVICES_NON-LED</t>
  </si>
  <si>
    <t>R.TBD</t>
  </si>
  <si>
    <t>TBD</t>
  </si>
  <si>
    <t>R.10019.03.01.03</t>
  </si>
  <si>
    <t>E-WEST KITSAP 230KV PROJECT</t>
  </si>
  <si>
    <t>N/A</t>
  </si>
  <si>
    <t xml:space="preserve">Needs funding in 2018 for development </t>
  </si>
  <si>
    <t>Project Initiation-Pioneer Substation/Switching Station</t>
  </si>
  <si>
    <t>Placeholder-Pioneer Substation/Switching Station</t>
  </si>
  <si>
    <t>Current Differential Relays</t>
  </si>
  <si>
    <t>Placeholder-Current Differential Relays</t>
  </si>
  <si>
    <t>Placeholder-E Oly GS Rebuild</t>
  </si>
  <si>
    <t>R.10029.02.01.01</t>
  </si>
  <si>
    <t>GREENLAKE LATERAL 16"  HP</t>
  </si>
  <si>
    <t>WBS already created.  Would we really be ready for this in 2018?  CAK - deleting total $22M that spanned 2018 - 2020 until initiation completed for N Seatthe Pressure (line 429)</t>
  </si>
  <si>
    <t>Project Initiation-Greenwood Pressure Increase &amp; LS Install</t>
  </si>
  <si>
    <t>Placeholder-Greenwood Pressure Increase &amp; LS Install</t>
  </si>
  <si>
    <t xml:space="preserve"> CAK - deleting $10M that spanned 2018-2020 until project initiation completed for N Seatthe Pressure (line 429)</t>
  </si>
  <si>
    <t>Lake Stevens GS Rebuild</t>
  </si>
  <si>
    <t>Placeholder-Lake Stevens GS Rebuild</t>
  </si>
  <si>
    <t>Machias GS Rebuild</t>
  </si>
  <si>
    <t>Placeholder-Machias GS Rebuild</t>
  </si>
  <si>
    <t xml:space="preserve"> Need a review with Booga</t>
  </si>
  <si>
    <t>May Valley GS Rebuild</t>
  </si>
  <si>
    <t>Placeholder-May Valley GS Rebuild</t>
  </si>
  <si>
    <t>Vashon Island HP Upgrade Phase 1</t>
  </si>
  <si>
    <t>Placeholder-Vashon Island HP Upgrade Phase 1</t>
  </si>
  <si>
    <t xml:space="preserve"> CAK - appears moved out by DH, but lowered to 1.8M versus 2M</t>
  </si>
  <si>
    <t>Project Initiation-BPA Olympia 115kV bus improvments</t>
  </si>
  <si>
    <t>Placeholder-BPA Olympia 115kV bus improvments</t>
  </si>
  <si>
    <t xml:space="preserve">Move $$s to 2021/2022 - pending BPA SIS which has 4 year lead time. </t>
  </si>
  <si>
    <t>BPA Olympia - Airport (Fiber only)</t>
  </si>
  <si>
    <t>Placeholder-BPA Olympia - Airport (Fiber only)</t>
  </si>
  <si>
    <t>Yelm GS Rebuild</t>
  </si>
  <si>
    <t>Placeholder-Yelm GS Rebuild</t>
  </si>
  <si>
    <t>K.TBD</t>
  </si>
  <si>
    <t>Breakout - New Resource - Wind</t>
  </si>
  <si>
    <t>New Resource - Wind</t>
  </si>
  <si>
    <t>DA over AMI Network (network enhancement)</t>
  </si>
  <si>
    <t>Placeholder-DA over AMI Network (network enhancement)</t>
  </si>
  <si>
    <t xml:space="preserve">Matches Initiation Proposal </t>
  </si>
  <si>
    <t>Project Initiation-Smart Grid field lab</t>
  </si>
  <si>
    <t>Placeholder-Smart Grid field lab</t>
  </si>
  <si>
    <t>no initiation proposal *yet* CAK lowered from $7.25M (bulk of which was in 2018) to $1.5M as we'll need to determine total cost and timing first</t>
  </si>
  <si>
    <t>Project Initiation-Talbot - Lakeside 115 kV #3 Via Hazelwood</t>
  </si>
  <si>
    <t>Placeholder-Talbot - Lakeside 115 kV #3 Via Hazelwood</t>
  </si>
  <si>
    <t>This project may need to be accelerated if both Talbot - Lakeside 115 kV lines are converted to 230 kV.  Not presented to Booga CAK - funding of $20M in 2021 and $10M in 2022 will be added when Conversion to 230 is agreed upon and reviewed with BKG.  However I'm using this line item to capture what is a more likely total MP funding level as without it is amounts to only $5M.</t>
  </si>
  <si>
    <t>Project Initiation-Berrydale 230-115 kV Bank #2</t>
  </si>
  <si>
    <t>Placeholder-Berrydale 230-115 kV Bank #2</t>
  </si>
  <si>
    <t>With the new transformer ratings forthcoming it may drive the need for the second Berrydale Bank.  Not presented to Booga CAK removing $15M in 2022 until project initiation completed - left initiation funding</t>
  </si>
  <si>
    <t>Project Initiation-Skagit Switching Station</t>
  </si>
  <si>
    <t>Placeholder-Skagit Switching Station</t>
  </si>
  <si>
    <t>Has not been reviewed by Booga; needs planning study. CAK removing  $1M in 2022 until project initiation completed - left initiation funding</t>
  </si>
  <si>
    <t>Project Initiation-Sedro-Skagit #2 115 kV Line</t>
  </si>
  <si>
    <t>Placeholder-Sedro-Skagit #2 115 kV Line</t>
  </si>
  <si>
    <t>Project Initiation-E Whatcom Transmission Improvement</t>
  </si>
  <si>
    <t>Placeholder-E Whatcom Transmission Improvement</t>
  </si>
  <si>
    <t>Has not been reviewed by Booga; needs planning study. CAK removed funding of $12.2M until completion of initiation</t>
  </si>
  <si>
    <t>Project Initiation-Bellingham-Roeder Line Upgrade</t>
  </si>
  <si>
    <t>Placeholder-Bellingham-Roeder Line Upgrade</t>
  </si>
  <si>
    <t>Has not been reviewed by Booga; needs planning study. CAK removing $6.5M in 2021until project initiation completed -left initiation funding</t>
  </si>
  <si>
    <t>Project Initiation-3rd Line to Whidbey</t>
  </si>
  <si>
    <t>Placeholder-3rd Line to Whidbey</t>
  </si>
  <si>
    <t xml:space="preserve">Has not been reviewed by Booga; needs planning study. </t>
  </si>
  <si>
    <t>Project Initiation-Vernell-Lochleven 115 kV Line</t>
  </si>
  <si>
    <t>Placeholder-Vernell-Lochleven 115 kV Line</t>
  </si>
  <si>
    <t>Related to the Vernell project. Has not been reviewed by Booga; needs planning study. COJ CAK removing $8M across 2021 and 2022 until project initiation completed - left initiation funding</t>
  </si>
  <si>
    <t>Project Initiation-Bonney Lake HP Phase 2</t>
  </si>
  <si>
    <t>Placeholder-Bonney Lake HP Phase 2</t>
  </si>
  <si>
    <t>TBD - Henderson</t>
  </si>
  <si>
    <t xml:space="preserve"> CAK moved dollars from 2019 construction to line up with original 2021 plan that show in line 11</t>
  </si>
  <si>
    <t>Alaskan Way Viaduct Phase 3 - Elliot Bay (HP and IP)</t>
  </si>
  <si>
    <t>Placeholder-Alaskan Way Viaduct Phase 3 - Elliot Bay (HP and IP)</t>
  </si>
  <si>
    <t xml:space="preserve">May be aligned with PI AWV work </t>
  </si>
  <si>
    <t>RS-2339 HP Inlet Piping Replacement</t>
  </si>
  <si>
    <t>Placeholder-RS-2339 HP Inlet Piping Replacement</t>
  </si>
  <si>
    <t xml:space="preserve"> CAK - moved from 2018 to 2021 to return total spend of WBS to orignial level</t>
  </si>
  <si>
    <t>Project Initiation-N Seattle HP Reinforcement Phase 1</t>
  </si>
  <si>
    <t>Placeholder-N Seattle HP Reinforcement Phase 1</t>
  </si>
  <si>
    <t xml:space="preserve"> CAK - deleting $8.1M that spanned 2021-2022 until project initiation completed for N Seatthe Pressure (line 429)</t>
  </si>
  <si>
    <t>Renton Limited Pressure Increase</t>
  </si>
  <si>
    <t>Placeholder-Renton Limited Pressure Increase</t>
  </si>
  <si>
    <t>Project Initiation-Bonney Lake HP Phase 3</t>
  </si>
  <si>
    <t>Placeholder-Bonney Lake HP Phase 3</t>
  </si>
  <si>
    <t>Duvall IP Reinforcement</t>
  </si>
  <si>
    <t>Placeholder-Duvall IP Reinforcement</t>
  </si>
  <si>
    <t xml:space="preserve">2017 data needs to be filled in </t>
  </si>
  <si>
    <t>Mukilteo 6" IP Reinforcement</t>
  </si>
  <si>
    <t>Placeholder-Mukilteo 6" IP Reinforcement</t>
  </si>
  <si>
    <t xml:space="preserve"> CAK - moved from 2018 to 2019 to return total spend of WBS to orignial level</t>
  </si>
  <si>
    <t>Black Diamond 8" IP Reinforcement Phase 1</t>
  </si>
  <si>
    <t>Placeholder-Black Diamond 8" IP Reinforcement Phase 1</t>
  </si>
  <si>
    <t xml:space="preserve">Oakpointe </t>
  </si>
  <si>
    <t>Edgewood 108th Ave E 6" IP Reinforcement</t>
  </si>
  <si>
    <t>Placeholder-Edgewood 108th Ave E 6" IP Reinforcement</t>
  </si>
  <si>
    <t>Renton East Hill FHP Phase 1</t>
  </si>
  <si>
    <t>Placeholder-Renton East Hill FHP Phase 1</t>
  </si>
  <si>
    <t xml:space="preserve">Future HP installed as IP; may be under PI work </t>
  </si>
  <si>
    <t>Everett DR 436 Rebuild</t>
  </si>
  <si>
    <t>Placeholder-Everett DR 436 Rebuild</t>
  </si>
  <si>
    <t xml:space="preserve"> CAK - moved this out to land in 2022</t>
  </si>
  <si>
    <t>Black Diamond 8" IP Reinforcement Phase 2A</t>
  </si>
  <si>
    <t>Placeholder-Black Diamond 8" IP Reinforcement Phase 2A</t>
  </si>
  <si>
    <t>Black Diamond 8" IP Reinforcement Phase 3</t>
  </si>
  <si>
    <t>Placeholder-Black Diamond 8" IP Reinforcement Phase 3</t>
  </si>
  <si>
    <t>Spanaway 8" IP Reinforcement</t>
  </si>
  <si>
    <t>Placeholder-Spanaway 8" IP Reinforcement</t>
  </si>
  <si>
    <t>Edgewood Chrisella Rd 8" IP Reinforcement</t>
  </si>
  <si>
    <t>Placeholder-Edgewood Chrisella Rd 8" IP Reinforcement</t>
  </si>
  <si>
    <t>Puyallup 122nd Ave E 8" IP Reinforcement</t>
  </si>
  <si>
    <t>Placeholder-Puyallup 122nd Ave E 8" IP Reinforcement</t>
  </si>
  <si>
    <t>Dupont Constitution Dr 8" IP Reinforcement</t>
  </si>
  <si>
    <t>Placeholder-Dupont Constitution Dr 8" IP Reinforcement</t>
  </si>
  <si>
    <t>Mill Creek 6" IP Reinforcement</t>
  </si>
  <si>
    <t>Placeholder-Mill Creek 6" IP Reinforcement</t>
  </si>
  <si>
    <t>Placeholder-Maple Valley Kent Kangley Rd FHP</t>
  </si>
  <si>
    <t>OPSO Station Remediation</t>
  </si>
  <si>
    <t>Placeholder-OPSO Station Remediation</t>
  </si>
  <si>
    <t>K</t>
  </si>
  <si>
    <t>Breakout - Replace Governor Air Compressor</t>
  </si>
  <si>
    <t>May go under existing WBS.</t>
  </si>
  <si>
    <t>Breakout - Replace U3 Station Service Transformer - 750kva</t>
  </si>
  <si>
    <t>Breakout - 480V Transformer Replacement</t>
  </si>
  <si>
    <t>Breakout - Dam Monitoring Automation</t>
  </si>
  <si>
    <t>Breakout - Flexi Float Barge System purchase</t>
  </si>
  <si>
    <t>K.10002.01.01.06</t>
  </si>
  <si>
    <t>Lower Baker FSC Guide Net Replacement</t>
  </si>
  <si>
    <t xml:space="preserve">Breakout - Replace U3 duel compressor system </t>
  </si>
  <si>
    <t>Breakout - Replace FSC Guidenet</t>
  </si>
  <si>
    <t>X</t>
  </si>
  <si>
    <t>Placeholder - INTOLIGHT LIGHTING Non-Consumption Operating Revenue</t>
  </si>
  <si>
    <t>INTOLIGHT LIGHTING Non-Consumption Operating Revenue</t>
  </si>
  <si>
    <t>C</t>
  </si>
  <si>
    <t>TBD-Other facilities</t>
  </si>
  <si>
    <t>Other facilities in the master plan</t>
  </si>
  <si>
    <t>F</t>
  </si>
  <si>
    <t>Distribution Automation over AMI</t>
  </si>
  <si>
    <t>added 6/16/2017</t>
  </si>
  <si>
    <t>Project Portfolio Management Software Implementation</t>
  </si>
  <si>
    <t>F.10015.06.14</t>
  </si>
  <si>
    <t>SAP CHARM</t>
  </si>
  <si>
    <t>F.10015.06.14.01</t>
  </si>
  <si>
    <t>CHARM REPLACEMENT</t>
  </si>
  <si>
    <t>F.10017.13.03.02</t>
  </si>
  <si>
    <t>VoIp Deployment and Refresh</t>
  </si>
  <si>
    <t>Why was this WBS created?</t>
  </si>
  <si>
    <t>K.10012.01.04.02</t>
  </si>
  <si>
    <t>Data Analytics - Data Lake</t>
  </si>
  <si>
    <t>K.10034.01.01.01</t>
  </si>
  <si>
    <t>FRA THERMAL PLANT WORK</t>
  </si>
  <si>
    <t>New Simple Cycle WBS.</t>
  </si>
  <si>
    <t>K.10034</t>
  </si>
  <si>
    <t>CAP-GENERATION SIMPLE CYCLE</t>
  </si>
  <si>
    <t>K.10034.01</t>
  </si>
  <si>
    <t>SIMPLE CYCLE GEN</t>
  </si>
  <si>
    <t>K.10034.01.01</t>
  </si>
  <si>
    <t>K.10034.01.01.02</t>
  </si>
  <si>
    <t>SMALL TOOLS - FRA</t>
  </si>
  <si>
    <t>K.10034.01.02.01</t>
  </si>
  <si>
    <t>FRE THERMAL PLANT WORK</t>
  </si>
  <si>
    <t>K.10034.01.02.02</t>
  </si>
  <si>
    <t>FRE U1 GAS FUEL SYSTEM REPLACEMENT</t>
  </si>
  <si>
    <t>K.10034.01.02.03</t>
  </si>
  <si>
    <t>FRE REPLACE U1 &amp;U2 RELAY UPGRADE</t>
  </si>
  <si>
    <t>K.10034.01.02</t>
  </si>
  <si>
    <t>FREDRICKSON</t>
  </si>
  <si>
    <t>K.10034.01.02.04</t>
  </si>
  <si>
    <t>SMALL TOOLS - FRE</t>
  </si>
  <si>
    <t>K.10034.01.03.01</t>
  </si>
  <si>
    <t>WHH THERMAL PLANT WORK</t>
  </si>
  <si>
    <t>K.10034.01.03</t>
  </si>
  <si>
    <t>K.10034.01.03.02</t>
  </si>
  <si>
    <t>SMALL TOOLS - WHH</t>
  </si>
  <si>
    <t>R.10008.03.01.13</t>
  </si>
  <si>
    <t>E-ELECTRIC FACILITY REPLACEMENT</t>
  </si>
  <si>
    <t>K.10033</t>
  </si>
  <si>
    <t>K.10033.01.01.01</t>
  </si>
  <si>
    <t>LSR/Hopkins BA Move</t>
  </si>
  <si>
    <t>See email from Tom Flynn.</t>
  </si>
  <si>
    <t>F.10007.02.01.02</t>
  </si>
  <si>
    <t>IT Operational Funding</t>
  </si>
  <si>
    <t>Construct Equipment Storage Bldg</t>
  </si>
  <si>
    <t>Placeholder-Construct Equipment Storage Bldg</t>
  </si>
  <si>
    <t>UB Hatchery Expansion</t>
  </si>
  <si>
    <t>Placeholder-UB Hatchery Expansion</t>
  </si>
  <si>
    <t>Upgrade to System 1 vibration monitoring.</t>
  </si>
  <si>
    <t>Placeholder-Upgrade to System 1 vibration monitoring.</t>
  </si>
  <si>
    <t>Replace FSC Guide Net</t>
  </si>
  <si>
    <t>Placeholder-Replace FSC Guide Net</t>
  </si>
  <si>
    <t>Construct new shop and vehicle storage facilities</t>
  </si>
  <si>
    <t>Placeholder-Construct new shop and vehicle storage facilities</t>
  </si>
  <si>
    <t>Unit 1 SCR Replacement</t>
  </si>
  <si>
    <t>Placeholder-Unit 1 SCR Replacement</t>
  </si>
  <si>
    <t>Unit 2 SCR Replacement</t>
  </si>
  <si>
    <t>Placeholder-Unit 2 SCR Replacement</t>
  </si>
  <si>
    <t>Unit 3 SCR Replacement</t>
  </si>
  <si>
    <t>Placeholder-Unit 3 SCR Replacement</t>
  </si>
  <si>
    <t>Pre-action foam system on STG</t>
  </si>
  <si>
    <t>Placeholder-Pre-action foam system on STG</t>
  </si>
  <si>
    <t>Sample Panels</t>
  </si>
  <si>
    <t>Placeholder-Sample Panels</t>
  </si>
  <si>
    <t>Rebuild B Gas Compressor</t>
  </si>
  <si>
    <t>Placeholder-Rebuild B Gas Compressor</t>
  </si>
  <si>
    <t>Repl/Upgrades HMI</t>
  </si>
  <si>
    <t>Placeholder-Repl/Upgrades HMI</t>
  </si>
  <si>
    <t>Install Security System</t>
  </si>
  <si>
    <t>Placeholder-Install Security System</t>
  </si>
  <si>
    <t>Repl Exhaust Syst w/Stainless Steel</t>
  </si>
  <si>
    <t>Placeholder-Repl Exhaust Syst w/Stainless Steel</t>
  </si>
  <si>
    <t>Repl SCR Core Unitss #3 &amp;#4</t>
  </si>
  <si>
    <t>Placeholder-Repl SCR Core Unitss #3 &amp;#4</t>
  </si>
  <si>
    <t>Repl Exciter Voltage Regulator/Relay Protection</t>
  </si>
  <si>
    <t>Placeholder-Repl Exciter Voltage Regulator/Relay Protection</t>
  </si>
  <si>
    <t>Repl &amp; 3&amp;4 Pratt Control System</t>
  </si>
  <si>
    <t>Placeholder-Repl &amp; 3&amp;4 Pratt Control System</t>
  </si>
  <si>
    <t>Replace SCR</t>
  </si>
  <si>
    <t>Placeholder-Replace SCR</t>
  </si>
  <si>
    <t>Install gas side air attemperation in the HRSG</t>
  </si>
  <si>
    <t>Placeholder-Install gas side air attemperation in the HRSG</t>
  </si>
  <si>
    <t>CTG Exciter Control System Upgrade</t>
  </si>
  <si>
    <t>Placeholder-CTG Exciter Control System Upgrade</t>
  </si>
  <si>
    <t>Misc Cap</t>
  </si>
  <si>
    <t>Placeholder-Misc Cap</t>
  </si>
  <si>
    <t>Replace Digital Generator Portection Relay</t>
  </si>
  <si>
    <t>Placeholder-Replace Digital Generator Portection Relay</t>
  </si>
  <si>
    <t>Replace  Condensate Pump #1</t>
  </si>
  <si>
    <t>Placeholder-Replace  Condensate Pump #1</t>
  </si>
  <si>
    <t>Replace SAC Vessels</t>
  </si>
  <si>
    <t>Placeholder-Replace SAC Vessels</t>
  </si>
  <si>
    <t>Install new CT air inlet filters</t>
  </si>
  <si>
    <t>Placeholder-Install new CT air inlet filters</t>
  </si>
  <si>
    <t>Install New Air-Cooled Condenser System</t>
  </si>
  <si>
    <t>Placeholder-Install New Air-Cooled Condenser System</t>
  </si>
  <si>
    <t>Replace Station Batteries</t>
  </si>
  <si>
    <t>Placeholder-Replace Station Batteries</t>
  </si>
  <si>
    <t>Replace BFP Automatic Recirculation Valve</t>
  </si>
  <si>
    <t>Placeholder-Replace BFP Automatic Recirculation Valve</t>
  </si>
  <si>
    <t>Hot Gas Path Capex</t>
  </si>
  <si>
    <t>Placeholder-Hot Gas Path Capex</t>
  </si>
  <si>
    <t>ABB Symphony &amp; HMI Upgrades (BOP Controls?)</t>
  </si>
  <si>
    <t>Placeholder-ABB Symphony &amp; HMI Upgrades (BOP Controls?)</t>
  </si>
  <si>
    <t>CT/ST GSU's &amp; Aux Trasfomrer DGA Monitor Installations</t>
  </si>
  <si>
    <t>Placeholder-CT/ST GSU's &amp; Aux Trasfomrer DGA Monitor Installations</t>
  </si>
  <si>
    <t>Repl SCR/ CO Media</t>
  </si>
  <si>
    <t>Placeholder-Repl SCR/ CO Media</t>
  </si>
  <si>
    <t>Repl Cooling Tower Fill</t>
  </si>
  <si>
    <t>Placeholder-Repl Cooling Tower Fill</t>
  </si>
  <si>
    <t>install Tie to Cowlitz PUD for Aux Power</t>
  </si>
  <si>
    <t>Placeholder-install Tie to Cowlitz PUD for Aux Power</t>
  </si>
  <si>
    <t>Blowdown Line from LP Economizer</t>
  </si>
  <si>
    <t>Placeholder-Blowdown Line from LP Economizer</t>
  </si>
  <si>
    <t>C.TBD</t>
  </si>
  <si>
    <t>Placeholder-Fleet Low Carbon Conversions</t>
  </si>
  <si>
    <t>added 9/13/2017</t>
  </si>
  <si>
    <t>Placeholder-Conservation Voltage Reduction (CVR)</t>
  </si>
  <si>
    <t>Placeholder - Management Reserve (Corp)</t>
  </si>
  <si>
    <t>F.TBD</t>
  </si>
  <si>
    <t>Placeholder - Management Reserve (IT)</t>
  </si>
  <si>
    <t>Placeholder - Management Reserve (En Ops)</t>
  </si>
  <si>
    <t>Placeholder - Management Reserve (Ops)</t>
  </si>
  <si>
    <t>X.TBD</t>
  </si>
  <si>
    <t>Placeholder - Management Reserve (CET)</t>
  </si>
  <si>
    <t>Subtotals</t>
  </si>
  <si>
    <t>Sum</t>
  </si>
  <si>
    <t>v5</t>
  </si>
  <si>
    <t>v8</t>
  </si>
  <si>
    <t>change</t>
  </si>
  <si>
    <t xml:space="preserve">[Source: 2018-2022 Plan v8 vs v5 BPBRC1 Change_09-08-2017.xlsx] </t>
  </si>
  <si>
    <t>(blank)</t>
  </si>
  <si>
    <t>Sum of  2018 Plan Proposed</t>
  </si>
  <si>
    <t>Corporate Total</t>
  </si>
  <si>
    <t>Customer Experience Total</t>
  </si>
  <si>
    <t>Energy Operations Total</t>
  </si>
  <si>
    <t>Operations Total</t>
  </si>
  <si>
    <t>(blank) Total</t>
  </si>
  <si>
    <t>Budget Admin Total</t>
  </si>
  <si>
    <t>FTIP Total</t>
  </si>
  <si>
    <t>Electric Reliability - CRM Total</t>
  </si>
  <si>
    <t>Pipeline Integrity - CRM Total</t>
  </si>
  <si>
    <t>Round ($ in millions)</t>
  </si>
  <si>
    <t xml:space="preserve">     Electric/Gas</t>
  </si>
  <si>
    <t xml:space="preserve">     Pipeline Integrity</t>
  </si>
  <si>
    <t xml:space="preserve">     Total T&amp;D Operations</t>
  </si>
  <si>
    <t>Other:</t>
  </si>
  <si>
    <t xml:space="preserve">     Corp Shared Services</t>
  </si>
  <si>
    <t xml:space="preserve">     Customer Experience</t>
  </si>
  <si>
    <t xml:space="preserve">     Environment</t>
  </si>
  <si>
    <t xml:space="preserve">     Total Other</t>
  </si>
  <si>
    <t xml:space="preserve">  Total</t>
  </si>
  <si>
    <t>for contigency at a high level</t>
  </si>
  <si>
    <t>Corporate Share Service (part of fleet)</t>
  </si>
  <si>
    <t>Operation-Electric</t>
  </si>
  <si>
    <t>Identified 2018 Capital Budget</t>
  </si>
  <si>
    <t>2018 Capital Budget Compared to 2017 Budget</t>
  </si>
  <si>
    <t>2018 O&amp;M Budget Compared to 2017 Budget</t>
  </si>
  <si>
    <t>Identified 2018 O&amp;M Budget</t>
  </si>
  <si>
    <t>Director</t>
  </si>
  <si>
    <t>Category</t>
  </si>
  <si>
    <t>2018 Budget</t>
  </si>
  <si>
    <t>Bussey</t>
  </si>
  <si>
    <t>Doyle</t>
  </si>
  <si>
    <t>Gilbertson</t>
  </si>
  <si>
    <t>Harris</t>
  </si>
  <si>
    <t>Hopkins</t>
  </si>
  <si>
    <t>Mellies</t>
  </si>
  <si>
    <t>Mills</t>
  </si>
  <si>
    <t>Secrist</t>
  </si>
  <si>
    <t>Wappler</t>
  </si>
  <si>
    <t>GTZ</t>
  </si>
  <si>
    <t>Corp Items</t>
  </si>
  <si>
    <t>T&amp;D</t>
  </si>
  <si>
    <t>Environment</t>
  </si>
  <si>
    <t>Overall Total Budget</t>
  </si>
  <si>
    <t>[Source: 2018 UTC Filling.xlx]</t>
  </si>
  <si>
    <t>Corp Shared Services (Sr VP &amp; Chief Admin Officer)</t>
  </si>
  <si>
    <t>Customer Experience (Sr VP &amp; Chief Customer Office)</t>
  </si>
  <si>
    <t>Customer &amp; Business Affair (Sr VP &amp; Chief Customer Office)</t>
  </si>
  <si>
    <t>(1) The LNG construction is a one-time project, year over year comparisions are not applicable.</t>
  </si>
  <si>
    <r>
      <t xml:space="preserve">Budget </t>
    </r>
    <r>
      <rPr>
        <b/>
        <sz val="8"/>
        <rFont val="Arial"/>
        <family val="2"/>
      </rPr>
      <t>(Note 1)</t>
    </r>
  </si>
  <si>
    <t>(1) Restated to show impact of construction support re-allocation from Corporate to Business Lines.</t>
  </si>
  <si>
    <t>REDACTED</t>
  </si>
  <si>
    <t xml:space="preserve">2018 OPERATING BUDGET  </t>
  </si>
  <si>
    <r>
      <t xml:space="preserve">     </t>
    </r>
    <r>
      <rPr>
        <b/>
        <u/>
        <sz val="20"/>
        <rFont val="Times New Roman"/>
        <family val="1"/>
      </rPr>
      <t>BY BUSINESS UNIT</t>
    </r>
  </si>
  <si>
    <t>The following pages contain information that is confidential and proprietary in nature and is marked “Designated Information is Confidential per WAC 480-07-160.”</t>
  </si>
  <si>
    <t xml:space="preserve">2018 CAPITAL BUDGET  </t>
  </si>
  <si>
    <t>(1)</t>
  </si>
</sst>
</file>

<file path=xl/styles.xml><?xml version="1.0" encoding="utf-8"?>
<styleSheet xmlns="http://schemas.openxmlformats.org/spreadsheetml/2006/main" xmlns:mc="http://schemas.openxmlformats.org/markup-compatibility/2006" xmlns:x14ac="http://schemas.microsoft.com/office/spreadsheetml/2009/9/ac" mc:Ignorable="x14ac">
  <numFmts count="65">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00_);_(* \(#,##0.00000\);_(* &quot;-&quot;??_);_(@_)"/>
    <numFmt numFmtId="165" formatCode="0.000000"/>
    <numFmt numFmtId="166" formatCode="0.0000000"/>
    <numFmt numFmtId="167" formatCode="\£\ #,##0_);[Red]\(\£\ #,##0\)"/>
    <numFmt numFmtId="168" formatCode="\¥\ #,##0_);[Red]\(\¥\ #,##0\)"/>
    <numFmt numFmtId="169" formatCode="\•\ \ @"/>
    <numFmt numFmtId="170" formatCode="#,##0;\-#,##0;&quot;-&quot;"/>
    <numFmt numFmtId="171" formatCode="d\.mmm\.yy"/>
    <numFmt numFmtId="172" formatCode="_-* #,##0_)_-;* \(#,##0\)_-;_-* &quot;-&quot;??_-;_-@_-"/>
    <numFmt numFmtId="173" formatCode="&quot;$&quot;#,\);\(&quot;$&quot;#,##0\)"/>
    <numFmt numFmtId="174" formatCode="#."/>
    <numFmt numFmtId="175" formatCode="00000"/>
    <numFmt numFmtId="176" formatCode="&quot;€&quot;_-0.00"/>
    <numFmt numFmtId="177" formatCode="&quot;£&quot;_-0.00"/>
    <numFmt numFmtId="178" formatCode="_(* ###0_);_(* \(###0\);_(* &quot;-&quot;_);_(@_)"/>
    <numFmt numFmtId="179" formatCode="\ \ _•\–\ \ \ \ @"/>
    <numFmt numFmtId="180" formatCode="mmmm\ d\,\ yyyy"/>
    <numFmt numFmtId="181" formatCode="#,##0.00_);\(#,##0.00\);\-_)"/>
    <numFmt numFmtId="182" formatCode="_-* #,##0\ _D_M_-;\-* #,##0\ _D_M_-;_-* &quot;-&quot;\ _D_M_-;_-@_-"/>
    <numFmt numFmtId="183" formatCode="_-* #,##0.00\ _D_M_-;\-* #,##0.00\ _D_M_-;_-* &quot;-&quot;??\ _D_M_-;_-@_-"/>
    <numFmt numFmtId="184" formatCode="_-[$€-2]* #,##0.00_-;\-[$€-2]* #,##0.00_-;_-[$€-2]* &quot;-&quot;??_-"/>
    <numFmt numFmtId="185" formatCode="_(* #,##0_);_(* \(#,##0\);_(* &quot;-&quot;??_);_(@_)"/>
    <numFmt numFmtId="186" formatCode="yyyy"/>
    <numFmt numFmtId="187" formatCode="_(* #,##0_);_(* \(#,##0\);_(* &quot;&quot;_);_(@_)"/>
    <numFmt numFmtId="188" formatCode="#,##0.0_);\(#,##0.0\)"/>
    <numFmt numFmtId="189" formatCode="\ ;\ ;"/>
    <numFmt numFmtId="190" formatCode="0.00_);\(0.00\)"/>
    <numFmt numFmtId="191" formatCode="0.0000_);\(0.0000\)"/>
    <numFmt numFmtId="192" formatCode="_-* #,##0_-;\-* #,##0_-;_-* &quot;-&quot;_-;_-@_-"/>
    <numFmt numFmtId="193" formatCode="#,##0\x_);\(#,##0\x\)"/>
    <numFmt numFmtId="194" formatCode="#,##0.0\x_);\(#,##0.0\x\);&quot;-&quot;_)"/>
    <numFmt numFmtId="195" formatCode="0.00_)"/>
    <numFmt numFmtId="196" formatCode="&quot;$&quot;#,##0;\-&quot;$&quot;#,##0"/>
    <numFmt numFmtId="197" formatCode="#,##0.00\ ;\(#,##0.00\)"/>
    <numFmt numFmtId="198" formatCode="0000000"/>
    <numFmt numFmtId="199" formatCode="_(&quot;$&quot;* #,##0_);_(&quot;$&quot;* \(#,##0\);_(&quot;$&quot;* &quot;-&quot;??_);_(@_)"/>
    <numFmt numFmtId="200" formatCode="0.0000%"/>
    <numFmt numFmtId="201" formatCode="mmm\-yyyy"/>
    <numFmt numFmtId="202" formatCode="&quot;On&quot;_);;&quot;Off&quot;_)"/>
    <numFmt numFmtId="203" formatCode="0.00\x_);\(0.00\x\);\-\x_)"/>
    <numFmt numFmtId="204" formatCode="_(&quot;$&quot;* #,##0.0000_);_(&quot;$&quot;* \(#,##0.0000\);_(&quot;$&quot;* &quot;-&quot;????_);_(@_)"/>
    <numFmt numFmtId="205" formatCode="_(* #,##0.0_);_(* \(#,##0.0\);_(* &quot;-&quot;_);_(@_)"/>
    <numFmt numFmtId="206" formatCode="#,##0_*;\(#,##0\);0_*;@_)"/>
    <numFmt numFmtId="207" formatCode="_(&quot;$&quot;* #,##0.000_);_(&quot;$&quot;* \(#,##0.000\);_(&quot;$&quot;* &quot;-&quot;??_);_(@_)"/>
    <numFmt numFmtId="208" formatCode="[$-409]d\-mmm\-yy;@"/>
    <numFmt numFmtId="209" formatCode="#,##0_ ;\(#,##0\)_-;&quot;-&quot;"/>
    <numFmt numFmtId="210" formatCode="&quot;$&quot;#,##0.00"/>
    <numFmt numFmtId="211" formatCode="_-* #,##0\ &quot;DM&quot;_-;\-* #,##0\ &quot;DM&quot;_-;_-* &quot;-&quot;\ &quot;DM&quot;_-;_-@_-"/>
    <numFmt numFmtId="212" formatCode="_-* #,##0.00\ &quot;DM&quot;_-;\-* #,##0.00\ &quot;DM&quot;_-;_-* &quot;-&quot;??\ &quot;DM&quot;_-;_-@_-"/>
    <numFmt numFmtId="213" formatCode="&quot;Yes&quot;;&quot;Yes&quot;;&quot;No&quot;"/>
    <numFmt numFmtId="214" formatCode="0.0%"/>
    <numFmt numFmtId="215" formatCode="\£#,##0_);\(\£#,##0\)"/>
    <numFmt numFmtId="216" formatCode="0.0\ %;\(0.0\)%;&quot;-   &quot;"/>
    <numFmt numFmtId="217" formatCode="mm/dd/yy"/>
    <numFmt numFmtId="218" formatCode="0_);[Red]\(0\)"/>
    <numFmt numFmtId="219" formatCode="#,##0\ \ \ ;[Red]\(#,##0\)\ \ ;\—\ \ \ \ "/>
    <numFmt numFmtId="220" formatCode="\¥#,##0_);\(\¥#,##0\)"/>
    <numFmt numFmtId="221" formatCode="#,###,##0;\(#,###,##0\);\-;"/>
    <numFmt numFmtId="222" formatCode="_(&quot;$&quot;* #,##0.0_);_(&quot;$&quot;* \(#,##0.0\);_(&quot;$&quot;* &quot;-&quot;??_);_(@_)"/>
  </numFmts>
  <fonts count="16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Helv"/>
      <family val="2"/>
    </font>
    <font>
      <sz val="8"/>
      <name val="Arial"/>
      <family val="2"/>
    </font>
    <font>
      <sz val="12"/>
      <name val="Times New Roman"/>
      <family val="1"/>
    </font>
    <font>
      <sz val="10"/>
      <name val="Helvetica 45 Light"/>
      <family val="2"/>
    </font>
    <font>
      <b/>
      <u val="double"/>
      <sz val="14"/>
      <name val="Arial MT"/>
    </font>
    <font>
      <b/>
      <sz val="14"/>
      <name val="Arial MT"/>
    </font>
    <font>
      <sz val="11"/>
      <color indexed="8"/>
      <name val="Calibri"/>
      <family val="2"/>
    </font>
    <font>
      <sz val="11"/>
      <color indexed="9"/>
      <name val="Calibri"/>
      <family val="2"/>
    </font>
    <font>
      <sz val="8"/>
      <color indexed="12"/>
      <name val="Helv"/>
    </font>
    <font>
      <sz val="11"/>
      <color indexed="20"/>
      <name val="Calibri"/>
      <family val="2"/>
    </font>
    <font>
      <sz val="10"/>
      <color indexed="12"/>
      <name val="Palatino"/>
    </font>
    <font>
      <b/>
      <sz val="12"/>
      <name val="Times New Roman"/>
      <family val="1"/>
    </font>
    <font>
      <sz val="8"/>
      <name val="Times New Roman"/>
      <family val="1"/>
    </font>
    <font>
      <sz val="10"/>
      <color indexed="8"/>
      <name val="Arial"/>
      <family val="2"/>
    </font>
    <font>
      <sz val="10"/>
      <color indexed="8"/>
      <name val="MS Sans Serif"/>
      <family val="2"/>
    </font>
    <font>
      <b/>
      <sz val="11"/>
      <color indexed="52"/>
      <name val="Calibri"/>
      <family val="2"/>
    </font>
    <font>
      <b/>
      <sz val="11"/>
      <name val="Arial"/>
      <family val="2"/>
    </font>
    <font>
      <b/>
      <sz val="11"/>
      <color indexed="9"/>
      <name val="Calibri"/>
      <family val="2"/>
    </font>
    <font>
      <sz val="10"/>
      <name val="Courier New"/>
      <family val="3"/>
    </font>
    <font>
      <sz val="11"/>
      <name val="Arial"/>
      <family val="2"/>
    </font>
    <font>
      <sz val="12"/>
      <name val="Arial"/>
      <family val="2"/>
    </font>
    <font>
      <sz val="12"/>
      <color indexed="24"/>
      <name val="Arial"/>
      <family val="2"/>
    </font>
    <font>
      <sz val="10"/>
      <name val="Helv"/>
    </font>
    <font>
      <sz val="12"/>
      <name val="Times"/>
      <family val="1"/>
    </font>
    <font>
      <sz val="12"/>
      <name val="TIMES"/>
    </font>
    <font>
      <sz val="10"/>
      <color indexed="24"/>
      <name val="Arial"/>
      <family val="2"/>
    </font>
    <font>
      <sz val="1"/>
      <color indexed="16"/>
      <name val="Courier"/>
      <family val="3"/>
    </font>
    <font>
      <sz val="6"/>
      <name val="Helv"/>
    </font>
    <font>
      <sz val="10"/>
      <name val="MS Serif"/>
      <family val="1"/>
    </font>
    <font>
      <sz val="10"/>
      <name val="Courier"/>
      <family val="3"/>
    </font>
    <font>
      <sz val="11"/>
      <name val="Book Antiqua"/>
      <family val="1"/>
    </font>
    <font>
      <sz val="11"/>
      <color indexed="12"/>
      <name val="Book Antiqua"/>
      <family val="1"/>
    </font>
    <font>
      <sz val="10"/>
      <color theme="1"/>
      <name val="Arial"/>
      <family val="2"/>
    </font>
    <font>
      <sz val="11"/>
      <name val="univers (E1)"/>
    </font>
    <font>
      <b/>
      <sz val="11"/>
      <color indexed="8"/>
      <name val="Calibri"/>
      <family val="2"/>
    </font>
    <font>
      <i/>
      <sz val="11"/>
      <color indexed="23"/>
      <name val="Calibri"/>
      <family val="2"/>
    </font>
    <font>
      <sz val="11"/>
      <color indexed="17"/>
      <name val="Calibri"/>
      <family val="2"/>
    </font>
    <font>
      <sz val="12"/>
      <name val="Arial MT"/>
    </font>
    <font>
      <b/>
      <sz val="12"/>
      <name val="Arial"/>
      <family val="2"/>
    </font>
    <font>
      <b/>
      <sz val="15"/>
      <color indexed="56"/>
      <name val="Calibri"/>
      <family val="2"/>
    </font>
    <font>
      <b/>
      <sz val="13"/>
      <color indexed="56"/>
      <name val="Calibri"/>
      <family val="2"/>
    </font>
    <font>
      <b/>
      <sz val="11"/>
      <color indexed="56"/>
      <name val="Calibri"/>
      <family val="2"/>
    </font>
    <font>
      <b/>
      <sz val="8"/>
      <name val="Arial"/>
      <family val="2"/>
    </font>
    <font>
      <b/>
      <sz val="12"/>
      <color indexed="8"/>
      <name val="Arial"/>
      <family val="2"/>
    </font>
    <font>
      <b/>
      <sz val="14"/>
      <name val="Arial"/>
      <family val="2"/>
    </font>
    <font>
      <b/>
      <sz val="10"/>
      <name val="Arial"/>
      <family val="2"/>
    </font>
    <font>
      <sz val="10"/>
      <color indexed="9"/>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8"/>
      <color indexed="8"/>
      <name val="Helv"/>
    </font>
    <font>
      <sz val="11"/>
      <name val="굴림체"/>
      <family val="3"/>
      <charset val="129"/>
    </font>
    <font>
      <sz val="11"/>
      <color indexed="60"/>
      <name val="Calibri"/>
      <family val="2"/>
    </font>
    <font>
      <sz val="7"/>
      <name val="Small Fonts"/>
      <family val="2"/>
    </font>
    <font>
      <b/>
      <i/>
      <sz val="16"/>
      <name val="Helv"/>
    </font>
    <font>
      <sz val="10"/>
      <name val="Geneva"/>
    </font>
    <font>
      <sz val="8"/>
      <name val="Helv"/>
    </font>
    <font>
      <sz val="10"/>
      <name val="MS Sans Serif"/>
      <family val="2"/>
    </font>
    <font>
      <b/>
      <sz val="11"/>
      <color indexed="63"/>
      <name val="Calibri"/>
      <family val="2"/>
    </font>
    <font>
      <sz val="10"/>
      <name val="Calibri"/>
      <family val="2"/>
    </font>
    <font>
      <b/>
      <sz val="10"/>
      <name val="MS Sans Serif"/>
      <family val="2"/>
    </font>
    <font>
      <sz val="12"/>
      <color indexed="10"/>
      <name val="Arial"/>
      <family val="2"/>
    </font>
    <font>
      <sz val="12"/>
      <color indexed="10"/>
      <name val="TIMES"/>
    </font>
    <font>
      <sz val="12"/>
      <color indexed="10"/>
      <name val="Times"/>
      <family val="1"/>
    </font>
    <font>
      <sz val="12"/>
      <name val="Helv"/>
    </font>
    <font>
      <b/>
      <sz val="10"/>
      <name val="Helv"/>
    </font>
    <font>
      <b/>
      <i/>
      <sz val="10"/>
      <name val="Helv"/>
    </font>
    <font>
      <i/>
      <sz val="10"/>
      <name val="Helv"/>
    </font>
    <font>
      <i/>
      <sz val="10"/>
      <name val="Arial"/>
      <family val="2"/>
    </font>
    <font>
      <b/>
      <sz val="10"/>
      <color indexed="8"/>
      <name val="Arial"/>
      <family val="2"/>
    </font>
    <font>
      <b/>
      <sz val="10"/>
      <color indexed="39"/>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9"/>
      <name val="Arial"/>
      <family val="2"/>
    </font>
    <font>
      <b/>
      <u val="double"/>
      <sz val="12"/>
      <name val="Arial MT"/>
    </font>
    <font>
      <b/>
      <sz val="8"/>
      <color indexed="8"/>
      <name val="Helv"/>
    </font>
    <font>
      <b/>
      <i/>
      <sz val="10"/>
      <name val="Arial"/>
      <family val="2"/>
    </font>
    <font>
      <sz val="9"/>
      <name val="Helvetica-Black"/>
    </font>
    <font>
      <b/>
      <sz val="18"/>
      <color indexed="56"/>
      <name val="Cambria"/>
      <family val="2"/>
    </font>
    <font>
      <b/>
      <sz val="12"/>
      <color indexed="56"/>
      <name val="Arial"/>
      <family val="2"/>
    </font>
    <font>
      <b/>
      <sz val="14"/>
      <color indexed="56"/>
      <name val="Arial"/>
      <family val="2"/>
    </font>
    <font>
      <sz val="11"/>
      <color indexed="10"/>
      <name val="Calibri"/>
      <family val="2"/>
    </font>
    <font>
      <b/>
      <sz val="16"/>
      <name val="Arial"/>
      <family val="2"/>
    </font>
    <font>
      <b/>
      <u/>
      <sz val="12"/>
      <name val="Arial"/>
      <family val="2"/>
    </font>
    <font>
      <sz val="10"/>
      <color theme="1"/>
      <name val="Calibri"/>
      <family val="2"/>
      <scheme val="minor"/>
    </font>
    <font>
      <sz val="10"/>
      <name val="Arial"/>
      <family val="2"/>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9"/>
      <color theme="1"/>
      <name val="Arial"/>
      <family val="2"/>
    </font>
    <font>
      <sz val="11"/>
      <color indexed="16"/>
      <name val="Calibri"/>
      <family val="2"/>
    </font>
    <font>
      <sz val="11"/>
      <color indexed="37"/>
      <name val="Calibri"/>
      <family val="2"/>
    </font>
    <font>
      <u val="singleAccounting"/>
      <sz val="10"/>
      <name val="Arial"/>
      <family val="2"/>
    </font>
    <font>
      <b/>
      <sz val="11"/>
      <color indexed="17"/>
      <name val="Calibri"/>
      <family val="2"/>
    </font>
    <font>
      <b/>
      <sz val="11"/>
      <color indexed="53"/>
      <name val="Calibri"/>
      <family val="2"/>
    </font>
    <font>
      <b/>
      <sz val="11"/>
      <color indexed="53"/>
      <name val="Calibri"/>
      <family val="2"/>
      <scheme val="minor"/>
    </font>
    <font>
      <sz val="8"/>
      <color indexed="8"/>
      <name val="Calibri"/>
      <family val="2"/>
    </font>
    <font>
      <sz val="6"/>
      <name val="Arial"/>
      <family val="2"/>
    </font>
    <font>
      <u val="doubleAccounting"/>
      <sz val="10"/>
      <name val="Arial"/>
      <family val="2"/>
    </font>
    <font>
      <i/>
      <sz val="10"/>
      <color indexed="23"/>
      <name val="Arial"/>
      <family val="2"/>
    </font>
    <font>
      <i/>
      <sz val="10"/>
      <color rgb="FF7F7F7F"/>
      <name val="Arial"/>
      <family val="2"/>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sz val="11"/>
      <color indexed="48"/>
      <name val="Calibri"/>
      <family val="2"/>
    </font>
    <font>
      <sz val="11"/>
      <color indexed="53"/>
      <name val="Calibri"/>
      <family val="2"/>
    </font>
    <font>
      <sz val="11"/>
      <color indexed="53"/>
      <name val="Calibri"/>
      <family val="2"/>
      <scheme val="minor"/>
    </font>
    <font>
      <sz val="12"/>
      <color indexed="8"/>
      <name val="Times New Roman"/>
      <family val="2"/>
    </font>
    <font>
      <sz val="10"/>
      <color theme="1"/>
      <name val="Calibri"/>
      <family val="2"/>
    </font>
    <font>
      <sz val="10"/>
      <color rgb="FF000000"/>
      <name val="Arial"/>
      <family val="2"/>
    </font>
    <font>
      <sz val="8"/>
      <color theme="1"/>
      <name val="Calibri"/>
      <family val="2"/>
    </font>
    <font>
      <sz val="11"/>
      <color indexed="8"/>
      <name val="Arial Narrow"/>
      <family val="2"/>
    </font>
    <font>
      <sz val="11"/>
      <name val="Times New Roman"/>
      <family val="1"/>
    </font>
    <font>
      <sz val="8"/>
      <color indexed="62"/>
      <name val="Arial"/>
      <family val="2"/>
    </font>
    <font>
      <b/>
      <sz val="8"/>
      <color indexed="8"/>
      <name val="Arial"/>
      <family val="2"/>
    </font>
    <font>
      <b/>
      <sz val="8"/>
      <color indexed="62"/>
      <name val="Arial"/>
      <family val="2"/>
    </font>
    <font>
      <sz val="8"/>
      <color indexed="8"/>
      <name val="Arial"/>
      <family val="2"/>
    </font>
    <font>
      <sz val="19"/>
      <name val="Arial"/>
      <family val="2"/>
    </font>
    <font>
      <b/>
      <sz val="18"/>
      <color indexed="62"/>
      <name val="Arial"/>
      <family val="2"/>
    </font>
    <font>
      <b/>
      <sz val="16"/>
      <color indexed="23"/>
      <name val="Arial"/>
      <family val="2"/>
    </font>
    <font>
      <sz val="8"/>
      <color indexed="14"/>
      <name val="Arial"/>
      <family val="2"/>
    </font>
    <font>
      <sz val="10"/>
      <color indexed="8"/>
      <name val="Times New Roman"/>
      <family val="1"/>
    </font>
    <font>
      <b/>
      <sz val="18"/>
      <color indexed="62"/>
      <name val="Cambria"/>
      <family val="2"/>
      <scheme val="major"/>
    </font>
    <font>
      <sz val="11"/>
      <color indexed="14"/>
      <name val="Calibri"/>
      <family val="2"/>
    </font>
    <font>
      <b/>
      <sz val="10"/>
      <color theme="3" tint="0.39997558519241921"/>
      <name val="Arial"/>
      <family val="2"/>
    </font>
    <font>
      <b/>
      <sz val="20"/>
      <color theme="1"/>
      <name val="Calibri"/>
      <family val="2"/>
      <scheme val="minor"/>
    </font>
    <font>
      <b/>
      <sz val="11.5"/>
      <color theme="1"/>
      <name val="Calibri"/>
      <family val="2"/>
      <scheme val="minor"/>
    </font>
    <font>
      <b/>
      <sz val="11.5"/>
      <color theme="0"/>
      <name val="Calibri"/>
      <family val="2"/>
      <scheme val="minor"/>
    </font>
    <font>
      <b/>
      <sz val="11"/>
      <name val="Calibri"/>
      <family val="2"/>
      <scheme val="minor"/>
    </font>
    <font>
      <sz val="11"/>
      <name val="Calibri"/>
      <family val="2"/>
      <scheme val="minor"/>
    </font>
    <font>
      <u/>
      <sz val="10"/>
      <color theme="10"/>
      <name val="Arial"/>
      <family val="2"/>
    </font>
    <font>
      <sz val="11"/>
      <color rgb="FF0070C0"/>
      <name val="Calibri"/>
      <family val="2"/>
      <scheme val="minor"/>
    </font>
    <font>
      <b/>
      <sz val="11"/>
      <color rgb="FFFF0000"/>
      <name val="Calibri"/>
      <family val="2"/>
      <scheme val="minor"/>
    </font>
    <font>
      <b/>
      <sz val="9"/>
      <color indexed="81"/>
      <name val="Tahoma"/>
      <family val="2"/>
    </font>
    <font>
      <sz val="9"/>
      <color indexed="81"/>
      <name val="Tahoma"/>
      <family val="2"/>
    </font>
    <font>
      <sz val="10"/>
      <color rgb="FFFF0000"/>
      <name val="Arial"/>
      <family val="2"/>
    </font>
    <font>
      <sz val="10"/>
      <name val="Arial"/>
      <family val="2"/>
    </font>
    <font>
      <b/>
      <sz val="10"/>
      <color rgb="FF0070C0"/>
      <name val="Arial"/>
      <family val="2"/>
    </font>
    <font>
      <b/>
      <sz val="10"/>
      <name val="Arial"/>
      <family val="2"/>
    </font>
    <font>
      <b/>
      <u/>
      <sz val="20"/>
      <name val="Times New Roman"/>
      <family val="1"/>
    </font>
    <font>
      <b/>
      <sz val="20"/>
      <name val="Times New Roman"/>
      <family val="1"/>
    </font>
  </fonts>
  <fills count="13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bgColor indexed="64"/>
      </patternFill>
    </fill>
    <fill>
      <patternFill patternType="solid">
        <fgColor indexed="43"/>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20"/>
      </patternFill>
    </fill>
    <fill>
      <patternFill patternType="gray0625">
        <fgColor indexed="8"/>
      </patternFill>
    </fill>
    <fill>
      <patternFill patternType="gray125">
        <fgColor indexed="8"/>
      </patternFill>
    </fill>
    <fill>
      <patternFill patternType="solid">
        <fgColor theme="0"/>
        <bgColor indexed="64"/>
      </patternFill>
    </fill>
    <fill>
      <patternFill patternType="solid">
        <fgColor theme="0"/>
        <bgColor indexed="9"/>
      </patternFill>
    </fill>
    <fill>
      <patternFill patternType="solid">
        <fgColor theme="0" tint="-0.249977111117893"/>
        <bgColor indexed="64"/>
      </patternFill>
    </fill>
    <fill>
      <patternFill patternType="solid">
        <fgColor rgb="FFFFCC99"/>
      </patternFill>
    </fill>
    <fill>
      <patternFill patternType="solid">
        <fgColor rgb="FFA5A5A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8"/>
      </patternFill>
    </fill>
    <fill>
      <patternFill patternType="solid">
        <fgColor indexed="35"/>
      </patternFill>
    </fill>
    <fill>
      <patternFill patternType="solid">
        <fgColor indexed="61"/>
        <bgColor indexed="61"/>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23"/>
      </patternFill>
    </fill>
    <fill>
      <patternFill patternType="solid">
        <fgColor indexed="18"/>
        <bgColor indexed="18"/>
      </patternFill>
    </fill>
    <fill>
      <patternFill patternType="solid">
        <fgColor indexed="49"/>
        <bgColor indexed="49"/>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35"/>
        <bgColor indexed="35"/>
      </patternFill>
    </fill>
    <fill>
      <patternFill patternType="solid">
        <fgColor indexed="9"/>
        <bgColor indexed="9"/>
      </patternFill>
    </fill>
    <fill>
      <patternFill patternType="lightUp">
        <fgColor indexed="9"/>
        <bgColor indexed="24"/>
      </patternFill>
    </fill>
    <fill>
      <patternFill patternType="lightUp">
        <fgColor indexed="9"/>
        <bgColor indexed="12"/>
      </patternFill>
    </fill>
    <fill>
      <patternFill patternType="solid">
        <fgColor indexed="42"/>
        <bgColor indexed="42"/>
      </patternFill>
    </fill>
    <fill>
      <patternFill patternType="solid">
        <fgColor indexed="60"/>
      </patternFill>
    </fill>
    <fill>
      <patternFill patternType="solid">
        <fgColor indexed="31"/>
        <bgColor indexed="64"/>
      </patternFill>
    </fill>
    <fill>
      <patternFill patternType="solid">
        <fgColor indexed="45"/>
        <bgColor indexed="64"/>
      </patternFill>
    </fill>
    <fill>
      <patternFill patternType="solid">
        <fgColor indexed="12"/>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Down">
        <fgColor indexed="22"/>
        <bgColor indexed="23"/>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theme="8" tint="-0.249977111117893"/>
        <bgColor theme="8" tint="-0.249977111117893"/>
      </patternFill>
    </fill>
    <fill>
      <patternFill patternType="solid">
        <fgColor theme="0" tint="-0.34998626667073579"/>
        <bgColor indexed="64"/>
      </patternFill>
    </fill>
    <fill>
      <patternFill patternType="solid">
        <fgColor theme="4" tint="0.79998168889431442"/>
        <bgColor indexed="64"/>
      </patternFill>
    </fill>
    <fill>
      <patternFill patternType="solid">
        <fgColor rgb="FF00B0F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1"/>
        <bgColor indexed="64"/>
      </patternFill>
    </fill>
  </fills>
  <borders count="65">
    <border>
      <left/>
      <right/>
      <top/>
      <bottom/>
      <diagonal/>
    </border>
    <border>
      <left style="thin">
        <color rgb="FFB2B2B2"/>
      </left>
      <right style="thin">
        <color rgb="FFB2B2B2"/>
      </right>
      <top style="thin">
        <color rgb="FFB2B2B2"/>
      </top>
      <bottom style="thin">
        <color rgb="FFB2B2B2"/>
      </bottom>
      <diagonal/>
    </border>
    <border>
      <left/>
      <right/>
      <top/>
      <bottom style="medium">
        <color indexed="8"/>
      </bottom>
      <diagonal/>
    </border>
    <border>
      <left style="thin">
        <color indexed="64"/>
      </left>
      <right style="thin">
        <color indexed="64"/>
      </right>
      <top/>
      <bottom/>
      <diagonal/>
    </border>
    <border>
      <left/>
      <right/>
      <top/>
      <bottom style="thin">
        <color indexed="64"/>
      </bottom>
      <diagonal/>
    </border>
    <border>
      <left/>
      <right/>
      <top/>
      <bottom style="medium">
        <color indexed="64"/>
      </bottom>
      <diagonal/>
    </border>
    <border>
      <left/>
      <right/>
      <top/>
      <bottom style="thin">
        <color indexed="4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indexed="8"/>
      </top>
      <bottom/>
      <diagonal/>
    </border>
    <border>
      <left/>
      <right/>
      <top style="thin">
        <color indexed="64"/>
      </top>
      <bottom style="double">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64"/>
      </top>
      <bottom/>
      <diagonal/>
    </border>
    <border>
      <left/>
      <right/>
      <top style="thin">
        <color indexed="62"/>
      </top>
      <bottom style="double">
        <color indexed="62"/>
      </bottom>
      <diagonal/>
    </border>
    <border>
      <left/>
      <right/>
      <top style="double">
        <color indexed="8"/>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18"/>
      </left>
      <right style="thin">
        <color indexed="18"/>
      </right>
      <top style="thin">
        <color indexed="18"/>
      </top>
      <bottom style="thin">
        <color indexed="18"/>
      </bottom>
      <diagonal/>
    </border>
    <border>
      <left/>
      <right/>
      <top style="thin">
        <color auto="1"/>
      </top>
      <bottom style="thin">
        <color indexed="64"/>
      </bottom>
      <diagonal/>
    </border>
    <border>
      <left/>
      <right/>
      <top/>
      <bottom style="thick">
        <color indexed="48"/>
      </bottom>
      <diagonal/>
    </border>
    <border>
      <left/>
      <right/>
      <top/>
      <bottom style="thick">
        <color indexed="49"/>
      </bottom>
      <diagonal/>
    </border>
    <border>
      <left/>
      <right/>
      <top/>
      <bottom style="thick">
        <color indexed="58"/>
      </bottom>
      <diagonal/>
    </border>
    <border>
      <left/>
      <right/>
      <top/>
      <bottom style="thick">
        <color indexed="55"/>
      </bottom>
      <diagonal/>
    </border>
    <border>
      <left/>
      <right/>
      <top/>
      <bottom style="thick">
        <color indexed="54"/>
      </bottom>
      <diagonal/>
    </border>
    <border>
      <left/>
      <right/>
      <top/>
      <bottom style="medium">
        <color indexed="24"/>
      </bottom>
      <diagonal/>
    </border>
    <border>
      <left/>
      <right/>
      <top/>
      <bottom style="medium">
        <color indexed="58"/>
      </bottom>
      <diagonal/>
    </border>
    <border>
      <left/>
      <right/>
      <top/>
      <bottom style="medium">
        <color indexed="55"/>
      </bottom>
      <diagonal/>
    </border>
    <border>
      <left/>
      <right/>
      <top/>
      <bottom style="medium">
        <color indexed="54"/>
      </bottom>
      <diagonal/>
    </border>
    <border>
      <left/>
      <right/>
      <top/>
      <bottom style="medium">
        <color indexed="30"/>
      </bottom>
      <diagonal/>
    </border>
    <border>
      <left/>
      <right/>
      <top/>
      <bottom style="double">
        <color indexed="53"/>
      </bottom>
      <diagonal/>
    </border>
    <border>
      <left/>
      <right/>
      <top/>
      <bottom style="double">
        <color indexed="17"/>
      </bottom>
      <diagonal/>
    </border>
    <border>
      <left/>
      <right/>
      <top/>
      <bottom style="medium">
        <color indexed="64"/>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right/>
      <top style="thin">
        <color indexed="48"/>
      </top>
      <bottom style="double">
        <color indexed="48"/>
      </bottom>
      <diagonal/>
    </border>
    <border>
      <left/>
      <right/>
      <top style="thin">
        <color indexed="49"/>
      </top>
      <bottom style="double">
        <color indexed="49"/>
      </bottom>
      <diagonal/>
    </border>
    <border>
      <left/>
      <right/>
      <top style="thin">
        <color theme="8" tint="-0.249977111117893"/>
      </top>
      <bottom style="thin">
        <color theme="8" tint="0.59999389629810485"/>
      </bottom>
      <diagonal/>
    </border>
    <border>
      <left/>
      <right style="medium">
        <color indexed="64"/>
      </right>
      <top/>
      <bottom/>
      <diagonal/>
    </border>
    <border>
      <left/>
      <right style="medium">
        <color indexed="64"/>
      </right>
      <top/>
      <bottom style="medium">
        <color indexed="64"/>
      </bottom>
      <diagonal/>
    </border>
  </borders>
  <cellStyleXfs count="38439">
    <xf numFmtId="37" fontId="0" fillId="0" borderId="0"/>
    <xf numFmtId="0" fontId="6" fillId="0" borderId="0"/>
    <xf numFmtId="164" fontId="6" fillId="0" borderId="0">
      <alignment horizontal="left" wrapText="1"/>
    </xf>
    <xf numFmtId="0" fontId="6" fillId="0" borderId="0"/>
    <xf numFmtId="0" fontId="6" fillId="0" borderId="0"/>
    <xf numFmtId="164" fontId="6" fillId="0" borderId="0">
      <alignment horizontal="left" wrapText="1"/>
    </xf>
    <xf numFmtId="164" fontId="6" fillId="0" borderId="0">
      <alignment horizontal="left" wrapText="1"/>
    </xf>
    <xf numFmtId="0" fontId="6" fillId="0" borderId="0"/>
    <xf numFmtId="0" fontId="6" fillId="0" borderId="0"/>
    <xf numFmtId="0" fontId="6" fillId="0" borderId="0"/>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0" fontId="7"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0" fontId="6" fillId="0" borderId="0"/>
    <xf numFmtId="0" fontId="6" fillId="0" borderId="0"/>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6" fontId="6" fillId="0" borderId="0">
      <alignment horizontal="left" wrapText="1"/>
    </xf>
    <xf numFmtId="0" fontId="6" fillId="0" borderId="0"/>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4" fontId="6" fillId="0" borderId="0">
      <alignment horizontal="left" wrapText="1"/>
    </xf>
    <xf numFmtId="0" fontId="6" fillId="0" borderId="0"/>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37" fontId="8" fillId="0" borderId="0"/>
    <xf numFmtId="37" fontId="8" fillId="0" borderId="0"/>
    <xf numFmtId="37" fontId="8" fillId="0" borderId="0"/>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0" fontId="6" fillId="0" borderId="0"/>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0" fontId="6" fillId="0" borderId="0"/>
    <xf numFmtId="164" fontId="6" fillId="0" borderId="0">
      <alignment horizontal="left" wrapText="1"/>
    </xf>
    <xf numFmtId="0" fontId="6" fillId="0" borderId="0"/>
    <xf numFmtId="0" fontId="6" fillId="0" borderId="0"/>
    <xf numFmtId="0" fontId="6" fillId="0" borderId="0"/>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0" fontId="9" fillId="0" borderId="0"/>
    <xf numFmtId="0" fontId="9" fillId="0" borderId="0"/>
    <xf numFmtId="0" fontId="9" fillId="0" borderId="0"/>
    <xf numFmtId="165" fontId="6" fillId="0" borderId="0">
      <alignment horizontal="left" wrapText="1"/>
    </xf>
    <xf numFmtId="0" fontId="9" fillId="0" borderId="0"/>
    <xf numFmtId="165" fontId="6" fillId="0" borderId="0">
      <alignment horizontal="left" wrapText="1"/>
    </xf>
    <xf numFmtId="0" fontId="9" fillId="0" borderId="0"/>
    <xf numFmtId="0" fontId="9" fillId="0" borderId="0"/>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37" fontId="8" fillId="0" borderId="0"/>
    <xf numFmtId="37" fontId="8" fillId="0" borderId="0"/>
    <xf numFmtId="37" fontId="8" fillId="0" borderId="0"/>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0" fontId="9" fillId="0" borderId="0"/>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0" fontId="9" fillId="0" borderId="0"/>
    <xf numFmtId="0" fontId="9" fillId="0" borderId="0"/>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165" fontId="6" fillId="0" borderId="0">
      <alignment horizontal="left" wrapText="1"/>
    </xf>
    <xf numFmtId="165" fontId="6" fillId="0" borderId="0">
      <alignment horizontal="left" wrapText="1"/>
    </xf>
    <xf numFmtId="165" fontId="6" fillId="0" borderId="0">
      <alignment horizontal="left" wrapText="1"/>
    </xf>
    <xf numFmtId="164" fontId="6" fillId="0" borderId="0">
      <alignment horizontal="left" wrapText="1"/>
    </xf>
    <xf numFmtId="164"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0" fontId="6" fillId="0" borderId="0"/>
    <xf numFmtId="37" fontId="8" fillId="0" borderId="0"/>
    <xf numFmtId="37" fontId="8" fillId="0" borderId="0"/>
    <xf numFmtId="37" fontId="8" fillId="0" borderId="0"/>
    <xf numFmtId="37" fontId="8" fillId="0" borderId="0"/>
    <xf numFmtId="164"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0" fontId="6" fillId="0" borderId="0"/>
    <xf numFmtId="0" fontId="10" fillId="0" borderId="0" applyFill="0" applyBorder="0" applyAlignment="0" applyProtection="0"/>
    <xf numFmtId="164" fontId="6" fillId="0" borderId="0">
      <alignment horizontal="left" wrapText="1"/>
    </xf>
    <xf numFmtId="165" fontId="6" fillId="0" borderId="0">
      <alignment horizontal="left" wrapText="1"/>
    </xf>
    <xf numFmtId="165"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37" fontId="8" fillId="0" borderId="0"/>
    <xf numFmtId="37" fontId="8" fillId="0" borderId="0"/>
    <xf numFmtId="37" fontId="8" fillId="0" borderId="0"/>
    <xf numFmtId="37" fontId="8" fillId="0" borderId="0"/>
    <xf numFmtId="37" fontId="8" fillId="0" borderId="0"/>
    <xf numFmtId="37" fontId="8" fillId="0" borderId="0"/>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0" fontId="6" fillId="0" borderId="0"/>
    <xf numFmtId="0" fontId="6" fillId="0" borderId="0"/>
    <xf numFmtId="0" fontId="6" fillId="0" borderId="0"/>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37" fontId="8" fillId="0" borderId="0"/>
    <xf numFmtId="37" fontId="8" fillId="0" borderId="0"/>
    <xf numFmtId="37" fontId="8" fillId="0" borderId="0"/>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0" fontId="6" fillId="0" borderId="0"/>
    <xf numFmtId="0" fontId="6" fillId="0" borderId="0"/>
    <xf numFmtId="0" fontId="9" fillId="0" borderId="0"/>
    <xf numFmtId="0" fontId="9" fillId="0" borderId="0"/>
    <xf numFmtId="37" fontId="8" fillId="0" borderId="0"/>
    <xf numFmtId="37" fontId="8" fillId="0" borderId="0"/>
    <xf numFmtId="37" fontId="8" fillId="0" borderId="0"/>
    <xf numFmtId="0" fontId="9" fillId="0" borderId="0"/>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0" fontId="6" fillId="0" borderId="0"/>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6" fillId="0" borderId="0"/>
    <xf numFmtId="0" fontId="9" fillId="0" borderId="0"/>
    <xf numFmtId="0" fontId="11" fillId="0" borderId="2"/>
    <xf numFmtId="0" fontId="12" fillId="0" borderId="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5" fillId="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5" fillId="5"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5" fillId="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5" fillId="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5" fillId="11"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5" fillId="13"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5" fillId="4"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5" fillId="6"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5" fillId="8" borderId="0" applyNumberFormat="0" applyBorder="0" applyAlignment="0" applyProtection="0"/>
    <xf numFmtId="0" fontId="13" fillId="2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5" fillId="10"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5" fillId="12"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5" fillId="1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4" fillId="40"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4" fillId="31"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3" fillId="42" borderId="0" applyNumberFormat="0" applyBorder="0" applyAlignment="0" applyProtection="0"/>
    <xf numFmtId="0" fontId="13" fillId="35"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5" fillId="0" borderId="3">
      <protection hidden="1"/>
    </xf>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2" fillId="0" borderId="2"/>
    <xf numFmtId="9" fontId="17" fillId="0" borderId="0">
      <alignment horizontal="center"/>
    </xf>
    <xf numFmtId="0" fontId="18" fillId="0" borderId="4" applyNumberFormat="0" applyFill="0" applyAlignment="0" applyProtection="0"/>
    <xf numFmtId="0" fontId="19" fillId="0" borderId="5" applyNumberFormat="0" applyFont="0" applyFill="0" applyAlignment="0" applyProtection="0"/>
    <xf numFmtId="0" fontId="19" fillId="0" borderId="6" applyNumberFormat="0" applyFont="0" applyFill="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0" fontId="20" fillId="0" borderId="0" applyFill="0" applyBorder="0" applyAlignment="0"/>
    <xf numFmtId="171" fontId="21" fillId="0" borderId="0" applyFill="0" applyBorder="0" applyAlignment="0"/>
    <xf numFmtId="171" fontId="21" fillId="0" borderId="0" applyFill="0" applyBorder="0" applyAlignment="0"/>
    <xf numFmtId="171" fontId="21" fillId="0" borderId="0" applyFill="0" applyBorder="0" applyAlignment="0"/>
    <xf numFmtId="171" fontId="21" fillId="0" borderId="0" applyFill="0" applyBorder="0" applyAlignment="0"/>
    <xf numFmtId="171" fontId="21" fillId="0" borderId="0" applyFill="0" applyBorder="0" applyAlignment="0"/>
    <xf numFmtId="0" fontId="22" fillId="45" borderId="7" applyNumberFormat="0" applyAlignment="0" applyProtection="0"/>
    <xf numFmtId="0" fontId="22" fillId="45" borderId="7" applyNumberFormat="0" applyAlignment="0" applyProtection="0"/>
    <xf numFmtId="0" fontId="22" fillId="45" borderId="7" applyNumberFormat="0" applyAlignment="0" applyProtection="0"/>
    <xf numFmtId="0" fontId="22" fillId="45" borderId="7" applyNumberFormat="0" applyAlignment="0" applyProtection="0"/>
    <xf numFmtId="0" fontId="22" fillId="45" borderId="7" applyNumberFormat="0" applyAlignment="0" applyProtection="0"/>
    <xf numFmtId="0" fontId="22" fillId="45" borderId="7" applyNumberFormat="0" applyAlignment="0" applyProtection="0"/>
    <xf numFmtId="0" fontId="22" fillId="45" borderId="7" applyNumberFormat="0" applyAlignment="0" applyProtection="0"/>
    <xf numFmtId="0" fontId="22" fillId="45" borderId="7" applyNumberFormat="0" applyAlignment="0" applyProtection="0"/>
    <xf numFmtId="0" fontId="22" fillId="45" borderId="7" applyNumberFormat="0" applyAlignment="0" applyProtection="0"/>
    <xf numFmtId="0" fontId="22" fillId="45" borderId="7" applyNumberFormat="0" applyAlignment="0" applyProtection="0"/>
    <xf numFmtId="172" fontId="6" fillId="0" borderId="0" applyFill="0" applyBorder="0" applyProtection="0"/>
    <xf numFmtId="0" fontId="23" fillId="0" borderId="0" applyFill="0" applyBorder="0" applyProtection="0">
      <alignment horizontal="center"/>
      <protection locked="0"/>
    </xf>
    <xf numFmtId="0" fontId="24" fillId="46" borderId="8" applyNumberFormat="0" applyAlignment="0" applyProtection="0"/>
    <xf numFmtId="0" fontId="24" fillId="46" borderId="8" applyNumberFormat="0" applyAlignment="0" applyProtection="0"/>
    <xf numFmtId="0" fontId="24" fillId="46" borderId="8" applyNumberFormat="0" applyAlignment="0" applyProtection="0"/>
    <xf numFmtId="41" fontId="6" fillId="47" borderId="0"/>
    <xf numFmtId="41" fontId="6" fillId="47" borderId="0"/>
    <xf numFmtId="41" fontId="6" fillId="47" borderId="0"/>
    <xf numFmtId="0" fontId="25" fillId="0" borderId="0" applyNumberFormat="0" applyFill="0" applyBorder="0" applyAlignment="0" applyProtection="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28" fillId="0" borderId="0" applyFont="0" applyFill="0" applyBorder="0" applyAlignment="0" applyProtection="0"/>
    <xf numFmtId="0" fontId="29" fillId="0" borderId="0"/>
    <xf numFmtId="0" fontId="29" fillId="0" borderId="0"/>
    <xf numFmtId="0" fontId="29" fillId="0" borderId="0"/>
    <xf numFmtId="0" fontId="30" fillId="0" borderId="0"/>
    <xf numFmtId="0" fontId="31" fillId="0" borderId="0"/>
    <xf numFmtId="0" fontId="31" fillId="0" borderId="0"/>
    <xf numFmtId="0" fontId="30" fillId="0" borderId="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27" fillId="0" borderId="0" applyFill="0" applyBorder="0" applyAlignment="0" applyProtection="0"/>
    <xf numFmtId="3" fontId="28" fillId="0" borderId="0" applyFont="0" applyFill="0" applyBorder="0" applyAlignment="0" applyProtection="0"/>
    <xf numFmtId="3" fontId="28" fillId="0" borderId="0" applyFont="0" applyFill="0" applyBorder="0" applyAlignment="0" applyProtection="0"/>
    <xf numFmtId="174" fontId="33" fillId="0" borderId="0">
      <protection locked="0"/>
    </xf>
    <xf numFmtId="0" fontId="34" fillId="0" borderId="0"/>
    <xf numFmtId="0" fontId="30" fillId="0" borderId="0"/>
    <xf numFmtId="0" fontId="31" fillId="0" borderId="0"/>
    <xf numFmtId="0" fontId="31" fillId="0" borderId="0"/>
    <xf numFmtId="0" fontId="30" fillId="0" borderId="0"/>
    <xf numFmtId="0" fontId="35" fillId="0" borderId="0" applyNumberFormat="0" applyAlignment="0">
      <alignment horizontal="left"/>
    </xf>
    <xf numFmtId="0" fontId="35" fillId="0" borderId="0" applyNumberFormat="0" applyAlignment="0">
      <alignment horizontal="left"/>
    </xf>
    <xf numFmtId="0" fontId="35" fillId="0" borderId="0" applyNumberFormat="0" applyAlignment="0">
      <alignment horizontal="left"/>
    </xf>
    <xf numFmtId="0" fontId="35" fillId="0" borderId="0" applyNumberFormat="0" applyAlignment="0">
      <alignment horizontal="left"/>
    </xf>
    <xf numFmtId="0" fontId="35" fillId="0" borderId="0" applyNumberFormat="0" applyAlignment="0">
      <alignment horizontal="left"/>
    </xf>
    <xf numFmtId="0" fontId="35" fillId="0" borderId="0" applyNumberFormat="0" applyAlignment="0">
      <alignment horizontal="left"/>
    </xf>
    <xf numFmtId="0" fontId="36" fillId="0" borderId="0" applyNumberFormat="0" applyAlignment="0"/>
    <xf numFmtId="0" fontId="36" fillId="0" borderId="0" applyNumberFormat="0" applyAlignment="0"/>
    <xf numFmtId="0" fontId="36" fillId="0" borderId="0" applyNumberFormat="0" applyAlignment="0"/>
    <xf numFmtId="0" fontId="36" fillId="0" borderId="0" applyNumberFormat="0" applyAlignment="0"/>
    <xf numFmtId="0" fontId="36" fillId="0" borderId="0" applyNumberFormat="0" applyAlignment="0"/>
    <xf numFmtId="0" fontId="36" fillId="0" borderId="0" applyNumberFormat="0" applyAlignment="0"/>
    <xf numFmtId="0" fontId="29" fillId="0" borderId="0"/>
    <xf numFmtId="0" fontId="31" fillId="0" borderId="0"/>
    <xf numFmtId="0" fontId="30" fillId="0" borderId="0"/>
    <xf numFmtId="0" fontId="30" fillId="0" borderId="0"/>
    <xf numFmtId="0" fontId="29" fillId="0" borderId="0"/>
    <xf numFmtId="0" fontId="29" fillId="0" borderId="0"/>
    <xf numFmtId="0" fontId="30" fillId="0" borderId="0"/>
    <xf numFmtId="0" fontId="31" fillId="0" borderId="0"/>
    <xf numFmtId="0" fontId="31" fillId="0" borderId="0"/>
    <xf numFmtId="0" fontId="30" fillId="0" borderId="0"/>
    <xf numFmtId="20" fontId="6" fillId="0" borderId="0" applyFont="0" applyFill="0" applyBorder="0" applyAlignment="0" applyProtection="0"/>
    <xf numFmtId="20" fontId="6" fillId="0" borderId="0" applyFont="0" applyFill="0" applyBorder="0" applyAlignment="0" applyProtection="0"/>
    <xf numFmtId="20" fontId="6" fillId="0" borderId="0" applyFont="0" applyFill="0" applyBorder="0" applyAlignment="0" applyProtection="0"/>
    <xf numFmtId="175" fontId="37" fillId="0" borderId="0" applyFont="0" applyFill="0" applyBorder="0" applyAlignment="0" applyProtection="0"/>
    <xf numFmtId="175" fontId="37" fillId="0" borderId="0" applyFont="0" applyFill="0" applyBorder="0" applyAlignment="0" applyProtection="0"/>
    <xf numFmtId="175" fontId="37" fillId="0" borderId="0" applyFont="0" applyFill="0" applyBorder="0" applyAlignment="0" applyProtection="0"/>
    <xf numFmtId="8" fontId="38" fillId="0" borderId="9">
      <protection locked="0"/>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9" fillId="0" borderId="0" applyFont="0" applyFill="0" applyBorder="0" applyAlignment="0" applyProtection="0"/>
    <xf numFmtId="44"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8" fontId="4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5" fontId="27" fillId="0" borderId="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0" fontId="28" fillId="0" borderId="0" applyFont="0" applyFill="0" applyBorder="0" applyAlignment="0" applyProtection="0"/>
    <xf numFmtId="0" fontId="29" fillId="0" borderId="0"/>
    <xf numFmtId="0" fontId="29" fillId="0" borderId="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80" fontId="27" fillId="0" borderId="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5" fontId="6" fillId="0" borderId="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2" fontId="6" fillId="0" borderId="0" applyFont="0" applyFill="0" applyBorder="0" applyAlignment="0" applyProtection="0"/>
    <xf numFmtId="183" fontId="6" fillId="0" borderId="0" applyFont="0" applyFill="0" applyBorder="0" applyAlignment="0" applyProtection="0"/>
    <xf numFmtId="0" fontId="12" fillId="0" borderId="0"/>
    <xf numFmtId="0" fontId="41" fillId="48" borderId="0" applyNumberFormat="0" applyBorder="0" applyAlignment="0" applyProtection="0"/>
    <xf numFmtId="0" fontId="41" fillId="49" borderId="0" applyNumberFormat="0" applyBorder="0" applyAlignment="0" applyProtection="0"/>
    <xf numFmtId="0" fontId="41" fillId="50" borderId="0" applyNumberFormat="0" applyBorder="0" applyAlignment="0" applyProtection="0"/>
    <xf numFmtId="175" fontId="6" fillId="0" borderId="0"/>
    <xf numFmtId="175" fontId="6" fillId="0" borderId="0"/>
    <xf numFmtId="165" fontId="6" fillId="0" borderId="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2" fontId="28" fillId="0" borderId="0" applyFont="0" applyFill="0" applyBorder="0" applyAlignment="0" applyProtection="0"/>
    <xf numFmtId="2" fontId="28" fillId="0" borderId="0" applyFont="0" applyFill="0" applyBorder="0" applyAlignment="0" applyProtection="0"/>
    <xf numFmtId="2" fontId="28" fillId="0" borderId="0" applyFont="0" applyFill="0" applyBorder="0" applyAlignment="0" applyProtection="0"/>
    <xf numFmtId="2" fontId="27" fillId="0" borderId="0" applyFill="0" applyBorder="0" applyAlignment="0" applyProtection="0"/>
    <xf numFmtId="2" fontId="28" fillId="0" borderId="0" applyFont="0" applyFill="0" applyBorder="0" applyAlignment="0" applyProtection="0"/>
    <xf numFmtId="2" fontId="28" fillId="0" borderId="0" applyFont="0" applyFill="0" applyBorder="0" applyAlignment="0" applyProtection="0"/>
    <xf numFmtId="0" fontId="29" fillId="0" borderId="0"/>
    <xf numFmtId="185" fontId="37" fillId="0" borderId="0" applyFont="0" applyFill="0" applyBorder="0" applyAlignment="0" applyProtection="0"/>
    <xf numFmtId="185" fontId="37" fillId="0" borderId="0" applyFont="0" applyFill="0" applyBorder="0" applyAlignment="0" applyProtection="0"/>
    <xf numFmtId="185" fontId="37" fillId="0" borderId="0" applyFont="0" applyFill="0" applyBorder="0" applyAlignment="0" applyProtection="0"/>
    <xf numFmtId="186" fontId="6" fillId="0" borderId="0" applyFont="0" applyFill="0" applyBorder="0" applyAlignment="0" applyProtection="0">
      <alignment horizontal="center"/>
    </xf>
    <xf numFmtId="186" fontId="6" fillId="0" borderId="0" applyFont="0" applyFill="0" applyBorder="0" applyAlignment="0" applyProtection="0">
      <alignment horizontal="center"/>
    </xf>
    <xf numFmtId="186" fontId="6" fillId="0" borderId="0" applyFont="0" applyFill="0" applyBorder="0" applyAlignment="0" applyProtection="0">
      <alignment horizontal="center"/>
    </xf>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187" fontId="27" fillId="0" borderId="0"/>
    <xf numFmtId="187" fontId="27" fillId="0" borderId="0"/>
    <xf numFmtId="187" fontId="27" fillId="0" borderId="0"/>
    <xf numFmtId="42" fontId="27" fillId="0" borderId="0"/>
    <xf numFmtId="42" fontId="27" fillId="0" borderId="0"/>
    <xf numFmtId="42" fontId="27" fillId="0" borderId="0"/>
    <xf numFmtId="38" fontId="8" fillId="47" borderId="0" applyNumberFormat="0" applyBorder="0" applyAlignment="0" applyProtection="0"/>
    <xf numFmtId="38" fontId="8" fillId="47" borderId="0" applyNumberFormat="0" applyBorder="0" applyAlignment="0" applyProtection="0"/>
    <xf numFmtId="38" fontId="8" fillId="47" borderId="0" applyNumberFormat="0" applyBorder="0" applyAlignment="0" applyProtection="0"/>
    <xf numFmtId="38" fontId="8" fillId="47" borderId="0" applyNumberFormat="0" applyBorder="0" applyAlignment="0" applyProtection="0"/>
    <xf numFmtId="38" fontId="8" fillId="47" borderId="0" applyNumberFormat="0" applyBorder="0" applyAlignment="0" applyProtection="0"/>
    <xf numFmtId="38" fontId="8" fillId="47" borderId="0" applyNumberFormat="0" applyBorder="0" applyAlignment="0" applyProtection="0"/>
    <xf numFmtId="38" fontId="8" fillId="47" borderId="0" applyNumberFormat="0" applyBorder="0" applyAlignment="0" applyProtection="0"/>
    <xf numFmtId="0" fontId="44" fillId="0" borderId="2"/>
    <xf numFmtId="0" fontId="45" fillId="0" borderId="10" applyNumberFormat="0" applyAlignment="0" applyProtection="0">
      <alignment horizontal="left" vertical="center"/>
    </xf>
    <xf numFmtId="0" fontId="45" fillId="0" borderId="10" applyNumberFormat="0" applyAlignment="0" applyProtection="0">
      <alignment horizontal="left"/>
    </xf>
    <xf numFmtId="0" fontId="45" fillId="0" borderId="10" applyNumberFormat="0" applyAlignment="0" applyProtection="0">
      <alignment horizontal="left"/>
    </xf>
    <xf numFmtId="0" fontId="45" fillId="0" borderId="10" applyNumberFormat="0" applyAlignment="0" applyProtection="0">
      <alignment horizontal="left"/>
    </xf>
    <xf numFmtId="0" fontId="45" fillId="0" borderId="10" applyNumberFormat="0" applyAlignment="0" applyProtection="0">
      <alignment horizontal="left"/>
    </xf>
    <xf numFmtId="0" fontId="45" fillId="0" borderId="11">
      <alignment horizontal="left" vertical="center"/>
    </xf>
    <xf numFmtId="0" fontId="45" fillId="0" borderId="11">
      <alignment horizontal="left"/>
    </xf>
    <xf numFmtId="0" fontId="45" fillId="0" borderId="11">
      <alignment horizontal="left"/>
    </xf>
    <xf numFmtId="0" fontId="45" fillId="0" borderId="11">
      <alignment horizontal="left"/>
    </xf>
    <xf numFmtId="0" fontId="45" fillId="0" borderId="11">
      <alignment horizontal="left"/>
    </xf>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38" fontId="49" fillId="0" borderId="0"/>
    <xf numFmtId="38" fontId="49" fillId="0" borderId="0"/>
    <xf numFmtId="38" fontId="49" fillId="0" borderId="0"/>
    <xf numFmtId="38" fontId="49" fillId="0" borderId="0"/>
    <xf numFmtId="38" fontId="49" fillId="0" borderId="0"/>
    <xf numFmtId="38" fontId="49" fillId="0" borderId="0"/>
    <xf numFmtId="40" fontId="49" fillId="0" borderId="0"/>
    <xf numFmtId="40" fontId="49" fillId="0" borderId="0"/>
    <xf numFmtId="40" fontId="49" fillId="0" borderId="0"/>
    <xf numFmtId="40" fontId="49" fillId="0" borderId="0"/>
    <xf numFmtId="40" fontId="49" fillId="0" borderId="0"/>
    <xf numFmtId="40" fontId="49" fillId="0" borderId="0"/>
    <xf numFmtId="0" fontId="50" fillId="0" borderId="0"/>
    <xf numFmtId="0" fontId="51" fillId="0" borderId="0">
      <alignment horizontal="left"/>
    </xf>
    <xf numFmtId="188" fontId="52" fillId="0" borderId="0" applyProtection="0"/>
    <xf numFmtId="188" fontId="52" fillId="0" borderId="0" applyProtection="0"/>
    <xf numFmtId="188" fontId="52" fillId="0" borderId="0" applyProtection="0"/>
    <xf numFmtId="189" fontId="53" fillId="0" borderId="0" applyAlignment="0">
      <alignment horizontal="right"/>
      <protection hidden="1"/>
    </xf>
    <xf numFmtId="0" fontId="54" fillId="0" borderId="0" applyNumberFormat="0" applyFill="0" applyBorder="0" applyAlignment="0" applyProtection="0">
      <alignment vertical="top"/>
      <protection locked="0"/>
    </xf>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0" fontId="55" fillId="21" borderId="7" applyNumberFormat="0" applyAlignment="0" applyProtection="0"/>
    <xf numFmtId="0" fontId="55" fillId="21" borderId="7" applyNumberFormat="0" applyAlignment="0" applyProtection="0"/>
    <xf numFmtId="0" fontId="55" fillId="21" borderId="7" applyNumberFormat="0" applyAlignment="0" applyProtection="0"/>
    <xf numFmtId="41" fontId="56" fillId="52" borderId="16">
      <alignment horizontal="left"/>
      <protection locked="0"/>
    </xf>
    <xf numFmtId="10" fontId="56" fillId="52" borderId="16">
      <alignment horizontal="right"/>
      <protection locked="0"/>
    </xf>
    <xf numFmtId="1" fontId="8" fillId="0" borderId="0"/>
    <xf numFmtId="1" fontId="8" fillId="0" borderId="0"/>
    <xf numFmtId="1" fontId="8" fillId="0" borderId="0"/>
    <xf numFmtId="0" fontId="44" fillId="0" borderId="17"/>
    <xf numFmtId="0" fontId="8" fillId="47" borderId="0"/>
    <xf numFmtId="0" fontId="8" fillId="47" borderId="0"/>
    <xf numFmtId="0" fontId="8" fillId="47" borderId="0"/>
    <xf numFmtId="3" fontId="57" fillId="0" borderId="0" applyFill="0" applyBorder="0" applyAlignment="0" applyProtection="0"/>
    <xf numFmtId="3" fontId="57" fillId="0" borderId="0" applyFill="0" applyBorder="0" applyAlignment="0" applyProtection="0"/>
    <xf numFmtId="3" fontId="57" fillId="0" borderId="0" applyFill="0" applyBorder="0" applyAlignment="0" applyProtection="0"/>
    <xf numFmtId="0" fontId="58" fillId="0" borderId="18" applyNumberFormat="0" applyFill="0" applyAlignment="0" applyProtection="0"/>
    <xf numFmtId="0" fontId="58" fillId="0" borderId="18" applyNumberFormat="0" applyFill="0" applyAlignment="0" applyProtection="0"/>
    <xf numFmtId="0" fontId="58" fillId="0" borderId="18" applyNumberFormat="0" applyFill="0" applyAlignment="0" applyProtection="0"/>
    <xf numFmtId="190" fontId="8" fillId="0" borderId="0"/>
    <xf numFmtId="15" fontId="29" fillId="0" borderId="0" applyFill="0" applyBorder="0">
      <alignment horizontal="right"/>
    </xf>
    <xf numFmtId="0" fontId="59" fillId="0" borderId="3">
      <alignment horizontal="left"/>
      <protection locked="0"/>
    </xf>
    <xf numFmtId="191" fontId="6" fillId="0" borderId="0" applyFont="0" applyFill="0" applyBorder="0" applyAlignment="0" applyProtection="0"/>
    <xf numFmtId="0" fontId="6" fillId="0" borderId="0" applyFont="0" applyFill="0" applyBorder="0" applyAlignment="0" applyProtection="0"/>
    <xf numFmtId="192" fontId="60"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44" fontId="52" fillId="0" borderId="19" applyNumberFormat="0" applyFont="0" applyAlignment="0">
      <alignment horizontal="center"/>
    </xf>
    <xf numFmtId="44" fontId="52" fillId="0" borderId="19" applyNumberFormat="0" applyFont="0" applyAlignment="0">
      <alignment horizontal="center"/>
    </xf>
    <xf numFmtId="44" fontId="52" fillId="0" borderId="19" applyNumberFormat="0" applyFont="0" applyAlignment="0">
      <alignment horizontal="center"/>
    </xf>
    <xf numFmtId="44" fontId="52" fillId="0" borderId="19" applyNumberFormat="0" applyFont="0" applyAlignment="0">
      <alignment horizontal="center"/>
    </xf>
    <xf numFmtId="44" fontId="52" fillId="0" borderId="19" applyNumberFormat="0" applyFont="0" applyAlignment="0">
      <alignment horizontal="center"/>
    </xf>
    <xf numFmtId="44" fontId="52" fillId="0" borderId="19" applyNumberFormat="0" applyFont="0" applyAlignment="0">
      <alignment horizontal="center"/>
    </xf>
    <xf numFmtId="44" fontId="52" fillId="0" borderId="20" applyNumberFormat="0" applyFont="0" applyAlignment="0">
      <alignment horizontal="center"/>
    </xf>
    <xf numFmtId="44" fontId="52" fillId="0" borderId="20" applyNumberFormat="0" applyFont="0" applyAlignment="0">
      <alignment horizontal="center"/>
    </xf>
    <xf numFmtId="44" fontId="52" fillId="0" borderId="20" applyNumberFormat="0" applyFont="0" applyAlignment="0">
      <alignment horizontal="center"/>
    </xf>
    <xf numFmtId="44" fontId="52" fillId="0" borderId="20" applyNumberFormat="0" applyFont="0" applyAlignment="0">
      <alignment horizontal="center"/>
    </xf>
    <xf numFmtId="44" fontId="52" fillId="0" borderId="20" applyNumberFormat="0" applyFont="0" applyAlignment="0">
      <alignment horizontal="center"/>
    </xf>
    <xf numFmtId="44" fontId="52" fillId="0" borderId="20" applyNumberFormat="0" applyFont="0" applyAlignment="0">
      <alignment horizontal="center"/>
    </xf>
    <xf numFmtId="0" fontId="6" fillId="0" borderId="0" applyFont="0" applyFill="0" applyBorder="0" applyAlignment="0" applyProtection="0"/>
    <xf numFmtId="0"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0" fontId="61" fillId="53"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37" fontId="62" fillId="0" borderId="0"/>
    <xf numFmtId="37" fontId="62" fillId="0" borderId="0"/>
    <xf numFmtId="37" fontId="62" fillId="0" borderId="0"/>
    <xf numFmtId="37" fontId="62" fillId="0" borderId="0"/>
    <xf numFmtId="37" fontId="62" fillId="0" borderId="0"/>
    <xf numFmtId="37" fontId="62" fillId="0" borderId="0"/>
    <xf numFmtId="195" fontId="63" fillId="0" borderId="0"/>
    <xf numFmtId="195" fontId="6" fillId="0" borderId="0"/>
    <xf numFmtId="196" fontId="6" fillId="0" borderId="0"/>
    <xf numFmtId="195" fontId="63" fillId="0" borderId="0"/>
    <xf numFmtId="195" fontId="63" fillId="0" borderId="0"/>
    <xf numFmtId="196" fontId="6" fillId="0" borderId="0"/>
    <xf numFmtId="196" fontId="6" fillId="0" borderId="0"/>
    <xf numFmtId="197" fontId="6" fillId="0" borderId="0"/>
    <xf numFmtId="195" fontId="6" fillId="0" borderId="0"/>
    <xf numFmtId="195" fontId="6" fillId="0" borderId="0"/>
    <xf numFmtId="195" fontId="6" fillId="0" borderId="0"/>
    <xf numFmtId="195" fontId="6" fillId="0" borderId="0"/>
    <xf numFmtId="198" fontId="64" fillId="0" borderId="0"/>
    <xf numFmtId="164" fontId="6" fillId="0" borderId="0">
      <alignment horizontal="left" wrapText="1"/>
    </xf>
    <xf numFmtId="0" fontId="13"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6" fontId="65" fillId="0" borderId="0">
      <alignment horizontal="left" wrapText="1"/>
    </xf>
    <xf numFmtId="0" fontId="26" fillId="0" borderId="0"/>
    <xf numFmtId="199" fontId="6" fillId="0" borderId="0">
      <alignment horizontal="left" wrapText="1"/>
    </xf>
    <xf numFmtId="199" fontId="6" fillId="0" borderId="0">
      <alignment horizontal="left" wrapText="1"/>
    </xf>
    <xf numFmtId="199" fontId="6" fillId="0" borderId="0">
      <alignment horizontal="left" wrapText="1"/>
    </xf>
    <xf numFmtId="199" fontId="6" fillId="0" borderId="0">
      <alignment horizontal="left" wrapText="1"/>
    </xf>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165" fontId="65" fillId="0" borderId="0">
      <alignment horizontal="left" wrapText="1"/>
    </xf>
    <xf numFmtId="0" fontId="26" fillId="0" borderId="0"/>
    <xf numFmtId="199" fontId="6" fillId="0" borderId="0">
      <alignment horizontal="left" wrapText="1"/>
    </xf>
    <xf numFmtId="0" fontId="6" fillId="0" borderId="0"/>
    <xf numFmtId="200" fontId="6" fillId="0" borderId="0">
      <alignment horizontal="left" wrapText="1"/>
    </xf>
    <xf numFmtId="37" fontId="6" fillId="0" borderId="0"/>
    <xf numFmtId="37" fontId="6" fillId="0" borderId="0"/>
    <xf numFmtId="0" fontId="5" fillId="0" borderId="0"/>
    <xf numFmtId="0" fontId="5"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37" fontId="6" fillId="0" borderId="0"/>
    <xf numFmtId="0" fontId="5" fillId="0" borderId="0"/>
    <xf numFmtId="0" fontId="5" fillId="0" borderId="0"/>
    <xf numFmtId="0" fontId="5" fillId="0" borderId="0"/>
    <xf numFmtId="0" fontId="39" fillId="0" borderId="0"/>
    <xf numFmtId="0" fontId="5" fillId="0" borderId="0"/>
    <xf numFmtId="0" fontId="5" fillId="0" borderId="0"/>
    <xf numFmtId="0" fontId="27" fillId="0" borderId="0"/>
    <xf numFmtId="0" fontId="13" fillId="0" borderId="0"/>
    <xf numFmtId="199" fontId="6" fillId="0" borderId="0">
      <alignment horizontal="left" wrapText="1"/>
    </xf>
    <xf numFmtId="0" fontId="6" fillId="0" borderId="0"/>
    <xf numFmtId="0" fontId="6" fillId="0" borderId="0"/>
    <xf numFmtId="0" fontId="6" fillId="0" borderId="0"/>
    <xf numFmtId="201" fontId="65" fillId="0" borderId="0">
      <alignment horizontal="left" wrapText="1"/>
    </xf>
    <xf numFmtId="0" fontId="6" fillId="0" borderId="0"/>
    <xf numFmtId="0" fontId="6" fillId="0" borderId="0"/>
    <xf numFmtId="0" fontId="6" fillId="0" borderId="0"/>
    <xf numFmtId="199" fontId="6" fillId="0" borderId="0">
      <alignment horizontal="left" wrapText="1"/>
    </xf>
    <xf numFmtId="199" fontId="6" fillId="0" borderId="0">
      <alignment horizontal="left" wrapText="1"/>
    </xf>
    <xf numFmtId="199" fontId="6" fillId="0" borderId="0">
      <alignment horizontal="left" wrapText="1"/>
    </xf>
    <xf numFmtId="199" fontId="6" fillId="0" borderId="0">
      <alignment horizontal="left" wrapText="1"/>
    </xf>
    <xf numFmtId="0" fontId="5" fillId="0" borderId="0"/>
    <xf numFmtId="0" fontId="6" fillId="0" borderId="0"/>
    <xf numFmtId="0" fontId="6" fillId="0" borderId="0"/>
    <xf numFmtId="0" fontId="13" fillId="0" borderId="0"/>
    <xf numFmtId="199" fontId="6" fillId="0" borderId="0">
      <alignment horizontal="left" wrapText="1"/>
    </xf>
    <xf numFmtId="199" fontId="6" fillId="0" borderId="0">
      <alignment horizontal="left" wrapText="1"/>
    </xf>
    <xf numFmtId="199" fontId="6" fillId="0" borderId="0">
      <alignment horizontal="left" wrapText="1"/>
    </xf>
    <xf numFmtId="199" fontId="6" fillId="0" borderId="0">
      <alignment horizontal="left" wrapText="1"/>
    </xf>
    <xf numFmtId="199" fontId="6" fillId="0" borderId="0">
      <alignment horizontal="left" wrapText="1"/>
    </xf>
    <xf numFmtId="199" fontId="6" fillId="0" borderId="0">
      <alignment horizontal="left" wrapText="1"/>
    </xf>
    <xf numFmtId="0" fontId="6" fillId="0" borderId="0"/>
    <xf numFmtId="199" fontId="6" fillId="0" borderId="0">
      <alignment horizontal="left" wrapText="1"/>
    </xf>
    <xf numFmtId="199" fontId="6" fillId="0" borderId="0">
      <alignment horizontal="left" wrapText="1"/>
    </xf>
    <xf numFmtId="199" fontId="6" fillId="0" borderId="0">
      <alignment horizontal="left" wrapText="1"/>
    </xf>
    <xf numFmtId="199" fontId="6" fillId="0" borderId="0">
      <alignment horizontal="left" wrapText="1"/>
    </xf>
    <xf numFmtId="199" fontId="6" fillId="0" borderId="0">
      <alignment horizontal="left" wrapText="1"/>
    </xf>
    <xf numFmtId="199" fontId="6" fillId="0" borderId="0">
      <alignment horizontal="left" wrapText="1"/>
    </xf>
    <xf numFmtId="0" fontId="13" fillId="0" borderId="0"/>
    <xf numFmtId="0" fontId="6" fillId="0" borderId="0"/>
    <xf numFmtId="0" fontId="6" fillId="0" borderId="0"/>
    <xf numFmtId="0" fontId="6" fillId="0" borderId="0"/>
    <xf numFmtId="199" fontId="6" fillId="0" borderId="0">
      <alignment horizontal="left" wrapText="1"/>
    </xf>
    <xf numFmtId="199" fontId="6" fillId="0" borderId="0">
      <alignment horizontal="left" wrapText="1"/>
    </xf>
    <xf numFmtId="199" fontId="6" fillId="0" borderId="0">
      <alignment horizontal="left" wrapText="1"/>
    </xf>
    <xf numFmtId="0" fontId="13" fillId="0" borderId="0"/>
    <xf numFmtId="0" fontId="13" fillId="0" borderId="0"/>
    <xf numFmtId="0" fontId="6" fillId="0" borderId="0"/>
    <xf numFmtId="0" fontId="6" fillId="0" borderId="0"/>
    <xf numFmtId="0" fontId="13" fillId="0" borderId="0"/>
    <xf numFmtId="0" fontId="6" fillId="0" borderId="0"/>
    <xf numFmtId="0" fontId="13" fillId="54" borderId="21" applyNumberFormat="0" applyFont="0" applyAlignment="0" applyProtection="0"/>
    <xf numFmtId="0" fontId="13" fillId="54" borderId="21" applyNumberFormat="0" applyFont="0" applyAlignment="0" applyProtection="0"/>
    <xf numFmtId="0" fontId="5" fillId="2" borderId="1" applyNumberFormat="0" applyFont="0" applyAlignment="0" applyProtection="0"/>
    <xf numFmtId="0" fontId="6"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0" fontId="13" fillId="54" borderId="21" applyNumberFormat="0" applyFont="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0" fontId="67" fillId="45" borderId="22" applyNumberFormat="0" applyAlignment="0" applyProtection="0"/>
    <xf numFmtId="0" fontId="67" fillId="45" borderId="22" applyNumberFormat="0" applyAlignment="0" applyProtection="0"/>
    <xf numFmtId="0" fontId="67" fillId="45" borderId="22" applyNumberFormat="0" applyAlignment="0" applyProtection="0"/>
    <xf numFmtId="164" fontId="6" fillId="0" borderId="0" applyFill="0" applyBorder="0">
      <alignment horizontal="center"/>
    </xf>
    <xf numFmtId="164" fontId="6" fillId="0" borderId="0" applyFill="0" applyBorder="0">
      <alignment horizontal="center"/>
    </xf>
    <xf numFmtId="164" fontId="6" fillId="0" borderId="0" applyFill="0" applyBorder="0">
      <alignment horizontal="center"/>
    </xf>
    <xf numFmtId="0" fontId="29" fillId="0" borderId="0"/>
    <xf numFmtId="0" fontId="29" fillId="0" borderId="0"/>
    <xf numFmtId="0" fontId="31" fillId="0" borderId="0"/>
    <xf numFmtId="0" fontId="30" fillId="0" borderId="0"/>
    <xf numFmtId="0" fontId="30" fillId="0" borderId="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0"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41" fontId="6" fillId="55" borderId="16"/>
    <xf numFmtId="41" fontId="6" fillId="55" borderId="16"/>
    <xf numFmtId="0" fontId="66" fillId="0" borderId="0" applyNumberFormat="0" applyFont="0" applyFill="0" applyBorder="0" applyAlignment="0" applyProtection="0">
      <alignment horizontal="left"/>
    </xf>
    <xf numFmtId="0" fontId="66" fillId="0" borderId="0" applyNumberFormat="0" applyFont="0" applyFill="0" applyBorder="0" applyAlignment="0" applyProtection="0">
      <alignment horizontal="left"/>
    </xf>
    <xf numFmtId="0" fontId="66" fillId="0" borderId="0" applyNumberFormat="0" applyFont="0" applyFill="0" applyBorder="0" applyAlignment="0" applyProtection="0">
      <alignment horizontal="left"/>
    </xf>
    <xf numFmtId="0" fontId="66" fillId="0" borderId="0" applyNumberFormat="0" applyFont="0" applyFill="0" applyBorder="0" applyAlignment="0" applyProtection="0">
      <alignment horizontal="left"/>
    </xf>
    <xf numFmtId="0" fontId="66" fillId="0" borderId="0" applyNumberFormat="0" applyFont="0" applyFill="0" applyBorder="0" applyAlignment="0" applyProtection="0">
      <alignment horizontal="left"/>
    </xf>
    <xf numFmtId="15" fontId="66" fillId="0" borderId="0" applyFont="0" applyFill="0" applyBorder="0" applyAlignment="0" applyProtection="0"/>
    <xf numFmtId="15" fontId="66" fillId="0" borderId="0" applyFont="0" applyFill="0" applyBorder="0" applyAlignment="0" applyProtection="0"/>
    <xf numFmtId="15" fontId="66" fillId="0" borderId="0" applyFont="0" applyFill="0" applyBorder="0" applyAlignment="0" applyProtection="0"/>
    <xf numFmtId="15" fontId="66" fillId="0" borderId="0" applyFont="0" applyFill="0" applyBorder="0" applyAlignment="0" applyProtection="0"/>
    <xf numFmtId="15" fontId="66" fillId="0" borderId="0" applyFont="0" applyFill="0" applyBorder="0" applyAlignment="0" applyProtection="0"/>
    <xf numFmtId="4" fontId="66" fillId="0" borderId="0" applyFont="0" applyFill="0" applyBorder="0" applyAlignment="0" applyProtection="0"/>
    <xf numFmtId="4" fontId="66" fillId="0" borderId="0" applyFont="0" applyFill="0" applyBorder="0" applyAlignment="0" applyProtection="0"/>
    <xf numFmtId="4" fontId="66" fillId="0" borderId="0" applyFont="0" applyFill="0" applyBorder="0" applyAlignment="0" applyProtection="0"/>
    <xf numFmtId="4" fontId="66" fillId="0" borderId="0" applyFont="0" applyFill="0" applyBorder="0" applyAlignment="0" applyProtection="0"/>
    <xf numFmtId="4" fontId="66" fillId="0" borderId="0" applyFont="0" applyFill="0" applyBorder="0" applyAlignment="0" applyProtection="0"/>
    <xf numFmtId="0" fontId="69" fillId="0" borderId="5">
      <alignment horizontal="center"/>
    </xf>
    <xf numFmtId="0" fontId="69" fillId="0" borderId="5">
      <alignment horizontal="center"/>
    </xf>
    <xf numFmtId="0" fontId="69" fillId="0" borderId="5">
      <alignment horizontal="center"/>
    </xf>
    <xf numFmtId="0" fontId="69" fillId="0" borderId="5">
      <alignment horizontal="center"/>
    </xf>
    <xf numFmtId="0" fontId="69" fillId="0" borderId="5">
      <alignment horizontal="center"/>
    </xf>
    <xf numFmtId="0" fontId="69" fillId="0" borderId="5">
      <alignment horizontal="center"/>
    </xf>
    <xf numFmtId="3" fontId="66" fillId="0" borderId="0" applyFont="0" applyFill="0" applyBorder="0" applyAlignment="0" applyProtection="0"/>
    <xf numFmtId="3" fontId="66" fillId="0" borderId="0" applyFont="0" applyFill="0" applyBorder="0" applyAlignment="0" applyProtection="0"/>
    <xf numFmtId="3" fontId="66" fillId="0" borderId="0" applyFont="0" applyFill="0" applyBorder="0" applyAlignment="0" applyProtection="0"/>
    <xf numFmtId="3" fontId="66" fillId="0" borderId="0" applyFont="0" applyFill="0" applyBorder="0" applyAlignment="0" applyProtection="0"/>
    <xf numFmtId="3" fontId="66" fillId="0" borderId="0" applyFont="0" applyFill="0" applyBorder="0" applyAlignment="0" applyProtection="0"/>
    <xf numFmtId="0" fontId="66" fillId="56" borderId="0" applyNumberFormat="0" applyFont="0" applyBorder="0" applyAlignment="0" applyProtection="0"/>
    <xf numFmtId="0" fontId="66" fillId="56" borderId="0" applyNumberFormat="0" applyFont="0" applyBorder="0" applyAlignment="0" applyProtection="0"/>
    <xf numFmtId="0" fontId="66" fillId="56" borderId="0" applyNumberFormat="0" applyFont="0" applyBorder="0" applyAlignment="0" applyProtection="0"/>
    <xf numFmtId="0" fontId="66" fillId="56" borderId="0" applyNumberFormat="0" applyFont="0" applyBorder="0" applyAlignment="0" applyProtection="0"/>
    <xf numFmtId="0" fontId="66" fillId="56" borderId="0" applyNumberFormat="0" applyFont="0" applyBorder="0" applyAlignment="0" applyProtection="0"/>
    <xf numFmtId="0" fontId="31" fillId="0" borderId="0"/>
    <xf numFmtId="0" fontId="30" fillId="0" borderId="0"/>
    <xf numFmtId="0" fontId="30" fillId="0" borderId="0"/>
    <xf numFmtId="203" fontId="6" fillId="0" borderId="0" applyFont="0" applyFill="0" applyBorder="0" applyAlignment="0"/>
    <xf numFmtId="203" fontId="6" fillId="0" borderId="0" applyFont="0" applyFill="0" applyBorder="0" applyAlignment="0"/>
    <xf numFmtId="203" fontId="6" fillId="0" borderId="0" applyFont="0" applyFill="0" applyBorder="0" applyAlignment="0"/>
    <xf numFmtId="3" fontId="70" fillId="0" borderId="0" applyFill="0" applyBorder="0" applyAlignment="0" applyProtection="0"/>
    <xf numFmtId="0" fontId="71" fillId="0" borderId="0"/>
    <xf numFmtId="0" fontId="72" fillId="0" borderId="0"/>
    <xf numFmtId="0" fontId="72" fillId="0" borderId="0"/>
    <xf numFmtId="3" fontId="70" fillId="0" borderId="0" applyFill="0" applyBorder="0" applyAlignment="0" applyProtection="0"/>
    <xf numFmtId="3" fontId="70" fillId="0" borderId="0" applyFill="0" applyBorder="0" applyAlignment="0" applyProtection="0"/>
    <xf numFmtId="3" fontId="70" fillId="0" borderId="0" applyFill="0" applyBorder="0" applyAlignment="0" applyProtection="0"/>
    <xf numFmtId="42" fontId="6" fillId="51" borderId="0"/>
    <xf numFmtId="0" fontId="73" fillId="57" borderId="0"/>
    <xf numFmtId="0" fontId="74" fillId="57" borderId="17"/>
    <xf numFmtId="0" fontId="75" fillId="58" borderId="23"/>
    <xf numFmtId="0" fontId="76" fillId="57" borderId="24"/>
    <xf numFmtId="42" fontId="6" fillId="51" borderId="0"/>
    <xf numFmtId="42" fontId="6" fillId="51" borderId="25">
      <alignment vertical="center"/>
    </xf>
    <xf numFmtId="42" fontId="6" fillId="51" borderId="25">
      <alignment vertical="center"/>
    </xf>
    <xf numFmtId="0" fontId="52" fillId="51" borderId="4" applyNumberFormat="0">
      <alignment horizontal="center" vertical="center" wrapText="1"/>
    </xf>
    <xf numFmtId="0" fontId="52" fillId="51" borderId="4" applyNumberFormat="0">
      <alignment horizontal="center" vertical="center" wrapText="1"/>
    </xf>
    <xf numFmtId="0" fontId="52" fillId="51" borderId="4" applyNumberFormat="0">
      <alignment horizontal="center" vertical="center" wrapText="1"/>
    </xf>
    <xf numFmtId="10" fontId="6" fillId="51" borderId="0"/>
    <xf numFmtId="10" fontId="6" fillId="51" borderId="0"/>
    <xf numFmtId="10" fontId="6" fillId="51" borderId="0"/>
    <xf numFmtId="10" fontId="6" fillId="51" borderId="0"/>
    <xf numFmtId="204" fontId="6" fillId="51" borderId="0"/>
    <xf numFmtId="204" fontId="6" fillId="51" borderId="0"/>
    <xf numFmtId="204" fontId="6" fillId="51" borderId="0"/>
    <xf numFmtId="204" fontId="6" fillId="51" borderId="0"/>
    <xf numFmtId="42" fontId="6" fillId="51" borderId="0"/>
    <xf numFmtId="185" fontId="49" fillId="0" borderId="0" applyBorder="0" applyAlignment="0"/>
    <xf numFmtId="42" fontId="6" fillId="51" borderId="26">
      <alignment horizontal="left"/>
    </xf>
    <xf numFmtId="42" fontId="6" fillId="51" borderId="26">
      <alignment horizontal="left"/>
    </xf>
    <xf numFmtId="204" fontId="77" fillId="51" borderId="26">
      <alignment horizontal="left"/>
    </xf>
    <xf numFmtId="185" fontId="49" fillId="0" borderId="0" applyBorder="0" applyAlignment="0"/>
    <xf numFmtId="14" fontId="65" fillId="0" borderId="0" applyNumberFormat="0" applyFill="0" applyBorder="0" applyAlignment="0" applyProtection="0">
      <alignment horizontal="left"/>
    </xf>
    <xf numFmtId="205" fontId="6" fillId="0" borderId="0" applyFont="0" applyFill="0" applyAlignment="0">
      <alignment horizontal="right"/>
    </xf>
    <xf numFmtId="205" fontId="6" fillId="0" borderId="0" applyFont="0" applyFill="0" applyAlignment="0">
      <alignment horizontal="right"/>
    </xf>
    <xf numFmtId="205" fontId="6" fillId="0" borderId="0" applyFont="0" applyFill="0" applyAlignment="0">
      <alignment horizontal="right"/>
    </xf>
    <xf numFmtId="205" fontId="6" fillId="0" borderId="0" applyFont="0" applyFill="0" applyAlignment="0">
      <alignment horizontal="right"/>
    </xf>
    <xf numFmtId="205" fontId="6" fillId="0" borderId="0" applyFont="0" applyFill="0" applyAlignment="0">
      <alignment horizontal="right"/>
    </xf>
    <xf numFmtId="4" fontId="78" fillId="53" borderId="27" applyNumberFormat="0" applyProtection="0">
      <alignment vertical="center"/>
    </xf>
    <xf numFmtId="4" fontId="79" fillId="53" borderId="27" applyNumberFormat="0" applyProtection="0">
      <alignment vertical="center"/>
    </xf>
    <xf numFmtId="4" fontId="78" fillId="53" borderId="27" applyNumberFormat="0" applyProtection="0">
      <alignment horizontal="left" vertical="center" indent="1"/>
    </xf>
    <xf numFmtId="0" fontId="78" fillId="53" borderId="27" applyNumberFormat="0" applyProtection="0">
      <alignment horizontal="left" vertical="top" indent="1"/>
    </xf>
    <xf numFmtId="4" fontId="78" fillId="59" borderId="0" applyNumberFormat="0" applyProtection="0">
      <alignment horizontal="left" vertical="center" indent="1"/>
    </xf>
    <xf numFmtId="4" fontId="20" fillId="17" borderId="27" applyNumberFormat="0" applyProtection="0">
      <alignment horizontal="right" vertical="center"/>
    </xf>
    <xf numFmtId="4" fontId="20" fillId="23" borderId="27" applyNumberFormat="0" applyProtection="0">
      <alignment horizontal="right" vertical="center"/>
    </xf>
    <xf numFmtId="4" fontId="20" fillId="37" borderId="27" applyNumberFormat="0" applyProtection="0">
      <alignment horizontal="right" vertical="center"/>
    </xf>
    <xf numFmtId="4" fontId="20" fillId="25" borderId="27" applyNumberFormat="0" applyProtection="0">
      <alignment horizontal="right" vertical="center"/>
    </xf>
    <xf numFmtId="4" fontId="20" fillId="29" borderId="27" applyNumberFormat="0" applyProtection="0">
      <alignment horizontal="right" vertical="center"/>
    </xf>
    <xf numFmtId="4" fontId="20" fillId="44" borderId="27" applyNumberFormat="0" applyProtection="0">
      <alignment horizontal="right" vertical="center"/>
    </xf>
    <xf numFmtId="4" fontId="20" fillId="41" borderId="27" applyNumberFormat="0" applyProtection="0">
      <alignment horizontal="right" vertical="center"/>
    </xf>
    <xf numFmtId="4" fontId="20" fillId="60" borderId="27" applyNumberFormat="0" applyProtection="0">
      <alignment horizontal="right" vertical="center"/>
    </xf>
    <xf numFmtId="4" fontId="20" fillId="24" borderId="27" applyNumberFormat="0" applyProtection="0">
      <alignment horizontal="right" vertical="center"/>
    </xf>
    <xf numFmtId="4" fontId="78" fillId="61" borderId="28" applyNumberFormat="0" applyProtection="0">
      <alignment horizontal="left" vertical="center" indent="1"/>
    </xf>
    <xf numFmtId="4" fontId="20" fillId="62" borderId="0" applyNumberFormat="0" applyProtection="0">
      <alignment horizontal="left" vertical="center" indent="1"/>
    </xf>
    <xf numFmtId="4" fontId="50" fillId="63" borderId="0" applyNumberFormat="0" applyProtection="0">
      <alignment horizontal="left" vertical="center" indent="1"/>
    </xf>
    <xf numFmtId="4" fontId="50" fillId="63" borderId="0" applyNumberFormat="0" applyProtection="0">
      <alignment horizontal="left" vertical="center" indent="1"/>
    </xf>
    <xf numFmtId="4" fontId="50" fillId="63" borderId="0" applyNumberFormat="0" applyProtection="0">
      <alignment horizontal="left" vertical="center" indent="1"/>
    </xf>
    <xf numFmtId="4" fontId="20" fillId="59" borderId="27" applyNumberFormat="0" applyProtection="0">
      <alignment horizontal="right" vertical="center"/>
    </xf>
    <xf numFmtId="4" fontId="20" fillId="62" borderId="0" applyNumberFormat="0" applyProtection="0">
      <alignment horizontal="left" vertical="center" indent="1"/>
    </xf>
    <xf numFmtId="4" fontId="20" fillId="62" borderId="0" applyNumberFormat="0" applyProtection="0">
      <alignment horizontal="left" vertical="center" indent="1"/>
    </xf>
    <xf numFmtId="4" fontId="20" fillId="62" borderId="0" applyNumberFormat="0" applyProtection="0">
      <alignment horizontal="left" vertical="center" indent="1"/>
    </xf>
    <xf numFmtId="4" fontId="20" fillId="59" borderId="0" applyNumberFormat="0" applyProtection="0">
      <alignment horizontal="left" vertical="center" indent="1"/>
    </xf>
    <xf numFmtId="4" fontId="20" fillId="59" borderId="0" applyNumberFormat="0" applyProtection="0">
      <alignment horizontal="left" vertical="center" indent="1"/>
    </xf>
    <xf numFmtId="4" fontId="20" fillId="59" borderId="0"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4" borderId="15" applyNumberFormat="0">
      <protection locked="0"/>
    </xf>
    <xf numFmtId="0" fontId="6" fillId="64" borderId="15" applyNumberFormat="0">
      <protection locked="0"/>
    </xf>
    <xf numFmtId="0" fontId="6" fillId="64" borderId="15" applyNumberFormat="0">
      <protection locked="0"/>
    </xf>
    <xf numFmtId="0" fontId="49" fillId="63" borderId="29" applyBorder="0"/>
    <xf numFmtId="4" fontId="20" fillId="54" borderId="27" applyNumberFormat="0" applyProtection="0">
      <alignment vertical="center"/>
    </xf>
    <xf numFmtId="4" fontId="80" fillId="54" borderId="27" applyNumberFormat="0" applyProtection="0">
      <alignment vertical="center"/>
    </xf>
    <xf numFmtId="4" fontId="20" fillId="54" borderId="27" applyNumberFormat="0" applyProtection="0">
      <alignment horizontal="left" vertical="center" indent="1"/>
    </xf>
    <xf numFmtId="0" fontId="20" fillId="54" borderId="27" applyNumberFormat="0" applyProtection="0">
      <alignment horizontal="left" vertical="top" indent="1"/>
    </xf>
    <xf numFmtId="4" fontId="20" fillId="62" borderId="27" applyNumberFormat="0" applyProtection="0">
      <alignment horizontal="right" vertical="center"/>
    </xf>
    <xf numFmtId="4" fontId="80" fillId="62" borderId="27" applyNumberFormat="0" applyProtection="0">
      <alignment horizontal="right" vertical="center"/>
    </xf>
    <xf numFmtId="4" fontId="20" fillId="59" borderId="27" applyNumberFormat="0" applyProtection="0">
      <alignment horizontal="left" vertical="center" indent="1"/>
    </xf>
    <xf numFmtId="0" fontId="20" fillId="59" borderId="27" applyNumberFormat="0" applyProtection="0">
      <alignment horizontal="left" vertical="top" indent="1"/>
    </xf>
    <xf numFmtId="4" fontId="81" fillId="65" borderId="0" applyNumberFormat="0" applyProtection="0">
      <alignment horizontal="left" vertical="center" indent="1"/>
    </xf>
    <xf numFmtId="4" fontId="81" fillId="65" borderId="0" applyNumberFormat="0" applyProtection="0">
      <alignment horizontal="left" vertical="center" indent="1"/>
    </xf>
    <xf numFmtId="4" fontId="81" fillId="65" borderId="0" applyNumberFormat="0" applyProtection="0">
      <alignment horizontal="left" vertical="center" indent="1"/>
    </xf>
    <xf numFmtId="0" fontId="8" fillId="66" borderId="15"/>
    <xf numFmtId="4" fontId="82" fillId="62" borderId="27" applyNumberFormat="0" applyProtection="0">
      <alignment horizontal="right" vertical="center"/>
    </xf>
    <xf numFmtId="39" fontId="6" fillId="67" borderId="0"/>
    <xf numFmtId="39" fontId="6" fillId="67" borderId="0"/>
    <xf numFmtId="39" fontId="6" fillId="67" borderId="0"/>
    <xf numFmtId="39" fontId="6" fillId="67" borderId="0"/>
    <xf numFmtId="39" fontId="6" fillId="67" borderId="0"/>
    <xf numFmtId="0" fontId="83" fillId="0" borderId="0" applyNumberFormat="0" applyFill="0" applyBorder="0" applyAlignment="0" applyProtection="0"/>
    <xf numFmtId="206" fontId="84" fillId="0" borderId="0" applyFill="0" applyBorder="0" applyProtection="0"/>
    <xf numFmtId="38" fontId="8" fillId="0" borderId="30"/>
    <xf numFmtId="38" fontId="8" fillId="0" borderId="30"/>
    <xf numFmtId="38" fontId="8" fillId="0" borderId="30"/>
    <xf numFmtId="38" fontId="8" fillId="0" borderId="30"/>
    <xf numFmtId="38" fontId="8" fillId="0" borderId="30"/>
    <xf numFmtId="38" fontId="8" fillId="0" borderId="30"/>
    <xf numFmtId="38" fontId="8" fillId="0" borderId="30"/>
    <xf numFmtId="38" fontId="49" fillId="0" borderId="26"/>
    <xf numFmtId="38" fontId="49" fillId="0" borderId="26"/>
    <xf numFmtId="38" fontId="49" fillId="0" borderId="26"/>
    <xf numFmtId="38" fontId="49" fillId="0" borderId="26"/>
    <xf numFmtId="38" fontId="49" fillId="0" borderId="26"/>
    <xf numFmtId="38" fontId="49" fillId="0" borderId="26"/>
    <xf numFmtId="39" fontId="65" fillId="68" borderId="0"/>
    <xf numFmtId="39" fontId="65" fillId="68" borderId="0"/>
    <xf numFmtId="39" fontId="65" fillId="68" borderId="0"/>
    <xf numFmtId="39" fontId="65" fillId="68" borderId="0"/>
    <xf numFmtId="39" fontId="65" fillId="68" borderId="0"/>
    <xf numFmtId="39" fontId="65" fillId="68" borderId="0"/>
    <xf numFmtId="39" fontId="65" fillId="68" borderId="0"/>
    <xf numFmtId="165" fontId="6" fillId="0" borderId="0">
      <alignment horizontal="left" wrapText="1"/>
    </xf>
    <xf numFmtId="199" fontId="6" fillId="0" borderId="0">
      <alignment horizontal="left" wrapText="1"/>
    </xf>
    <xf numFmtId="199" fontId="6" fillId="0" borderId="0">
      <alignment horizontal="left" wrapText="1"/>
    </xf>
    <xf numFmtId="165" fontId="6" fillId="0" borderId="0">
      <alignment horizontal="left" wrapText="1"/>
    </xf>
    <xf numFmtId="0" fontId="6" fillId="0" borderId="0">
      <alignment horizontal="left" wrapText="1"/>
    </xf>
    <xf numFmtId="165" fontId="6" fillId="0" borderId="0">
      <alignment horizontal="left" wrapText="1"/>
    </xf>
    <xf numFmtId="165" fontId="6" fillId="0" borderId="0">
      <alignment horizontal="left" wrapText="1"/>
    </xf>
    <xf numFmtId="207" fontId="6" fillId="0" borderId="0">
      <alignment horizontal="left" wrapText="1"/>
    </xf>
    <xf numFmtId="199" fontId="6" fillId="0" borderId="0">
      <alignment horizontal="left" wrapText="1"/>
    </xf>
    <xf numFmtId="199" fontId="6" fillId="0" borderId="0">
      <alignment horizontal="left" wrapText="1"/>
    </xf>
    <xf numFmtId="199" fontId="6" fillId="0" borderId="0">
      <alignment horizontal="left" wrapText="1"/>
    </xf>
    <xf numFmtId="199" fontId="6" fillId="0" borderId="0">
      <alignment horizontal="left" wrapText="1"/>
    </xf>
    <xf numFmtId="208" fontId="6" fillId="0" borderId="0">
      <alignment horizontal="left" wrapText="1"/>
    </xf>
    <xf numFmtId="209" fontId="6" fillId="0" borderId="0"/>
    <xf numFmtId="209" fontId="6" fillId="0" borderId="0"/>
    <xf numFmtId="209" fontId="6" fillId="0" borderId="0"/>
    <xf numFmtId="0" fontId="85" fillId="0" borderId="0"/>
    <xf numFmtId="0" fontId="44" fillId="0" borderId="24"/>
    <xf numFmtId="40" fontId="86" fillId="0" borderId="0" applyBorder="0">
      <alignment horizontal="right"/>
    </xf>
    <xf numFmtId="41" fontId="87" fillId="51" borderId="0">
      <alignment horizontal="left"/>
    </xf>
    <xf numFmtId="0" fontId="88" fillId="0" borderId="0" applyFill="0" applyBorder="0" applyProtection="0">
      <alignment horizontal="left"/>
    </xf>
    <xf numFmtId="0" fontId="6" fillId="0" borderId="0" applyNumberFormat="0" applyBorder="0" applyAlignment="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73" fillId="0" borderId="0"/>
    <xf numFmtId="0" fontId="74" fillId="57" borderId="0"/>
    <xf numFmtId="210" fontId="90" fillId="51" borderId="0">
      <alignment horizontal="left" vertical="center"/>
    </xf>
    <xf numFmtId="0" fontId="52" fillId="51" borderId="0">
      <alignment horizontal="left" wrapText="1"/>
    </xf>
    <xf numFmtId="0" fontId="52" fillId="51" borderId="0">
      <alignment horizontal="left" wrapText="1"/>
    </xf>
    <xf numFmtId="0" fontId="52" fillId="51" borderId="0">
      <alignment horizontal="left" wrapText="1"/>
    </xf>
    <xf numFmtId="0" fontId="91" fillId="0" borderId="0">
      <alignment horizontal="left" vertical="center"/>
    </xf>
    <xf numFmtId="0" fontId="65" fillId="45" borderId="3"/>
    <xf numFmtId="0" fontId="41" fillId="0" borderId="31" applyNumberFormat="0" applyFill="0" applyAlignment="0" applyProtection="0"/>
    <xf numFmtId="0" fontId="41" fillId="0" borderId="31" applyNumberFormat="0" applyFill="0" applyAlignment="0" applyProtection="0"/>
    <xf numFmtId="0" fontId="41" fillId="0" borderId="31" applyNumberFormat="0" applyFill="0" applyAlignment="0" applyProtection="0"/>
    <xf numFmtId="0" fontId="41" fillId="0" borderId="31" applyNumberFormat="0" applyFill="0" applyAlignment="0" applyProtection="0"/>
    <xf numFmtId="0" fontId="41" fillId="0" borderId="31" applyNumberFormat="0" applyFill="0" applyAlignment="0" applyProtection="0"/>
    <xf numFmtId="0" fontId="41" fillId="0" borderId="31" applyNumberFormat="0" applyFill="0" applyAlignment="0" applyProtection="0"/>
    <xf numFmtId="0" fontId="41" fillId="0" borderId="31" applyNumberFormat="0" applyFill="0" applyAlignment="0" applyProtection="0"/>
    <xf numFmtId="0" fontId="41" fillId="0" borderId="31" applyNumberFormat="0" applyFill="0" applyAlignment="0" applyProtection="0"/>
    <xf numFmtId="0" fontId="41" fillId="0" borderId="31" applyNumberFormat="0" applyFill="0" applyAlignment="0" applyProtection="0"/>
    <xf numFmtId="0" fontId="41" fillId="0" borderId="31" applyNumberFormat="0" applyFill="0" applyAlignment="0" applyProtection="0"/>
    <xf numFmtId="0" fontId="31" fillId="0" borderId="32"/>
    <xf numFmtId="0" fontId="30" fillId="0" borderId="32"/>
    <xf numFmtId="0" fontId="30" fillId="0" borderId="32"/>
    <xf numFmtId="211" fontId="6" fillId="0" borderId="0" applyFont="0" applyFill="0" applyBorder="0" applyAlignment="0" applyProtection="0"/>
    <xf numFmtId="212" fontId="6"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43" fontId="96"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43" fontId="4" fillId="0" borderId="0" applyFont="0" applyFill="0" applyBorder="0" applyAlignment="0" applyProtection="0"/>
    <xf numFmtId="0" fontId="110"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0" fontId="6" fillId="0" borderId="0"/>
    <xf numFmtId="0" fontId="6" fillId="0" borderId="0"/>
    <xf numFmtId="0" fontId="6" fillId="0" borderId="0"/>
    <xf numFmtId="0" fontId="6" fillId="0" borderId="0"/>
    <xf numFmtId="0" fontId="6" fillId="0" borderId="0"/>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37" fontId="8" fillId="0" borderId="0"/>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37" fontId="8" fillId="0" borderId="0"/>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164" fontId="6" fillId="0" borderId="0">
      <alignment horizontal="left" wrapText="1"/>
    </xf>
    <xf numFmtId="0" fontId="6" fillId="0" borderId="0"/>
    <xf numFmtId="0" fontId="6" fillId="0" borderId="0"/>
    <xf numFmtId="0" fontId="6" fillId="0" borderId="0"/>
    <xf numFmtId="0" fontId="6" fillId="0" borderId="0"/>
    <xf numFmtId="0" fontId="4" fillId="3" borderId="0" applyNumberFormat="0" applyBorder="0" applyAlignment="0" applyProtection="0"/>
    <xf numFmtId="0" fontId="4" fillId="3"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20" fillId="59" borderId="0" applyNumberFormat="0" applyBorder="0" applyAlignment="0" applyProtection="0"/>
    <xf numFmtId="0" fontId="4" fillId="59" borderId="0" applyNumberFormat="0" applyBorder="0" applyAlignment="0" applyProtection="0"/>
    <xf numFmtId="0" fontId="20" fillId="59" borderId="0" applyNumberFormat="0" applyBorder="0" applyAlignment="0" applyProtection="0"/>
    <xf numFmtId="0" fontId="4" fillId="5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0" fillId="59" borderId="0" applyNumberFormat="0" applyBorder="0" applyAlignment="0" applyProtection="0"/>
    <xf numFmtId="0" fontId="13" fillId="1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0" fillId="59" borderId="0" applyNumberFormat="0" applyBorder="0" applyAlignment="0" applyProtection="0"/>
    <xf numFmtId="0" fontId="13" fillId="16" borderId="0" applyNumberFormat="0" applyBorder="0" applyAlignment="0" applyProtection="0"/>
    <xf numFmtId="0" fontId="4" fillId="3" borderId="0" applyNumberFormat="0" applyBorder="0" applyAlignment="0" applyProtection="0"/>
    <xf numFmtId="0" fontId="13" fillId="16" borderId="0" applyNumberFormat="0" applyBorder="0" applyAlignment="0" applyProtection="0"/>
    <xf numFmtId="0" fontId="20" fillId="5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0" fillId="5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13" fillId="23" borderId="0" applyNumberFormat="0" applyBorder="0" applyAlignment="0" applyProtection="0"/>
    <xf numFmtId="0" fontId="4" fillId="23" borderId="0" applyNumberFormat="0" applyBorder="0" applyAlignment="0" applyProtection="0"/>
    <xf numFmtId="0" fontId="20" fillId="23" borderId="0" applyNumberFormat="0" applyBorder="0" applyAlignment="0" applyProtection="0"/>
    <xf numFmtId="0" fontId="13" fillId="23" borderId="0" applyNumberFormat="0" applyBorder="0" applyAlignment="0" applyProtection="0"/>
    <xf numFmtId="0" fontId="4" fillId="5" borderId="0" applyNumberFormat="0" applyBorder="0" applyAlignment="0" applyProtection="0"/>
    <xf numFmtId="0" fontId="4" fillId="23" borderId="0" applyNumberFormat="0" applyBorder="0" applyAlignment="0" applyProtection="0"/>
    <xf numFmtId="0" fontId="20" fillId="23" borderId="0" applyNumberFormat="0" applyBorder="0" applyAlignment="0" applyProtection="0"/>
    <xf numFmtId="0" fontId="13" fillId="17"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20" fillId="23" borderId="0" applyNumberFormat="0" applyBorder="0" applyAlignment="0" applyProtection="0"/>
    <xf numFmtId="0" fontId="13" fillId="17" borderId="0" applyNumberFormat="0" applyBorder="0" applyAlignment="0" applyProtection="0"/>
    <xf numFmtId="0" fontId="4" fillId="5" borderId="0" applyNumberFormat="0" applyBorder="0" applyAlignment="0" applyProtection="0"/>
    <xf numFmtId="0" fontId="13" fillId="17" borderId="0" applyNumberFormat="0" applyBorder="0" applyAlignment="0" applyProtection="0"/>
    <xf numFmtId="0" fontId="20" fillId="23"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20" fillId="23"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20" fillId="2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13" fillId="54" borderId="0" applyNumberFormat="0" applyBorder="0" applyAlignment="0" applyProtection="0"/>
    <xf numFmtId="0" fontId="4" fillId="54" borderId="0" applyNumberFormat="0" applyBorder="0" applyAlignment="0" applyProtection="0"/>
    <xf numFmtId="0" fontId="20" fillId="54" borderId="0" applyNumberFormat="0" applyBorder="0" applyAlignment="0" applyProtection="0"/>
    <xf numFmtId="0" fontId="13" fillId="54" borderId="0" applyNumberFormat="0" applyBorder="0" applyAlignment="0" applyProtection="0"/>
    <xf numFmtId="0" fontId="4" fillId="7" borderId="0" applyNumberFormat="0" applyBorder="0" applyAlignment="0" applyProtection="0"/>
    <xf numFmtId="0" fontId="4" fillId="54" borderId="0" applyNumberFormat="0" applyBorder="0" applyAlignment="0" applyProtection="0"/>
    <xf numFmtId="0" fontId="20" fillId="54" borderId="0" applyNumberFormat="0" applyBorder="0" applyAlignment="0" applyProtection="0"/>
    <xf numFmtId="0" fontId="13" fillId="18"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0" fillId="54" borderId="0" applyNumberFormat="0" applyBorder="0" applyAlignment="0" applyProtection="0"/>
    <xf numFmtId="0" fontId="13" fillId="18" borderId="0" applyNumberFormat="0" applyBorder="0" applyAlignment="0" applyProtection="0"/>
    <xf numFmtId="0" fontId="4" fillId="7" borderId="0" applyNumberFormat="0" applyBorder="0" applyAlignment="0" applyProtection="0"/>
    <xf numFmtId="0" fontId="13" fillId="18" borderId="0" applyNumberFormat="0" applyBorder="0" applyAlignment="0" applyProtection="0"/>
    <xf numFmtId="0" fontId="20" fillId="54"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0" fillId="54"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20" fillId="54"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20" fillId="64" borderId="0" applyNumberFormat="0" applyBorder="0" applyAlignment="0" applyProtection="0"/>
    <xf numFmtId="0" fontId="20"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13" fillId="78" borderId="0" applyNumberFormat="0" applyBorder="0" applyAlignment="0" applyProtection="0"/>
    <xf numFmtId="0" fontId="4" fillId="64" borderId="0" applyNumberFormat="0" applyBorder="0" applyAlignment="0" applyProtection="0"/>
    <xf numFmtId="0" fontId="20" fillId="64" borderId="0" applyNumberFormat="0" applyBorder="0" applyAlignment="0" applyProtection="0"/>
    <xf numFmtId="0" fontId="13" fillId="78" borderId="0" applyNumberFormat="0" applyBorder="0" applyAlignment="0" applyProtection="0"/>
    <xf numFmtId="0" fontId="4" fillId="9" borderId="0" applyNumberFormat="0" applyBorder="0" applyAlignment="0" applyProtection="0"/>
    <xf numFmtId="0" fontId="4" fillId="64" borderId="0" applyNumberFormat="0" applyBorder="0" applyAlignment="0" applyProtection="0"/>
    <xf numFmtId="0" fontId="20" fillId="64" borderId="0" applyNumberFormat="0" applyBorder="0" applyAlignment="0" applyProtection="0"/>
    <xf numFmtId="0" fontId="13" fillId="1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20" fillId="64" borderId="0" applyNumberFormat="0" applyBorder="0" applyAlignment="0" applyProtection="0"/>
    <xf numFmtId="0" fontId="13" fillId="19" borderId="0" applyNumberFormat="0" applyBorder="0" applyAlignment="0" applyProtection="0"/>
    <xf numFmtId="0" fontId="4" fillId="9" borderId="0" applyNumberFormat="0" applyBorder="0" applyAlignment="0" applyProtection="0"/>
    <xf numFmtId="0" fontId="13" fillId="19" borderId="0" applyNumberFormat="0" applyBorder="0" applyAlignment="0" applyProtection="0"/>
    <xf numFmtId="0" fontId="20" fillId="64"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20" fillId="64"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20" fillId="64"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13" fillId="16" borderId="0" applyNumberFormat="0" applyBorder="0" applyAlignment="0" applyProtection="0"/>
    <xf numFmtId="0" fontId="4" fillId="22" borderId="0" applyNumberFormat="0" applyBorder="0" applyAlignment="0" applyProtection="0"/>
    <xf numFmtId="0" fontId="20" fillId="22" borderId="0" applyNumberFormat="0" applyBorder="0" applyAlignment="0" applyProtection="0"/>
    <xf numFmtId="0" fontId="13" fillId="16" borderId="0" applyNumberFormat="0" applyBorder="0" applyAlignment="0" applyProtection="0"/>
    <xf numFmtId="0" fontId="4" fillId="11" borderId="0" applyNumberFormat="0" applyBorder="0" applyAlignment="0" applyProtection="0"/>
    <xf numFmtId="0" fontId="4" fillId="22" borderId="0" applyNumberFormat="0" applyBorder="0" applyAlignment="0" applyProtection="0"/>
    <xf numFmtId="0" fontId="20" fillId="22" borderId="0" applyNumberFormat="0" applyBorder="0" applyAlignment="0" applyProtection="0"/>
    <xf numFmtId="0" fontId="13" fillId="2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0" fillId="22" borderId="0" applyNumberFormat="0" applyBorder="0" applyAlignment="0" applyProtection="0"/>
    <xf numFmtId="0" fontId="13" fillId="20" borderId="0" applyNumberFormat="0" applyBorder="0" applyAlignment="0" applyProtection="0"/>
    <xf numFmtId="0" fontId="4" fillId="11" borderId="0" applyNumberFormat="0" applyBorder="0" applyAlignment="0" applyProtection="0"/>
    <xf numFmtId="0" fontId="13" fillId="20" borderId="0" applyNumberFormat="0" applyBorder="0" applyAlignment="0" applyProtection="0"/>
    <xf numFmtId="0" fontId="20" fillId="22"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0" fillId="22"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0" fillId="22"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3" fillId="17" borderId="0" applyNumberFormat="0" applyBorder="0" applyAlignment="0" applyProtection="0"/>
    <xf numFmtId="0" fontId="4" fillId="17" borderId="0" applyNumberFormat="0" applyBorder="0" applyAlignment="0" applyProtection="0"/>
    <xf numFmtId="0" fontId="20" fillId="17" borderId="0" applyNumberFormat="0" applyBorder="0" applyAlignment="0" applyProtection="0"/>
    <xf numFmtId="0" fontId="13" fillId="17"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20" fillId="17" borderId="0" applyNumberFormat="0" applyBorder="0" applyAlignment="0" applyProtection="0"/>
    <xf numFmtId="0" fontId="13" fillId="21"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0" fillId="17" borderId="0" applyNumberFormat="0" applyBorder="0" applyAlignment="0" applyProtection="0"/>
    <xf numFmtId="0" fontId="13" fillId="21" borderId="0" applyNumberFormat="0" applyBorder="0" applyAlignment="0" applyProtection="0"/>
    <xf numFmtId="0" fontId="4" fillId="13" borderId="0" applyNumberFormat="0" applyBorder="0" applyAlignment="0" applyProtection="0"/>
    <xf numFmtId="0" fontId="13" fillId="21" borderId="0" applyNumberFormat="0" applyBorder="0" applyAlignment="0" applyProtection="0"/>
    <xf numFmtId="0" fontId="20" fillId="1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0" fillId="1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20" fillId="17" borderId="0" applyNumberFormat="0" applyBorder="0" applyAlignment="0" applyProtection="0"/>
    <xf numFmtId="0" fontId="4" fillId="1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20" fillId="63" borderId="0" applyNumberFormat="0" applyBorder="0" applyAlignment="0" applyProtection="0"/>
    <xf numFmtId="0" fontId="20"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13" fillId="46" borderId="0" applyNumberFormat="0" applyBorder="0" applyAlignment="0" applyProtection="0"/>
    <xf numFmtId="0" fontId="4" fillId="63" borderId="0" applyNumberFormat="0" applyBorder="0" applyAlignment="0" applyProtection="0"/>
    <xf numFmtId="0" fontId="20" fillId="63" borderId="0" applyNumberFormat="0" applyBorder="0" applyAlignment="0" applyProtection="0"/>
    <xf numFmtId="0" fontId="13" fillId="46" borderId="0" applyNumberFormat="0" applyBorder="0" applyAlignment="0" applyProtection="0"/>
    <xf numFmtId="0" fontId="4" fillId="4" borderId="0" applyNumberFormat="0" applyBorder="0" applyAlignment="0" applyProtection="0"/>
    <xf numFmtId="0" fontId="4" fillId="63" borderId="0" applyNumberFormat="0" applyBorder="0" applyAlignment="0" applyProtection="0"/>
    <xf numFmtId="0" fontId="20" fillId="63" borderId="0" applyNumberFormat="0" applyBorder="0" applyAlignment="0" applyProtection="0"/>
    <xf numFmtId="0" fontId="13" fillId="2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20" fillId="63" borderId="0" applyNumberFormat="0" applyBorder="0" applyAlignment="0" applyProtection="0"/>
    <xf numFmtId="0" fontId="13" fillId="22" borderId="0" applyNumberFormat="0" applyBorder="0" applyAlignment="0" applyProtection="0"/>
    <xf numFmtId="0" fontId="4" fillId="4" borderId="0" applyNumberFormat="0" applyBorder="0" applyAlignment="0" applyProtection="0"/>
    <xf numFmtId="0" fontId="13" fillId="22" borderId="0" applyNumberFormat="0" applyBorder="0" applyAlignment="0" applyProtection="0"/>
    <xf numFmtId="0" fontId="20" fillId="6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20" fillId="6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20" fillId="63"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0" fillId="23" borderId="0" applyNumberFormat="0" applyBorder="0" applyAlignment="0" applyProtection="0"/>
    <xf numFmtId="0" fontId="4" fillId="6" borderId="0" applyNumberFormat="0" applyBorder="0" applyAlignment="0" applyProtection="0"/>
    <xf numFmtId="0" fontId="20" fillId="2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0" fillId="23" borderId="0" applyNumberFormat="0" applyBorder="0" applyAlignment="0" applyProtection="0"/>
    <xf numFmtId="0" fontId="13" fillId="2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0" fillId="23" borderId="0" applyNumberFormat="0" applyBorder="0" applyAlignment="0" applyProtection="0"/>
    <xf numFmtId="0" fontId="13" fillId="23" borderId="0" applyNumberFormat="0" applyBorder="0" applyAlignment="0" applyProtection="0"/>
    <xf numFmtId="0" fontId="4" fillId="6" borderId="0" applyNumberFormat="0" applyBorder="0" applyAlignment="0" applyProtection="0"/>
    <xf numFmtId="0" fontId="13" fillId="23" borderId="0" applyNumberFormat="0" applyBorder="0" applyAlignment="0" applyProtection="0"/>
    <xf numFmtId="0" fontId="20" fillId="2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20" fillId="2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3" fillId="41" borderId="0" applyNumberFormat="0" applyBorder="0" applyAlignment="0" applyProtection="0"/>
    <xf numFmtId="0" fontId="4" fillId="41" borderId="0" applyNumberFormat="0" applyBorder="0" applyAlignment="0" applyProtection="0"/>
    <xf numFmtId="0" fontId="20" fillId="41" borderId="0" applyNumberFormat="0" applyBorder="0" applyAlignment="0" applyProtection="0"/>
    <xf numFmtId="0" fontId="13" fillId="41" borderId="0" applyNumberFormat="0" applyBorder="0" applyAlignment="0" applyProtection="0"/>
    <xf numFmtId="0" fontId="4" fillId="8" borderId="0" applyNumberFormat="0" applyBorder="0" applyAlignment="0" applyProtection="0"/>
    <xf numFmtId="0" fontId="4" fillId="41" borderId="0" applyNumberFormat="0" applyBorder="0" applyAlignment="0" applyProtection="0"/>
    <xf numFmtId="0" fontId="20" fillId="41" borderId="0" applyNumberFormat="0" applyBorder="0" applyAlignment="0" applyProtection="0"/>
    <xf numFmtId="0" fontId="13" fillId="24"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0" fillId="41" borderId="0" applyNumberFormat="0" applyBorder="0" applyAlignment="0" applyProtection="0"/>
    <xf numFmtId="0" fontId="13" fillId="24" borderId="0" applyNumberFormat="0" applyBorder="0" applyAlignment="0" applyProtection="0"/>
    <xf numFmtId="0" fontId="4" fillId="8" borderId="0" applyNumberFormat="0" applyBorder="0" applyAlignment="0" applyProtection="0"/>
    <xf numFmtId="0" fontId="13" fillId="24" borderId="0" applyNumberFormat="0" applyBorder="0" applyAlignment="0" applyProtection="0"/>
    <xf numFmtId="0" fontId="20" fillId="41"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0" fillId="41"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20" fillId="41"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13" fillId="45" borderId="0" applyNumberFormat="0" applyBorder="0" applyAlignment="0" applyProtection="0"/>
    <xf numFmtId="0" fontId="4" fillId="45" borderId="0" applyNumberFormat="0" applyBorder="0" applyAlignment="0" applyProtection="0"/>
    <xf numFmtId="0" fontId="20" fillId="45" borderId="0" applyNumberFormat="0" applyBorder="0" applyAlignment="0" applyProtection="0"/>
    <xf numFmtId="0" fontId="13" fillId="45" borderId="0" applyNumberFormat="0" applyBorder="0" applyAlignment="0" applyProtection="0"/>
    <xf numFmtId="0" fontId="4" fillId="10" borderId="0" applyNumberFormat="0" applyBorder="0" applyAlignment="0" applyProtection="0"/>
    <xf numFmtId="0" fontId="4" fillId="45" borderId="0" applyNumberFormat="0" applyBorder="0" applyAlignment="0" applyProtection="0"/>
    <xf numFmtId="0" fontId="20" fillId="45" borderId="0" applyNumberFormat="0" applyBorder="0" applyAlignment="0" applyProtection="0"/>
    <xf numFmtId="0" fontId="13" fillId="1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20" fillId="45" borderId="0" applyNumberFormat="0" applyBorder="0" applyAlignment="0" applyProtection="0"/>
    <xf numFmtId="0" fontId="13" fillId="19" borderId="0" applyNumberFormat="0" applyBorder="0" applyAlignment="0" applyProtection="0"/>
    <xf numFmtId="0" fontId="4" fillId="10" borderId="0" applyNumberFormat="0" applyBorder="0" applyAlignment="0" applyProtection="0"/>
    <xf numFmtId="0" fontId="13" fillId="19" borderId="0" applyNumberFormat="0" applyBorder="0" applyAlignment="0" applyProtection="0"/>
    <xf numFmtId="0" fontId="20" fillId="45"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20" fillId="45"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20" fillId="45"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0" fillId="63" borderId="0" applyNumberFormat="0" applyBorder="0" applyAlignment="0" applyProtection="0"/>
    <xf numFmtId="0" fontId="20"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13" fillId="46" borderId="0" applyNumberFormat="0" applyBorder="0" applyAlignment="0" applyProtection="0"/>
    <xf numFmtId="0" fontId="4" fillId="63" borderId="0" applyNumberFormat="0" applyBorder="0" applyAlignment="0" applyProtection="0"/>
    <xf numFmtId="0" fontId="20" fillId="63" borderId="0" applyNumberFormat="0" applyBorder="0" applyAlignment="0" applyProtection="0"/>
    <xf numFmtId="0" fontId="13" fillId="46" borderId="0" applyNumberFormat="0" applyBorder="0" applyAlignment="0" applyProtection="0"/>
    <xf numFmtId="0" fontId="4" fillId="12" borderId="0" applyNumberFormat="0" applyBorder="0" applyAlignment="0" applyProtection="0"/>
    <xf numFmtId="0" fontId="4" fillId="63" borderId="0" applyNumberFormat="0" applyBorder="0" applyAlignment="0" applyProtection="0"/>
    <xf numFmtId="0" fontId="20" fillId="63" borderId="0" applyNumberFormat="0" applyBorder="0" applyAlignment="0" applyProtection="0"/>
    <xf numFmtId="0" fontId="13" fillId="2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0" fillId="63" borderId="0" applyNumberFormat="0" applyBorder="0" applyAlignment="0" applyProtection="0"/>
    <xf numFmtId="0" fontId="13" fillId="22" borderId="0" applyNumberFormat="0" applyBorder="0" applyAlignment="0" applyProtection="0"/>
    <xf numFmtId="0" fontId="4" fillId="12" borderId="0" applyNumberFormat="0" applyBorder="0" applyAlignment="0" applyProtection="0"/>
    <xf numFmtId="0" fontId="13" fillId="22" borderId="0" applyNumberFormat="0" applyBorder="0" applyAlignment="0" applyProtection="0"/>
    <xf numFmtId="0" fontId="20" fillId="63"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0" fillId="63"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0" fillId="63"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3" fillId="21" borderId="0" applyNumberFormat="0" applyBorder="0" applyAlignment="0" applyProtection="0"/>
    <xf numFmtId="0" fontId="4" fillId="21" borderId="0" applyNumberFormat="0" applyBorder="0" applyAlignment="0" applyProtection="0"/>
    <xf numFmtId="0" fontId="20" fillId="21" borderId="0" applyNumberFormat="0" applyBorder="0" applyAlignment="0" applyProtection="0"/>
    <xf numFmtId="0" fontId="13" fillId="21"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20" fillId="21" borderId="0" applyNumberFormat="0" applyBorder="0" applyAlignment="0" applyProtection="0"/>
    <xf numFmtId="0" fontId="13" fillId="2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0" fillId="21" borderId="0" applyNumberFormat="0" applyBorder="0" applyAlignment="0" applyProtection="0"/>
    <xf numFmtId="0" fontId="13" fillId="25" borderId="0" applyNumberFormat="0" applyBorder="0" applyAlignment="0" applyProtection="0"/>
    <xf numFmtId="0" fontId="4" fillId="14" borderId="0" applyNumberFormat="0" applyBorder="0" applyAlignment="0" applyProtection="0"/>
    <xf numFmtId="0" fontId="13" fillId="25" borderId="0" applyNumberFormat="0" applyBorder="0" applyAlignment="0" applyProtection="0"/>
    <xf numFmtId="0" fontId="20" fillId="2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0" fillId="2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20" fillId="21" borderId="0" applyNumberFormat="0" applyBorder="0" applyAlignment="0" applyProtection="0"/>
    <xf numFmtId="0" fontId="4" fillId="14"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108" fillId="63" borderId="0" applyNumberFormat="0" applyBorder="0" applyAlignment="0" applyProtection="0"/>
    <xf numFmtId="0" fontId="108" fillId="63"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46" borderId="0" applyNumberFormat="0" applyBorder="0" applyAlignment="0" applyProtection="0"/>
    <xf numFmtId="0" fontId="14" fillId="26" borderId="0" applyNumberFormat="0" applyBorder="0" applyAlignment="0" applyProtection="0"/>
    <xf numFmtId="0" fontId="53" fillId="63" borderId="0" applyNumberFormat="0" applyBorder="0" applyAlignment="0" applyProtection="0"/>
    <xf numFmtId="0" fontId="14" fillId="4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108" fillId="75" borderId="0" applyNumberFormat="0" applyBorder="0" applyAlignment="0" applyProtection="0"/>
    <xf numFmtId="0" fontId="108" fillId="75"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53" fillId="23" borderId="0" applyNumberFormat="0" applyBorder="0" applyAlignment="0" applyProtection="0"/>
    <xf numFmtId="0" fontId="14" fillId="23" borderId="0" applyNumberFormat="0" applyBorder="0" applyAlignment="0" applyProtection="0"/>
    <xf numFmtId="0" fontId="53"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108" fillId="41" borderId="0" applyNumberFormat="0" applyBorder="0" applyAlignment="0" applyProtection="0"/>
    <xf numFmtId="0" fontId="108" fillId="41"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41" borderId="0" applyNumberFormat="0" applyBorder="0" applyAlignment="0" applyProtection="0"/>
    <xf numFmtId="0" fontId="14" fillId="24" borderId="0" applyNumberFormat="0" applyBorder="0" applyAlignment="0" applyProtection="0"/>
    <xf numFmtId="0" fontId="53" fillId="41" borderId="0" applyNumberFormat="0" applyBorder="0" applyAlignment="0" applyProtection="0"/>
    <xf numFmtId="0" fontId="14" fillId="41"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108" fillId="45" borderId="0" applyNumberFormat="0" applyBorder="0" applyAlignment="0" applyProtection="0"/>
    <xf numFmtId="0" fontId="108" fillId="45"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45" borderId="0" applyNumberFormat="0" applyBorder="0" applyAlignment="0" applyProtection="0"/>
    <xf numFmtId="0" fontId="14" fillId="27" borderId="0" applyNumberFormat="0" applyBorder="0" applyAlignment="0" applyProtection="0"/>
    <xf numFmtId="0" fontId="53" fillId="45" borderId="0" applyNumberFormat="0" applyBorder="0" applyAlignment="0" applyProtection="0"/>
    <xf numFmtId="0" fontId="14" fillId="45"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108" fillId="63" borderId="0" applyNumberFormat="0" applyBorder="0" applyAlignment="0" applyProtection="0"/>
    <xf numFmtId="0" fontId="108" fillId="63"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3" fillId="63" borderId="0" applyNumberFormat="0" applyBorder="0" applyAlignment="0" applyProtection="0"/>
    <xf numFmtId="0" fontId="14" fillId="28" borderId="0" applyNumberFormat="0" applyBorder="0" applyAlignment="0" applyProtection="0"/>
    <xf numFmtId="0" fontId="53" fillId="63"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63"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108" fillId="21" borderId="0" applyNumberFormat="0" applyBorder="0" applyAlignment="0" applyProtection="0"/>
    <xf numFmtId="0" fontId="108" fillId="21"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1" borderId="0" applyNumberFormat="0" applyBorder="0" applyAlignment="0" applyProtection="0"/>
    <xf numFmtId="0" fontId="14" fillId="29" borderId="0" applyNumberFormat="0" applyBorder="0" applyAlignment="0" applyProtection="0"/>
    <xf numFmtId="0" fontId="53" fillId="21" borderId="0" applyNumberFormat="0" applyBorder="0" applyAlignment="0" applyProtection="0"/>
    <xf numFmtId="0" fontId="14" fillId="21"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13" fillId="79" borderId="0" applyNumberFormat="0" applyBorder="0" applyAlignment="0" applyProtection="0"/>
    <xf numFmtId="0" fontId="13" fillId="79" borderId="0" applyNumberFormat="0" applyBorder="0" applyAlignment="0" applyProtection="0"/>
    <xf numFmtId="0" fontId="13" fillId="30" borderId="0" applyNumberFormat="0" applyBorder="0" applyAlignment="0" applyProtection="0"/>
    <xf numFmtId="0" fontId="13" fillId="79" borderId="0" applyNumberFormat="0" applyBorder="0" applyAlignment="0" applyProtection="0"/>
    <xf numFmtId="0" fontId="13" fillId="79"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31"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4" fillId="80" borderId="0" applyNumberFormat="0" applyBorder="0" applyAlignment="0" applyProtection="0"/>
    <xf numFmtId="0" fontId="14" fillId="32" borderId="0" applyNumberFormat="0" applyBorder="0" applyAlignment="0" applyProtection="0"/>
    <xf numFmtId="0" fontId="14" fillId="80" borderId="0" applyNumberFormat="0" applyBorder="0" applyAlignment="0" applyProtection="0"/>
    <xf numFmtId="0" fontId="14" fillId="80" borderId="0" applyNumberFormat="0" applyBorder="0" applyAlignment="0" applyProtection="0"/>
    <xf numFmtId="0" fontId="14" fillId="81" borderId="0" applyNumberFormat="0" applyBorder="0" applyAlignment="0" applyProtection="0"/>
    <xf numFmtId="0" fontId="108" fillId="28" borderId="0" applyNumberFormat="0" applyBorder="0" applyAlignment="0" applyProtection="0"/>
    <xf numFmtId="0" fontId="14" fillId="81" borderId="0" applyNumberFormat="0" applyBorder="0" applyAlignment="0" applyProtection="0"/>
    <xf numFmtId="0" fontId="14" fillId="33" borderId="0" applyNumberFormat="0" applyBorder="0" applyAlignment="0" applyProtection="0"/>
    <xf numFmtId="0" fontId="14" fillId="81"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81" borderId="0" applyNumberFormat="0" applyBorder="0" applyAlignment="0" applyProtection="0"/>
    <xf numFmtId="0" fontId="14" fillId="81" borderId="0" applyNumberFormat="0" applyBorder="0" applyAlignment="0" applyProtection="0"/>
    <xf numFmtId="0" fontId="14" fillId="81" borderId="0" applyNumberFormat="0" applyBorder="0" applyAlignment="0" applyProtection="0"/>
    <xf numFmtId="0" fontId="14" fillId="28" borderId="0" applyNumberFormat="0" applyBorder="0" applyAlignment="0" applyProtection="0"/>
    <xf numFmtId="0" fontId="14" fillId="81" borderId="0" applyNumberFormat="0" applyBorder="0" applyAlignment="0" applyProtection="0"/>
    <xf numFmtId="0" fontId="14" fillId="81" borderId="0" applyNumberFormat="0" applyBorder="0" applyAlignment="0" applyProtection="0"/>
    <xf numFmtId="0" fontId="14" fillId="28" borderId="0" applyNumberFormat="0" applyBorder="0" applyAlignment="0" applyProtection="0"/>
    <xf numFmtId="0" fontId="14" fillId="81" borderId="0" applyNumberFormat="0" applyBorder="0" applyAlignment="0" applyProtection="0"/>
    <xf numFmtId="0" fontId="14" fillId="28" borderId="0" applyNumberFormat="0" applyBorder="0" applyAlignment="0" applyProtection="0"/>
    <xf numFmtId="0" fontId="14" fillId="81" borderId="0" applyNumberFormat="0" applyBorder="0" applyAlignment="0" applyProtection="0"/>
    <xf numFmtId="0" fontId="14" fillId="28" borderId="0" applyNumberFormat="0" applyBorder="0" applyAlignment="0" applyProtection="0"/>
    <xf numFmtId="0" fontId="14" fillId="81" borderId="0" applyNumberFormat="0" applyBorder="0" applyAlignment="0" applyProtection="0"/>
    <xf numFmtId="0" fontId="14" fillId="81" borderId="0" applyNumberFormat="0" applyBorder="0" applyAlignment="0" applyProtection="0"/>
    <xf numFmtId="0" fontId="14" fillId="81"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81" borderId="0" applyNumberFormat="0" applyBorder="0" applyAlignment="0" applyProtection="0"/>
    <xf numFmtId="0" fontId="14" fillId="28" borderId="0" applyNumberFormat="0" applyBorder="0" applyAlignment="0" applyProtection="0"/>
    <xf numFmtId="0" fontId="14" fillId="81" borderId="0" applyNumberFormat="0" applyBorder="0" applyAlignment="0" applyProtection="0"/>
    <xf numFmtId="0" fontId="14" fillId="28" borderId="0" applyNumberFormat="0" applyBorder="0" applyAlignment="0" applyProtection="0"/>
    <xf numFmtId="0" fontId="14" fillId="81" borderId="0" applyNumberFormat="0" applyBorder="0" applyAlignment="0" applyProtection="0"/>
    <xf numFmtId="0" fontId="14" fillId="28" borderId="0" applyNumberFormat="0" applyBorder="0" applyAlignment="0" applyProtection="0"/>
    <xf numFmtId="0" fontId="14" fillId="81" borderId="0" applyNumberFormat="0" applyBorder="0" applyAlignment="0" applyProtection="0"/>
    <xf numFmtId="0" fontId="14" fillId="28" borderId="0" applyNumberFormat="0" applyBorder="0" applyAlignment="0" applyProtection="0"/>
    <xf numFmtId="0" fontId="14" fillId="81" borderId="0" applyNumberFormat="0" applyBorder="0" applyAlignment="0" applyProtection="0"/>
    <xf numFmtId="0" fontId="14" fillId="28" borderId="0" applyNumberFormat="0" applyBorder="0" applyAlignment="0" applyProtection="0"/>
    <xf numFmtId="0" fontId="14" fillId="81" borderId="0" applyNumberFormat="0" applyBorder="0" applyAlignment="0" applyProtection="0"/>
    <xf numFmtId="0" fontId="14" fillId="28" borderId="0" applyNumberFormat="0" applyBorder="0" applyAlignment="0" applyProtection="0"/>
    <xf numFmtId="0" fontId="14" fillId="81" borderId="0" applyNumberFormat="0" applyBorder="0" applyAlignment="0" applyProtection="0"/>
    <xf numFmtId="0" fontId="14" fillId="28" borderId="0" applyNumberFormat="0" applyBorder="0" applyAlignment="0" applyProtection="0"/>
    <xf numFmtId="0" fontId="14" fillId="81" borderId="0" applyNumberFormat="0" applyBorder="0" applyAlignment="0" applyProtection="0"/>
    <xf numFmtId="0" fontId="14" fillId="28" borderId="0" applyNumberFormat="0" applyBorder="0" applyAlignment="0" applyProtection="0"/>
    <xf numFmtId="0" fontId="14" fillId="81" borderId="0" applyNumberFormat="0" applyBorder="0" applyAlignment="0" applyProtection="0"/>
    <xf numFmtId="0" fontId="14" fillId="28" borderId="0" applyNumberFormat="0" applyBorder="0" applyAlignment="0" applyProtection="0"/>
    <xf numFmtId="0" fontId="14" fillId="81" borderId="0" applyNumberFormat="0" applyBorder="0" applyAlignment="0" applyProtection="0"/>
    <xf numFmtId="0" fontId="14" fillId="28" borderId="0" applyNumberFormat="0" applyBorder="0" applyAlignment="0" applyProtection="0"/>
    <xf numFmtId="0" fontId="14" fillId="81" borderId="0" applyNumberFormat="0" applyBorder="0" applyAlignment="0" applyProtection="0"/>
    <xf numFmtId="0" fontId="14" fillId="81" borderId="0" applyNumberFormat="0" applyBorder="0" applyAlignment="0" applyProtection="0"/>
    <xf numFmtId="0" fontId="14" fillId="28" borderId="0" applyNumberFormat="0" applyBorder="0" applyAlignment="0" applyProtection="0"/>
    <xf numFmtId="0" fontId="14" fillId="81" borderId="0" applyNumberFormat="0" applyBorder="0" applyAlignment="0" applyProtection="0"/>
    <xf numFmtId="0" fontId="14" fillId="28" borderId="0" applyNumberFormat="0" applyBorder="0" applyAlignment="0" applyProtection="0"/>
    <xf numFmtId="0" fontId="14" fillId="81"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81" borderId="0" applyNumberFormat="0" applyBorder="0" applyAlignment="0" applyProtection="0"/>
    <xf numFmtId="0" fontId="14" fillId="81" borderId="0" applyNumberFormat="0" applyBorder="0" applyAlignment="0" applyProtection="0"/>
    <xf numFmtId="0" fontId="14" fillId="81" borderId="0" applyNumberFormat="0" applyBorder="0" applyAlignment="0" applyProtection="0"/>
    <xf numFmtId="0" fontId="14" fillId="81" borderId="0" applyNumberFormat="0" applyBorder="0" applyAlignment="0" applyProtection="0"/>
    <xf numFmtId="0" fontId="14" fillId="81" borderId="0" applyNumberFormat="0" applyBorder="0" applyAlignment="0" applyProtection="0"/>
    <xf numFmtId="0" fontId="14" fillId="81" borderId="0" applyNumberFormat="0" applyBorder="0" applyAlignment="0" applyProtection="0"/>
    <xf numFmtId="0" fontId="14" fillId="81" borderId="0" applyNumberFormat="0" applyBorder="0" applyAlignment="0" applyProtection="0"/>
    <xf numFmtId="0" fontId="14" fillId="81" borderId="0" applyNumberFormat="0" applyBorder="0" applyAlignment="0" applyProtection="0"/>
    <xf numFmtId="0" fontId="14" fillId="81" borderId="0" applyNumberFormat="0" applyBorder="0" applyAlignment="0" applyProtection="0"/>
    <xf numFmtId="0" fontId="14" fillId="81" borderId="0" applyNumberFormat="0" applyBorder="0" applyAlignment="0" applyProtection="0"/>
    <xf numFmtId="0" fontId="14" fillId="81" borderId="0" applyNumberFormat="0" applyBorder="0" applyAlignment="0" applyProtection="0"/>
    <xf numFmtId="0" fontId="14" fillId="81" borderId="0" applyNumberFormat="0" applyBorder="0" applyAlignment="0" applyProtection="0"/>
    <xf numFmtId="0" fontId="14" fillId="81" borderId="0" applyNumberFormat="0" applyBorder="0" applyAlignment="0" applyProtection="0"/>
    <xf numFmtId="0" fontId="14" fillId="81" borderId="0" applyNumberFormat="0" applyBorder="0" applyAlignment="0" applyProtection="0"/>
    <xf numFmtId="0" fontId="108" fillId="28" borderId="0" applyNumberFormat="0" applyBorder="0" applyAlignment="0" applyProtection="0"/>
    <xf numFmtId="0" fontId="14" fillId="81" borderId="0" applyNumberFormat="0" applyBorder="0" applyAlignment="0" applyProtection="0"/>
    <xf numFmtId="0" fontId="108" fillId="28" borderId="0" applyNumberFormat="0" applyBorder="0" applyAlignment="0" applyProtection="0"/>
    <xf numFmtId="0" fontId="14" fillId="81" borderId="0" applyNumberFormat="0" applyBorder="0" applyAlignment="0" applyProtection="0"/>
    <xf numFmtId="0" fontId="108" fillId="28" borderId="0" applyNumberFormat="0" applyBorder="0" applyAlignment="0" applyProtection="0"/>
    <xf numFmtId="0" fontId="14" fillId="81" borderId="0" applyNumberFormat="0" applyBorder="0" applyAlignment="0" applyProtection="0"/>
    <xf numFmtId="0" fontId="108" fillId="28" borderId="0" applyNumberFormat="0" applyBorder="0" applyAlignment="0" applyProtection="0"/>
    <xf numFmtId="0" fontId="14" fillId="81" borderId="0" applyNumberFormat="0" applyBorder="0" applyAlignment="0" applyProtection="0"/>
    <xf numFmtId="0" fontId="108" fillId="28" borderId="0" applyNumberFormat="0" applyBorder="0" applyAlignment="0" applyProtection="0"/>
    <xf numFmtId="0" fontId="13" fillId="82" borderId="0" applyNumberFormat="0" applyBorder="0" applyAlignment="0" applyProtection="0"/>
    <xf numFmtId="0" fontId="13" fillId="82" borderId="0" applyNumberFormat="0" applyBorder="0" applyAlignment="0" applyProtection="0"/>
    <xf numFmtId="0" fontId="13" fillId="34" borderId="0" applyNumberFormat="0" applyBorder="0" applyAlignment="0" applyProtection="0"/>
    <xf numFmtId="0" fontId="13" fillId="82" borderId="0" applyNumberFormat="0" applyBorder="0" applyAlignment="0" applyProtection="0"/>
    <xf numFmtId="0" fontId="13" fillId="82"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5"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83" borderId="0" applyNumberFormat="0" applyBorder="0" applyAlignment="0" applyProtection="0"/>
    <xf numFmtId="0" fontId="108" fillId="74" borderId="0" applyNumberFormat="0" applyBorder="0" applyAlignment="0" applyProtection="0"/>
    <xf numFmtId="0" fontId="14" fillId="83" borderId="0" applyNumberFormat="0" applyBorder="0" applyAlignment="0" applyProtection="0"/>
    <xf numFmtId="0" fontId="14" fillId="37" borderId="0" applyNumberFormat="0" applyBorder="0" applyAlignment="0" applyProtection="0"/>
    <xf numFmtId="0" fontId="14" fillId="8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37" borderId="0" applyNumberFormat="0" applyBorder="0" applyAlignment="0" applyProtection="0"/>
    <xf numFmtId="0" fontId="14" fillId="83" borderId="0" applyNumberFormat="0" applyBorder="0" applyAlignment="0" applyProtection="0"/>
    <xf numFmtId="0" fontId="14" fillId="37" borderId="0" applyNumberFormat="0" applyBorder="0" applyAlignment="0" applyProtection="0"/>
    <xf numFmtId="0" fontId="14" fillId="83" borderId="0" applyNumberFormat="0" applyBorder="0" applyAlignment="0" applyProtection="0"/>
    <xf numFmtId="0" fontId="14" fillId="37" borderId="0" applyNumberFormat="0" applyBorder="0" applyAlignment="0" applyProtection="0"/>
    <xf numFmtId="0" fontId="14" fillId="83" borderId="0" applyNumberFormat="0" applyBorder="0" applyAlignment="0" applyProtection="0"/>
    <xf numFmtId="0" fontId="14" fillId="37"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83" borderId="0" applyNumberFormat="0" applyBorder="0" applyAlignment="0" applyProtection="0"/>
    <xf numFmtId="0" fontId="14" fillId="37" borderId="0" applyNumberFormat="0" applyBorder="0" applyAlignment="0" applyProtection="0"/>
    <xf numFmtId="0" fontId="14" fillId="83" borderId="0" applyNumberFormat="0" applyBorder="0" applyAlignment="0" applyProtection="0"/>
    <xf numFmtId="0" fontId="14" fillId="37" borderId="0" applyNumberFormat="0" applyBorder="0" applyAlignment="0" applyProtection="0"/>
    <xf numFmtId="0" fontId="14" fillId="83" borderId="0" applyNumberFormat="0" applyBorder="0" applyAlignment="0" applyProtection="0"/>
    <xf numFmtId="0" fontId="14" fillId="37" borderId="0" applyNumberFormat="0" applyBorder="0" applyAlignment="0" applyProtection="0"/>
    <xf numFmtId="0" fontId="14" fillId="83" borderId="0" applyNumberFormat="0" applyBorder="0" applyAlignment="0" applyProtection="0"/>
    <xf numFmtId="0" fontId="14" fillId="37" borderId="0" applyNumberFormat="0" applyBorder="0" applyAlignment="0" applyProtection="0"/>
    <xf numFmtId="0" fontId="14" fillId="83" borderId="0" applyNumberFormat="0" applyBorder="0" applyAlignment="0" applyProtection="0"/>
    <xf numFmtId="0" fontId="14" fillId="37" borderId="0" applyNumberFormat="0" applyBorder="0" applyAlignment="0" applyProtection="0"/>
    <xf numFmtId="0" fontId="14" fillId="83" borderId="0" applyNumberFormat="0" applyBorder="0" applyAlignment="0" applyProtection="0"/>
    <xf numFmtId="0" fontId="14" fillId="37" borderId="0" applyNumberFormat="0" applyBorder="0" applyAlignment="0" applyProtection="0"/>
    <xf numFmtId="0" fontId="14" fillId="83" borderId="0" applyNumberFormat="0" applyBorder="0" applyAlignment="0" applyProtection="0"/>
    <xf numFmtId="0" fontId="14" fillId="37" borderId="0" applyNumberFormat="0" applyBorder="0" applyAlignment="0" applyProtection="0"/>
    <xf numFmtId="0" fontId="14" fillId="83" borderId="0" applyNumberFormat="0" applyBorder="0" applyAlignment="0" applyProtection="0"/>
    <xf numFmtId="0" fontId="14" fillId="37" borderId="0" applyNumberFormat="0" applyBorder="0" applyAlignment="0" applyProtection="0"/>
    <xf numFmtId="0" fontId="14" fillId="83" borderId="0" applyNumberFormat="0" applyBorder="0" applyAlignment="0" applyProtection="0"/>
    <xf numFmtId="0" fontId="14" fillId="37" borderId="0" applyNumberFormat="0" applyBorder="0" applyAlignment="0" applyProtection="0"/>
    <xf numFmtId="0" fontId="14" fillId="83" borderId="0" applyNumberFormat="0" applyBorder="0" applyAlignment="0" applyProtection="0"/>
    <xf numFmtId="0" fontId="14" fillId="37"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37" borderId="0" applyNumberFormat="0" applyBorder="0" applyAlignment="0" applyProtection="0"/>
    <xf numFmtId="0" fontId="14" fillId="83" borderId="0" applyNumberFormat="0" applyBorder="0" applyAlignment="0" applyProtection="0"/>
    <xf numFmtId="0" fontId="14" fillId="37" borderId="0" applyNumberFormat="0" applyBorder="0" applyAlignment="0" applyProtection="0"/>
    <xf numFmtId="0" fontId="14" fillId="8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08" fillId="74" borderId="0" applyNumberFormat="0" applyBorder="0" applyAlignment="0" applyProtection="0"/>
    <xf numFmtId="0" fontId="14" fillId="83" borderId="0" applyNumberFormat="0" applyBorder="0" applyAlignment="0" applyProtection="0"/>
    <xf numFmtId="0" fontId="108" fillId="74" borderId="0" applyNumberFormat="0" applyBorder="0" applyAlignment="0" applyProtection="0"/>
    <xf numFmtId="0" fontId="14" fillId="83" borderId="0" applyNumberFormat="0" applyBorder="0" applyAlignment="0" applyProtection="0"/>
    <xf numFmtId="0" fontId="108" fillId="74" borderId="0" applyNumberFormat="0" applyBorder="0" applyAlignment="0" applyProtection="0"/>
    <xf numFmtId="0" fontId="14" fillId="83" borderId="0" applyNumberFormat="0" applyBorder="0" applyAlignment="0" applyProtection="0"/>
    <xf numFmtId="0" fontId="108" fillId="74" borderId="0" applyNumberFormat="0" applyBorder="0" applyAlignment="0" applyProtection="0"/>
    <xf numFmtId="0" fontId="14" fillId="83" borderId="0" applyNumberFormat="0" applyBorder="0" applyAlignment="0" applyProtection="0"/>
    <xf numFmtId="0" fontId="108" fillId="7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38"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5" borderId="0" applyNumberFormat="0" applyBorder="0" applyAlignment="0" applyProtection="0"/>
    <xf numFmtId="0" fontId="13" fillId="85" borderId="0" applyNumberFormat="0" applyBorder="0" applyAlignment="0" applyProtection="0"/>
    <xf numFmtId="0" fontId="13" fillId="39" borderId="0" applyNumberFormat="0" applyBorder="0" applyAlignment="0" applyProtection="0"/>
    <xf numFmtId="0" fontId="13" fillId="85" borderId="0" applyNumberFormat="0" applyBorder="0" applyAlignment="0" applyProtection="0"/>
    <xf numFmtId="0" fontId="13" fillId="85" borderId="0" applyNumberFormat="0" applyBorder="0" applyAlignment="0" applyProtection="0"/>
    <xf numFmtId="0" fontId="14" fillId="86" borderId="0" applyNumberFormat="0" applyBorder="0" applyAlignment="0" applyProtection="0"/>
    <xf numFmtId="0" fontId="14" fillId="40"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36" borderId="0" applyNumberFormat="0" applyBorder="0" applyAlignment="0" applyProtection="0"/>
    <xf numFmtId="0" fontId="108" fillId="76" borderId="0" applyNumberFormat="0" applyBorder="0" applyAlignment="0" applyProtection="0"/>
    <xf numFmtId="0" fontId="14" fillId="36" borderId="0" applyNumberFormat="0" applyBorder="0" applyAlignment="0" applyProtection="0"/>
    <xf numFmtId="0" fontId="14" fillId="41" borderId="0" applyNumberFormat="0" applyBorder="0" applyAlignment="0" applyProtection="0"/>
    <xf numFmtId="0" fontId="14" fillId="36"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36" borderId="0" applyNumberFormat="0" applyBorder="0" applyAlignment="0" applyProtection="0"/>
    <xf numFmtId="0" fontId="14" fillId="87" borderId="0" applyNumberFormat="0" applyBorder="0" applyAlignment="0" applyProtection="0"/>
    <xf numFmtId="0" fontId="14" fillId="36" borderId="0" applyNumberFormat="0" applyBorder="0" applyAlignment="0" applyProtection="0"/>
    <xf numFmtId="0" fontId="14" fillId="87" borderId="0" applyNumberFormat="0" applyBorder="0" applyAlignment="0" applyProtection="0"/>
    <xf numFmtId="0" fontId="14" fillId="36"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41" borderId="0" applyNumberFormat="0" applyBorder="0" applyAlignment="0" applyProtection="0"/>
    <xf numFmtId="0" fontId="14" fillId="87" borderId="0" applyNumberFormat="0" applyBorder="0" applyAlignment="0" applyProtection="0"/>
    <xf numFmtId="0" fontId="14" fillId="41" borderId="0" applyNumberFormat="0" applyBorder="0" applyAlignment="0" applyProtection="0"/>
    <xf numFmtId="0" fontId="14" fillId="87" borderId="0" applyNumberFormat="0" applyBorder="0" applyAlignment="0" applyProtection="0"/>
    <xf numFmtId="0" fontId="14" fillId="41" borderId="0" applyNumberFormat="0" applyBorder="0" applyAlignment="0" applyProtection="0"/>
    <xf numFmtId="0" fontId="14" fillId="87" borderId="0" applyNumberFormat="0" applyBorder="0" applyAlignment="0" applyProtection="0"/>
    <xf numFmtId="0" fontId="14" fillId="41" borderId="0" applyNumberFormat="0" applyBorder="0" applyAlignment="0" applyProtection="0"/>
    <xf numFmtId="0" fontId="14" fillId="36"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36"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87" borderId="0" applyNumberFormat="0" applyBorder="0" applyAlignment="0" applyProtection="0"/>
    <xf numFmtId="0" fontId="14" fillId="41" borderId="0" applyNumberFormat="0" applyBorder="0" applyAlignment="0" applyProtection="0"/>
    <xf numFmtId="0" fontId="14" fillId="87" borderId="0" applyNumberFormat="0" applyBorder="0" applyAlignment="0" applyProtection="0"/>
    <xf numFmtId="0" fontId="14" fillId="41" borderId="0" applyNumberFormat="0" applyBorder="0" applyAlignment="0" applyProtection="0"/>
    <xf numFmtId="0" fontId="14" fillId="87" borderId="0" applyNumberFormat="0" applyBorder="0" applyAlignment="0" applyProtection="0"/>
    <xf numFmtId="0" fontId="14" fillId="41" borderId="0" applyNumberFormat="0" applyBorder="0" applyAlignment="0" applyProtection="0"/>
    <xf numFmtId="0" fontId="14" fillId="87" borderId="0" applyNumberFormat="0" applyBorder="0" applyAlignment="0" applyProtection="0"/>
    <xf numFmtId="0" fontId="14" fillId="41" borderId="0" applyNumberFormat="0" applyBorder="0" applyAlignment="0" applyProtection="0"/>
    <xf numFmtId="0" fontId="14" fillId="87" borderId="0" applyNumberFormat="0" applyBorder="0" applyAlignment="0" applyProtection="0"/>
    <xf numFmtId="0" fontId="14" fillId="41" borderId="0" applyNumberFormat="0" applyBorder="0" applyAlignment="0" applyProtection="0"/>
    <xf numFmtId="0" fontId="14" fillId="87" borderId="0" applyNumberFormat="0" applyBorder="0" applyAlignment="0" applyProtection="0"/>
    <xf numFmtId="0" fontId="14" fillId="41" borderId="0" applyNumberFormat="0" applyBorder="0" applyAlignment="0" applyProtection="0"/>
    <xf numFmtId="0" fontId="14" fillId="87" borderId="0" applyNumberFormat="0" applyBorder="0" applyAlignment="0" applyProtection="0"/>
    <xf numFmtId="0" fontId="14" fillId="41" borderId="0" applyNumberFormat="0" applyBorder="0" applyAlignment="0" applyProtection="0"/>
    <xf numFmtId="0" fontId="14" fillId="87" borderId="0" applyNumberFormat="0" applyBorder="0" applyAlignment="0" applyProtection="0"/>
    <xf numFmtId="0" fontId="14" fillId="41" borderId="0" applyNumberFormat="0" applyBorder="0" applyAlignment="0" applyProtection="0"/>
    <xf numFmtId="0" fontId="14" fillId="87" borderId="0" applyNumberFormat="0" applyBorder="0" applyAlignment="0" applyProtection="0"/>
    <xf numFmtId="0" fontId="14" fillId="41" borderId="0" applyNumberFormat="0" applyBorder="0" applyAlignment="0" applyProtection="0"/>
    <xf numFmtId="0" fontId="14" fillId="87" borderId="0" applyNumberFormat="0" applyBorder="0" applyAlignment="0" applyProtection="0"/>
    <xf numFmtId="0" fontId="14" fillId="41" borderId="0" applyNumberFormat="0" applyBorder="0" applyAlignment="0" applyProtection="0"/>
    <xf numFmtId="0" fontId="14" fillId="36" borderId="0" applyNumberFormat="0" applyBorder="0" applyAlignment="0" applyProtection="0"/>
    <xf numFmtId="0" fontId="14" fillId="87" borderId="0" applyNumberFormat="0" applyBorder="0" applyAlignment="0" applyProtection="0"/>
    <xf numFmtId="0" fontId="14" fillId="36" borderId="0" applyNumberFormat="0" applyBorder="0" applyAlignment="0" applyProtection="0"/>
    <xf numFmtId="0" fontId="14" fillId="87" borderId="0" applyNumberFormat="0" applyBorder="0" applyAlignment="0" applyProtection="0"/>
    <xf numFmtId="0" fontId="14" fillId="41" borderId="0" applyNumberFormat="0" applyBorder="0" applyAlignment="0" applyProtection="0"/>
    <xf numFmtId="0" fontId="14" fillId="87" borderId="0" applyNumberFormat="0" applyBorder="0" applyAlignment="0" applyProtection="0"/>
    <xf numFmtId="0" fontId="14" fillId="41" borderId="0" applyNumberFormat="0" applyBorder="0" applyAlignment="0" applyProtection="0"/>
    <xf numFmtId="0" fontId="14" fillId="87"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36"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36" borderId="0" applyNumberFormat="0" applyBorder="0" applyAlignment="0" applyProtection="0"/>
    <xf numFmtId="0" fontId="14" fillId="87" borderId="0" applyNumberFormat="0" applyBorder="0" applyAlignment="0" applyProtection="0"/>
    <xf numFmtId="0" fontId="108" fillId="76"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87" borderId="0" applyNumberFormat="0" applyBorder="0" applyAlignment="0" applyProtection="0"/>
    <xf numFmtId="0" fontId="14" fillId="36" borderId="0" applyNumberFormat="0" applyBorder="0" applyAlignment="0" applyProtection="0"/>
    <xf numFmtId="0" fontId="14" fillId="87" borderId="0" applyNumberFormat="0" applyBorder="0" applyAlignment="0" applyProtection="0"/>
    <xf numFmtId="0" fontId="108" fillId="76" borderId="0" applyNumberFormat="0" applyBorder="0" applyAlignment="0" applyProtection="0"/>
    <xf numFmtId="0" fontId="14" fillId="87" borderId="0" applyNumberFormat="0" applyBorder="0" applyAlignment="0" applyProtection="0"/>
    <xf numFmtId="0" fontId="14" fillId="36" borderId="0" applyNumberFormat="0" applyBorder="0" applyAlignment="0" applyProtection="0"/>
    <xf numFmtId="0" fontId="14" fillId="87" borderId="0" applyNumberFormat="0" applyBorder="0" applyAlignment="0" applyProtection="0"/>
    <xf numFmtId="0" fontId="14" fillId="36" borderId="0" applyNumberFormat="0" applyBorder="0" applyAlignment="0" applyProtection="0"/>
    <xf numFmtId="0" fontId="14" fillId="87" borderId="0" applyNumberFormat="0" applyBorder="0" applyAlignment="0" applyProtection="0"/>
    <xf numFmtId="0" fontId="108" fillId="76" borderId="0" applyNumberFormat="0" applyBorder="0" applyAlignment="0" applyProtection="0"/>
    <xf numFmtId="0" fontId="14" fillId="36" borderId="0" applyNumberFormat="0" applyBorder="0" applyAlignment="0" applyProtection="0"/>
    <xf numFmtId="0" fontId="14" fillId="87" borderId="0" applyNumberFormat="0" applyBorder="0" applyAlignment="0" applyProtection="0"/>
    <xf numFmtId="0" fontId="108" fillId="76" borderId="0" applyNumberFormat="0" applyBorder="0" applyAlignment="0" applyProtection="0"/>
    <xf numFmtId="0" fontId="14" fillId="36" borderId="0" applyNumberFormat="0" applyBorder="0" applyAlignment="0" applyProtection="0"/>
    <xf numFmtId="0" fontId="14" fillId="87" borderId="0" applyNumberFormat="0" applyBorder="0" applyAlignment="0" applyProtection="0"/>
    <xf numFmtId="0" fontId="108" fillId="76" borderId="0" applyNumberFormat="0" applyBorder="0" applyAlignment="0" applyProtection="0"/>
    <xf numFmtId="0" fontId="13" fillId="82" borderId="0" applyNumberFormat="0" applyBorder="0" applyAlignment="0" applyProtection="0"/>
    <xf numFmtId="0" fontId="13" fillId="82" borderId="0" applyNumberFormat="0" applyBorder="0" applyAlignment="0" applyProtection="0"/>
    <xf numFmtId="0" fontId="13" fillId="39" borderId="0" applyNumberFormat="0" applyBorder="0" applyAlignment="0" applyProtection="0"/>
    <xf numFmtId="0" fontId="13" fillId="82" borderId="0" applyNumberFormat="0" applyBorder="0" applyAlignment="0" applyProtection="0"/>
    <xf numFmtId="0" fontId="13" fillId="82"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40"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88" borderId="0" applyNumberFormat="0" applyBorder="0" applyAlignment="0" applyProtection="0"/>
    <xf numFmtId="0" fontId="108" fillId="89" borderId="0" applyNumberFormat="0" applyBorder="0" applyAlignment="0" applyProtection="0"/>
    <xf numFmtId="0" fontId="14" fillId="88" borderId="0" applyNumberFormat="0" applyBorder="0" applyAlignment="0" applyProtection="0"/>
    <xf numFmtId="0" fontId="14" fillId="27" borderId="0" applyNumberFormat="0" applyBorder="0" applyAlignment="0" applyProtection="0"/>
    <xf numFmtId="0" fontId="14" fillId="88"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88" borderId="0" applyNumberFormat="0" applyBorder="0" applyAlignment="0" applyProtection="0"/>
    <xf numFmtId="0" fontId="14" fillId="90" borderId="0" applyNumberFormat="0" applyBorder="0" applyAlignment="0" applyProtection="0"/>
    <xf numFmtId="0" fontId="14" fillId="88" borderId="0" applyNumberFormat="0" applyBorder="0" applyAlignment="0" applyProtection="0"/>
    <xf numFmtId="0" fontId="14" fillId="90" borderId="0" applyNumberFormat="0" applyBorder="0" applyAlignment="0" applyProtection="0"/>
    <xf numFmtId="0" fontId="14" fillId="88" borderId="0" applyNumberFormat="0" applyBorder="0" applyAlignment="0" applyProtection="0"/>
    <xf numFmtId="0" fontId="14" fillId="90" borderId="0" applyNumberFormat="0" applyBorder="0" applyAlignment="0" applyProtection="0"/>
    <xf numFmtId="0" fontId="14" fillId="63" borderId="0" applyNumberFormat="0" applyBorder="0" applyAlignment="0" applyProtection="0"/>
    <xf numFmtId="0" fontId="14" fillId="90" borderId="0" applyNumberFormat="0" applyBorder="0" applyAlignment="0" applyProtection="0"/>
    <xf numFmtId="0" fontId="14" fillId="90" borderId="0" applyNumberFormat="0" applyBorder="0" applyAlignment="0" applyProtection="0"/>
    <xf numFmtId="0" fontId="14" fillId="63" borderId="0" applyNumberFormat="0" applyBorder="0" applyAlignment="0" applyProtection="0"/>
    <xf numFmtId="0" fontId="14" fillId="90" borderId="0" applyNumberFormat="0" applyBorder="0" applyAlignment="0" applyProtection="0"/>
    <xf numFmtId="0" fontId="14" fillId="63" borderId="0" applyNumberFormat="0" applyBorder="0" applyAlignment="0" applyProtection="0"/>
    <xf numFmtId="0" fontId="14" fillId="90" borderId="0" applyNumberFormat="0" applyBorder="0" applyAlignment="0" applyProtection="0"/>
    <xf numFmtId="0" fontId="14" fillId="63" borderId="0" applyNumberFormat="0" applyBorder="0" applyAlignment="0" applyProtection="0"/>
    <xf numFmtId="0" fontId="14" fillId="88" borderId="0" applyNumberFormat="0" applyBorder="0" applyAlignment="0" applyProtection="0"/>
    <xf numFmtId="0" fontId="14" fillId="90" borderId="0" applyNumberFormat="0" applyBorder="0" applyAlignment="0" applyProtection="0"/>
    <xf numFmtId="0" fontId="14" fillId="90" borderId="0" applyNumberFormat="0" applyBorder="0" applyAlignment="0" applyProtection="0"/>
    <xf numFmtId="0" fontId="14" fillId="88"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90" borderId="0" applyNumberFormat="0" applyBorder="0" applyAlignment="0" applyProtection="0"/>
    <xf numFmtId="0" fontId="14" fillId="63" borderId="0" applyNumberFormat="0" applyBorder="0" applyAlignment="0" applyProtection="0"/>
    <xf numFmtId="0" fontId="14" fillId="90" borderId="0" applyNumberFormat="0" applyBorder="0" applyAlignment="0" applyProtection="0"/>
    <xf numFmtId="0" fontId="14" fillId="63" borderId="0" applyNumberFormat="0" applyBorder="0" applyAlignment="0" applyProtection="0"/>
    <xf numFmtId="0" fontId="14" fillId="90" borderId="0" applyNumberFormat="0" applyBorder="0" applyAlignment="0" applyProtection="0"/>
    <xf numFmtId="0" fontId="14" fillId="63" borderId="0" applyNumberFormat="0" applyBorder="0" applyAlignment="0" applyProtection="0"/>
    <xf numFmtId="0" fontId="14" fillId="90" borderId="0" applyNumberFormat="0" applyBorder="0" applyAlignment="0" applyProtection="0"/>
    <xf numFmtId="0" fontId="14" fillId="63" borderId="0" applyNumberFormat="0" applyBorder="0" applyAlignment="0" applyProtection="0"/>
    <xf numFmtId="0" fontId="14" fillId="90" borderId="0" applyNumberFormat="0" applyBorder="0" applyAlignment="0" applyProtection="0"/>
    <xf numFmtId="0" fontId="14" fillId="63" borderId="0" applyNumberFormat="0" applyBorder="0" applyAlignment="0" applyProtection="0"/>
    <xf numFmtId="0" fontId="14" fillId="90" borderId="0" applyNumberFormat="0" applyBorder="0" applyAlignment="0" applyProtection="0"/>
    <xf numFmtId="0" fontId="14" fillId="63" borderId="0" applyNumberFormat="0" applyBorder="0" applyAlignment="0" applyProtection="0"/>
    <xf numFmtId="0" fontId="14" fillId="90" borderId="0" applyNumberFormat="0" applyBorder="0" applyAlignment="0" applyProtection="0"/>
    <xf numFmtId="0" fontId="14" fillId="63" borderId="0" applyNumberFormat="0" applyBorder="0" applyAlignment="0" applyProtection="0"/>
    <xf numFmtId="0" fontId="14" fillId="90" borderId="0" applyNumberFormat="0" applyBorder="0" applyAlignment="0" applyProtection="0"/>
    <xf numFmtId="0" fontId="14" fillId="63" borderId="0" applyNumberFormat="0" applyBorder="0" applyAlignment="0" applyProtection="0"/>
    <xf numFmtId="0" fontId="14" fillId="90" borderId="0" applyNumberFormat="0" applyBorder="0" applyAlignment="0" applyProtection="0"/>
    <xf numFmtId="0" fontId="14" fillId="63" borderId="0" applyNumberFormat="0" applyBorder="0" applyAlignment="0" applyProtection="0"/>
    <xf numFmtId="0" fontId="14" fillId="90" borderId="0" applyNumberFormat="0" applyBorder="0" applyAlignment="0" applyProtection="0"/>
    <xf numFmtId="0" fontId="14" fillId="63" borderId="0" applyNumberFormat="0" applyBorder="0" applyAlignment="0" applyProtection="0"/>
    <xf numFmtId="0" fontId="14" fillId="88" borderId="0" applyNumberFormat="0" applyBorder="0" applyAlignment="0" applyProtection="0"/>
    <xf numFmtId="0" fontId="14" fillId="90" borderId="0" applyNumberFormat="0" applyBorder="0" applyAlignment="0" applyProtection="0"/>
    <xf numFmtId="0" fontId="14" fillId="88" borderId="0" applyNumberFormat="0" applyBorder="0" applyAlignment="0" applyProtection="0"/>
    <xf numFmtId="0" fontId="14" fillId="90" borderId="0" applyNumberFormat="0" applyBorder="0" applyAlignment="0" applyProtection="0"/>
    <xf numFmtId="0" fontId="14" fillId="63" borderId="0" applyNumberFormat="0" applyBorder="0" applyAlignment="0" applyProtection="0"/>
    <xf numFmtId="0" fontId="14" fillId="90" borderId="0" applyNumberFormat="0" applyBorder="0" applyAlignment="0" applyProtection="0"/>
    <xf numFmtId="0" fontId="14" fillId="63" borderId="0" applyNumberFormat="0" applyBorder="0" applyAlignment="0" applyProtection="0"/>
    <xf numFmtId="0" fontId="14" fillId="90"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90" borderId="0" applyNumberFormat="0" applyBorder="0" applyAlignment="0" applyProtection="0"/>
    <xf numFmtId="0" fontId="14" fillId="63" borderId="0" applyNumberFormat="0" applyBorder="0" applyAlignment="0" applyProtection="0"/>
    <xf numFmtId="0" fontId="14" fillId="90" borderId="0" applyNumberFormat="0" applyBorder="0" applyAlignment="0" applyProtection="0"/>
    <xf numFmtId="0" fontId="14" fillId="90" borderId="0" applyNumberFormat="0" applyBorder="0" applyAlignment="0" applyProtection="0"/>
    <xf numFmtId="0" fontId="14" fillId="90" borderId="0" applyNumberFormat="0" applyBorder="0" applyAlignment="0" applyProtection="0"/>
    <xf numFmtId="0" fontId="14" fillId="90" borderId="0" applyNumberFormat="0" applyBorder="0" applyAlignment="0" applyProtection="0"/>
    <xf numFmtId="0" fontId="14" fillId="90" borderId="0" applyNumberFormat="0" applyBorder="0" applyAlignment="0" applyProtection="0"/>
    <xf numFmtId="0" fontId="14" fillId="90" borderId="0" applyNumberFormat="0" applyBorder="0" applyAlignment="0" applyProtection="0"/>
    <xf numFmtId="0" fontId="14" fillId="88" borderId="0" applyNumberFormat="0" applyBorder="0" applyAlignment="0" applyProtection="0"/>
    <xf numFmtId="0" fontId="14" fillId="90" borderId="0" applyNumberFormat="0" applyBorder="0" applyAlignment="0" applyProtection="0"/>
    <xf numFmtId="0" fontId="14" fillId="90" borderId="0" applyNumberFormat="0" applyBorder="0" applyAlignment="0" applyProtection="0"/>
    <xf numFmtId="0" fontId="14" fillId="90" borderId="0" applyNumberFormat="0" applyBorder="0" applyAlignment="0" applyProtection="0"/>
    <xf numFmtId="0" fontId="14" fillId="90" borderId="0" applyNumberFormat="0" applyBorder="0" applyAlignment="0" applyProtection="0"/>
    <xf numFmtId="0" fontId="14" fillId="90" borderId="0" applyNumberFormat="0" applyBorder="0" applyAlignment="0" applyProtection="0"/>
    <xf numFmtId="0" fontId="14" fillId="90" borderId="0" applyNumberFormat="0" applyBorder="0" applyAlignment="0" applyProtection="0"/>
    <xf numFmtId="0" fontId="14" fillId="90" borderId="0" applyNumberFormat="0" applyBorder="0" applyAlignment="0" applyProtection="0"/>
    <xf numFmtId="0" fontId="14" fillId="90" borderId="0" applyNumberFormat="0" applyBorder="0" applyAlignment="0" applyProtection="0"/>
    <xf numFmtId="0" fontId="14" fillId="90" borderId="0" applyNumberFormat="0" applyBorder="0" applyAlignment="0" applyProtection="0"/>
    <xf numFmtId="0" fontId="14" fillId="90" borderId="0" applyNumberFormat="0" applyBorder="0" applyAlignment="0" applyProtection="0"/>
    <xf numFmtId="0" fontId="14" fillId="90" borderId="0" applyNumberFormat="0" applyBorder="0" applyAlignment="0" applyProtection="0"/>
    <xf numFmtId="0" fontId="14" fillId="88" borderId="0" applyNumberFormat="0" applyBorder="0" applyAlignment="0" applyProtection="0"/>
    <xf numFmtId="0" fontId="14" fillId="90" borderId="0" applyNumberFormat="0" applyBorder="0" applyAlignment="0" applyProtection="0"/>
    <xf numFmtId="0" fontId="108" fillId="89" borderId="0" applyNumberFormat="0" applyBorder="0" applyAlignment="0" applyProtection="0"/>
    <xf numFmtId="0" fontId="14" fillId="90" borderId="0" applyNumberFormat="0" applyBorder="0" applyAlignment="0" applyProtection="0"/>
    <xf numFmtId="0" fontId="14" fillId="90" borderId="0" applyNumberFormat="0" applyBorder="0" applyAlignment="0" applyProtection="0"/>
    <xf numFmtId="0" fontId="14" fillId="90" borderId="0" applyNumberFormat="0" applyBorder="0" applyAlignment="0" applyProtection="0"/>
    <xf numFmtId="0" fontId="14" fillId="90" borderId="0" applyNumberFormat="0" applyBorder="0" applyAlignment="0" applyProtection="0"/>
    <xf numFmtId="0" fontId="14" fillId="90" borderId="0" applyNumberFormat="0" applyBorder="0" applyAlignment="0" applyProtection="0"/>
    <xf numFmtId="0" fontId="14" fillId="90" borderId="0" applyNumberFormat="0" applyBorder="0" applyAlignment="0" applyProtection="0"/>
    <xf numFmtId="0" fontId="14" fillId="90" borderId="0" applyNumberFormat="0" applyBorder="0" applyAlignment="0" applyProtection="0"/>
    <xf numFmtId="0" fontId="14" fillId="90" borderId="0" applyNumberFormat="0" applyBorder="0" applyAlignment="0" applyProtection="0"/>
    <xf numFmtId="0" fontId="14" fillId="90" borderId="0" applyNumberFormat="0" applyBorder="0" applyAlignment="0" applyProtection="0"/>
    <xf numFmtId="0" fontId="14" fillId="90" borderId="0" applyNumberFormat="0" applyBorder="0" applyAlignment="0" applyProtection="0"/>
    <xf numFmtId="0" fontId="14" fillId="88" borderId="0" applyNumberFormat="0" applyBorder="0" applyAlignment="0" applyProtection="0"/>
    <xf numFmtId="0" fontId="14" fillId="90" borderId="0" applyNumberFormat="0" applyBorder="0" applyAlignment="0" applyProtection="0"/>
    <xf numFmtId="0" fontId="108" fillId="89" borderId="0" applyNumberFormat="0" applyBorder="0" applyAlignment="0" applyProtection="0"/>
    <xf numFmtId="0" fontId="14" fillId="90" borderId="0" applyNumberFormat="0" applyBorder="0" applyAlignment="0" applyProtection="0"/>
    <xf numFmtId="0" fontId="14" fillId="88" borderId="0" applyNumberFormat="0" applyBorder="0" applyAlignment="0" applyProtection="0"/>
    <xf numFmtId="0" fontId="14" fillId="90" borderId="0" applyNumberFormat="0" applyBorder="0" applyAlignment="0" applyProtection="0"/>
    <xf numFmtId="0" fontId="14" fillId="88" borderId="0" applyNumberFormat="0" applyBorder="0" applyAlignment="0" applyProtection="0"/>
    <xf numFmtId="0" fontId="14" fillId="90" borderId="0" applyNumberFormat="0" applyBorder="0" applyAlignment="0" applyProtection="0"/>
    <xf numFmtId="0" fontId="108" fillId="89" borderId="0" applyNumberFormat="0" applyBorder="0" applyAlignment="0" applyProtection="0"/>
    <xf numFmtId="0" fontId="14" fillId="88" borderId="0" applyNumberFormat="0" applyBorder="0" applyAlignment="0" applyProtection="0"/>
    <xf numFmtId="0" fontId="14" fillId="90" borderId="0" applyNumberFormat="0" applyBorder="0" applyAlignment="0" applyProtection="0"/>
    <xf numFmtId="0" fontId="108" fillId="89" borderId="0" applyNumberFormat="0" applyBorder="0" applyAlignment="0" applyProtection="0"/>
    <xf numFmtId="0" fontId="14" fillId="88" borderId="0" applyNumberFormat="0" applyBorder="0" applyAlignment="0" applyProtection="0"/>
    <xf numFmtId="0" fontId="14" fillId="90" borderId="0" applyNumberFormat="0" applyBorder="0" applyAlignment="0" applyProtection="0"/>
    <xf numFmtId="0" fontId="108" fillId="89"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0"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80" borderId="0" applyNumberFormat="0" applyBorder="0" applyAlignment="0" applyProtection="0"/>
    <xf numFmtId="0" fontId="14" fillId="31" borderId="0" applyNumberFormat="0" applyBorder="0" applyAlignment="0" applyProtection="0"/>
    <xf numFmtId="0" fontId="14" fillId="80" borderId="0" applyNumberFormat="0" applyBorder="0" applyAlignment="0" applyProtection="0"/>
    <xf numFmtId="0" fontId="14" fillId="80" borderId="0" applyNumberFormat="0" applyBorder="0" applyAlignment="0" applyProtection="0"/>
    <xf numFmtId="0" fontId="14" fillId="91" borderId="0" applyNumberFormat="0" applyBorder="0" applyAlignment="0" applyProtection="0"/>
    <xf numFmtId="0" fontId="108" fillId="77" borderId="0" applyNumberFormat="0" applyBorder="0" applyAlignment="0" applyProtection="0"/>
    <xf numFmtId="0" fontId="14" fillId="91" borderId="0" applyNumberFormat="0" applyBorder="0" applyAlignment="0" applyProtection="0"/>
    <xf numFmtId="0" fontId="14" fillId="28" borderId="0" applyNumberFormat="0" applyBorder="0" applyAlignment="0" applyProtection="0"/>
    <xf numFmtId="0" fontId="14" fillId="91"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91" borderId="0" applyNumberFormat="0" applyBorder="0" applyAlignment="0" applyProtection="0"/>
    <xf numFmtId="0" fontId="14" fillId="80" borderId="0" applyNumberFormat="0" applyBorder="0" applyAlignment="0" applyProtection="0"/>
    <xf numFmtId="0" fontId="14" fillId="91" borderId="0" applyNumberFormat="0" applyBorder="0" applyAlignment="0" applyProtection="0"/>
    <xf numFmtId="0" fontId="14" fillId="80" borderId="0" applyNumberFormat="0" applyBorder="0" applyAlignment="0" applyProtection="0"/>
    <xf numFmtId="0" fontId="14" fillId="91" borderId="0" applyNumberFormat="0" applyBorder="0" applyAlignment="0" applyProtection="0"/>
    <xf numFmtId="0" fontId="14" fillId="80" borderId="0" applyNumberFormat="0" applyBorder="0" applyAlignment="0" applyProtection="0"/>
    <xf numFmtId="0" fontId="14" fillId="80" borderId="0" applyNumberFormat="0" applyBorder="0" applyAlignment="0" applyProtection="0"/>
    <xf numFmtId="0" fontId="14" fillId="28" borderId="0" applyNumberFormat="0" applyBorder="0" applyAlignment="0" applyProtection="0"/>
    <xf numFmtId="0" fontId="14" fillId="80" borderId="0" applyNumberFormat="0" applyBorder="0" applyAlignment="0" applyProtection="0"/>
    <xf numFmtId="0" fontId="14" fillId="28" borderId="0" applyNumberFormat="0" applyBorder="0" applyAlignment="0" applyProtection="0"/>
    <xf numFmtId="0" fontId="14" fillId="80" borderId="0" applyNumberFormat="0" applyBorder="0" applyAlignment="0" applyProtection="0"/>
    <xf numFmtId="0" fontId="14" fillId="28" borderId="0" applyNumberFormat="0" applyBorder="0" applyAlignment="0" applyProtection="0"/>
    <xf numFmtId="0" fontId="14" fillId="80" borderId="0" applyNumberFormat="0" applyBorder="0" applyAlignment="0" applyProtection="0"/>
    <xf numFmtId="0" fontId="14" fillId="28" borderId="0" applyNumberFormat="0" applyBorder="0" applyAlignment="0" applyProtection="0"/>
    <xf numFmtId="0" fontId="14" fillId="91" borderId="0" applyNumberFormat="0" applyBorder="0" applyAlignment="0" applyProtection="0"/>
    <xf numFmtId="0" fontId="14" fillId="80" borderId="0" applyNumberFormat="0" applyBorder="0" applyAlignment="0" applyProtection="0"/>
    <xf numFmtId="0" fontId="14" fillId="80" borderId="0" applyNumberFormat="0" applyBorder="0" applyAlignment="0" applyProtection="0"/>
    <xf numFmtId="0" fontId="14" fillId="91"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80" borderId="0" applyNumberFormat="0" applyBorder="0" applyAlignment="0" applyProtection="0"/>
    <xf numFmtId="0" fontId="14" fillId="28" borderId="0" applyNumberFormat="0" applyBorder="0" applyAlignment="0" applyProtection="0"/>
    <xf numFmtId="0" fontId="14" fillId="80" borderId="0" applyNumberFormat="0" applyBorder="0" applyAlignment="0" applyProtection="0"/>
    <xf numFmtId="0" fontId="14" fillId="28" borderId="0" applyNumberFormat="0" applyBorder="0" applyAlignment="0" applyProtection="0"/>
    <xf numFmtId="0" fontId="14" fillId="80" borderId="0" applyNumberFormat="0" applyBorder="0" applyAlignment="0" applyProtection="0"/>
    <xf numFmtId="0" fontId="14" fillId="28" borderId="0" applyNumberFormat="0" applyBorder="0" applyAlignment="0" applyProtection="0"/>
    <xf numFmtId="0" fontId="14" fillId="80" borderId="0" applyNumberFormat="0" applyBorder="0" applyAlignment="0" applyProtection="0"/>
    <xf numFmtId="0" fontId="14" fillId="28" borderId="0" applyNumberFormat="0" applyBorder="0" applyAlignment="0" applyProtection="0"/>
    <xf numFmtId="0" fontId="14" fillId="80" borderId="0" applyNumberFormat="0" applyBorder="0" applyAlignment="0" applyProtection="0"/>
    <xf numFmtId="0" fontId="14" fillId="28" borderId="0" applyNumberFormat="0" applyBorder="0" applyAlignment="0" applyProtection="0"/>
    <xf numFmtId="0" fontId="14" fillId="80" borderId="0" applyNumberFormat="0" applyBorder="0" applyAlignment="0" applyProtection="0"/>
    <xf numFmtId="0" fontId="14" fillId="28" borderId="0" applyNumberFormat="0" applyBorder="0" applyAlignment="0" applyProtection="0"/>
    <xf numFmtId="0" fontId="14" fillId="80" borderId="0" applyNumberFormat="0" applyBorder="0" applyAlignment="0" applyProtection="0"/>
    <xf numFmtId="0" fontId="14" fillId="28" borderId="0" applyNumberFormat="0" applyBorder="0" applyAlignment="0" applyProtection="0"/>
    <xf numFmtId="0" fontId="14" fillId="80" borderId="0" applyNumberFormat="0" applyBorder="0" applyAlignment="0" applyProtection="0"/>
    <xf numFmtId="0" fontId="14" fillId="28" borderId="0" applyNumberFormat="0" applyBorder="0" applyAlignment="0" applyProtection="0"/>
    <xf numFmtId="0" fontId="14" fillId="80" borderId="0" applyNumberFormat="0" applyBorder="0" applyAlignment="0" applyProtection="0"/>
    <xf numFmtId="0" fontId="14" fillId="28" borderId="0" applyNumberFormat="0" applyBorder="0" applyAlignment="0" applyProtection="0"/>
    <xf numFmtId="0" fontId="14" fillId="80" borderId="0" applyNumberFormat="0" applyBorder="0" applyAlignment="0" applyProtection="0"/>
    <xf numFmtId="0" fontId="14" fillId="28" borderId="0" applyNumberFormat="0" applyBorder="0" applyAlignment="0" applyProtection="0"/>
    <xf numFmtId="0" fontId="14" fillId="91" borderId="0" applyNumberFormat="0" applyBorder="0" applyAlignment="0" applyProtection="0"/>
    <xf numFmtId="0" fontId="14" fillId="80" borderId="0" applyNumberFormat="0" applyBorder="0" applyAlignment="0" applyProtection="0"/>
    <xf numFmtId="0" fontId="14" fillId="91" borderId="0" applyNumberFormat="0" applyBorder="0" applyAlignment="0" applyProtection="0"/>
    <xf numFmtId="0" fontId="14" fillId="80" borderId="0" applyNumberFormat="0" applyBorder="0" applyAlignment="0" applyProtection="0"/>
    <xf numFmtId="0" fontId="14" fillId="28" borderId="0" applyNumberFormat="0" applyBorder="0" applyAlignment="0" applyProtection="0"/>
    <xf numFmtId="0" fontId="14" fillId="80" borderId="0" applyNumberFormat="0" applyBorder="0" applyAlignment="0" applyProtection="0"/>
    <xf numFmtId="0" fontId="14" fillId="28" borderId="0" applyNumberFormat="0" applyBorder="0" applyAlignment="0" applyProtection="0"/>
    <xf numFmtId="0" fontId="14" fillId="80"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80" borderId="0" applyNumberFormat="0" applyBorder="0" applyAlignment="0" applyProtection="0"/>
    <xf numFmtId="0" fontId="14" fillId="80" borderId="0" applyNumberFormat="0" applyBorder="0" applyAlignment="0" applyProtection="0"/>
    <xf numFmtId="0" fontId="14" fillId="80" borderId="0" applyNumberFormat="0" applyBorder="0" applyAlignment="0" applyProtection="0"/>
    <xf numFmtId="0" fontId="14" fillId="80" borderId="0" applyNumberFormat="0" applyBorder="0" applyAlignment="0" applyProtection="0"/>
    <xf numFmtId="0" fontId="14" fillId="80" borderId="0" applyNumberFormat="0" applyBorder="0" applyAlignment="0" applyProtection="0"/>
    <xf numFmtId="0" fontId="14" fillId="80" borderId="0" applyNumberFormat="0" applyBorder="0" applyAlignment="0" applyProtection="0"/>
    <xf numFmtId="0" fontId="14" fillId="80" borderId="0" applyNumberFormat="0" applyBorder="0" applyAlignment="0" applyProtection="0"/>
    <xf numFmtId="0" fontId="14" fillId="91" borderId="0" applyNumberFormat="0" applyBorder="0" applyAlignment="0" applyProtection="0"/>
    <xf numFmtId="0" fontId="14" fillId="80" borderId="0" applyNumberFormat="0" applyBorder="0" applyAlignment="0" applyProtection="0"/>
    <xf numFmtId="0" fontId="14" fillId="80" borderId="0" applyNumberFormat="0" applyBorder="0" applyAlignment="0" applyProtection="0"/>
    <xf numFmtId="0" fontId="14" fillId="80" borderId="0" applyNumberFormat="0" applyBorder="0" applyAlignment="0" applyProtection="0"/>
    <xf numFmtId="0" fontId="14" fillId="80" borderId="0" applyNumberFormat="0" applyBorder="0" applyAlignment="0" applyProtection="0"/>
    <xf numFmtId="0" fontId="14" fillId="80" borderId="0" applyNumberFormat="0" applyBorder="0" applyAlignment="0" applyProtection="0"/>
    <xf numFmtId="0" fontId="14" fillId="80" borderId="0" applyNumberFormat="0" applyBorder="0" applyAlignment="0" applyProtection="0"/>
    <xf numFmtId="0" fontId="14" fillId="80" borderId="0" applyNumberFormat="0" applyBorder="0" applyAlignment="0" applyProtection="0"/>
    <xf numFmtId="0" fontId="14" fillId="80" borderId="0" applyNumberFormat="0" applyBorder="0" applyAlignment="0" applyProtection="0"/>
    <xf numFmtId="0" fontId="14" fillId="80" borderId="0" applyNumberFormat="0" applyBorder="0" applyAlignment="0" applyProtection="0"/>
    <xf numFmtId="0" fontId="14" fillId="80" borderId="0" applyNumberFormat="0" applyBorder="0" applyAlignment="0" applyProtection="0"/>
    <xf numFmtId="0" fontId="14" fillId="80" borderId="0" applyNumberFormat="0" applyBorder="0" applyAlignment="0" applyProtection="0"/>
    <xf numFmtId="0" fontId="14" fillId="91" borderId="0" applyNumberFormat="0" applyBorder="0" applyAlignment="0" applyProtection="0"/>
    <xf numFmtId="0" fontId="14" fillId="80" borderId="0" applyNumberFormat="0" applyBorder="0" applyAlignment="0" applyProtection="0"/>
    <xf numFmtId="0" fontId="108" fillId="77" borderId="0" applyNumberFormat="0" applyBorder="0" applyAlignment="0" applyProtection="0"/>
    <xf numFmtId="0" fontId="14" fillId="80" borderId="0" applyNumberFormat="0" applyBorder="0" applyAlignment="0" applyProtection="0"/>
    <xf numFmtId="0" fontId="14" fillId="80" borderId="0" applyNumberFormat="0" applyBorder="0" applyAlignment="0" applyProtection="0"/>
    <xf numFmtId="0" fontId="14" fillId="80" borderId="0" applyNumberFormat="0" applyBorder="0" applyAlignment="0" applyProtection="0"/>
    <xf numFmtId="0" fontId="14" fillId="80" borderId="0" applyNumberFormat="0" applyBorder="0" applyAlignment="0" applyProtection="0"/>
    <xf numFmtId="0" fontId="14" fillId="80" borderId="0" applyNumberFormat="0" applyBorder="0" applyAlignment="0" applyProtection="0"/>
    <xf numFmtId="0" fontId="14" fillId="80" borderId="0" applyNumberFormat="0" applyBorder="0" applyAlignment="0" applyProtection="0"/>
    <xf numFmtId="0" fontId="14" fillId="80" borderId="0" applyNumberFormat="0" applyBorder="0" applyAlignment="0" applyProtection="0"/>
    <xf numFmtId="0" fontId="14" fillId="80" borderId="0" applyNumberFormat="0" applyBorder="0" applyAlignment="0" applyProtection="0"/>
    <xf numFmtId="0" fontId="14" fillId="80" borderId="0" applyNumberFormat="0" applyBorder="0" applyAlignment="0" applyProtection="0"/>
    <xf numFmtId="0" fontId="14" fillId="80" borderId="0" applyNumberFormat="0" applyBorder="0" applyAlignment="0" applyProtection="0"/>
    <xf numFmtId="0" fontId="14" fillId="91" borderId="0" applyNumberFormat="0" applyBorder="0" applyAlignment="0" applyProtection="0"/>
    <xf numFmtId="0" fontId="14" fillId="80" borderId="0" applyNumberFormat="0" applyBorder="0" applyAlignment="0" applyProtection="0"/>
    <xf numFmtId="0" fontId="108" fillId="77" borderId="0" applyNumberFormat="0" applyBorder="0" applyAlignment="0" applyProtection="0"/>
    <xf numFmtId="0" fontId="14" fillId="80" borderId="0" applyNumberFormat="0" applyBorder="0" applyAlignment="0" applyProtection="0"/>
    <xf numFmtId="0" fontId="14" fillId="91" borderId="0" applyNumberFormat="0" applyBorder="0" applyAlignment="0" applyProtection="0"/>
    <xf numFmtId="0" fontId="14" fillId="80" borderId="0" applyNumberFormat="0" applyBorder="0" applyAlignment="0" applyProtection="0"/>
    <xf numFmtId="0" fontId="14" fillId="91" borderId="0" applyNumberFormat="0" applyBorder="0" applyAlignment="0" applyProtection="0"/>
    <xf numFmtId="0" fontId="14" fillId="80" borderId="0" applyNumberFormat="0" applyBorder="0" applyAlignment="0" applyProtection="0"/>
    <xf numFmtId="0" fontId="108" fillId="77" borderId="0" applyNumberFormat="0" applyBorder="0" applyAlignment="0" applyProtection="0"/>
    <xf numFmtId="0" fontId="14" fillId="91" borderId="0" applyNumberFormat="0" applyBorder="0" applyAlignment="0" applyProtection="0"/>
    <xf numFmtId="0" fontId="14" fillId="80" borderId="0" applyNumberFormat="0" applyBorder="0" applyAlignment="0" applyProtection="0"/>
    <xf numFmtId="0" fontId="108" fillId="77" borderId="0" applyNumberFormat="0" applyBorder="0" applyAlignment="0" applyProtection="0"/>
    <xf numFmtId="0" fontId="14" fillId="91" borderId="0" applyNumberFormat="0" applyBorder="0" applyAlignment="0" applyProtection="0"/>
    <xf numFmtId="0" fontId="14" fillId="80" borderId="0" applyNumberFormat="0" applyBorder="0" applyAlignment="0" applyProtection="0"/>
    <xf numFmtId="0" fontId="108" fillId="77"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35"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4" fillId="92" borderId="0" applyNumberFormat="0" applyBorder="0" applyAlignment="0" applyProtection="0"/>
    <xf numFmtId="0" fontId="14" fillId="43"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08" fillId="25" borderId="0" applyNumberFormat="0" applyBorder="0" applyAlignment="0" applyProtection="0"/>
    <xf numFmtId="0" fontId="14" fillId="93" borderId="0" applyNumberFormat="0" applyBorder="0" applyAlignment="0" applyProtection="0"/>
    <xf numFmtId="0" fontId="14" fillId="44" borderId="0" applyNumberFormat="0" applyBorder="0" applyAlignment="0" applyProtection="0"/>
    <xf numFmtId="0" fontId="14" fillId="9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93" borderId="0" applyNumberFormat="0" applyBorder="0" applyAlignment="0" applyProtection="0"/>
    <xf numFmtId="0" fontId="14" fillId="94" borderId="0" applyNumberFormat="0" applyBorder="0" applyAlignment="0" applyProtection="0"/>
    <xf numFmtId="0" fontId="14" fillId="93" borderId="0" applyNumberFormat="0" applyBorder="0" applyAlignment="0" applyProtection="0"/>
    <xf numFmtId="0" fontId="14" fillId="94" borderId="0" applyNumberFormat="0" applyBorder="0" applyAlignment="0" applyProtection="0"/>
    <xf numFmtId="0" fontId="14" fillId="93" borderId="0" applyNumberFormat="0" applyBorder="0" applyAlignment="0" applyProtection="0"/>
    <xf numFmtId="0" fontId="14" fillId="94" borderId="0" applyNumberFormat="0" applyBorder="0" applyAlignment="0" applyProtection="0"/>
    <xf numFmtId="0" fontId="14" fillId="25"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14" fillId="25" borderId="0" applyNumberFormat="0" applyBorder="0" applyAlignment="0" applyProtection="0"/>
    <xf numFmtId="0" fontId="14" fillId="94" borderId="0" applyNumberFormat="0" applyBorder="0" applyAlignment="0" applyProtection="0"/>
    <xf numFmtId="0" fontId="14" fillId="25" borderId="0" applyNumberFormat="0" applyBorder="0" applyAlignment="0" applyProtection="0"/>
    <xf numFmtId="0" fontId="14" fillId="94" borderId="0" applyNumberFormat="0" applyBorder="0" applyAlignment="0" applyProtection="0"/>
    <xf numFmtId="0" fontId="14" fillId="25" borderId="0" applyNumberFormat="0" applyBorder="0" applyAlignment="0" applyProtection="0"/>
    <xf numFmtId="0" fontId="14" fillId="93"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14" fillId="9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94" borderId="0" applyNumberFormat="0" applyBorder="0" applyAlignment="0" applyProtection="0"/>
    <xf numFmtId="0" fontId="14" fillId="25" borderId="0" applyNumberFormat="0" applyBorder="0" applyAlignment="0" applyProtection="0"/>
    <xf numFmtId="0" fontId="14" fillId="94" borderId="0" applyNumberFormat="0" applyBorder="0" applyAlignment="0" applyProtection="0"/>
    <xf numFmtId="0" fontId="14" fillId="25" borderId="0" applyNumberFormat="0" applyBorder="0" applyAlignment="0" applyProtection="0"/>
    <xf numFmtId="0" fontId="14" fillId="94" borderId="0" applyNumberFormat="0" applyBorder="0" applyAlignment="0" applyProtection="0"/>
    <xf numFmtId="0" fontId="14" fillId="25" borderId="0" applyNumberFormat="0" applyBorder="0" applyAlignment="0" applyProtection="0"/>
    <xf numFmtId="0" fontId="14" fillId="94" borderId="0" applyNumberFormat="0" applyBorder="0" applyAlignment="0" applyProtection="0"/>
    <xf numFmtId="0" fontId="14" fillId="25" borderId="0" applyNumberFormat="0" applyBorder="0" applyAlignment="0" applyProtection="0"/>
    <xf numFmtId="0" fontId="14" fillId="94" borderId="0" applyNumberFormat="0" applyBorder="0" applyAlignment="0" applyProtection="0"/>
    <xf numFmtId="0" fontId="14" fillId="25" borderId="0" applyNumberFormat="0" applyBorder="0" applyAlignment="0" applyProtection="0"/>
    <xf numFmtId="0" fontId="14" fillId="94" borderId="0" applyNumberFormat="0" applyBorder="0" applyAlignment="0" applyProtection="0"/>
    <xf numFmtId="0" fontId="14" fillId="25" borderId="0" applyNumberFormat="0" applyBorder="0" applyAlignment="0" applyProtection="0"/>
    <xf numFmtId="0" fontId="14" fillId="94" borderId="0" applyNumberFormat="0" applyBorder="0" applyAlignment="0" applyProtection="0"/>
    <xf numFmtId="0" fontId="14" fillId="25" borderId="0" applyNumberFormat="0" applyBorder="0" applyAlignment="0" applyProtection="0"/>
    <xf numFmtId="0" fontId="14" fillId="94" borderId="0" applyNumberFormat="0" applyBorder="0" applyAlignment="0" applyProtection="0"/>
    <xf numFmtId="0" fontId="14" fillId="25" borderId="0" applyNumberFormat="0" applyBorder="0" applyAlignment="0" applyProtection="0"/>
    <xf numFmtId="0" fontId="14" fillId="94" borderId="0" applyNumberFormat="0" applyBorder="0" applyAlignment="0" applyProtection="0"/>
    <xf numFmtId="0" fontId="14" fillId="25" borderId="0" applyNumberFormat="0" applyBorder="0" applyAlignment="0" applyProtection="0"/>
    <xf numFmtId="0" fontId="14" fillId="94" borderId="0" applyNumberFormat="0" applyBorder="0" applyAlignment="0" applyProtection="0"/>
    <xf numFmtId="0" fontId="14" fillId="25" borderId="0" applyNumberFormat="0" applyBorder="0" applyAlignment="0" applyProtection="0"/>
    <xf numFmtId="0" fontId="14" fillId="93" borderId="0" applyNumberFormat="0" applyBorder="0" applyAlignment="0" applyProtection="0"/>
    <xf numFmtId="0" fontId="14" fillId="94" borderId="0" applyNumberFormat="0" applyBorder="0" applyAlignment="0" applyProtection="0"/>
    <xf numFmtId="0" fontId="14" fillId="93" borderId="0" applyNumberFormat="0" applyBorder="0" applyAlignment="0" applyProtection="0"/>
    <xf numFmtId="0" fontId="14" fillId="94" borderId="0" applyNumberFormat="0" applyBorder="0" applyAlignment="0" applyProtection="0"/>
    <xf numFmtId="0" fontId="14" fillId="25" borderId="0" applyNumberFormat="0" applyBorder="0" applyAlignment="0" applyProtection="0"/>
    <xf numFmtId="0" fontId="14" fillId="94" borderId="0" applyNumberFormat="0" applyBorder="0" applyAlignment="0" applyProtection="0"/>
    <xf numFmtId="0" fontId="14" fillId="25" borderId="0" applyNumberFormat="0" applyBorder="0" applyAlignment="0" applyProtection="0"/>
    <xf numFmtId="0" fontId="14" fillId="9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94" borderId="0" applyNumberFormat="0" applyBorder="0" applyAlignment="0" applyProtection="0"/>
    <xf numFmtId="0" fontId="14" fillId="25"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14" fillId="93"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14" fillId="93" borderId="0" applyNumberFormat="0" applyBorder="0" applyAlignment="0" applyProtection="0"/>
    <xf numFmtId="0" fontId="14" fillId="94" borderId="0" applyNumberFormat="0" applyBorder="0" applyAlignment="0" applyProtection="0"/>
    <xf numFmtId="0" fontId="108" fillId="25"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14" fillId="94" borderId="0" applyNumberFormat="0" applyBorder="0" applyAlignment="0" applyProtection="0"/>
    <xf numFmtId="0" fontId="14" fillId="93" borderId="0" applyNumberFormat="0" applyBorder="0" applyAlignment="0" applyProtection="0"/>
    <xf numFmtId="0" fontId="14" fillId="94" borderId="0" applyNumberFormat="0" applyBorder="0" applyAlignment="0" applyProtection="0"/>
    <xf numFmtId="0" fontId="108" fillId="25" borderId="0" applyNumberFormat="0" applyBorder="0" applyAlignment="0" applyProtection="0"/>
    <xf numFmtId="0" fontId="14" fillId="94" borderId="0" applyNumberFormat="0" applyBorder="0" applyAlignment="0" applyProtection="0"/>
    <xf numFmtId="0" fontId="14" fillId="93" borderId="0" applyNumberFormat="0" applyBorder="0" applyAlignment="0" applyProtection="0"/>
    <xf numFmtId="0" fontId="14" fillId="94" borderId="0" applyNumberFormat="0" applyBorder="0" applyAlignment="0" applyProtection="0"/>
    <xf numFmtId="0" fontId="14" fillId="93" borderId="0" applyNumberFormat="0" applyBorder="0" applyAlignment="0" applyProtection="0"/>
    <xf numFmtId="0" fontId="14" fillId="94" borderId="0" applyNumberFormat="0" applyBorder="0" applyAlignment="0" applyProtection="0"/>
    <xf numFmtId="0" fontId="108" fillId="25" borderId="0" applyNumberFormat="0" applyBorder="0" applyAlignment="0" applyProtection="0"/>
    <xf numFmtId="0" fontId="14" fillId="93" borderId="0" applyNumberFormat="0" applyBorder="0" applyAlignment="0" applyProtection="0"/>
    <xf numFmtId="0" fontId="14" fillId="94" borderId="0" applyNumberFormat="0" applyBorder="0" applyAlignment="0" applyProtection="0"/>
    <xf numFmtId="0" fontId="108" fillId="25" borderId="0" applyNumberFormat="0" applyBorder="0" applyAlignment="0" applyProtection="0"/>
    <xf numFmtId="0" fontId="14" fillId="93" borderId="0" applyNumberFormat="0" applyBorder="0" applyAlignment="0" applyProtection="0"/>
    <xf numFmtId="0" fontId="14" fillId="94" borderId="0" applyNumberFormat="0" applyBorder="0" applyAlignment="0" applyProtection="0"/>
    <xf numFmtId="0" fontId="108" fillId="25"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7" fillId="0" borderId="0" applyNumberFormat="0" applyFill="0" applyBorder="0" applyAlignment="0" applyProtection="0"/>
    <xf numFmtId="0" fontId="111" fillId="35"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0" fontId="111" fillId="35" borderId="0" applyNumberFormat="0" applyBorder="0" applyAlignment="0" applyProtection="0"/>
    <xf numFmtId="0" fontId="16" fillId="19" borderId="0" applyNumberFormat="0" applyBorder="0" applyAlignment="0" applyProtection="0"/>
    <xf numFmtId="0" fontId="112" fillId="42" borderId="0" applyNumberFormat="0" applyBorder="0" applyAlignment="0" applyProtection="0"/>
    <xf numFmtId="0" fontId="99" fillId="19" borderId="0" applyNumberFormat="0" applyBorder="0" applyAlignment="0" applyProtection="0"/>
    <xf numFmtId="0" fontId="99" fillId="19" borderId="0" applyNumberFormat="0" applyBorder="0" applyAlignment="0" applyProtection="0"/>
    <xf numFmtId="0" fontId="111" fillId="35" borderId="0" applyNumberFormat="0" applyBorder="0" applyAlignment="0" applyProtection="0"/>
    <xf numFmtId="0" fontId="112" fillId="42" borderId="0" applyNumberFormat="0" applyBorder="0" applyAlignment="0" applyProtection="0"/>
    <xf numFmtId="0" fontId="16" fillId="19"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12" fillId="42"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12" fillId="42" borderId="0" applyNumberFormat="0" applyBorder="0" applyAlignment="0" applyProtection="0"/>
    <xf numFmtId="0" fontId="112" fillId="42" borderId="0" applyNumberFormat="0" applyBorder="0" applyAlignment="0" applyProtection="0"/>
    <xf numFmtId="215" fontId="113" fillId="0" borderId="0" applyFont="0" applyFill="0" applyBorder="0" applyAlignment="0" applyProtection="0"/>
    <xf numFmtId="170" fontId="20" fillId="0" borderId="0" applyFill="0" applyBorder="0" applyAlignment="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5" fillId="96" borderId="7" applyNumberFormat="0" applyAlignment="0" applyProtection="0"/>
    <xf numFmtId="0" fontId="114" fillId="95" borderId="40"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4" fillId="95" borderId="40" applyNumberFormat="0" applyAlignment="0" applyProtection="0"/>
    <xf numFmtId="0" fontId="114" fillId="95" borderId="40" applyNumberFormat="0" applyAlignment="0" applyProtection="0"/>
    <xf numFmtId="0" fontId="115" fillId="96" borderId="7"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5" fillId="96" borderId="7"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4" fillId="95" borderId="40"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4" fillId="95" borderId="40"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96" borderId="7" applyNumberFormat="0" applyAlignment="0" applyProtection="0"/>
    <xf numFmtId="0" fontId="115" fillId="78" borderId="7" applyNumberFormat="0" applyAlignment="0" applyProtection="0"/>
    <xf numFmtId="0" fontId="115" fillId="96" borderId="7"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5" fillId="96" borderId="7" applyNumberFormat="0" applyAlignment="0" applyProtection="0"/>
    <xf numFmtId="0" fontId="115" fillId="78" borderId="7" applyNumberFormat="0" applyAlignment="0" applyProtection="0"/>
    <xf numFmtId="0" fontId="115" fillId="78" borderId="7" applyNumberFormat="0" applyAlignment="0" applyProtection="0"/>
    <xf numFmtId="0" fontId="115" fillId="78" borderId="7" applyNumberFormat="0" applyAlignment="0" applyProtection="0"/>
    <xf numFmtId="0" fontId="115" fillId="78" borderId="7" applyNumberFormat="0" applyAlignment="0" applyProtection="0"/>
    <xf numFmtId="0" fontId="115" fillId="78" borderId="7" applyNumberFormat="0" applyAlignment="0" applyProtection="0"/>
    <xf numFmtId="0" fontId="115" fillId="78" borderId="7" applyNumberFormat="0" applyAlignment="0" applyProtection="0"/>
    <xf numFmtId="0" fontId="115" fillId="96" borderId="7" applyNumberFormat="0" applyAlignment="0" applyProtection="0"/>
    <xf numFmtId="0" fontId="115" fillId="78" borderId="7" applyNumberFormat="0" applyAlignment="0" applyProtection="0"/>
    <xf numFmtId="0" fontId="115" fillId="78" borderId="7" applyNumberFormat="0" applyAlignment="0" applyProtection="0"/>
    <xf numFmtId="0" fontId="115" fillId="78" borderId="7" applyNumberFormat="0" applyAlignment="0" applyProtection="0"/>
    <xf numFmtId="0" fontId="115" fillId="78" borderId="7" applyNumberFormat="0" applyAlignment="0" applyProtection="0"/>
    <xf numFmtId="0" fontId="115" fillId="78" borderId="7" applyNumberFormat="0" applyAlignment="0" applyProtection="0"/>
    <xf numFmtId="0" fontId="115" fillId="78" borderId="7" applyNumberFormat="0" applyAlignment="0" applyProtection="0"/>
    <xf numFmtId="0" fontId="115" fillId="96" borderId="7" applyNumberFormat="0" applyAlignment="0" applyProtection="0"/>
    <xf numFmtId="0" fontId="115" fillId="78" borderId="7" applyNumberFormat="0" applyAlignment="0" applyProtection="0"/>
    <xf numFmtId="0" fontId="115" fillId="78" borderId="7" applyNumberFormat="0" applyAlignment="0" applyProtection="0"/>
    <xf numFmtId="0" fontId="115" fillId="78" borderId="7" applyNumberFormat="0" applyAlignment="0" applyProtection="0"/>
    <xf numFmtId="0" fontId="115" fillId="78" borderId="7" applyNumberFormat="0" applyAlignment="0" applyProtection="0"/>
    <xf numFmtId="0" fontId="115" fillId="78" borderId="7" applyNumberFormat="0" applyAlignment="0" applyProtection="0"/>
    <xf numFmtId="0" fontId="115" fillId="78" borderId="7" applyNumberFormat="0" applyAlignment="0" applyProtection="0"/>
    <xf numFmtId="0" fontId="115" fillId="96" borderId="7" applyNumberFormat="0" applyAlignment="0" applyProtection="0"/>
    <xf numFmtId="0" fontId="115" fillId="78" borderId="7" applyNumberFormat="0" applyAlignment="0" applyProtection="0"/>
    <xf numFmtId="0" fontId="115" fillId="78" borderId="7" applyNumberFormat="0" applyAlignment="0" applyProtection="0"/>
    <xf numFmtId="0" fontId="115" fillId="78" borderId="7" applyNumberFormat="0" applyAlignment="0" applyProtection="0"/>
    <xf numFmtId="0" fontId="115" fillId="78" borderId="7" applyNumberFormat="0" applyAlignment="0" applyProtection="0"/>
    <xf numFmtId="0" fontId="115" fillId="78" borderId="7" applyNumberFormat="0" applyAlignment="0" applyProtection="0"/>
    <xf numFmtId="0" fontId="115" fillId="78" borderId="7" applyNumberFormat="0" applyAlignment="0" applyProtection="0"/>
    <xf numFmtId="0" fontId="116" fillId="64" borderId="36" applyNumberFormat="0" applyAlignment="0" applyProtection="0"/>
    <xf numFmtId="0" fontId="115" fillId="78" borderId="7" applyNumberFormat="0" applyAlignment="0" applyProtection="0"/>
    <xf numFmtId="0" fontId="115" fillId="78" borderId="7" applyNumberFormat="0" applyAlignment="0" applyProtection="0"/>
    <xf numFmtId="0" fontId="115" fillId="78" borderId="7" applyNumberFormat="0" applyAlignment="0" applyProtection="0"/>
    <xf numFmtId="0" fontId="115" fillId="78" borderId="7" applyNumberFormat="0" applyAlignment="0" applyProtection="0"/>
    <xf numFmtId="0" fontId="115" fillId="78" borderId="7" applyNumberFormat="0" applyAlignment="0" applyProtection="0"/>
    <xf numFmtId="0" fontId="115" fillId="78" borderId="7" applyNumberFormat="0" applyAlignment="0" applyProtection="0"/>
    <xf numFmtId="0" fontId="116" fillId="64" borderId="36" applyNumberFormat="0" applyAlignment="0" applyProtection="0"/>
    <xf numFmtId="0" fontId="115" fillId="78" borderId="7" applyNumberFormat="0" applyAlignment="0" applyProtection="0"/>
    <xf numFmtId="0" fontId="115" fillId="78" borderId="7" applyNumberFormat="0" applyAlignment="0" applyProtection="0"/>
    <xf numFmtId="0" fontId="115" fillId="78" borderId="7" applyNumberFormat="0" applyAlignment="0" applyProtection="0"/>
    <xf numFmtId="0" fontId="115" fillId="78" borderId="7" applyNumberFormat="0" applyAlignment="0" applyProtection="0"/>
    <xf numFmtId="0" fontId="115" fillId="78" borderId="7" applyNumberFormat="0" applyAlignment="0" applyProtection="0"/>
    <xf numFmtId="0" fontId="115" fillId="78" borderId="7" applyNumberFormat="0" applyAlignment="0" applyProtection="0"/>
    <xf numFmtId="0" fontId="115" fillId="78" borderId="7" applyNumberFormat="0" applyAlignment="0" applyProtection="0"/>
    <xf numFmtId="0" fontId="115" fillId="78" borderId="7" applyNumberFormat="0" applyAlignment="0" applyProtection="0"/>
    <xf numFmtId="0" fontId="115" fillId="78" borderId="7"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22" fillId="45" borderId="7"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22" fillId="45" borderId="7"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5" fillId="78" borderId="7" applyNumberFormat="0" applyAlignment="0" applyProtection="0"/>
    <xf numFmtId="0" fontId="115" fillId="78" borderId="7" applyNumberFormat="0" applyAlignment="0" applyProtection="0"/>
    <xf numFmtId="0" fontId="115" fillId="78" borderId="7"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22" fillId="45" borderId="7" applyNumberFormat="0" applyAlignment="0" applyProtection="0"/>
    <xf numFmtId="0" fontId="114" fillId="95" borderId="40" applyNumberFormat="0" applyAlignment="0" applyProtection="0"/>
    <xf numFmtId="0" fontId="114" fillId="95" borderId="40" applyNumberFormat="0" applyAlignment="0" applyProtection="0"/>
    <xf numFmtId="0" fontId="22" fillId="45" borderId="7"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114" fillId="95" borderId="40" applyNumberFormat="0" applyAlignment="0" applyProtection="0"/>
    <xf numFmtId="0" fontId="22" fillId="45" borderId="7" applyNumberFormat="0" applyAlignment="0" applyProtection="0"/>
    <xf numFmtId="0" fontId="114" fillId="95" borderId="40" applyNumberFormat="0" applyAlignment="0" applyProtection="0"/>
    <xf numFmtId="0" fontId="114" fillId="95" borderId="40" applyNumberFormat="0" applyAlignment="0" applyProtection="0"/>
    <xf numFmtId="0" fontId="22" fillId="45" borderId="7" applyNumberFormat="0" applyAlignment="0" applyProtection="0"/>
    <xf numFmtId="172" fontId="6" fillId="0" borderId="0" applyFill="0" applyBorder="0" applyProtection="0"/>
    <xf numFmtId="172" fontId="6" fillId="0" borderId="0" applyFill="0" applyBorder="0" applyProtection="0"/>
    <xf numFmtId="172" fontId="6" fillId="0" borderId="0" applyFill="0" applyBorder="0" applyProtection="0"/>
    <xf numFmtId="172" fontId="6" fillId="0" borderId="0" applyFill="0" applyBorder="0" applyProtection="0"/>
    <xf numFmtId="0" fontId="24" fillId="36" borderId="8" applyNumberFormat="0" applyAlignment="0" applyProtection="0"/>
    <xf numFmtId="0" fontId="24" fillId="90" borderId="8" applyNumberFormat="0" applyAlignment="0" applyProtection="0"/>
    <xf numFmtId="0" fontId="24" fillId="90" borderId="8" applyNumberFormat="0" applyAlignment="0" applyProtection="0"/>
    <xf numFmtId="0" fontId="24" fillId="36" borderId="8" applyNumberFormat="0" applyAlignment="0" applyProtection="0"/>
    <xf numFmtId="0" fontId="24" fillId="89" borderId="8" applyNumberFormat="0" applyAlignment="0" applyProtection="0"/>
    <xf numFmtId="0" fontId="24" fillId="90" borderId="8" applyNumberFormat="0" applyAlignment="0" applyProtection="0"/>
    <xf numFmtId="0" fontId="104" fillId="73" borderId="39" applyNumberFormat="0" applyAlignment="0" applyProtection="0"/>
    <xf numFmtId="0" fontId="104" fillId="73" borderId="39" applyNumberFormat="0" applyAlignment="0" applyProtection="0"/>
    <xf numFmtId="0" fontId="24" fillId="36" borderId="8" applyNumberFormat="0" applyAlignment="0" applyProtection="0"/>
    <xf numFmtId="0" fontId="24" fillId="90" borderId="8" applyNumberFormat="0" applyAlignment="0" applyProtection="0"/>
    <xf numFmtId="0" fontId="24" fillId="89" borderId="8" applyNumberFormat="0" applyAlignment="0" applyProtection="0"/>
    <xf numFmtId="0" fontId="24" fillId="46" borderId="8" applyNumberFormat="0" applyAlignment="0" applyProtection="0"/>
    <xf numFmtId="0" fontId="24" fillId="46" borderId="8" applyNumberFormat="0" applyAlignment="0" applyProtection="0"/>
    <xf numFmtId="0" fontId="24" fillId="46" borderId="8" applyNumberFormat="0" applyAlignment="0" applyProtection="0"/>
    <xf numFmtId="0" fontId="24" fillId="90" borderId="8" applyNumberFormat="0" applyAlignment="0" applyProtection="0"/>
    <xf numFmtId="0" fontId="24" fillId="46" borderId="8" applyNumberFormat="0" applyAlignment="0" applyProtection="0"/>
    <xf numFmtId="0" fontId="24" fillId="46" borderId="8" applyNumberFormat="0" applyAlignment="0" applyProtection="0"/>
    <xf numFmtId="0" fontId="24" fillId="90" borderId="8" applyNumberFormat="0" applyAlignment="0" applyProtection="0"/>
    <xf numFmtId="0" fontId="24" fillId="90" borderId="8" applyNumberFormat="0" applyAlignment="0" applyProtection="0"/>
    <xf numFmtId="41" fontId="6" fillId="47" borderId="0"/>
    <xf numFmtId="41" fontId="6" fillId="47"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173" fontId="6"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3" fontId="6" fillId="0" borderId="0" applyFont="0" applyFill="0" applyBorder="0" applyAlignment="0" applyProtection="0"/>
    <xf numFmtId="43" fontId="4"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17"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18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118" fillId="0" borderId="0" applyFont="0" applyFill="0" applyBorder="0" applyAlignment="0" applyProtection="0"/>
    <xf numFmtId="3" fontId="28" fillId="0" borderId="0" applyFont="0" applyFill="0" applyBorder="0" applyAlignment="0" applyProtection="0"/>
    <xf numFmtId="20" fontId="6" fillId="0" borderId="0" applyFont="0" applyFill="0" applyBorder="0" applyAlignment="0" applyProtection="0"/>
    <xf numFmtId="20" fontId="6" fillId="0" borderId="0" applyFont="0" applyFill="0" applyBorder="0" applyAlignment="0" applyProtection="0"/>
    <xf numFmtId="20" fontId="6" fillId="0" borderId="0" applyFont="0" applyFill="0" applyBorder="0" applyAlignment="0" applyProtection="0"/>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8" fontId="38" fillId="0" borderId="9">
      <protection locked="0"/>
    </xf>
    <xf numFmtId="44" fontId="13" fillId="0" borderId="0" applyFont="0" applyFill="0" applyBorder="0" applyAlignment="0" applyProtection="0"/>
    <xf numFmtId="44" fontId="6" fillId="0" borderId="0" applyFont="0" applyFill="0" applyBorder="0" applyAlignment="0" applyProtection="0"/>
    <xf numFmtId="44" fontId="13" fillId="0" borderId="0" applyFont="0" applyFill="0" applyBorder="0" applyAlignment="0" applyProtection="0"/>
    <xf numFmtId="44" fontId="6" fillId="0" borderId="0" applyFont="0" applyFill="0" applyBorder="0" applyAlignment="0" applyProtection="0"/>
    <xf numFmtId="44" fontId="1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3" fillId="0" borderId="0" applyFont="0" applyFill="0" applyBorder="0" applyAlignment="0" applyProtection="0"/>
    <xf numFmtId="44" fontId="3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1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5" fontId="118"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0" fontId="28"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0" fontId="28"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217"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42" fontId="119" fillId="0" borderId="0" applyFill="0" applyBorder="0" applyAlignment="0" applyProtection="0"/>
    <xf numFmtId="0" fontId="41" fillId="97" borderId="0" applyNumberFormat="0" applyBorder="0" applyAlignment="0" applyProtection="0"/>
    <xf numFmtId="0" fontId="41" fillId="48" borderId="0" applyNumberFormat="0" applyBorder="0" applyAlignment="0" applyProtection="0"/>
    <xf numFmtId="0" fontId="41" fillId="97" borderId="0" applyNumberFormat="0" applyBorder="0" applyAlignment="0" applyProtection="0"/>
    <xf numFmtId="0" fontId="41" fillId="98" borderId="0" applyNumberFormat="0" applyBorder="0" applyAlignment="0" applyProtection="0"/>
    <xf numFmtId="0" fontId="41" fillId="49" borderId="0" applyNumberFormat="0" applyBorder="0" applyAlignment="0" applyProtection="0"/>
    <xf numFmtId="0" fontId="41" fillId="98" borderId="0" applyNumberFormat="0" applyBorder="0" applyAlignment="0" applyProtection="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84" fontId="6" fillId="0" borderId="0" applyFont="0" applyFill="0" applyBorder="0" applyAlignment="0" applyProtection="0"/>
    <xf numFmtId="184" fontId="6" fillId="0" borderId="0" applyFont="0" applyFill="0" applyBorder="0" applyAlignment="0" applyProtection="0"/>
    <xf numFmtId="184" fontId="6" fillId="0" borderId="0" applyFont="0" applyFill="0" applyBorder="0" applyAlignment="0" applyProtection="0"/>
    <xf numFmtId="0" fontId="120"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2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0" fontId="34" fillId="0" borderId="0"/>
    <xf numFmtId="186" fontId="6" fillId="0" borderId="0" applyFont="0" applyFill="0" applyBorder="0" applyAlignment="0" applyProtection="0">
      <alignment horizontal="center"/>
    </xf>
    <xf numFmtId="186" fontId="6" fillId="0" borderId="0" applyFont="0" applyFill="0" applyBorder="0" applyAlignment="0" applyProtection="0">
      <alignment horizontal="center"/>
    </xf>
    <xf numFmtId="186" fontId="6" fillId="0" borderId="0" applyFont="0" applyFill="0" applyBorder="0" applyAlignment="0" applyProtection="0">
      <alignment horizontal="center"/>
    </xf>
    <xf numFmtId="0" fontId="13" fillId="85"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13" fillId="85" borderId="0" applyNumberFormat="0" applyBorder="0" applyAlignment="0" applyProtection="0"/>
    <xf numFmtId="0" fontId="43" fillId="99" borderId="0" applyNumberFormat="0" applyBorder="0" applyAlignment="0" applyProtection="0"/>
    <xf numFmtId="0" fontId="13" fillId="85" borderId="0" applyNumberFormat="0" applyBorder="0" applyAlignment="0" applyProtection="0"/>
    <xf numFmtId="0" fontId="13" fillId="85" borderId="0" applyNumberFormat="0" applyBorder="0" applyAlignment="0" applyProtection="0"/>
    <xf numFmtId="0" fontId="13" fillId="85" borderId="0" applyNumberFormat="0" applyBorder="0" applyAlignment="0" applyProtection="0"/>
    <xf numFmtId="0" fontId="43" fillId="99" borderId="0" applyNumberFormat="0" applyBorder="0" applyAlignment="0" applyProtection="0"/>
    <xf numFmtId="0" fontId="43" fillId="99" borderId="0" applyNumberFormat="0" applyBorder="0" applyAlignment="0" applyProtection="0"/>
    <xf numFmtId="0" fontId="43" fillId="99" borderId="0" applyNumberFormat="0" applyBorder="0" applyAlignment="0" applyProtection="0"/>
    <xf numFmtId="0" fontId="43" fillId="99" borderId="0" applyNumberFormat="0" applyBorder="0" applyAlignment="0" applyProtection="0"/>
    <xf numFmtId="0" fontId="43" fillId="99" borderId="0" applyNumberFormat="0" applyBorder="0" applyAlignment="0" applyProtection="0"/>
    <xf numFmtId="0" fontId="43" fillId="99" borderId="0" applyNumberFormat="0" applyBorder="0" applyAlignment="0" applyProtection="0"/>
    <xf numFmtId="0" fontId="43" fillId="99" borderId="0" applyNumberFormat="0" applyBorder="0" applyAlignment="0" applyProtection="0"/>
    <xf numFmtId="0" fontId="13" fillId="85" borderId="0" applyNumberFormat="0" applyBorder="0" applyAlignment="0" applyProtection="0"/>
    <xf numFmtId="0" fontId="43" fillId="99" borderId="0" applyNumberFormat="0" applyBorder="0" applyAlignment="0" applyProtection="0"/>
    <xf numFmtId="0" fontId="43" fillId="99" borderId="0" applyNumberFormat="0" applyBorder="0" applyAlignment="0" applyProtection="0"/>
    <xf numFmtId="0" fontId="13" fillId="85" borderId="0" applyNumberFormat="0" applyBorder="0" applyAlignment="0" applyProtection="0"/>
    <xf numFmtId="0" fontId="13" fillId="85" borderId="0" applyNumberFormat="0" applyBorder="0" applyAlignment="0" applyProtection="0"/>
    <xf numFmtId="0" fontId="13" fillId="85" borderId="0" applyNumberFormat="0" applyBorder="0" applyAlignment="0" applyProtection="0"/>
    <xf numFmtId="0" fontId="13" fillId="85" borderId="0" applyNumberFormat="0" applyBorder="0" applyAlignment="0" applyProtection="0"/>
    <xf numFmtId="0" fontId="13" fillId="85" borderId="0" applyNumberFormat="0" applyBorder="0" applyAlignment="0" applyProtection="0"/>
    <xf numFmtId="0" fontId="13" fillId="85" borderId="0" applyNumberFormat="0" applyBorder="0" applyAlignment="0" applyProtection="0"/>
    <xf numFmtId="0" fontId="43" fillId="60" borderId="0" applyNumberFormat="0" applyBorder="0" applyAlignment="0" applyProtection="0"/>
    <xf numFmtId="0" fontId="13" fillId="85" borderId="0" applyNumberFormat="0" applyBorder="0" applyAlignment="0" applyProtection="0"/>
    <xf numFmtId="0" fontId="98" fillId="60" borderId="0" applyNumberFormat="0" applyBorder="0" applyAlignment="0" applyProtection="0"/>
    <xf numFmtId="0" fontId="98" fillId="60" borderId="0" applyNumberFormat="0" applyBorder="0" applyAlignment="0" applyProtection="0"/>
    <xf numFmtId="0" fontId="43" fillId="99" borderId="0" applyNumberFormat="0" applyBorder="0" applyAlignment="0" applyProtection="0"/>
    <xf numFmtId="0" fontId="13" fillId="85" borderId="0" applyNumberFormat="0" applyBorder="0" applyAlignment="0" applyProtection="0"/>
    <xf numFmtId="0" fontId="43" fillId="18" borderId="0" applyNumberFormat="0" applyBorder="0" applyAlignment="0" applyProtection="0"/>
    <xf numFmtId="0" fontId="43" fillId="60" borderId="0" applyNumberFormat="0" applyBorder="0" applyAlignment="0" applyProtection="0"/>
    <xf numFmtId="0" fontId="13" fillId="85" borderId="0" applyNumberFormat="0" applyBorder="0" applyAlignment="0" applyProtection="0"/>
    <xf numFmtId="0" fontId="13" fillId="85" borderId="0" applyNumberFormat="0" applyBorder="0" applyAlignment="0" applyProtection="0"/>
    <xf numFmtId="0" fontId="13" fillId="85" borderId="0" applyNumberFormat="0" applyBorder="0" applyAlignment="0" applyProtection="0"/>
    <xf numFmtId="0" fontId="13" fillId="85" borderId="0" applyNumberFormat="0" applyBorder="0" applyAlignment="0" applyProtection="0"/>
    <xf numFmtId="0" fontId="13" fillId="85" borderId="0" applyNumberFormat="0" applyBorder="0" applyAlignment="0" applyProtection="0"/>
    <xf numFmtId="0" fontId="13" fillId="85" borderId="0" applyNumberFormat="0" applyBorder="0" applyAlignment="0" applyProtection="0"/>
    <xf numFmtId="0" fontId="13" fillId="85" borderId="0" applyNumberFormat="0" applyBorder="0" applyAlignment="0" applyProtection="0"/>
    <xf numFmtId="0" fontId="43" fillId="18" borderId="0" applyNumberFormat="0" applyBorder="0" applyAlignment="0" applyProtection="0"/>
    <xf numFmtId="0" fontId="13" fillId="85" borderId="0" applyNumberFormat="0" applyBorder="0" applyAlignment="0" applyProtection="0"/>
    <xf numFmtId="0" fontId="13" fillId="85" borderId="0" applyNumberFormat="0" applyBorder="0" applyAlignment="0" applyProtection="0"/>
    <xf numFmtId="0" fontId="13" fillId="85" borderId="0" applyNumberFormat="0" applyBorder="0" applyAlignment="0" applyProtection="0"/>
    <xf numFmtId="0" fontId="13" fillId="85" borderId="0" applyNumberFormat="0" applyBorder="0" applyAlignment="0" applyProtection="0"/>
    <xf numFmtId="0" fontId="13" fillId="85" borderId="0" applyNumberFormat="0" applyBorder="0" applyAlignment="0" applyProtection="0"/>
    <xf numFmtId="42" fontId="27" fillId="0" borderId="0"/>
    <xf numFmtId="187" fontId="27" fillId="0" borderId="0"/>
    <xf numFmtId="0" fontId="45" fillId="0" borderId="10" applyNumberFormat="0" applyAlignment="0" applyProtection="0">
      <alignment horizontal="left"/>
    </xf>
    <xf numFmtId="0" fontId="45" fillId="0" borderId="41">
      <alignment horizontal="left" vertical="center"/>
    </xf>
    <xf numFmtId="0" fontId="45" fillId="0" borderId="41">
      <alignment horizontal="left" vertical="center"/>
    </xf>
    <xf numFmtId="0" fontId="45" fillId="0" borderId="41">
      <alignment horizontal="left" vertical="center"/>
    </xf>
    <xf numFmtId="0" fontId="45" fillId="0" borderId="41">
      <alignment horizontal="left" vertical="center"/>
    </xf>
    <xf numFmtId="0" fontId="45" fillId="0" borderId="41">
      <alignment horizontal="left" vertical="center"/>
    </xf>
    <xf numFmtId="0" fontId="45" fillId="0" borderId="41">
      <alignment horizontal="left" vertical="center"/>
    </xf>
    <xf numFmtId="0" fontId="45" fillId="0" borderId="41">
      <alignment horizontal="left" vertical="center"/>
    </xf>
    <xf numFmtId="0" fontId="45" fillId="0" borderId="41">
      <alignment horizontal="left" vertical="center"/>
    </xf>
    <xf numFmtId="0" fontId="45" fillId="0" borderId="41">
      <alignment horizontal="left" vertical="center"/>
    </xf>
    <xf numFmtId="0" fontId="45" fillId="0" borderId="41">
      <alignment horizontal="left" vertical="center"/>
    </xf>
    <xf numFmtId="0" fontId="45" fillId="0" borderId="41">
      <alignment horizontal="left" vertical="center"/>
    </xf>
    <xf numFmtId="0" fontId="45" fillId="0" borderId="41">
      <alignment horizontal="left" vertical="center"/>
    </xf>
    <xf numFmtId="0" fontId="45" fillId="0" borderId="41">
      <alignment horizontal="left" vertical="center"/>
    </xf>
    <xf numFmtId="0" fontId="45" fillId="0" borderId="41">
      <alignment horizontal="left" vertical="center"/>
    </xf>
    <xf numFmtId="0" fontId="45" fillId="0" borderId="41">
      <alignment horizontal="left" vertical="center"/>
    </xf>
    <xf numFmtId="0" fontId="45" fillId="0" borderId="41">
      <alignment horizontal="left" vertical="center"/>
    </xf>
    <xf numFmtId="0" fontId="45" fillId="0" borderId="41">
      <alignment horizontal="left" vertical="center"/>
    </xf>
    <xf numFmtId="0" fontId="45" fillId="0" borderId="41">
      <alignment horizontal="left" vertical="center"/>
    </xf>
    <xf numFmtId="0" fontId="45" fillId="0" borderId="41">
      <alignment horizontal="left" vertical="center"/>
    </xf>
    <xf numFmtId="0" fontId="45" fillId="0" borderId="41">
      <alignment horizontal="left" vertical="center"/>
    </xf>
    <xf numFmtId="0" fontId="45" fillId="0" borderId="41">
      <alignment horizontal="left" vertical="center"/>
    </xf>
    <xf numFmtId="0" fontId="45" fillId="0" borderId="41">
      <alignment horizontal="left" vertical="center"/>
    </xf>
    <xf numFmtId="0" fontId="45" fillId="0" borderId="41">
      <alignment horizontal="left" vertical="center"/>
    </xf>
    <xf numFmtId="0" fontId="45" fillId="0" borderId="41">
      <alignment horizontal="left" vertical="center"/>
    </xf>
    <xf numFmtId="0" fontId="45" fillId="0" borderId="41">
      <alignment horizontal="left" vertical="center"/>
    </xf>
    <xf numFmtId="0" fontId="45" fillId="0" borderId="41">
      <alignment horizontal="left"/>
    </xf>
    <xf numFmtId="0" fontId="122" fillId="0" borderId="42"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122" fillId="0" borderId="43" applyNumberFormat="0" applyFill="0" applyAlignment="0" applyProtection="0"/>
    <xf numFmtId="0" fontId="123" fillId="0" borderId="43" applyNumberFormat="0" applyFill="0" applyAlignment="0" applyProtection="0"/>
    <xf numFmtId="0" fontId="122" fillId="0" borderId="42" applyNumberFormat="0" applyFill="0" applyAlignment="0" applyProtection="0"/>
    <xf numFmtId="0" fontId="122" fillId="0" borderId="43" applyNumberFormat="0" applyFill="0" applyAlignment="0" applyProtection="0"/>
    <xf numFmtId="0" fontId="46" fillId="0" borderId="12" applyNumberFormat="0" applyFill="0" applyAlignment="0" applyProtection="0"/>
    <xf numFmtId="0" fontId="122" fillId="0" borderId="4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122" fillId="0" borderId="42" applyNumberFormat="0" applyFill="0" applyAlignment="0" applyProtection="0"/>
    <xf numFmtId="0" fontId="122" fillId="0" borderId="42" applyNumberFormat="0" applyFill="0" applyAlignment="0" applyProtection="0"/>
    <xf numFmtId="0" fontId="124" fillId="0" borderId="13" applyNumberFormat="0" applyFill="0" applyAlignment="0" applyProtection="0"/>
    <xf numFmtId="0" fontId="124" fillId="0" borderId="44" applyNumberFormat="0" applyFill="0" applyAlignment="0" applyProtection="0"/>
    <xf numFmtId="0" fontId="124" fillId="0" borderId="44" applyNumberFormat="0" applyFill="0" applyAlignment="0" applyProtection="0"/>
    <xf numFmtId="0" fontId="124" fillId="0" borderId="13" applyNumberFormat="0" applyFill="0" applyAlignment="0" applyProtection="0"/>
    <xf numFmtId="0" fontId="124" fillId="0" borderId="45" applyNumberFormat="0" applyFill="0" applyAlignment="0" applyProtection="0"/>
    <xf numFmtId="0" fontId="124" fillId="0" borderId="44" applyNumberFormat="0" applyFill="0" applyAlignment="0" applyProtection="0"/>
    <xf numFmtId="0" fontId="125" fillId="0" borderId="46" applyNumberFormat="0" applyFill="0" applyAlignment="0" applyProtection="0"/>
    <xf numFmtId="0" fontId="125" fillId="0" borderId="46" applyNumberFormat="0" applyFill="0" applyAlignment="0" applyProtection="0"/>
    <xf numFmtId="0" fontId="124" fillId="0" borderId="13" applyNumberFormat="0" applyFill="0" applyAlignment="0" applyProtection="0"/>
    <xf numFmtId="0" fontId="124" fillId="0" borderId="44" applyNumberFormat="0" applyFill="0" applyAlignment="0" applyProtection="0"/>
    <xf numFmtId="0" fontId="124" fillId="0" borderId="45"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124" fillId="0" borderId="44" applyNumberFormat="0" applyFill="0" applyAlignment="0" applyProtection="0"/>
    <xf numFmtId="0" fontId="47" fillId="0" borderId="13" applyNumberFormat="0" applyFill="0" applyAlignment="0" applyProtection="0"/>
    <xf numFmtId="0" fontId="47" fillId="0" borderId="13" applyNumberFormat="0" applyFill="0" applyAlignment="0" applyProtection="0"/>
    <xf numFmtId="0" fontId="124" fillId="0" borderId="44" applyNumberFormat="0" applyFill="0" applyAlignment="0" applyProtection="0"/>
    <xf numFmtId="0" fontId="124" fillId="0" borderId="44" applyNumberFormat="0" applyFill="0" applyAlignment="0" applyProtection="0"/>
    <xf numFmtId="0" fontId="126" fillId="0" borderId="47" applyNumberFormat="0" applyFill="0" applyAlignment="0" applyProtection="0"/>
    <xf numFmtId="0" fontId="126" fillId="0" borderId="48" applyNumberFormat="0" applyFill="0" applyAlignment="0" applyProtection="0"/>
    <xf numFmtId="0" fontId="126" fillId="0" borderId="48" applyNumberFormat="0" applyFill="0" applyAlignment="0" applyProtection="0"/>
    <xf numFmtId="0" fontId="126" fillId="0" borderId="47" applyNumberFormat="0" applyFill="0" applyAlignment="0" applyProtection="0"/>
    <xf numFmtId="0" fontId="126" fillId="0" borderId="49" applyNumberFormat="0" applyFill="0" applyAlignment="0" applyProtection="0"/>
    <xf numFmtId="0" fontId="126" fillId="0" borderId="48" applyNumberFormat="0" applyFill="0" applyAlignment="0" applyProtection="0"/>
    <xf numFmtId="0" fontId="127" fillId="0" borderId="50" applyNumberFormat="0" applyFill="0" applyAlignment="0" applyProtection="0"/>
    <xf numFmtId="0" fontId="127" fillId="0" borderId="50" applyNumberFormat="0" applyFill="0" applyAlignment="0" applyProtection="0"/>
    <xf numFmtId="0" fontId="126" fillId="0" borderId="47" applyNumberFormat="0" applyFill="0" applyAlignment="0" applyProtection="0"/>
    <xf numFmtId="0" fontId="126" fillId="0" borderId="48" applyNumberFormat="0" applyFill="0" applyAlignment="0" applyProtection="0"/>
    <xf numFmtId="0" fontId="126" fillId="0" borderId="4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126" fillId="0" borderId="48"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126" fillId="0" borderId="48" applyNumberFormat="0" applyFill="0" applyAlignment="0" applyProtection="0"/>
    <xf numFmtId="0" fontId="126" fillId="0" borderId="48"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48" fillId="0" borderId="0" applyNumberFormat="0" applyFill="0" applyBorder="0" applyAlignment="0" applyProtection="0"/>
    <xf numFmtId="0" fontId="126"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26" fillId="0" borderId="0" applyNumberFormat="0" applyFill="0" applyBorder="0" applyAlignment="0" applyProtection="0"/>
    <xf numFmtId="0" fontId="97" fillId="0" borderId="0" applyNumberFormat="0" applyFill="0" applyBorder="0" applyAlignment="0" applyProtection="0"/>
    <xf numFmtId="189" fontId="53" fillId="0" borderId="0" applyAlignment="0">
      <alignment horizontal="right"/>
      <protection hidden="1"/>
    </xf>
    <xf numFmtId="0" fontId="54" fillId="0" borderId="0" applyNumberFormat="0" applyFill="0" applyBorder="0" applyAlignment="0" applyProtection="0">
      <alignment vertical="top"/>
      <protection locked="0"/>
    </xf>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10" fontId="8" fillId="51" borderId="15" applyNumberFormat="0" applyBorder="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55" fillId="21"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55" fillId="21"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40"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40"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40"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40"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55" fillId="21" borderId="7" applyNumberFormat="0" applyAlignment="0" applyProtection="0"/>
    <xf numFmtId="0" fontId="55" fillId="21" borderId="7" applyNumberFormat="0" applyAlignment="0" applyProtection="0"/>
    <xf numFmtId="0" fontId="55" fillId="21" borderId="7"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55" fillId="21" borderId="7" applyNumberFormat="0" applyAlignment="0" applyProtection="0"/>
    <xf numFmtId="0" fontId="55" fillId="21" borderId="7" applyNumberFormat="0" applyAlignment="0" applyProtection="0"/>
    <xf numFmtId="0" fontId="55" fillId="21" borderId="7"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55" fillId="21" borderId="7" applyNumberFormat="0" applyAlignment="0" applyProtection="0"/>
    <xf numFmtId="0" fontId="55" fillId="21" borderId="7" applyNumberFormat="0" applyAlignment="0" applyProtection="0"/>
    <xf numFmtId="0" fontId="55" fillId="21" borderId="7"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55" fillId="21" borderId="7" applyNumberFormat="0" applyAlignment="0" applyProtection="0"/>
    <xf numFmtId="0" fontId="55" fillId="21" borderId="7" applyNumberFormat="0" applyAlignment="0" applyProtection="0"/>
    <xf numFmtId="0" fontId="55" fillId="21"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7"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7"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40"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40"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55" fillId="21" borderId="7" applyNumberFormat="0" applyAlignment="0" applyProtection="0"/>
    <xf numFmtId="0" fontId="55" fillId="21" borderId="7" applyNumberFormat="0" applyAlignment="0" applyProtection="0"/>
    <xf numFmtId="0" fontId="55" fillId="21" borderId="7"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55" fillId="21" borderId="7" applyNumberFormat="0" applyAlignment="0" applyProtection="0"/>
    <xf numFmtId="0" fontId="55" fillId="21" borderId="7" applyNumberFormat="0" applyAlignment="0" applyProtection="0"/>
    <xf numFmtId="0" fontId="55" fillId="21" borderId="7"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55" fillId="21" borderId="7" applyNumberFormat="0" applyAlignment="0" applyProtection="0"/>
    <xf numFmtId="0" fontId="55" fillId="21" borderId="7" applyNumberFormat="0" applyAlignment="0" applyProtection="0"/>
    <xf numFmtId="0" fontId="55" fillId="21" borderId="7"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55" fillId="21" borderId="7" applyNumberFormat="0" applyAlignment="0" applyProtection="0"/>
    <xf numFmtId="0" fontId="55" fillId="21" borderId="7" applyNumberFormat="0" applyAlignment="0" applyProtection="0"/>
    <xf numFmtId="0" fontId="55" fillId="21" borderId="7"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55" fillId="21" borderId="7" applyNumberFormat="0" applyAlignment="0" applyProtection="0"/>
    <xf numFmtId="0" fontId="55" fillId="21" borderId="7" applyNumberFormat="0" applyAlignment="0" applyProtection="0"/>
    <xf numFmtId="0" fontId="55" fillId="21" borderId="7"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55" fillId="21" borderId="7" applyNumberFormat="0" applyAlignment="0" applyProtection="0"/>
    <xf numFmtId="0" fontId="55" fillId="21" borderId="7" applyNumberFormat="0" applyAlignment="0" applyProtection="0"/>
    <xf numFmtId="0" fontId="55" fillId="21" borderId="7"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55" fillId="21" borderId="7" applyNumberFormat="0" applyAlignment="0" applyProtection="0"/>
    <xf numFmtId="0" fontId="55" fillId="21" borderId="7" applyNumberFormat="0" applyAlignment="0" applyProtection="0"/>
    <xf numFmtId="0" fontId="55" fillId="21" borderId="7"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55" fillId="21" borderId="7" applyNumberFormat="0" applyAlignment="0" applyProtection="0"/>
    <xf numFmtId="0" fontId="55" fillId="21" borderId="7" applyNumberFormat="0" applyAlignment="0" applyProtection="0"/>
    <xf numFmtId="0" fontId="55" fillId="21" borderId="7"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55" fillId="21" borderId="7" applyNumberFormat="0" applyAlignment="0" applyProtection="0"/>
    <xf numFmtId="0" fontId="55" fillId="21" borderId="7" applyNumberFormat="0" applyAlignment="0" applyProtection="0"/>
    <xf numFmtId="0" fontId="55" fillId="21" borderId="7"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55" fillId="21" borderId="7" applyNumberFormat="0" applyAlignment="0" applyProtection="0"/>
    <xf numFmtId="0" fontId="55" fillId="21" borderId="7" applyNumberFormat="0" applyAlignment="0" applyProtection="0"/>
    <xf numFmtId="0" fontId="55" fillId="21" borderId="7"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01" fillId="72" borderId="36"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01" fillId="72" borderId="36"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40" applyNumberFormat="0" applyAlignment="0" applyProtection="0"/>
    <xf numFmtId="0" fontId="55" fillId="21" borderId="7" applyNumberFormat="0" applyAlignment="0" applyProtection="0"/>
    <xf numFmtId="0" fontId="55" fillId="21" borderId="7" applyNumberFormat="0" applyAlignment="0" applyProtection="0"/>
    <xf numFmtId="0" fontId="55" fillId="21" borderId="7"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55" fillId="21" borderId="7" applyNumberFormat="0" applyAlignment="0" applyProtection="0"/>
    <xf numFmtId="0" fontId="55" fillId="21" borderId="7" applyNumberFormat="0" applyAlignment="0" applyProtection="0"/>
    <xf numFmtId="0" fontId="55" fillId="21" borderId="7"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55" fillId="21" borderId="7" applyNumberFormat="0" applyAlignment="0" applyProtection="0"/>
    <xf numFmtId="0" fontId="55" fillId="21" borderId="7" applyNumberFormat="0" applyAlignment="0" applyProtection="0"/>
    <xf numFmtId="0" fontId="55" fillId="21" borderId="7"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55" fillId="21" borderId="7" applyNumberFormat="0" applyAlignment="0" applyProtection="0"/>
    <xf numFmtId="0" fontId="55" fillId="21" borderId="7" applyNumberFormat="0" applyAlignment="0" applyProtection="0"/>
    <xf numFmtId="0" fontId="55" fillId="21" borderId="7"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01" fillId="72" borderId="36"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01" fillId="72" borderId="36"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01" fillId="72" borderId="36"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01" fillId="72" borderId="36"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01" fillId="72" borderId="36"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01" fillId="72" borderId="36"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01" fillId="72" borderId="36"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01" fillId="72" borderId="36"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01" fillId="72" borderId="36"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01" fillId="72" borderId="36"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55" fillId="21"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55" fillId="21" borderId="7"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128" fillId="43" borderId="7" applyNumberFormat="0" applyAlignment="0" applyProtection="0"/>
    <xf numFmtId="0" fontId="55" fillId="21" borderId="7"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40" applyNumberFormat="0" applyAlignment="0" applyProtection="0"/>
    <xf numFmtId="0" fontId="128" fillId="43" borderId="7" applyNumberFormat="0" applyAlignment="0" applyProtection="0"/>
    <xf numFmtId="0" fontId="128" fillId="43" borderId="40" applyNumberFormat="0" applyAlignment="0" applyProtection="0"/>
    <xf numFmtId="41" fontId="56" fillId="52" borderId="16">
      <alignment horizontal="left"/>
      <protection locked="0"/>
    </xf>
    <xf numFmtId="10" fontId="56" fillId="52" borderId="16">
      <alignment horizontal="right"/>
      <protection locked="0"/>
    </xf>
    <xf numFmtId="10" fontId="56" fillId="52" borderId="16">
      <alignment horizontal="right"/>
      <protection locked="0"/>
    </xf>
    <xf numFmtId="41" fontId="56" fillId="52" borderId="16">
      <alignment horizontal="left"/>
      <protection locked="0"/>
    </xf>
    <xf numFmtId="0" fontId="129" fillId="0" borderId="52" applyNumberFormat="0" applyFill="0" applyAlignment="0" applyProtection="0"/>
    <xf numFmtId="0" fontId="43" fillId="0" borderId="53" applyNumberFormat="0" applyFill="0" applyAlignment="0" applyProtection="0"/>
    <xf numFmtId="0" fontId="43" fillId="0" borderId="53" applyNumberFormat="0" applyFill="0" applyAlignment="0" applyProtection="0"/>
    <xf numFmtId="0" fontId="129" fillId="0" borderId="52" applyNumberFormat="0" applyFill="0" applyAlignment="0" applyProtection="0"/>
    <xf numFmtId="0" fontId="43" fillId="0" borderId="53" applyNumberFormat="0" applyFill="0" applyAlignment="0" applyProtection="0"/>
    <xf numFmtId="0" fontId="129" fillId="0" borderId="52" applyNumberFormat="0" applyFill="0" applyAlignment="0" applyProtection="0"/>
    <xf numFmtId="0" fontId="130" fillId="0" borderId="52" applyNumberFormat="0" applyFill="0" applyAlignment="0" applyProtection="0"/>
    <xf numFmtId="0" fontId="130" fillId="0" borderId="52" applyNumberFormat="0" applyFill="0" applyAlignment="0" applyProtection="0"/>
    <xf numFmtId="0" fontId="43" fillId="0" borderId="53" applyNumberFormat="0" applyFill="0" applyAlignment="0" applyProtection="0"/>
    <xf numFmtId="0" fontId="58" fillId="0" borderId="18" applyNumberFormat="0" applyFill="0" applyAlignment="0" applyProtection="0"/>
    <xf numFmtId="0" fontId="58" fillId="0" borderId="18" applyNumberFormat="0" applyFill="0" applyAlignment="0" applyProtection="0"/>
    <xf numFmtId="0" fontId="58" fillId="0" borderId="18" applyNumberFormat="0" applyFill="0" applyAlignment="0" applyProtection="0"/>
    <xf numFmtId="0" fontId="43" fillId="0" borderId="53" applyNumberFormat="0" applyFill="0" applyAlignment="0" applyProtection="0"/>
    <xf numFmtId="0" fontId="58" fillId="0" borderId="18" applyNumberFormat="0" applyFill="0" applyAlignment="0" applyProtection="0"/>
    <xf numFmtId="0" fontId="58" fillId="0" borderId="18" applyNumberFormat="0" applyFill="0" applyAlignment="0" applyProtection="0"/>
    <xf numFmtId="0" fontId="43" fillId="0" borderId="53" applyNumberFormat="0" applyFill="0" applyAlignment="0" applyProtection="0"/>
    <xf numFmtId="0" fontId="103" fillId="0" borderId="38" applyNumberFormat="0" applyFill="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44" fontId="52" fillId="0" borderId="19" applyNumberFormat="0" applyFont="0" applyAlignment="0">
      <alignment horizontal="center"/>
    </xf>
    <xf numFmtId="44" fontId="52" fillId="0" borderId="20" applyNumberFormat="0" applyFont="0" applyAlignment="0">
      <alignment horizontal="center"/>
    </xf>
    <xf numFmtId="194" fontId="6" fillId="0" borderId="0" applyFont="0" applyFill="0" applyBorder="0" applyAlignment="0" applyProtection="0"/>
    <xf numFmtId="194" fontId="6" fillId="0" borderId="0" applyFont="0" applyFill="0" applyBorder="0" applyAlignment="0" applyProtection="0"/>
    <xf numFmtId="194" fontId="6" fillId="0" borderId="0" applyFont="0" applyFill="0" applyBorder="0" applyAlignment="0" applyProtection="0"/>
    <xf numFmtId="0" fontId="43" fillId="43"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43" fillId="43" borderId="0" applyNumberFormat="0" applyBorder="0" applyAlignment="0" applyProtection="0"/>
    <xf numFmtId="0" fontId="61"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43"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61" fillId="53"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61" fillId="43" borderId="0" applyNumberFormat="0" applyBorder="0" applyAlignment="0" applyProtection="0"/>
    <xf numFmtId="0" fontId="43" fillId="43" borderId="0" applyNumberFormat="0" applyBorder="0" applyAlignment="0" applyProtection="0"/>
    <xf numFmtId="0" fontId="61" fillId="5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61" fillId="5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6" fillId="0" borderId="0"/>
    <xf numFmtId="0" fontId="6" fillId="0" borderId="0"/>
    <xf numFmtId="0" fontId="6" fillId="0" borderId="0"/>
    <xf numFmtId="198" fontId="64" fillId="0" borderId="0"/>
    <xf numFmtId="195" fontId="63" fillId="0" borderId="0"/>
    <xf numFmtId="0" fontId="6" fillId="0" borderId="0"/>
    <xf numFmtId="0" fontId="6" fillId="0" borderId="0"/>
    <xf numFmtId="0" fontId="6" fillId="0" borderId="0"/>
    <xf numFmtId="0" fontId="6" fillId="0" borderId="0"/>
    <xf numFmtId="0" fontId="7" fillId="0" borderId="0"/>
    <xf numFmtId="0" fontId="20" fillId="0" borderId="0"/>
    <xf numFmtId="0" fontId="20"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39" fillId="0" borderId="0"/>
    <xf numFmtId="0" fontId="39" fillId="0" borderId="0"/>
    <xf numFmtId="0" fontId="39"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1"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1" fillId="0" borderId="0"/>
    <xf numFmtId="0" fontId="6" fillId="0" borderId="0"/>
    <xf numFmtId="0" fontId="6" fillId="0" borderId="0"/>
    <xf numFmtId="0" fontId="8" fillId="100" borderId="0"/>
    <xf numFmtId="0" fontId="6" fillId="0" borderId="0"/>
    <xf numFmtId="0" fontId="6" fillId="0" borderId="0"/>
    <xf numFmtId="0" fontId="6"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6"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8" fillId="100" borderId="0"/>
    <xf numFmtId="0" fontId="8" fillId="10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1" fillId="0" borderId="0"/>
    <xf numFmtId="0" fontId="6" fillId="0" borderId="0"/>
    <xf numFmtId="0" fontId="6" fillId="0" borderId="0"/>
    <xf numFmtId="0" fontId="39" fillId="0" borderId="0"/>
    <xf numFmtId="0" fontId="8" fillId="100" borderId="0"/>
    <xf numFmtId="0" fontId="133" fillId="0" borderId="0"/>
    <xf numFmtId="0" fontId="4" fillId="0" borderId="0"/>
    <xf numFmtId="0" fontId="8" fillId="100" borderId="0"/>
    <xf numFmtId="0" fontId="4" fillId="0" borderId="0"/>
    <xf numFmtId="0" fontId="4" fillId="0" borderId="0"/>
    <xf numFmtId="0" fontId="4" fillId="0" borderId="0"/>
    <xf numFmtId="0" fontId="6"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1" fillId="0" borderId="0"/>
    <xf numFmtId="0" fontId="6" fillId="0" borderId="0"/>
    <xf numFmtId="0" fontId="6" fillId="0" borderId="0"/>
    <xf numFmtId="0" fontId="6" fillId="0" borderId="0"/>
    <xf numFmtId="0" fontId="132" fillId="0" borderId="0"/>
    <xf numFmtId="0" fontId="132" fillId="0" borderId="0"/>
    <xf numFmtId="0" fontId="4" fillId="0" borderId="0"/>
    <xf numFmtId="0" fontId="4" fillId="0" borderId="0"/>
    <xf numFmtId="0" fontId="132" fillId="0" borderId="0"/>
    <xf numFmtId="0" fontId="132" fillId="0" borderId="0"/>
    <xf numFmtId="0" fontId="6" fillId="0" borderId="0"/>
    <xf numFmtId="0" fontId="4" fillId="0" borderId="0"/>
    <xf numFmtId="0" fontId="4" fillId="0" borderId="0"/>
    <xf numFmtId="0" fontId="4" fillId="0" borderId="0"/>
    <xf numFmtId="0" fontId="8" fillId="100" borderId="0"/>
    <xf numFmtId="0" fontId="84" fillId="0" borderId="0"/>
    <xf numFmtId="0" fontId="6" fillId="0" borderId="0"/>
    <xf numFmtId="0" fontId="110" fillId="0" borderId="0"/>
    <xf numFmtId="0" fontId="6" fillId="0" borderId="0"/>
    <xf numFmtId="0" fontId="6" fillId="0" borderId="0"/>
    <xf numFmtId="0" fontId="6" fillId="0" borderId="0"/>
    <xf numFmtId="0" fontId="8" fillId="100" borderId="0"/>
    <xf numFmtId="0" fontId="6" fillId="0" borderId="0"/>
    <xf numFmtId="0" fontId="26" fillId="0" borderId="0"/>
    <xf numFmtId="0" fontId="4" fillId="0" borderId="0"/>
    <xf numFmtId="0" fontId="4" fillId="0" borderId="0"/>
    <xf numFmtId="0" fontId="4" fillId="0" borderId="0"/>
    <xf numFmtId="0" fontId="4" fillId="0" borderId="0"/>
    <xf numFmtId="0" fontId="6" fillId="0" borderId="0"/>
    <xf numFmtId="0" fontId="8" fillId="10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8" fillId="100" borderId="0"/>
    <xf numFmtId="0" fontId="6" fillId="0" borderId="0"/>
    <xf numFmtId="0" fontId="6" fillId="0" borderId="0"/>
    <xf numFmtId="0" fontId="8" fillId="100" borderId="0"/>
    <xf numFmtId="0" fontId="4" fillId="0" borderId="0"/>
    <xf numFmtId="0" fontId="131" fillId="0" borderId="0"/>
    <xf numFmtId="0" fontId="8" fillId="10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110" fillId="0" borderId="0"/>
    <xf numFmtId="0" fontId="1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0" fillId="0" borderId="0"/>
    <xf numFmtId="0" fontId="131" fillId="0" borderId="0"/>
    <xf numFmtId="0" fontId="6" fillId="0" borderId="0"/>
    <xf numFmtId="0" fontId="6" fillId="0" borderId="0"/>
    <xf numFmtId="0" fontId="84" fillId="0" borderId="0"/>
    <xf numFmtId="0" fontId="4" fillId="0" borderId="0"/>
    <xf numFmtId="0" fontId="4" fillId="0" borderId="0"/>
    <xf numFmtId="0" fontId="6" fillId="0" borderId="0"/>
    <xf numFmtId="0" fontId="6" fillId="0" borderId="0"/>
    <xf numFmtId="0" fontId="4" fillId="0" borderId="0"/>
    <xf numFmtId="0" fontId="8" fillId="100" borderId="0"/>
    <xf numFmtId="0" fontId="6" fillId="0" borderId="0"/>
    <xf numFmtId="0" fontId="6" fillId="0" borderId="0"/>
    <xf numFmtId="0" fontId="4" fillId="0" borderId="0"/>
    <xf numFmtId="0" fontId="8" fillId="100" borderId="0"/>
    <xf numFmtId="0" fontId="6" fillId="0" borderId="0"/>
    <xf numFmtId="0" fontId="6"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8" fillId="100" borderId="0"/>
    <xf numFmtId="0" fontId="6" fillId="0" borderId="0"/>
    <xf numFmtId="0" fontId="6" fillId="0" borderId="0"/>
    <xf numFmtId="0" fontId="4" fillId="0" borderId="0"/>
    <xf numFmtId="0" fontId="8" fillId="100" borderId="0"/>
    <xf numFmtId="0" fontId="6" fillId="0" borderId="0"/>
    <xf numFmtId="0" fontId="8" fillId="100" borderId="0"/>
    <xf numFmtId="0" fontId="4" fillId="0" borderId="0"/>
    <xf numFmtId="0" fontId="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8" fillId="100" borderId="0"/>
    <xf numFmtId="0" fontId="134" fillId="0" borderId="0"/>
    <xf numFmtId="0" fontId="134" fillId="0" borderId="0"/>
    <xf numFmtId="0" fontId="6"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10" fillId="0" borderId="0"/>
    <xf numFmtId="0" fontId="6" fillId="0" borderId="0"/>
    <xf numFmtId="0" fontId="6" fillId="0" borderId="0"/>
    <xf numFmtId="0" fontId="6" fillId="0" borderId="0"/>
    <xf numFmtId="0" fontId="8" fillId="100" borderId="0"/>
    <xf numFmtId="0" fontId="6" fillId="0" borderId="0"/>
    <xf numFmtId="0" fontId="13" fillId="0" borderId="0"/>
    <xf numFmtId="0" fontId="8" fillId="100" borderId="0"/>
    <xf numFmtId="0" fontId="6" fillId="0" borderId="0"/>
    <xf numFmtId="0" fontId="39" fillId="0" borderId="0"/>
    <xf numFmtId="0" fontId="39" fillId="0" borderId="0"/>
    <xf numFmtId="37" fontId="6" fillId="0" borderId="0"/>
    <xf numFmtId="0" fontId="135" fillId="0" borderId="0"/>
    <xf numFmtId="0" fontId="135" fillId="0" borderId="0"/>
    <xf numFmtId="0" fontId="6" fillId="0" borderId="0"/>
    <xf numFmtId="0" fontId="6" fillId="0" borderId="0"/>
    <xf numFmtId="0" fontId="135" fillId="0" borderId="0"/>
    <xf numFmtId="0" fontId="6" fillId="0" borderId="0"/>
    <xf numFmtId="0" fontId="6" fillId="0" borderId="0"/>
    <xf numFmtId="0" fontId="135" fillId="0" borderId="0"/>
    <xf numFmtId="0" fontId="6" fillId="0" borderId="0"/>
    <xf numFmtId="0" fontId="6" fillId="0" borderId="0"/>
    <xf numFmtId="0" fontId="135" fillId="0" borderId="0"/>
    <xf numFmtId="0" fontId="6" fillId="0" borderId="0"/>
    <xf numFmtId="0" fontId="6" fillId="0" borderId="0"/>
    <xf numFmtId="0" fontId="135" fillId="0" borderId="0"/>
    <xf numFmtId="0" fontId="6" fillId="0" borderId="0"/>
    <xf numFmtId="0" fontId="6" fillId="0" borderId="0"/>
    <xf numFmtId="0" fontId="135" fillId="0" borderId="0"/>
    <xf numFmtId="0" fontId="6" fillId="0" borderId="0"/>
    <xf numFmtId="0" fontId="6" fillId="0" borderId="0"/>
    <xf numFmtId="0" fontId="135" fillId="0" borderId="0"/>
    <xf numFmtId="0" fontId="8" fillId="100" borderId="0"/>
    <xf numFmtId="0" fontId="13"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8" fillId="100" borderId="0"/>
    <xf numFmtId="0" fontId="134" fillId="0" borderId="0"/>
    <xf numFmtId="0" fontId="134" fillId="0" borderId="0"/>
    <xf numFmtId="0" fontId="6"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8" fillId="100" borderId="0"/>
    <xf numFmtId="0" fontId="134" fillId="0" borderId="0"/>
    <xf numFmtId="0" fontId="134" fillId="0" borderId="0"/>
    <xf numFmtId="0" fontId="6"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6" fillId="0" borderId="0"/>
    <xf numFmtId="0" fontId="8" fillId="100" borderId="0"/>
    <xf numFmtId="0" fontId="6" fillId="0" borderId="0"/>
    <xf numFmtId="0" fontId="8" fillId="100" borderId="0"/>
    <xf numFmtId="0" fontId="6" fillId="0" borderId="0"/>
    <xf numFmtId="0" fontId="8" fillId="100" borderId="0"/>
    <xf numFmtId="0" fontId="110" fillId="0" borderId="0"/>
    <xf numFmtId="0" fontId="4" fillId="0" borderId="0"/>
    <xf numFmtId="0" fontId="4" fillId="0" borderId="0"/>
    <xf numFmtId="0" fontId="4" fillId="0" borderId="0"/>
    <xf numFmtId="0" fontId="4" fillId="0" borderId="0"/>
    <xf numFmtId="0" fontId="8" fillId="10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8" fillId="100" borderId="0"/>
    <xf numFmtId="0" fontId="110" fillId="0" borderId="0"/>
    <xf numFmtId="0" fontId="6" fillId="0" borderId="0"/>
    <xf numFmtId="0" fontId="117" fillId="0" borderId="0"/>
    <xf numFmtId="0" fontId="8" fillId="100" borderId="0"/>
    <xf numFmtId="0" fontId="6" fillId="0" borderId="0"/>
    <xf numFmtId="0" fontId="8" fillId="10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10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10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10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8" fillId="10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10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10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10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100" borderId="0"/>
    <xf numFmtId="0" fontId="6" fillId="0" borderId="0"/>
    <xf numFmtId="0" fontId="8" fillId="100" borderId="0"/>
    <xf numFmtId="0" fontId="6" fillId="0" borderId="0"/>
    <xf numFmtId="0" fontId="8" fillId="100" borderId="0"/>
    <xf numFmtId="0" fontId="6" fillId="0" borderId="0"/>
    <xf numFmtId="0" fontId="8" fillId="100" borderId="0"/>
    <xf numFmtId="0" fontId="6" fillId="0" borderId="0"/>
    <xf numFmtId="0" fontId="8" fillId="100" borderId="0"/>
    <xf numFmtId="0" fontId="6" fillId="0" borderId="0"/>
    <xf numFmtId="0" fontId="8" fillId="100" borderId="0"/>
    <xf numFmtId="0" fontId="13" fillId="0" borderId="0"/>
    <xf numFmtId="0" fontId="13" fillId="0" borderId="0"/>
    <xf numFmtId="0" fontId="4" fillId="0" borderId="0"/>
    <xf numFmtId="0" fontId="13" fillId="0" borderId="0"/>
    <xf numFmtId="0" fontId="6" fillId="0" borderId="0"/>
    <xf numFmtId="0" fontId="8" fillId="100" borderId="0"/>
    <xf numFmtId="0" fontId="6" fillId="0" borderId="0"/>
    <xf numFmtId="0" fontId="8" fillId="100" borderId="0"/>
    <xf numFmtId="0" fontId="4" fillId="0" borderId="0"/>
    <xf numFmtId="0" fontId="8" fillId="100" borderId="0"/>
    <xf numFmtId="0" fontId="6" fillId="0" borderId="0"/>
    <xf numFmtId="0" fontId="4" fillId="0" borderId="0"/>
    <xf numFmtId="0" fontId="8" fillId="100" borderId="0"/>
    <xf numFmtId="0" fontId="6" fillId="0" borderId="0"/>
    <xf numFmtId="0" fontId="4" fillId="0" borderId="0"/>
    <xf numFmtId="0" fontId="8" fillId="100" borderId="0"/>
    <xf numFmtId="0" fontId="6" fillId="0" borderId="0"/>
    <xf numFmtId="0" fontId="4" fillId="0" borderId="0"/>
    <xf numFmtId="0" fontId="8" fillId="100" borderId="0"/>
    <xf numFmtId="0" fontId="6" fillId="0" borderId="0"/>
    <xf numFmtId="0" fontId="6" fillId="0" borderId="0"/>
    <xf numFmtId="0" fontId="8" fillId="100" borderId="0"/>
    <xf numFmtId="0" fontId="6" fillId="0" borderId="0"/>
    <xf numFmtId="0" fontId="8" fillId="100" borderId="0"/>
    <xf numFmtId="0" fontId="6" fillId="0" borderId="0"/>
    <xf numFmtId="0" fontId="8" fillId="100" borderId="0"/>
    <xf numFmtId="0" fontId="6" fillId="0" borderId="0"/>
    <xf numFmtId="0" fontId="8" fillId="100" borderId="0"/>
    <xf numFmtId="0" fontId="13" fillId="0" borderId="0"/>
    <xf numFmtId="0" fontId="4" fillId="0" borderId="0"/>
    <xf numFmtId="0" fontId="13" fillId="0" borderId="0"/>
    <xf numFmtId="37" fontId="6" fillId="0" borderId="0"/>
    <xf numFmtId="0" fontId="8" fillId="100" borderId="0"/>
    <xf numFmtId="0" fontId="6" fillId="0" borderId="0"/>
    <xf numFmtId="37" fontId="6" fillId="0" borderId="0"/>
    <xf numFmtId="0" fontId="8" fillId="100" borderId="0"/>
    <xf numFmtId="0" fontId="6" fillId="0" borderId="0"/>
    <xf numFmtId="37" fontId="6" fillId="0" borderId="0"/>
    <xf numFmtId="0" fontId="8" fillId="100" borderId="0"/>
    <xf numFmtId="0" fontId="6" fillId="0" borderId="0"/>
    <xf numFmtId="37" fontId="6" fillId="0" borderId="0"/>
    <xf numFmtId="0" fontId="8" fillId="100" borderId="0"/>
    <xf numFmtId="0" fontId="6"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8" fillId="100" borderId="0"/>
    <xf numFmtId="37" fontId="6" fillId="0" borderId="0"/>
    <xf numFmtId="0" fontId="8" fillId="100" borderId="0"/>
    <xf numFmtId="0" fontId="6" fillId="0" borderId="0"/>
    <xf numFmtId="0" fontId="6" fillId="0" borderId="0"/>
    <xf numFmtId="0" fontId="8" fillId="100" borderId="0"/>
    <xf numFmtId="0" fontId="6" fillId="0" borderId="0"/>
    <xf numFmtId="0" fontId="8" fillId="100" borderId="0"/>
    <xf numFmtId="0" fontId="6" fillId="0" borderId="0"/>
    <xf numFmtId="0" fontId="8" fillId="100" borderId="0"/>
    <xf numFmtId="0" fontId="20" fillId="0" borderId="0"/>
    <xf numFmtId="0" fontId="20" fillId="0" borderId="0"/>
    <xf numFmtId="0" fontId="4" fillId="0" borderId="0"/>
    <xf numFmtId="0" fontId="20" fillId="0" borderId="0"/>
    <xf numFmtId="0" fontId="6" fillId="0" borderId="0"/>
    <xf numFmtId="0" fontId="8" fillId="100" borderId="0"/>
    <xf numFmtId="37" fontId="6" fillId="0" borderId="0"/>
    <xf numFmtId="0" fontId="8" fillId="100" borderId="0"/>
    <xf numFmtId="0" fontId="6" fillId="0" borderId="0"/>
    <xf numFmtId="37" fontId="6" fillId="0" borderId="0"/>
    <xf numFmtId="0" fontId="8" fillId="100" borderId="0"/>
    <xf numFmtId="0" fontId="6" fillId="0" borderId="0"/>
    <xf numFmtId="0" fontId="6" fillId="0" borderId="0"/>
    <xf numFmtId="0" fontId="6" fillId="0" borderId="0"/>
    <xf numFmtId="0" fontId="6" fillId="0" borderId="0"/>
    <xf numFmtId="0" fontId="6" fillId="0" borderId="0"/>
    <xf numFmtId="37"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6" fillId="0" borderId="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6" fillId="42" borderId="21" applyNumberFormat="0" applyFont="0" applyAlignment="0" applyProtection="0"/>
    <xf numFmtId="0" fontId="8" fillId="42" borderId="40"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13" fillId="2" borderId="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13" fillId="2" borderId="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6" fillId="42" borderId="21"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6" fillId="42" borderId="21"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6" fillId="42" borderId="21"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13" fillId="2" borderId="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13" fillId="2" borderId="1" applyNumberFormat="0" applyFont="0" applyAlignment="0" applyProtection="0"/>
    <xf numFmtId="0" fontId="6" fillId="42" borderId="21" applyNumberFormat="0" applyFont="0" applyAlignment="0" applyProtection="0"/>
    <xf numFmtId="0" fontId="8" fillId="42" borderId="40"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6" fillId="42" borderId="21" applyNumberFormat="0" applyFont="0" applyAlignment="0" applyProtection="0"/>
    <xf numFmtId="0" fontId="8" fillId="42" borderId="40"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8" fillId="42" borderId="40"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13" fillId="2" borderId="1"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13" fillId="2" borderId="1"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13" fillId="2" borderId="1"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13" fillId="2" borderId="1"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13" fillId="2" borderId="1"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13" fillId="2" borderId="1"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13" fillId="2" borderId="1"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13" fillId="2" borderId="1"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6" fillId="54" borderId="7"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6" fillId="54" borderId="21" applyNumberFormat="0" applyFont="0" applyAlignment="0" applyProtection="0"/>
    <xf numFmtId="0" fontId="6" fillId="54" borderId="21"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6" fillId="54" borderId="21" applyNumberFormat="0" applyFont="0" applyAlignment="0" applyProtection="0"/>
    <xf numFmtId="0" fontId="6" fillId="54" borderId="21"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6" fillId="54" borderId="21" applyNumberFormat="0" applyFont="0" applyAlignment="0" applyProtection="0"/>
    <xf numFmtId="0" fontId="6" fillId="54" borderId="21"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6" fillId="54" borderId="21" applyNumberFormat="0" applyFont="0" applyAlignment="0" applyProtection="0"/>
    <xf numFmtId="0" fontId="6" fillId="54" borderId="21"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6" fillId="54" borderId="21" applyNumberFormat="0" applyFont="0" applyAlignment="0" applyProtection="0"/>
    <xf numFmtId="0" fontId="6" fillId="54" borderId="21" applyNumberFormat="0" applyFont="0" applyAlignment="0" applyProtection="0"/>
    <xf numFmtId="0" fontId="8" fillId="42" borderId="40" applyNumberFormat="0" applyFont="0" applyAlignment="0" applyProtection="0"/>
    <xf numFmtId="0" fontId="8" fillId="42" borderId="40" applyNumberFormat="0" applyFont="0" applyAlignment="0" applyProtection="0"/>
    <xf numFmtId="0" fontId="6" fillId="54" borderId="21" applyNumberFormat="0" applyFont="0" applyAlignment="0" applyProtection="0"/>
    <xf numFmtId="0" fontId="6" fillId="54" borderId="21" applyNumberFormat="0" applyFont="0" applyAlignment="0" applyProtection="0"/>
    <xf numFmtId="219" fontId="136" fillId="0" borderId="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202" fontId="6" fillId="0" borderId="0" applyFont="0" applyFill="0" applyBorder="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6" borderId="22" applyNumberFormat="0" applyAlignment="0" applyProtection="0"/>
    <xf numFmtId="0" fontId="67" fillId="95"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6" borderId="22" applyNumberFormat="0" applyAlignment="0" applyProtection="0"/>
    <xf numFmtId="0" fontId="67" fillId="95" borderId="22" applyNumberFormat="0" applyAlignment="0" applyProtection="0"/>
    <xf numFmtId="0" fontId="67" fillId="96"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6"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5"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5"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96"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96" borderId="22" applyNumberFormat="0" applyAlignment="0" applyProtection="0"/>
    <xf numFmtId="0" fontId="67" fillId="95" borderId="22" applyNumberFormat="0" applyAlignment="0" applyProtection="0"/>
    <xf numFmtId="0" fontId="67" fillId="96"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96"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96"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96"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78" borderId="22" applyNumberFormat="0" applyAlignment="0" applyProtection="0"/>
    <xf numFmtId="0" fontId="102" fillId="64" borderId="37" applyNumberFormat="0" applyAlignment="0" applyProtection="0"/>
    <xf numFmtId="0" fontId="67" fillId="78"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78" borderId="22" applyNumberFormat="0" applyAlignment="0" applyProtection="0"/>
    <xf numFmtId="0" fontId="102" fillId="64" borderId="37" applyNumberFormat="0" applyAlignment="0" applyProtection="0"/>
    <xf numFmtId="0" fontId="67" fillId="78"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4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4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78"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4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4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45" borderId="22" applyNumberFormat="0" applyAlignment="0" applyProtection="0"/>
    <xf numFmtId="0" fontId="67" fillId="95" borderId="22" applyNumberFormat="0" applyAlignment="0" applyProtection="0"/>
    <xf numFmtId="0" fontId="67" fillId="95" borderId="22" applyNumberFormat="0" applyAlignment="0" applyProtection="0"/>
    <xf numFmtId="0" fontId="67" fillId="45" borderId="22" applyNumberFormat="0" applyAlignment="0" applyProtection="0"/>
    <xf numFmtId="164" fontId="6" fillId="0" borderId="0" applyFill="0" applyBorder="0">
      <alignment horizontal="center"/>
    </xf>
    <xf numFmtId="164" fontId="6" fillId="0" borderId="0" applyFill="0" applyBorder="0">
      <alignment horizontal="center"/>
    </xf>
    <xf numFmtId="164" fontId="6" fillId="0" borderId="0" applyFill="0" applyBorder="0">
      <alignment horizontal="center"/>
    </xf>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1" fontId="6" fillId="55" borderId="16"/>
    <xf numFmtId="41" fontId="6" fillId="55" borderId="16"/>
    <xf numFmtId="41" fontId="6" fillId="55" borderId="16"/>
    <xf numFmtId="0" fontId="69" fillId="0" borderId="54">
      <alignment horizontal="center"/>
    </xf>
    <xf numFmtId="203" fontId="6" fillId="0" borderId="0" applyFont="0" applyFill="0" applyBorder="0" applyAlignment="0"/>
    <xf numFmtId="203" fontId="6" fillId="0" borderId="0" applyFont="0" applyFill="0" applyBorder="0" applyAlignment="0"/>
    <xf numFmtId="203" fontId="6" fillId="0" borderId="0" applyFont="0" applyFill="0" applyBorder="0" applyAlignment="0"/>
    <xf numFmtId="42" fontId="6" fillId="51" borderId="0"/>
    <xf numFmtId="42" fontId="6" fillId="51" borderId="0"/>
    <xf numFmtId="42" fontId="6" fillId="51" borderId="25">
      <alignment vertical="center"/>
    </xf>
    <xf numFmtId="42" fontId="6" fillId="51" borderId="25">
      <alignment vertical="center"/>
    </xf>
    <xf numFmtId="42" fontId="6" fillId="51" borderId="25">
      <alignment vertical="center"/>
    </xf>
    <xf numFmtId="0" fontId="52" fillId="51" borderId="55" applyNumberFormat="0">
      <alignment horizontal="center" vertical="center" wrapText="1"/>
    </xf>
    <xf numFmtId="10" fontId="6" fillId="51" borderId="0"/>
    <xf numFmtId="10" fontId="6" fillId="51" borderId="0"/>
    <xf numFmtId="204" fontId="6" fillId="51" borderId="0"/>
    <xf numFmtId="204" fontId="6" fillId="51" borderId="0"/>
    <xf numFmtId="42" fontId="6" fillId="51" borderId="26">
      <alignment horizontal="left"/>
    </xf>
    <xf numFmtId="42" fontId="6" fillId="51" borderId="26">
      <alignment horizontal="left"/>
    </xf>
    <xf numFmtId="42" fontId="6" fillId="51" borderId="26">
      <alignment horizontal="left"/>
    </xf>
    <xf numFmtId="205" fontId="6" fillId="0" borderId="0" applyFont="0" applyFill="0" applyAlignment="0">
      <alignment horizontal="right"/>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78" fillId="53" borderId="27" applyNumberFormat="0" applyProtection="0">
      <alignment vertical="center"/>
    </xf>
    <xf numFmtId="4" fontId="8" fillId="53" borderId="40" applyNumberFormat="0" applyProtection="0">
      <alignment vertical="center"/>
    </xf>
    <xf numFmtId="4" fontId="78" fillId="53" borderId="27"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78" fillId="53" borderId="27"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78" fillId="53" borderId="27" applyNumberFormat="0" applyProtection="0">
      <alignment vertical="center"/>
    </xf>
    <xf numFmtId="4" fontId="78" fillId="53" borderId="27" applyNumberFormat="0" applyProtection="0">
      <alignment vertical="center"/>
    </xf>
    <xf numFmtId="4" fontId="78" fillId="53" borderId="27" applyNumberFormat="0" applyProtection="0">
      <alignment vertical="center"/>
    </xf>
    <xf numFmtId="4" fontId="78" fillId="53" borderId="27" applyNumberFormat="0" applyProtection="0">
      <alignment vertical="center"/>
    </xf>
    <xf numFmtId="4" fontId="78" fillId="53" borderId="27" applyNumberFormat="0" applyProtection="0">
      <alignment vertical="center"/>
    </xf>
    <xf numFmtId="4" fontId="78" fillId="53" borderId="27"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78" fillId="53" borderId="27"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78" fillId="53" borderId="27" applyNumberFormat="0" applyProtection="0">
      <alignment vertical="center"/>
    </xf>
    <xf numFmtId="4" fontId="78" fillId="53" borderId="27" applyNumberFormat="0" applyProtection="0">
      <alignment vertical="center"/>
    </xf>
    <xf numFmtId="4" fontId="78" fillId="53" borderId="27" applyNumberFormat="0" applyProtection="0">
      <alignment vertical="center"/>
    </xf>
    <xf numFmtId="4" fontId="78" fillId="53" borderId="27"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78" fillId="53" borderId="27" applyNumberFormat="0" applyProtection="0">
      <alignment vertical="center"/>
    </xf>
    <xf numFmtId="4" fontId="78" fillId="53" borderId="27" applyNumberFormat="0" applyProtection="0">
      <alignment vertical="center"/>
    </xf>
    <xf numFmtId="4" fontId="78" fillId="53" borderId="27"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78" fillId="53" borderId="27"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78" fillId="53" borderId="27"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78" fillId="53" borderId="27"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78" fillId="53" borderId="27"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78" fillId="53" borderId="27"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20" fillId="52" borderId="22" applyNumberFormat="0" applyProtection="0">
      <alignment vertical="center"/>
    </xf>
    <xf numFmtId="4" fontId="20" fillId="52" borderId="22" applyNumberFormat="0" applyProtection="0">
      <alignment vertical="center"/>
    </xf>
    <xf numFmtId="4" fontId="20" fillId="52" borderId="22"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8" fillId="53"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79" fillId="53" borderId="27"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79" fillId="53" borderId="27" applyNumberFormat="0" applyProtection="0">
      <alignment vertical="center"/>
    </xf>
    <xf numFmtId="4" fontId="79" fillId="53" borderId="27" applyNumberFormat="0" applyProtection="0">
      <alignment vertical="center"/>
    </xf>
    <xf numFmtId="4" fontId="79" fillId="53" borderId="27" applyNumberFormat="0" applyProtection="0">
      <alignment vertical="center"/>
    </xf>
    <xf numFmtId="4" fontId="79" fillId="53" borderId="27" applyNumberFormat="0" applyProtection="0">
      <alignment vertical="center"/>
    </xf>
    <xf numFmtId="4" fontId="79" fillId="53" borderId="27"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79" fillId="53" borderId="27" applyNumberFormat="0" applyProtection="0">
      <alignment vertical="center"/>
    </xf>
    <xf numFmtId="4" fontId="79" fillId="53" borderId="27" applyNumberFormat="0" applyProtection="0">
      <alignment vertical="center"/>
    </xf>
    <xf numFmtId="4" fontId="79" fillId="53" borderId="27"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79" fillId="53" borderId="27"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79" fillId="53" borderId="27" applyNumberFormat="0" applyProtection="0">
      <alignment vertical="center"/>
    </xf>
    <xf numFmtId="4" fontId="79" fillId="53" borderId="27" applyNumberFormat="0" applyProtection="0">
      <alignment vertical="center"/>
    </xf>
    <xf numFmtId="4" fontId="79" fillId="53" borderId="27" applyNumberFormat="0" applyProtection="0">
      <alignment vertical="center"/>
    </xf>
    <xf numFmtId="4" fontId="79" fillId="53" borderId="27"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137" fillId="52" borderId="40" applyNumberFormat="0" applyProtection="0">
      <alignment vertical="center"/>
    </xf>
    <xf numFmtId="4" fontId="80" fillId="52" borderId="22" applyNumberFormat="0" applyProtection="0">
      <alignment vertical="center"/>
    </xf>
    <xf numFmtId="4" fontId="80" fillId="52" borderId="22" applyNumberFormat="0" applyProtection="0">
      <alignment vertical="center"/>
    </xf>
    <xf numFmtId="4" fontId="80" fillId="52" borderId="22" applyNumberFormat="0" applyProtection="0">
      <alignment vertical="center"/>
    </xf>
    <xf numFmtId="4" fontId="137" fillId="52" borderId="40" applyNumberFormat="0" applyProtection="0">
      <alignment vertical="center"/>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78" fillId="53" borderId="27" applyNumberFormat="0" applyProtection="0">
      <alignment horizontal="left" vertical="center" indent="1"/>
    </xf>
    <xf numFmtId="4" fontId="8" fillId="52" borderId="40" applyNumberFormat="0" applyProtection="0">
      <alignment horizontal="left" vertical="center" indent="1"/>
    </xf>
    <xf numFmtId="4" fontId="78" fillId="53" borderId="27"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78" fillId="53" borderId="27"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78" fillId="53" borderId="27"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78" fillId="53" borderId="27"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78" fillId="53" borderId="27"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78" fillId="53" borderId="27"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78" fillId="53" borderId="27"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78" fillId="53" borderId="27"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78" fillId="53" borderId="27"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78" fillId="53" borderId="27" applyNumberFormat="0" applyProtection="0">
      <alignment horizontal="left" vertical="center" indent="1"/>
    </xf>
    <xf numFmtId="4" fontId="78" fillId="53" borderId="27" applyNumberFormat="0" applyProtection="0">
      <alignment horizontal="left" vertical="center" indent="1"/>
    </xf>
    <xf numFmtId="4" fontId="78" fillId="53" borderId="27" applyNumberFormat="0" applyProtection="0">
      <alignment horizontal="left" vertical="center" indent="1"/>
    </xf>
    <xf numFmtId="4" fontId="78" fillId="53" borderId="27"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78" fillId="53" borderId="27" applyNumberFormat="0" applyProtection="0">
      <alignment horizontal="left" vertical="center" indent="1"/>
    </xf>
    <xf numFmtId="4" fontId="20" fillId="52" borderId="22" applyNumberFormat="0" applyProtection="0">
      <alignment horizontal="left" vertical="center" indent="1"/>
    </xf>
    <xf numFmtId="4" fontId="78" fillId="53" borderId="27"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78" fillId="53" borderId="27"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78" fillId="53" borderId="27"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78" fillId="53" borderId="27"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78" fillId="53" borderId="27" applyNumberFormat="0" applyProtection="0">
      <alignment horizontal="left" vertical="center" indent="1"/>
    </xf>
    <xf numFmtId="4" fontId="78" fillId="53" borderId="27" applyNumberFormat="0" applyProtection="0">
      <alignment horizontal="left" vertical="center" indent="1"/>
    </xf>
    <xf numFmtId="4" fontId="78" fillId="53" borderId="27"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4" fontId="8" fillId="52" borderId="40" applyNumberFormat="0" applyProtection="0">
      <alignment horizontal="left" vertical="center" indent="1"/>
    </xf>
    <xf numFmtId="0" fontId="6" fillId="0" borderId="0"/>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78" fillId="53" borderId="27" applyNumberFormat="0" applyProtection="0">
      <alignment horizontal="left" vertical="top"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0" fontId="78" fillId="53" borderId="27" applyNumberFormat="0" applyProtection="0">
      <alignment horizontal="left" vertical="top" indent="1"/>
    </xf>
    <xf numFmtId="4" fontId="20" fillId="52" borderId="22" applyNumberFormat="0" applyProtection="0">
      <alignment horizontal="left" vertical="center" indent="1"/>
    </xf>
    <xf numFmtId="0" fontId="78" fillId="53" borderId="27" applyNumberFormat="0" applyProtection="0">
      <alignment horizontal="left" vertical="top"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0" fontId="78" fillId="53" borderId="27" applyNumberFormat="0" applyProtection="0">
      <alignment horizontal="left" vertical="top"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0" fontId="78" fillId="53" borderId="27" applyNumberFormat="0" applyProtection="0">
      <alignment horizontal="left" vertical="top"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0" fontId="78" fillId="53" borderId="27" applyNumberFormat="0" applyProtection="0">
      <alignment horizontal="left" vertical="top"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4" fontId="20" fillId="52" borderId="22" applyNumberFormat="0" applyProtection="0">
      <alignment horizontal="left" vertical="center"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78" fillId="53" borderId="27" applyNumberFormat="0" applyProtection="0">
      <alignment horizontal="left" vertical="top" indent="1"/>
    </xf>
    <xf numFmtId="0" fontId="78" fillId="53" borderId="27" applyNumberFormat="0" applyProtection="0">
      <alignment horizontal="left" vertical="top" indent="1"/>
    </xf>
    <xf numFmtId="0" fontId="78" fillId="53" borderId="27" applyNumberFormat="0" applyProtection="0">
      <alignment horizontal="left" vertical="top" indent="1"/>
    </xf>
    <xf numFmtId="0" fontId="78" fillId="53" borderId="27" applyNumberFormat="0" applyProtection="0">
      <alignment horizontal="left" vertical="top" indent="1"/>
    </xf>
    <xf numFmtId="0" fontId="7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78" fillId="53" borderId="27" applyNumberFormat="0" applyProtection="0">
      <alignment horizontal="left" vertical="top" indent="1"/>
    </xf>
    <xf numFmtId="0" fontId="78" fillId="53" borderId="27" applyNumberFormat="0" applyProtection="0">
      <alignment horizontal="left" vertical="top" indent="1"/>
    </xf>
    <xf numFmtId="0" fontId="7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138" fillId="53" borderId="27" applyNumberFormat="0" applyProtection="0">
      <alignment horizontal="left" vertical="top" indent="1"/>
    </xf>
    <xf numFmtId="0" fontId="6" fillId="0" borderId="0"/>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0" fontId="6" fillId="82" borderId="0" applyNumberFormat="0" applyProtection="0">
      <alignment horizontal="left" vertical="center" indent="1"/>
    </xf>
    <xf numFmtId="4" fontId="78" fillId="59" borderId="0" applyNumberFormat="0" applyProtection="0">
      <alignment horizontal="left" vertical="center" indent="1"/>
    </xf>
    <xf numFmtId="0" fontId="6" fillId="82" borderId="0" applyNumberFormat="0" applyProtection="0">
      <alignment horizontal="left" vertical="center" indent="1"/>
    </xf>
    <xf numFmtId="4" fontId="78" fillId="59" borderId="0" applyNumberFormat="0" applyProtection="0">
      <alignment horizontal="left" vertical="center" indent="1"/>
    </xf>
    <xf numFmtId="4" fontId="78" fillId="59" borderId="0" applyNumberFormat="0" applyProtection="0">
      <alignment horizontal="left" vertical="center" indent="1"/>
    </xf>
    <xf numFmtId="4" fontId="78" fillId="59" borderId="0" applyNumberFormat="0" applyProtection="0">
      <alignment horizontal="left" vertical="center" indent="1"/>
    </xf>
    <xf numFmtId="4" fontId="78" fillId="59" borderId="0" applyNumberFormat="0" applyProtection="0">
      <alignment horizontal="left" vertical="center" indent="1"/>
    </xf>
    <xf numFmtId="4" fontId="78" fillId="59" borderId="0" applyNumberFormat="0" applyProtection="0">
      <alignment horizontal="left" vertical="center" indent="1"/>
    </xf>
    <xf numFmtId="4" fontId="78" fillId="59" borderId="0" applyNumberFormat="0" applyProtection="0">
      <alignment horizontal="left" vertical="center" indent="1"/>
    </xf>
    <xf numFmtId="4" fontId="78" fillId="59" borderId="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78" fillId="59" borderId="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4" fontId="78" fillId="59" borderId="0"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78" fillId="59" borderId="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0" fontId="6" fillId="0" borderId="0"/>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20" fillId="102" borderId="22" applyNumberFormat="0" applyProtection="0">
      <alignment horizontal="right" vertical="center"/>
    </xf>
    <xf numFmtId="4" fontId="20" fillId="102" borderId="22" applyNumberFormat="0" applyProtection="0">
      <alignment horizontal="right" vertical="center"/>
    </xf>
    <xf numFmtId="4" fontId="20" fillId="102" borderId="22"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20" fillId="17" borderId="27" applyNumberFormat="0" applyProtection="0">
      <alignment horizontal="right" vertical="center"/>
    </xf>
    <xf numFmtId="4" fontId="8" fillId="17" borderId="40" applyNumberFormat="0" applyProtection="0">
      <alignment horizontal="right" vertical="center"/>
    </xf>
    <xf numFmtId="4" fontId="20" fillId="17" borderId="27"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20" fillId="17" borderId="27"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20" fillId="17" borderId="27"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20" fillId="17" borderId="27"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20" fillId="17" borderId="27"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20" fillId="17" borderId="27"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20" fillId="17" borderId="27"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20" fillId="17" borderId="27"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20" fillId="17" borderId="27"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20" fillId="17" borderId="27" applyNumberFormat="0" applyProtection="0">
      <alignment horizontal="right" vertical="center"/>
    </xf>
    <xf numFmtId="4" fontId="20" fillId="17" borderId="27" applyNumberFormat="0" applyProtection="0">
      <alignment horizontal="right" vertical="center"/>
    </xf>
    <xf numFmtId="4" fontId="20" fillId="17" borderId="27" applyNumberFormat="0" applyProtection="0">
      <alignment horizontal="right" vertical="center"/>
    </xf>
    <xf numFmtId="4" fontId="20" fillId="17" borderId="27"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20" fillId="17" borderId="27"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20" fillId="17" borderId="27"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20" fillId="17" borderId="27"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20" fillId="17" borderId="27"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20" fillId="17" borderId="27"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20" fillId="17" borderId="27" applyNumberFormat="0" applyProtection="0">
      <alignment horizontal="right" vertical="center"/>
    </xf>
    <xf numFmtId="4" fontId="20" fillId="17" borderId="27" applyNumberFormat="0" applyProtection="0">
      <alignment horizontal="right" vertical="center"/>
    </xf>
    <xf numFmtId="4" fontId="20" fillId="17" borderId="27"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4" fontId="8" fillId="17" borderId="40" applyNumberFormat="0" applyProtection="0">
      <alignment horizontal="right" vertical="center"/>
    </xf>
    <xf numFmtId="0" fontId="6" fillId="0" borderId="0"/>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20" fillId="104" borderId="22" applyNumberFormat="0" applyProtection="0">
      <alignment horizontal="right" vertical="center"/>
    </xf>
    <xf numFmtId="4" fontId="20" fillId="104" borderId="22" applyNumberFormat="0" applyProtection="0">
      <alignment horizontal="right" vertical="center"/>
    </xf>
    <xf numFmtId="4" fontId="20" fillId="104" borderId="22"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20" fillId="23" borderId="27" applyNumberFormat="0" applyProtection="0">
      <alignment horizontal="right" vertical="center"/>
    </xf>
    <xf numFmtId="4" fontId="8" fillId="103" borderId="40" applyNumberFormat="0" applyProtection="0">
      <alignment horizontal="right" vertical="center"/>
    </xf>
    <xf numFmtId="4" fontId="20" fillId="23" borderId="27"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20" fillId="23" borderId="27"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20" fillId="23" borderId="27"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20" fillId="23" borderId="27"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20" fillId="23" borderId="27"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20" fillId="23" borderId="27"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20" fillId="23" borderId="27"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20" fillId="23" borderId="27"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20" fillId="23" borderId="27"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20" fillId="23" borderId="27" applyNumberFormat="0" applyProtection="0">
      <alignment horizontal="right" vertical="center"/>
    </xf>
    <xf numFmtId="4" fontId="20" fillId="23" borderId="27" applyNumberFormat="0" applyProtection="0">
      <alignment horizontal="right" vertical="center"/>
    </xf>
    <xf numFmtId="4" fontId="20" fillId="23" borderId="27" applyNumberFormat="0" applyProtection="0">
      <alignment horizontal="right" vertical="center"/>
    </xf>
    <xf numFmtId="4" fontId="20" fillId="23" borderId="27"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20" fillId="23" borderId="27"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20" fillId="23" borderId="27"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20" fillId="23" borderId="27"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20" fillId="23" borderId="27"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20" fillId="23" borderId="27"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20" fillId="23" borderId="27" applyNumberFormat="0" applyProtection="0">
      <alignment horizontal="right" vertical="center"/>
    </xf>
    <xf numFmtId="4" fontId="20" fillId="23" borderId="27" applyNumberFormat="0" applyProtection="0">
      <alignment horizontal="right" vertical="center"/>
    </xf>
    <xf numFmtId="4" fontId="20" fillId="23" borderId="27"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4" fontId="8" fillId="103" borderId="40" applyNumberFormat="0" applyProtection="0">
      <alignment horizontal="right" vertical="center"/>
    </xf>
    <xf numFmtId="0" fontId="6" fillId="0" borderId="0"/>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20" fillId="105" borderId="22" applyNumberFormat="0" applyProtection="0">
      <alignment horizontal="right" vertical="center"/>
    </xf>
    <xf numFmtId="4" fontId="20" fillId="105" borderId="22" applyNumberFormat="0" applyProtection="0">
      <alignment horizontal="right" vertical="center"/>
    </xf>
    <xf numFmtId="4" fontId="20" fillId="105" borderId="22"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20" fillId="37" borderId="27"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20" fillId="37" borderId="27"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20" fillId="37" borderId="27"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20" fillId="37" borderId="27"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20" fillId="37" borderId="27"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20" fillId="37" borderId="27"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20" fillId="37" borderId="27"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20" fillId="37" borderId="27"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20" fillId="37" borderId="27"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20" fillId="37" borderId="27"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20" fillId="37" borderId="27" applyNumberFormat="0" applyProtection="0">
      <alignment horizontal="right" vertical="center"/>
    </xf>
    <xf numFmtId="4" fontId="8" fillId="37" borderId="56" applyNumberFormat="0" applyProtection="0">
      <alignment horizontal="right" vertical="center"/>
    </xf>
    <xf numFmtId="4" fontId="20" fillId="37" borderId="27" applyNumberFormat="0" applyProtection="0">
      <alignment horizontal="right" vertical="center"/>
    </xf>
    <xf numFmtId="4" fontId="20" fillId="37" borderId="27" applyNumberFormat="0" applyProtection="0">
      <alignment horizontal="right" vertical="center"/>
    </xf>
    <xf numFmtId="4" fontId="20" fillId="37" borderId="27"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20" fillId="37" borderId="27"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20" fillId="37" borderId="27"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20" fillId="37" borderId="27"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20" fillId="37" borderId="27"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20" fillId="37" borderId="27"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20" fillId="37" borderId="27" applyNumberFormat="0" applyProtection="0">
      <alignment horizontal="right" vertical="center"/>
    </xf>
    <xf numFmtId="4" fontId="20" fillId="37" borderId="27" applyNumberFormat="0" applyProtection="0">
      <alignment horizontal="right" vertical="center"/>
    </xf>
    <xf numFmtId="4" fontId="20" fillId="37" borderId="27"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4" fontId="8" fillId="37" borderId="56" applyNumberFormat="0" applyProtection="0">
      <alignment horizontal="right" vertical="center"/>
    </xf>
    <xf numFmtId="0" fontId="6" fillId="0" borderId="0"/>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20" fillId="106" borderId="22" applyNumberFormat="0" applyProtection="0">
      <alignment horizontal="right" vertical="center"/>
    </xf>
    <xf numFmtId="4" fontId="20" fillId="106" borderId="22" applyNumberFormat="0" applyProtection="0">
      <alignment horizontal="right" vertical="center"/>
    </xf>
    <xf numFmtId="4" fontId="20" fillId="106" borderId="22"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20" fillId="25" borderId="27" applyNumberFormat="0" applyProtection="0">
      <alignment horizontal="right" vertical="center"/>
    </xf>
    <xf numFmtId="4" fontId="8" fillId="25" borderId="40" applyNumberFormat="0" applyProtection="0">
      <alignment horizontal="right" vertical="center"/>
    </xf>
    <xf numFmtId="4" fontId="20" fillId="25" borderId="27"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20" fillId="25" borderId="27"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20" fillId="25" borderId="27"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20" fillId="25" borderId="27"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20" fillId="25" borderId="27"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20" fillId="25" borderId="27"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20" fillId="25" borderId="27"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20" fillId="25" borderId="27"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20" fillId="25" borderId="27"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20" fillId="25" borderId="27" applyNumberFormat="0" applyProtection="0">
      <alignment horizontal="right" vertical="center"/>
    </xf>
    <xf numFmtId="4" fontId="20" fillId="25" borderId="27" applyNumberFormat="0" applyProtection="0">
      <alignment horizontal="right" vertical="center"/>
    </xf>
    <xf numFmtId="4" fontId="20" fillId="25" borderId="27" applyNumberFormat="0" applyProtection="0">
      <alignment horizontal="right" vertical="center"/>
    </xf>
    <xf numFmtId="4" fontId="20" fillId="25" borderId="27"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20" fillId="25" borderId="27"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20" fillId="25" borderId="27"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20" fillId="25" borderId="27"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20" fillId="25" borderId="27"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20" fillId="25" borderId="27"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20" fillId="25" borderId="27" applyNumberFormat="0" applyProtection="0">
      <alignment horizontal="right" vertical="center"/>
    </xf>
    <xf numFmtId="4" fontId="20" fillId="25" borderId="27" applyNumberFormat="0" applyProtection="0">
      <alignment horizontal="right" vertical="center"/>
    </xf>
    <xf numFmtId="4" fontId="20" fillId="25" borderId="27"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4" fontId="8" fillId="25" borderId="40" applyNumberFormat="0" applyProtection="0">
      <alignment horizontal="right" vertical="center"/>
    </xf>
    <xf numFmtId="0" fontId="6" fillId="0" borderId="0"/>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20" fillId="107" borderId="22" applyNumberFormat="0" applyProtection="0">
      <alignment horizontal="right" vertical="center"/>
    </xf>
    <xf numFmtId="4" fontId="20" fillId="107" borderId="22" applyNumberFormat="0" applyProtection="0">
      <alignment horizontal="right" vertical="center"/>
    </xf>
    <xf numFmtId="4" fontId="20" fillId="107" borderId="22"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20" fillId="29" borderId="27" applyNumberFormat="0" applyProtection="0">
      <alignment horizontal="right" vertical="center"/>
    </xf>
    <xf numFmtId="4" fontId="8" fillId="29" borderId="40" applyNumberFormat="0" applyProtection="0">
      <alignment horizontal="right" vertical="center"/>
    </xf>
    <xf numFmtId="4" fontId="20" fillId="29" borderId="27"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20" fillId="29" borderId="27"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20" fillId="29" borderId="27"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20" fillId="29" borderId="27"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20" fillId="29" borderId="27"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20" fillId="29" borderId="27"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20" fillId="29" borderId="27"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20" fillId="29" borderId="27"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20" fillId="29" borderId="27"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20" fillId="29" borderId="27" applyNumberFormat="0" applyProtection="0">
      <alignment horizontal="right" vertical="center"/>
    </xf>
    <xf numFmtId="4" fontId="20" fillId="29" borderId="27" applyNumberFormat="0" applyProtection="0">
      <alignment horizontal="right" vertical="center"/>
    </xf>
    <xf numFmtId="4" fontId="20" fillId="29" borderId="27" applyNumberFormat="0" applyProtection="0">
      <alignment horizontal="right" vertical="center"/>
    </xf>
    <xf numFmtId="4" fontId="20" fillId="29" borderId="27"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20" fillId="29" borderId="27"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20" fillId="29" borderId="27"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20" fillId="29" borderId="27"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20" fillId="29" borderId="27"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20" fillId="29" borderId="27"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20" fillId="29" borderId="27" applyNumberFormat="0" applyProtection="0">
      <alignment horizontal="right" vertical="center"/>
    </xf>
    <xf numFmtId="4" fontId="20" fillId="29" borderId="27" applyNumberFormat="0" applyProtection="0">
      <alignment horizontal="right" vertical="center"/>
    </xf>
    <xf numFmtId="4" fontId="20" fillId="29" borderId="27"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4" fontId="8" fillId="29" borderId="40" applyNumberFormat="0" applyProtection="0">
      <alignment horizontal="right" vertical="center"/>
    </xf>
    <xf numFmtId="0" fontId="6" fillId="0" borderId="0"/>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20" fillId="108" borderId="22" applyNumberFormat="0" applyProtection="0">
      <alignment horizontal="right" vertical="center"/>
    </xf>
    <xf numFmtId="4" fontId="20" fillId="108" borderId="22" applyNumberFormat="0" applyProtection="0">
      <alignment horizontal="right" vertical="center"/>
    </xf>
    <xf numFmtId="4" fontId="20" fillId="108" borderId="22"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20" fillId="44" borderId="27" applyNumberFormat="0" applyProtection="0">
      <alignment horizontal="right" vertical="center"/>
    </xf>
    <xf numFmtId="4" fontId="8" fillId="44" borderId="40" applyNumberFormat="0" applyProtection="0">
      <alignment horizontal="right" vertical="center"/>
    </xf>
    <xf numFmtId="4" fontId="20" fillId="44" borderId="27"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20" fillId="44" borderId="27"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20" fillId="44" borderId="27"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20" fillId="44" borderId="27"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20" fillId="44" borderId="27"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20" fillId="44" borderId="27"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20" fillId="44" borderId="27"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20" fillId="44" borderId="27"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20" fillId="44" borderId="27"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20" fillId="44" borderId="27" applyNumberFormat="0" applyProtection="0">
      <alignment horizontal="right" vertical="center"/>
    </xf>
    <xf numFmtId="4" fontId="20" fillId="44" borderId="27" applyNumberFormat="0" applyProtection="0">
      <alignment horizontal="right" vertical="center"/>
    </xf>
    <xf numFmtId="4" fontId="20" fillId="44" borderId="27" applyNumberFormat="0" applyProtection="0">
      <alignment horizontal="right" vertical="center"/>
    </xf>
    <xf numFmtId="4" fontId="20" fillId="44" borderId="27"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20" fillId="44" borderId="27"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20" fillId="44" borderId="27"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20" fillId="44" borderId="27"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20" fillId="44" borderId="27"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20" fillId="44" borderId="27"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20" fillId="44" borderId="27" applyNumberFormat="0" applyProtection="0">
      <alignment horizontal="right" vertical="center"/>
    </xf>
    <xf numFmtId="4" fontId="20" fillId="44" borderId="27" applyNumberFormat="0" applyProtection="0">
      <alignment horizontal="right" vertical="center"/>
    </xf>
    <xf numFmtId="4" fontId="20" fillId="44" borderId="27"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4" fontId="8" fillId="44" borderId="40" applyNumberFormat="0" applyProtection="0">
      <alignment horizontal="right" vertical="center"/>
    </xf>
    <xf numFmtId="0" fontId="6" fillId="0" borderId="0"/>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20" fillId="109" borderId="22" applyNumberFormat="0" applyProtection="0">
      <alignment horizontal="right" vertical="center"/>
    </xf>
    <xf numFmtId="4" fontId="20" fillId="109" borderId="22" applyNumberFormat="0" applyProtection="0">
      <alignment horizontal="right" vertical="center"/>
    </xf>
    <xf numFmtId="4" fontId="20" fillId="109" borderId="22"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20" fillId="41" borderId="27" applyNumberFormat="0" applyProtection="0">
      <alignment horizontal="right" vertical="center"/>
    </xf>
    <xf numFmtId="4" fontId="8" fillId="41" borderId="40" applyNumberFormat="0" applyProtection="0">
      <alignment horizontal="right" vertical="center"/>
    </xf>
    <xf numFmtId="4" fontId="20" fillId="41" borderId="27"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20" fillId="41" borderId="27"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20" fillId="41" borderId="27"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20" fillId="41" borderId="27"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20" fillId="41" borderId="27"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20" fillId="41" borderId="27"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20" fillId="41" borderId="27"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20" fillId="41" borderId="27"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20" fillId="41" borderId="27"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20" fillId="41" borderId="27" applyNumberFormat="0" applyProtection="0">
      <alignment horizontal="right" vertical="center"/>
    </xf>
    <xf numFmtId="4" fontId="20" fillId="41" borderId="27" applyNumberFormat="0" applyProtection="0">
      <alignment horizontal="right" vertical="center"/>
    </xf>
    <xf numFmtId="4" fontId="20" fillId="41" borderId="27" applyNumberFormat="0" applyProtection="0">
      <alignment horizontal="right" vertical="center"/>
    </xf>
    <xf numFmtId="4" fontId="20" fillId="41" borderId="27"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20" fillId="41" borderId="27"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20" fillId="41" borderId="27"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20" fillId="41" borderId="27"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20" fillId="41" borderId="27"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20" fillId="41" borderId="27"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20" fillId="41" borderId="27" applyNumberFormat="0" applyProtection="0">
      <alignment horizontal="right" vertical="center"/>
    </xf>
    <xf numFmtId="4" fontId="20" fillId="41" borderId="27" applyNumberFormat="0" applyProtection="0">
      <alignment horizontal="right" vertical="center"/>
    </xf>
    <xf numFmtId="4" fontId="20" fillId="41" borderId="27"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4" fontId="8" fillId="41" borderId="40" applyNumberFormat="0" applyProtection="0">
      <alignment horizontal="right" vertical="center"/>
    </xf>
    <xf numFmtId="0" fontId="6" fillId="0" borderId="0"/>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20" fillId="110" borderId="22" applyNumberFormat="0" applyProtection="0">
      <alignment horizontal="right" vertical="center"/>
    </xf>
    <xf numFmtId="4" fontId="20" fillId="110" borderId="22" applyNumberFormat="0" applyProtection="0">
      <alignment horizontal="right" vertical="center"/>
    </xf>
    <xf numFmtId="4" fontId="20" fillId="110" borderId="22"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20" fillId="60" borderId="27" applyNumberFormat="0" applyProtection="0">
      <alignment horizontal="right" vertical="center"/>
    </xf>
    <xf numFmtId="4" fontId="8" fillId="60" borderId="40" applyNumberFormat="0" applyProtection="0">
      <alignment horizontal="right" vertical="center"/>
    </xf>
    <xf numFmtId="4" fontId="20" fillId="60" borderId="27"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20" fillId="60" borderId="27"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20" fillId="60" borderId="27"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20" fillId="60" borderId="27"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20" fillId="60" borderId="27"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20" fillId="60" borderId="27"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20" fillId="60" borderId="27"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20" fillId="60" borderId="27"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20" fillId="60" borderId="27"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20" fillId="60" borderId="27" applyNumberFormat="0" applyProtection="0">
      <alignment horizontal="right" vertical="center"/>
    </xf>
    <xf numFmtId="4" fontId="20" fillId="60" borderId="27" applyNumberFormat="0" applyProtection="0">
      <alignment horizontal="right" vertical="center"/>
    </xf>
    <xf numFmtId="4" fontId="20" fillId="60" borderId="27" applyNumberFormat="0" applyProtection="0">
      <alignment horizontal="right" vertical="center"/>
    </xf>
    <xf numFmtId="4" fontId="20" fillId="60" borderId="27"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20" fillId="60" borderId="27"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20" fillId="60" borderId="27"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20" fillId="60" borderId="27"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20" fillId="60" borderId="27"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20" fillId="60" borderId="27"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20" fillId="60" borderId="27" applyNumberFormat="0" applyProtection="0">
      <alignment horizontal="right" vertical="center"/>
    </xf>
    <xf numFmtId="4" fontId="20" fillId="60" borderId="27" applyNumberFormat="0" applyProtection="0">
      <alignment horizontal="right" vertical="center"/>
    </xf>
    <xf numFmtId="4" fontId="20" fillId="60" borderId="27"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4" fontId="8" fillId="60" borderId="40" applyNumberFormat="0" applyProtection="0">
      <alignment horizontal="right" vertical="center"/>
    </xf>
    <xf numFmtId="0" fontId="6" fillId="0" borderId="0"/>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20" fillId="111" borderId="22" applyNumberFormat="0" applyProtection="0">
      <alignment horizontal="right" vertical="center"/>
    </xf>
    <xf numFmtId="4" fontId="20" fillId="111" borderId="22" applyNumberFormat="0" applyProtection="0">
      <alignment horizontal="right" vertical="center"/>
    </xf>
    <xf numFmtId="4" fontId="20" fillId="111" borderId="22"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20" fillId="24" borderId="27" applyNumberFormat="0" applyProtection="0">
      <alignment horizontal="right" vertical="center"/>
    </xf>
    <xf numFmtId="4" fontId="8" fillId="24" borderId="40" applyNumberFormat="0" applyProtection="0">
      <alignment horizontal="right" vertical="center"/>
    </xf>
    <xf numFmtId="4" fontId="20" fillId="24" borderId="27"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20" fillId="24" borderId="27"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20" fillId="24" borderId="27"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20" fillId="24" borderId="27"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20" fillId="24" borderId="27"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20" fillId="24" borderId="27"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20" fillId="24" borderId="27"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20" fillId="24" borderId="27"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20" fillId="24" borderId="27"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20" fillId="24" borderId="27" applyNumberFormat="0" applyProtection="0">
      <alignment horizontal="right" vertical="center"/>
    </xf>
    <xf numFmtId="4" fontId="20" fillId="24" borderId="27" applyNumberFormat="0" applyProtection="0">
      <alignment horizontal="right" vertical="center"/>
    </xf>
    <xf numFmtId="4" fontId="20" fillId="24" borderId="27" applyNumberFormat="0" applyProtection="0">
      <alignment horizontal="right" vertical="center"/>
    </xf>
    <xf numFmtId="4" fontId="20" fillId="24" borderId="27"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20" fillId="24" borderId="27"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20" fillId="24" borderId="27"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20" fillId="24" borderId="27"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20" fillId="24" borderId="27"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20" fillId="24" borderId="27"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20" fillId="24" borderId="27" applyNumberFormat="0" applyProtection="0">
      <alignment horizontal="right" vertical="center"/>
    </xf>
    <xf numFmtId="4" fontId="20" fillId="24" borderId="27" applyNumberFormat="0" applyProtection="0">
      <alignment horizontal="right" vertical="center"/>
    </xf>
    <xf numFmtId="4" fontId="20" fillId="24" borderId="27"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4" fontId="8" fillId="24" borderId="40" applyNumberFormat="0" applyProtection="0">
      <alignment horizontal="right" vertical="center"/>
    </xf>
    <xf numFmtId="0" fontId="6" fillId="0" borderId="0"/>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78" fillId="112" borderId="0"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78" fillId="61" borderId="57"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78" fillId="61" borderId="57"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78" fillId="61" borderId="57"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78" fillId="61" borderId="57"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78" fillId="61" borderId="57"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78" fillId="61" borderId="57"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78" fillId="61" borderId="57"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78" fillId="61" borderId="57"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78" fillId="61" borderId="57"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61" borderId="57"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78" fillId="113" borderId="22"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78" fillId="61" borderId="57"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4" fontId="8" fillId="61" borderId="56" applyNumberFormat="0" applyProtection="0">
      <alignment horizontal="left" vertical="center" indent="1"/>
    </xf>
    <xf numFmtId="0" fontId="6" fillId="0" borderId="0"/>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20" fillId="114" borderId="0"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20" fillId="114" borderId="58" applyNumberFormat="0" applyProtection="0">
      <alignment horizontal="left" vertical="center" indent="1"/>
    </xf>
    <xf numFmtId="4" fontId="20" fillId="114" borderId="58" applyNumberFormat="0" applyProtection="0">
      <alignment horizontal="left" vertical="center" indent="1"/>
    </xf>
    <xf numFmtId="4" fontId="20" fillId="62" borderId="0" applyNumberFormat="0" applyProtection="0">
      <alignment horizontal="left" vertical="center" indent="1"/>
    </xf>
    <xf numFmtId="4" fontId="20" fillId="114" borderId="58" applyNumberFormat="0" applyProtection="0">
      <alignment horizontal="left" vertical="center" indent="1"/>
    </xf>
    <xf numFmtId="4" fontId="20" fillId="114" borderId="58" applyNumberFormat="0" applyProtection="0">
      <alignment horizontal="left" vertical="center" indent="1"/>
    </xf>
    <xf numFmtId="4" fontId="20" fillId="114" borderId="58" applyNumberFormat="0" applyProtection="0">
      <alignment horizontal="left" vertical="center" indent="1"/>
    </xf>
    <xf numFmtId="4" fontId="20" fillId="114" borderId="58" applyNumberFormat="0" applyProtection="0">
      <alignment horizontal="left" vertical="center" indent="1"/>
    </xf>
    <xf numFmtId="4" fontId="20" fillId="114" borderId="58" applyNumberFormat="0" applyProtection="0">
      <alignment horizontal="left" vertical="center" indent="1"/>
    </xf>
    <xf numFmtId="4" fontId="20" fillId="114" borderId="58" applyNumberFormat="0" applyProtection="0">
      <alignment horizontal="left" vertical="center" indent="1"/>
    </xf>
    <xf numFmtId="4" fontId="20" fillId="114" borderId="58" applyNumberFormat="0" applyProtection="0">
      <alignment horizontal="left" vertical="center" indent="1"/>
    </xf>
    <xf numFmtId="4" fontId="20" fillId="114" borderId="58" applyNumberFormat="0" applyProtection="0">
      <alignment horizontal="left" vertical="center" indent="1"/>
    </xf>
    <xf numFmtId="4" fontId="20" fillId="114" borderId="58" applyNumberFormat="0" applyProtection="0">
      <alignment horizontal="left" vertical="center" indent="1"/>
    </xf>
    <xf numFmtId="4" fontId="20" fillId="114" borderId="58" applyNumberFormat="0" applyProtection="0">
      <alignment horizontal="left" vertical="center" indent="1"/>
    </xf>
    <xf numFmtId="4" fontId="20" fillId="114" borderId="58" applyNumberFormat="0" applyProtection="0">
      <alignment horizontal="left" vertical="center" indent="1"/>
    </xf>
    <xf numFmtId="4" fontId="20" fillId="114" borderId="58" applyNumberFormat="0" applyProtection="0">
      <alignment horizontal="left" vertical="center" indent="1"/>
    </xf>
    <xf numFmtId="4" fontId="20" fillId="114" borderId="58" applyNumberFormat="0" applyProtection="0">
      <alignment horizontal="left" vertical="center" indent="1"/>
    </xf>
    <xf numFmtId="4" fontId="20" fillId="114" borderId="58"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20" fillId="114" borderId="58" applyNumberFormat="0" applyProtection="0">
      <alignment horizontal="left" vertical="center" indent="1"/>
    </xf>
    <xf numFmtId="4" fontId="20" fillId="114" borderId="58" applyNumberFormat="0" applyProtection="0">
      <alignment horizontal="left" vertical="center" indent="1"/>
    </xf>
    <xf numFmtId="4" fontId="20" fillId="114" borderId="58" applyNumberFormat="0" applyProtection="0">
      <alignment horizontal="left" vertical="center" indent="1"/>
    </xf>
    <xf numFmtId="4" fontId="20" fillId="114" borderId="58" applyNumberFormat="0" applyProtection="0">
      <alignment horizontal="left" vertical="center" indent="1"/>
    </xf>
    <xf numFmtId="4" fontId="20" fillId="114" borderId="58" applyNumberFormat="0" applyProtection="0">
      <alignment horizontal="left" vertical="center" indent="1"/>
    </xf>
    <xf numFmtId="4" fontId="20" fillId="114" borderId="58" applyNumberFormat="0" applyProtection="0">
      <alignment horizontal="left" vertical="center" indent="1"/>
    </xf>
    <xf numFmtId="4" fontId="20" fillId="114" borderId="58" applyNumberFormat="0" applyProtection="0">
      <alignment horizontal="left" vertical="center" indent="1"/>
    </xf>
    <xf numFmtId="4" fontId="20" fillId="114" borderId="58" applyNumberFormat="0" applyProtection="0">
      <alignment horizontal="left" vertical="center" indent="1"/>
    </xf>
    <xf numFmtId="4" fontId="20" fillId="114" borderId="58" applyNumberFormat="0" applyProtection="0">
      <alignment horizontal="left" vertical="center" indent="1"/>
    </xf>
    <xf numFmtId="4" fontId="20" fillId="114" borderId="58" applyNumberFormat="0" applyProtection="0">
      <alignment horizontal="left" vertical="center" indent="1"/>
    </xf>
    <xf numFmtId="4" fontId="20" fillId="114" borderId="58" applyNumberFormat="0" applyProtection="0">
      <alignment horizontal="left" vertical="center" indent="1"/>
    </xf>
    <xf numFmtId="4" fontId="20" fillId="114" borderId="58"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20" fillId="62" borderId="0"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0" fontId="6" fillId="0" borderId="0"/>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50" fillId="115" borderId="0"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4" fontId="6" fillId="63" borderId="56" applyNumberFormat="0" applyProtection="0">
      <alignment horizontal="left" vertical="center" indent="1"/>
    </xf>
    <xf numFmtId="0" fontId="6" fillId="0" borderId="0"/>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20" fillId="59" borderId="27" applyNumberFormat="0" applyProtection="0">
      <alignment horizontal="right" vertical="center"/>
    </xf>
    <xf numFmtId="4" fontId="8" fillId="59" borderId="40" applyNumberFormat="0" applyProtection="0">
      <alignment horizontal="right" vertical="center"/>
    </xf>
    <xf numFmtId="4" fontId="20" fillId="59" borderId="27"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20" fillId="59" borderId="27"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20" fillId="59" borderId="27"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20" fillId="59" borderId="27"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20" fillId="59" borderId="27"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20" fillId="59" borderId="27"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20" fillId="59" borderId="27"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20" fillId="59" borderId="27"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20" fillId="59" borderId="27"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20" fillId="59" borderId="27" applyNumberFormat="0" applyProtection="0">
      <alignment horizontal="right" vertical="center"/>
    </xf>
    <xf numFmtId="4" fontId="20" fillId="59" borderId="27" applyNumberFormat="0" applyProtection="0">
      <alignment horizontal="right" vertical="center"/>
    </xf>
    <xf numFmtId="4" fontId="20" fillId="59" borderId="27" applyNumberFormat="0" applyProtection="0">
      <alignment horizontal="right" vertical="center"/>
    </xf>
    <xf numFmtId="4" fontId="20" fillId="59" borderId="27"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4" fontId="20" fillId="59" borderId="27" applyNumberFormat="0" applyProtection="0">
      <alignment horizontal="right" vertical="center"/>
    </xf>
    <xf numFmtId="0" fontId="6" fillId="101" borderId="22" applyNumberFormat="0" applyProtection="0">
      <alignment horizontal="left" vertical="center" indent="1"/>
    </xf>
    <xf numFmtId="4" fontId="20" fillId="59" borderId="27" applyNumberFormat="0" applyProtection="0">
      <alignment horizontal="right" vertical="center"/>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20" fillId="59" borderId="27" applyNumberFormat="0" applyProtection="0">
      <alignment horizontal="right" vertical="center"/>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4" fontId="20" fillId="59" borderId="27" applyNumberFormat="0" applyProtection="0">
      <alignment horizontal="right" vertical="center"/>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4" fontId="20" fillId="59" borderId="27" applyNumberFormat="0" applyProtection="0">
      <alignment horizontal="right" vertical="center"/>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20" fillId="59" borderId="27" applyNumberFormat="0" applyProtection="0">
      <alignment horizontal="right" vertical="center"/>
    </xf>
    <xf numFmtId="4" fontId="20" fillId="59" borderId="27" applyNumberFormat="0" applyProtection="0">
      <alignment horizontal="right" vertical="center"/>
    </xf>
    <xf numFmtId="4" fontId="20" fillId="59" borderId="27"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4" fontId="8" fillId="59" borderId="40" applyNumberFormat="0" applyProtection="0">
      <alignment horizontal="right" vertical="center"/>
    </xf>
    <xf numFmtId="0" fontId="6" fillId="0" borderId="0"/>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139" fillId="0" borderId="0"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20" fillId="62" borderId="0" applyNumberFormat="0" applyProtection="0">
      <alignment horizontal="left" vertical="center" indent="1"/>
    </xf>
    <xf numFmtId="4" fontId="20" fillId="62" borderId="0" applyNumberFormat="0" applyProtection="0">
      <alignment horizontal="left" vertical="center" indent="1"/>
    </xf>
    <xf numFmtId="4" fontId="20" fillId="62" borderId="0" applyNumberFormat="0" applyProtection="0">
      <alignment horizontal="left" vertical="center" indent="1"/>
    </xf>
    <xf numFmtId="4" fontId="20" fillId="62" borderId="0" applyNumberFormat="0" applyProtection="0">
      <alignment horizontal="left" vertical="center" indent="1"/>
    </xf>
    <xf numFmtId="4" fontId="20" fillId="62" borderId="0" applyNumberFormat="0" applyProtection="0">
      <alignment horizontal="left" vertical="center" indent="1"/>
    </xf>
    <xf numFmtId="4" fontId="20" fillId="62" borderId="0" applyNumberFormat="0" applyProtection="0">
      <alignment horizontal="left" vertical="center" indent="1"/>
    </xf>
    <xf numFmtId="4" fontId="20" fillId="62" borderId="0" applyNumberFormat="0" applyProtection="0">
      <alignment horizontal="left" vertical="center" indent="1"/>
    </xf>
    <xf numFmtId="4" fontId="20" fillId="62" borderId="0" applyNumberFormat="0" applyProtection="0">
      <alignment horizontal="left" vertical="center" indent="1"/>
    </xf>
    <xf numFmtId="4" fontId="8" fillId="62" borderId="56" applyNumberFormat="0" applyProtection="0">
      <alignment horizontal="left" vertical="center" indent="1"/>
    </xf>
    <xf numFmtId="4" fontId="20" fillId="62" borderId="0"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20" fillId="62" borderId="0" applyNumberFormat="0" applyProtection="0">
      <alignment horizontal="left" vertical="center" indent="1"/>
    </xf>
    <xf numFmtId="4" fontId="20" fillId="62" borderId="0" applyNumberFormat="0" applyProtection="0">
      <alignment horizontal="left" vertical="center" indent="1"/>
    </xf>
    <xf numFmtId="4" fontId="20" fillId="62" borderId="0" applyNumberFormat="0" applyProtection="0">
      <alignment horizontal="left" vertical="center" indent="1"/>
    </xf>
    <xf numFmtId="4" fontId="20" fillId="62" borderId="0" applyNumberFormat="0" applyProtection="0">
      <alignment horizontal="left" vertical="center" indent="1"/>
    </xf>
    <xf numFmtId="4" fontId="20" fillId="62" borderId="0" applyNumberFormat="0" applyProtection="0">
      <alignment horizontal="left" vertical="center" indent="1"/>
    </xf>
    <xf numFmtId="4" fontId="20" fillId="62" borderId="0" applyNumberFormat="0" applyProtection="0">
      <alignment horizontal="left" vertical="center" indent="1"/>
    </xf>
    <xf numFmtId="4" fontId="20" fillId="62" borderId="0"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8" fillId="62" borderId="56" applyNumberFormat="0" applyProtection="0">
      <alignment horizontal="left" vertical="center" indent="1"/>
    </xf>
    <xf numFmtId="4" fontId="20" fillId="114" borderId="22" applyNumberFormat="0" applyProtection="0">
      <alignment horizontal="left" vertical="center" indent="1"/>
    </xf>
    <xf numFmtId="4" fontId="8" fillId="62" borderId="56"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8" fillId="62" borderId="56"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8" fillId="62" borderId="56"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20" fillId="114" borderId="22"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4" fontId="8" fillId="62" borderId="56" applyNumberFormat="0" applyProtection="0">
      <alignment horizontal="left" vertical="center" indent="1"/>
    </xf>
    <xf numFmtId="0" fontId="6" fillId="0" borderId="0"/>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139" fillId="0" borderId="0"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20" fillId="59" borderId="0" applyNumberFormat="0" applyProtection="0">
      <alignment horizontal="left" vertical="center" indent="1"/>
    </xf>
    <xf numFmtId="4" fontId="20" fillId="59" borderId="0" applyNumberFormat="0" applyProtection="0">
      <alignment horizontal="left" vertical="center" indent="1"/>
    </xf>
    <xf numFmtId="4" fontId="20" fillId="59" borderId="0" applyNumberFormat="0" applyProtection="0">
      <alignment horizontal="left" vertical="center" indent="1"/>
    </xf>
    <xf numFmtId="4" fontId="20" fillId="59" borderId="0" applyNumberFormat="0" applyProtection="0">
      <alignment horizontal="left" vertical="center" indent="1"/>
    </xf>
    <xf numFmtId="4" fontId="20" fillId="59" borderId="0" applyNumberFormat="0" applyProtection="0">
      <alignment horizontal="left" vertical="center" indent="1"/>
    </xf>
    <xf numFmtId="4" fontId="20" fillId="59" borderId="0" applyNumberFormat="0" applyProtection="0">
      <alignment horizontal="left" vertical="center" indent="1"/>
    </xf>
    <xf numFmtId="4" fontId="20" fillId="59" borderId="0" applyNumberFormat="0" applyProtection="0">
      <alignment horizontal="left" vertical="center" indent="1"/>
    </xf>
    <xf numFmtId="4" fontId="20" fillId="59" borderId="0" applyNumberFormat="0" applyProtection="0">
      <alignment horizontal="left" vertical="center" indent="1"/>
    </xf>
    <xf numFmtId="4" fontId="8" fillId="59" borderId="56" applyNumberFormat="0" applyProtection="0">
      <alignment horizontal="left" vertical="center" indent="1"/>
    </xf>
    <xf numFmtId="4" fontId="20" fillId="59" borderId="0"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20" fillId="59" borderId="0" applyNumberFormat="0" applyProtection="0">
      <alignment horizontal="left" vertical="center" indent="1"/>
    </xf>
    <xf numFmtId="4" fontId="20" fillId="59" borderId="0" applyNumberFormat="0" applyProtection="0">
      <alignment horizontal="left" vertical="center" indent="1"/>
    </xf>
    <xf numFmtId="4" fontId="20" fillId="59" borderId="0" applyNumberFormat="0" applyProtection="0">
      <alignment horizontal="left" vertical="center" indent="1"/>
    </xf>
    <xf numFmtId="4" fontId="20" fillId="59" borderId="0" applyNumberFormat="0" applyProtection="0">
      <alignment horizontal="left" vertical="center" indent="1"/>
    </xf>
    <xf numFmtId="4" fontId="20" fillId="59" borderId="0" applyNumberFormat="0" applyProtection="0">
      <alignment horizontal="left" vertical="center" indent="1"/>
    </xf>
    <xf numFmtId="4" fontId="20" fillId="59" borderId="0" applyNumberFormat="0" applyProtection="0">
      <alignment horizontal="left" vertical="center" indent="1"/>
    </xf>
    <xf numFmtId="4" fontId="20" fillId="59" borderId="0"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8" fillId="59" borderId="56" applyNumberFormat="0" applyProtection="0">
      <alignment horizontal="left" vertical="center" indent="1"/>
    </xf>
    <xf numFmtId="4" fontId="20" fillId="116" borderId="22" applyNumberFormat="0" applyProtection="0">
      <alignment horizontal="left" vertical="center" indent="1"/>
    </xf>
    <xf numFmtId="4" fontId="8" fillId="59" borderId="56"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8" fillId="59" borderId="56"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8" fillId="59" borderId="56"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20" fillId="116" borderId="22"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4" fontId="8" fillId="59" borderId="56" applyNumberFormat="0" applyProtection="0">
      <alignment horizontal="left" vertical="center" indent="1"/>
    </xf>
    <xf numFmtId="0" fontId="6" fillId="0" borderId="0"/>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6" fillId="63" borderId="27" applyNumberFormat="0" applyProtection="0">
      <alignment horizontal="left" vertical="center" indent="1"/>
    </xf>
    <xf numFmtId="0" fontId="8" fillId="45" borderId="40"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8" fillId="45" borderId="40"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8" fillId="45" borderId="40"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8" fillId="45" borderId="40"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8" fillId="45" borderId="40"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8" fillId="45" borderId="40"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8" fillId="45" borderId="40"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8" fillId="45" borderId="40"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63" borderId="27"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8" fillId="45" borderId="40" applyNumberFormat="0" applyProtection="0">
      <alignment horizontal="left" vertical="center" indent="1"/>
    </xf>
    <xf numFmtId="0" fontId="6" fillId="116" borderId="22" applyNumberFormat="0" applyProtection="0">
      <alignment horizontal="left" vertical="center" indent="1"/>
    </xf>
    <xf numFmtId="0" fontId="8" fillId="45" borderId="40"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8" fillId="45" borderId="40"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8" fillId="45" borderId="40"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8" fillId="45" borderId="40" applyNumberFormat="0" applyProtection="0">
      <alignment horizontal="left" vertical="center" indent="1"/>
    </xf>
    <xf numFmtId="0" fontId="6" fillId="0" borderId="0"/>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8"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8"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63" borderId="27" applyNumberFormat="0" applyProtection="0">
      <alignment horizontal="left" vertical="top"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8" fillId="63" borderId="27" applyNumberFormat="0" applyProtection="0">
      <alignment horizontal="left" vertical="top"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6" fillId="116" borderId="22" applyNumberFormat="0" applyProtection="0">
      <alignment horizontal="left" vertical="center"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8" fillId="63" borderId="27" applyNumberFormat="0" applyProtection="0">
      <alignment horizontal="left" vertical="top" indent="1"/>
    </xf>
    <xf numFmtId="0" fontId="6" fillId="0" borderId="0"/>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8" fillId="89" borderId="40"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8" fillId="89" borderId="40"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8" fillId="89" borderId="40"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8" fillId="89" borderId="40"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8" fillId="89" borderId="40"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8" fillId="89" borderId="40"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8" fillId="89" borderId="40"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59" borderId="27"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8" fillId="89" borderId="40" applyNumberFormat="0" applyProtection="0">
      <alignment horizontal="left" vertical="center" indent="1"/>
    </xf>
    <xf numFmtId="0" fontId="6" fillId="117" borderId="22" applyNumberFormat="0" applyProtection="0">
      <alignment horizontal="left" vertical="center" indent="1"/>
    </xf>
    <xf numFmtId="0" fontId="8" fillId="89" borderId="40"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8" fillId="89" borderId="40"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8" fillId="89" borderId="40"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8" fillId="89" borderId="40" applyNumberFormat="0" applyProtection="0">
      <alignment horizontal="left" vertical="center" indent="1"/>
    </xf>
    <xf numFmtId="0" fontId="6" fillId="0" borderId="0"/>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8"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8"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59" borderId="27" applyNumberFormat="0" applyProtection="0">
      <alignment horizontal="left" vertical="top"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8" fillId="59" borderId="27" applyNumberFormat="0" applyProtection="0">
      <alignment horizontal="left" vertical="top"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6" fillId="117" borderId="22" applyNumberFormat="0" applyProtection="0">
      <alignment horizontal="left" vertical="center"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8" fillId="59" borderId="27" applyNumberFormat="0" applyProtection="0">
      <alignment horizontal="left" vertical="top" indent="1"/>
    </xf>
    <xf numFmtId="0" fontId="6" fillId="0" borderId="0"/>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6" fillId="47" borderId="22" applyNumberFormat="0" applyProtection="0">
      <alignment horizontal="left" vertical="center"/>
    </xf>
    <xf numFmtId="0" fontId="8" fillId="22" borderId="40" applyNumberFormat="0" applyProtection="0">
      <alignment horizontal="left" vertical="center" indent="1"/>
    </xf>
    <xf numFmtId="0" fontId="8" fillId="22" borderId="40" applyNumberFormat="0" applyProtection="0">
      <alignment horizontal="left" vertical="center" indent="1"/>
    </xf>
    <xf numFmtId="0" fontId="6" fillId="47" borderId="22" applyNumberFormat="0" applyProtection="0">
      <alignment horizontal="left" vertical="center"/>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6" fillId="47" borderId="22" applyNumberFormat="0" applyProtection="0">
      <alignment horizontal="left" vertical="center"/>
    </xf>
    <xf numFmtId="0" fontId="8" fillId="22" borderId="40" applyNumberFormat="0" applyProtection="0">
      <alignment horizontal="left" vertical="center" indent="1"/>
    </xf>
    <xf numFmtId="0" fontId="8" fillId="22" borderId="40" applyNumberFormat="0" applyProtection="0">
      <alignment horizontal="left" vertical="center" indent="1"/>
    </xf>
    <xf numFmtId="0" fontId="6" fillId="47" borderId="22" applyNumberFormat="0" applyProtection="0">
      <alignment horizontal="left" vertical="center"/>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8" fillId="22" borderId="40"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8" fillId="22" borderId="40" applyNumberFormat="0" applyProtection="0">
      <alignment horizontal="left" vertical="center" indent="1"/>
    </xf>
    <xf numFmtId="0" fontId="6" fillId="47" borderId="22" applyNumberFormat="0" applyProtection="0">
      <alignment horizontal="left" vertical="center"/>
    </xf>
    <xf numFmtId="0" fontId="6" fillId="22" borderId="27" applyNumberFormat="0" applyProtection="0">
      <alignment horizontal="left" vertical="center" indent="1"/>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22" borderId="27" applyNumberFormat="0" applyProtection="0">
      <alignment horizontal="left" vertical="center" indent="1"/>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22" borderId="27" applyNumberFormat="0" applyProtection="0">
      <alignment horizontal="left" vertical="center" indent="1"/>
    </xf>
    <xf numFmtId="0" fontId="6" fillId="47" borderId="22" applyNumberFormat="0" applyProtection="0">
      <alignment horizontal="left" vertical="center"/>
    </xf>
    <xf numFmtId="0" fontId="6" fillId="47" borderId="22" applyNumberFormat="0" applyProtection="0">
      <alignment horizontal="left" vertical="center"/>
    </xf>
    <xf numFmtId="0" fontId="6" fillId="22" borderId="27" applyNumberFormat="0" applyProtection="0">
      <alignment horizontal="left" vertical="center" indent="1"/>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22" borderId="27" applyNumberFormat="0" applyProtection="0">
      <alignment horizontal="left" vertical="center" indent="1"/>
    </xf>
    <xf numFmtId="0" fontId="6" fillId="47" borderId="22" applyNumberFormat="0" applyProtection="0">
      <alignment horizontal="left" vertical="center"/>
    </xf>
    <xf numFmtId="0" fontId="6" fillId="47" borderId="22" applyNumberFormat="0" applyProtection="0">
      <alignment horizontal="left" vertical="center"/>
    </xf>
    <xf numFmtId="0" fontId="6" fillId="22" borderId="27" applyNumberFormat="0" applyProtection="0">
      <alignment horizontal="left" vertical="center" indent="1"/>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22" borderId="27" applyNumberFormat="0" applyProtection="0">
      <alignment horizontal="left" vertical="center" indent="1"/>
    </xf>
    <xf numFmtId="0" fontId="6" fillId="47" borderId="22" applyNumberFormat="0" applyProtection="0">
      <alignment horizontal="left" vertical="center"/>
    </xf>
    <xf numFmtId="0" fontId="6" fillId="47" borderId="22" applyNumberFormat="0" applyProtection="0">
      <alignment horizontal="left" vertical="center"/>
    </xf>
    <xf numFmtId="0" fontId="6" fillId="22" borderId="27" applyNumberFormat="0" applyProtection="0">
      <alignment horizontal="left" vertical="center" indent="1"/>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22" borderId="27" applyNumberFormat="0" applyProtection="0">
      <alignment horizontal="left" vertical="center" indent="1"/>
    </xf>
    <xf numFmtId="0" fontId="6" fillId="47" borderId="22" applyNumberFormat="0" applyProtection="0">
      <alignment horizontal="left" vertical="center"/>
    </xf>
    <xf numFmtId="0" fontId="6" fillId="47" borderId="22" applyNumberFormat="0" applyProtection="0">
      <alignment horizontal="left" vertical="center"/>
    </xf>
    <xf numFmtId="0" fontId="6" fillId="22" borderId="27" applyNumberFormat="0" applyProtection="0">
      <alignment horizontal="left" vertical="center" indent="1"/>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22" borderId="27" applyNumberFormat="0" applyProtection="0">
      <alignment horizontal="left" vertical="center" indent="1"/>
    </xf>
    <xf numFmtId="0" fontId="6" fillId="47" borderId="22" applyNumberFormat="0" applyProtection="0">
      <alignment horizontal="left" vertical="center"/>
    </xf>
    <xf numFmtId="0" fontId="6" fillId="47" borderId="22" applyNumberFormat="0" applyProtection="0">
      <alignment horizontal="left" vertical="center"/>
    </xf>
    <xf numFmtId="0" fontId="6" fillId="22" borderId="27" applyNumberFormat="0" applyProtection="0">
      <alignment horizontal="left" vertical="center" indent="1"/>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8" fillId="22" borderId="40"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8" fillId="22" borderId="40"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8" fillId="22" borderId="40"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8" fillId="22" borderId="40"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8" fillId="22" borderId="40"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8" fillId="22" borderId="40" applyNumberFormat="0" applyProtection="0">
      <alignment horizontal="left" vertical="center" indent="1"/>
    </xf>
    <xf numFmtId="0" fontId="6" fillId="47" borderId="22" applyNumberFormat="0" applyProtection="0">
      <alignment horizontal="left" vertical="center"/>
    </xf>
    <xf numFmtId="0" fontId="8" fillId="22" borderId="40" applyNumberFormat="0" applyProtection="0">
      <alignment horizontal="left" vertical="center" indent="1"/>
    </xf>
    <xf numFmtId="0" fontId="8" fillId="22" borderId="40"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22" borderId="27"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8" fillId="22" borderId="40" applyNumberFormat="0" applyProtection="0">
      <alignment horizontal="left" vertical="center" indent="1"/>
    </xf>
    <xf numFmtId="0" fontId="6" fillId="47" borderId="22" applyNumberFormat="0" applyProtection="0">
      <alignment horizontal="left" vertical="center" indent="1"/>
    </xf>
    <xf numFmtId="0" fontId="8" fillId="22" borderId="40"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8" fillId="22" borderId="40"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8" fillId="22" borderId="40"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8" fillId="22" borderId="40" applyNumberFormat="0" applyProtection="0">
      <alignment horizontal="left" vertical="center" indent="1"/>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6" fillId="47" borderId="22" applyNumberFormat="0" applyProtection="0">
      <alignment horizontal="left" vertical="center"/>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8" fillId="22" borderId="40" applyNumberFormat="0" applyProtection="0">
      <alignment horizontal="left" vertical="center" indent="1"/>
    </xf>
    <xf numFmtId="0" fontId="6" fillId="0" borderId="0"/>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8"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8"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22" borderId="27" applyNumberFormat="0" applyProtection="0">
      <alignment horizontal="left" vertical="top"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8" fillId="22" borderId="27" applyNumberFormat="0" applyProtection="0">
      <alignment horizontal="left" vertical="top"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6" fillId="47" borderId="22" applyNumberFormat="0" applyProtection="0">
      <alignment horizontal="left" vertical="center"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8" fillId="22" borderId="27" applyNumberFormat="0" applyProtection="0">
      <alignment horizontal="left" vertical="top" indent="1"/>
    </xf>
    <xf numFmtId="0" fontId="6" fillId="0" borderId="0"/>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6" fillId="101" borderId="22" applyNumberFormat="0" applyProtection="0">
      <alignment horizontal="left" vertical="center"/>
    </xf>
    <xf numFmtId="0" fontId="8" fillId="62" borderId="40" applyNumberFormat="0" applyProtection="0">
      <alignment horizontal="left" vertical="center" indent="1"/>
    </xf>
    <xf numFmtId="0" fontId="8" fillId="62" borderId="40" applyNumberFormat="0" applyProtection="0">
      <alignment horizontal="left" vertical="center" indent="1"/>
    </xf>
    <xf numFmtId="0" fontId="6" fillId="101" borderId="22" applyNumberFormat="0" applyProtection="0">
      <alignment horizontal="left" vertical="center"/>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6" fillId="101" borderId="22" applyNumberFormat="0" applyProtection="0">
      <alignment horizontal="left" vertical="center"/>
    </xf>
    <xf numFmtId="0" fontId="8" fillId="62" borderId="40" applyNumberFormat="0" applyProtection="0">
      <alignment horizontal="left" vertical="center" indent="1"/>
    </xf>
    <xf numFmtId="0" fontId="8" fillId="62" borderId="40" applyNumberFormat="0" applyProtection="0">
      <alignment horizontal="left" vertical="center" indent="1"/>
    </xf>
    <xf numFmtId="0" fontId="6" fillId="101" borderId="22" applyNumberFormat="0" applyProtection="0">
      <alignment horizontal="left" vertical="center"/>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8" fillId="62" borderId="40"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8" fillId="62" borderId="40" applyNumberFormat="0" applyProtection="0">
      <alignment horizontal="left" vertical="center" indent="1"/>
    </xf>
    <xf numFmtId="0" fontId="6" fillId="101" borderId="22" applyNumberFormat="0" applyProtection="0">
      <alignment horizontal="left" vertical="center"/>
    </xf>
    <xf numFmtId="0" fontId="6" fillId="62" borderId="27" applyNumberFormat="0" applyProtection="0">
      <alignment horizontal="left" vertical="center" indent="1"/>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62" borderId="27" applyNumberFormat="0" applyProtection="0">
      <alignment horizontal="left" vertical="center" indent="1"/>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62" borderId="27" applyNumberFormat="0" applyProtection="0">
      <alignment horizontal="left" vertical="center" indent="1"/>
    </xf>
    <xf numFmtId="0" fontId="6" fillId="101" borderId="22" applyNumberFormat="0" applyProtection="0">
      <alignment horizontal="left" vertical="center"/>
    </xf>
    <xf numFmtId="0" fontId="6" fillId="101" borderId="22" applyNumberFormat="0" applyProtection="0">
      <alignment horizontal="left" vertical="center"/>
    </xf>
    <xf numFmtId="0" fontId="6" fillId="62" borderId="27" applyNumberFormat="0" applyProtection="0">
      <alignment horizontal="left" vertical="center" indent="1"/>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62" borderId="27" applyNumberFormat="0" applyProtection="0">
      <alignment horizontal="left" vertical="center" indent="1"/>
    </xf>
    <xf numFmtId="0" fontId="6" fillId="101" borderId="22" applyNumberFormat="0" applyProtection="0">
      <alignment horizontal="left" vertical="center"/>
    </xf>
    <xf numFmtId="0" fontId="6" fillId="101" borderId="22" applyNumberFormat="0" applyProtection="0">
      <alignment horizontal="left" vertical="center"/>
    </xf>
    <xf numFmtId="0" fontId="6" fillId="62" borderId="27" applyNumberFormat="0" applyProtection="0">
      <alignment horizontal="left" vertical="center" indent="1"/>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62" borderId="27" applyNumberFormat="0" applyProtection="0">
      <alignment horizontal="left" vertical="center" indent="1"/>
    </xf>
    <xf numFmtId="0" fontId="6" fillId="101" borderId="22" applyNumberFormat="0" applyProtection="0">
      <alignment horizontal="left" vertical="center"/>
    </xf>
    <xf numFmtId="0" fontId="6" fillId="101" borderId="22" applyNumberFormat="0" applyProtection="0">
      <alignment horizontal="left" vertical="center"/>
    </xf>
    <xf numFmtId="0" fontId="6" fillId="62" borderId="27" applyNumberFormat="0" applyProtection="0">
      <alignment horizontal="left" vertical="center" indent="1"/>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62" borderId="27" applyNumberFormat="0" applyProtection="0">
      <alignment horizontal="left" vertical="center" indent="1"/>
    </xf>
    <xf numFmtId="0" fontId="6" fillId="101" borderId="22" applyNumberFormat="0" applyProtection="0">
      <alignment horizontal="left" vertical="center"/>
    </xf>
    <xf numFmtId="0" fontId="6" fillId="101" borderId="22" applyNumberFormat="0" applyProtection="0">
      <alignment horizontal="left" vertical="center"/>
    </xf>
    <xf numFmtId="0" fontId="6" fillId="62" borderId="27" applyNumberFormat="0" applyProtection="0">
      <alignment horizontal="left" vertical="center" indent="1"/>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62" borderId="27" applyNumberFormat="0" applyProtection="0">
      <alignment horizontal="left" vertical="center" indent="1"/>
    </xf>
    <xf numFmtId="0" fontId="6" fillId="101" borderId="22" applyNumberFormat="0" applyProtection="0">
      <alignment horizontal="left" vertical="center"/>
    </xf>
    <xf numFmtId="0" fontId="6" fillId="101" borderId="22" applyNumberFormat="0" applyProtection="0">
      <alignment horizontal="left" vertical="center"/>
    </xf>
    <xf numFmtId="0" fontId="6" fillId="62" borderId="27" applyNumberFormat="0" applyProtection="0">
      <alignment horizontal="left" vertical="center" indent="1"/>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8" fillId="62" borderId="40"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8" fillId="62" borderId="40"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8" fillId="62" borderId="40"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8" fillId="62" borderId="40"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8" fillId="62" borderId="40"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8" fillId="62" borderId="40" applyNumberFormat="0" applyProtection="0">
      <alignment horizontal="left" vertical="center" indent="1"/>
    </xf>
    <xf numFmtId="0" fontId="6" fillId="101" borderId="22" applyNumberFormat="0" applyProtection="0">
      <alignment horizontal="left" vertical="center"/>
    </xf>
    <xf numFmtId="0" fontId="8" fillId="62" borderId="40" applyNumberFormat="0" applyProtection="0">
      <alignment horizontal="left" vertical="center" indent="1"/>
    </xf>
    <xf numFmtId="0" fontId="8" fillId="62" borderId="40"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62" borderId="27"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8" fillId="62" borderId="40" applyNumberFormat="0" applyProtection="0">
      <alignment horizontal="left" vertical="center" indent="1"/>
    </xf>
    <xf numFmtId="0" fontId="6" fillId="101" borderId="22" applyNumberFormat="0" applyProtection="0">
      <alignment horizontal="left" vertical="center" indent="1"/>
    </xf>
    <xf numFmtId="0" fontId="8" fillId="62" borderId="40"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8" fillId="62" borderId="40"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8" fillId="62" borderId="40"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8" fillId="62" borderId="40" applyNumberFormat="0" applyProtection="0">
      <alignment horizontal="left" vertical="center" indent="1"/>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8" fillId="62" borderId="40" applyNumberFormat="0" applyProtection="0">
      <alignment horizontal="left" vertical="center" indent="1"/>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6" fillId="101" borderId="22" applyNumberFormat="0" applyProtection="0">
      <alignment horizontal="left" vertical="center"/>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8" fillId="62" borderId="40" applyNumberFormat="0" applyProtection="0">
      <alignment horizontal="left" vertical="center" indent="1"/>
    </xf>
    <xf numFmtId="0" fontId="6" fillId="0" borderId="0"/>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8"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8"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62" borderId="27" applyNumberFormat="0" applyProtection="0">
      <alignment horizontal="left" vertical="top"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8" fillId="62" borderId="27" applyNumberFormat="0" applyProtection="0">
      <alignment horizontal="left" vertical="top"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8" fillId="62" borderId="27" applyNumberFormat="0" applyProtection="0">
      <alignment horizontal="left" vertical="top" indent="1"/>
    </xf>
    <xf numFmtId="0" fontId="6" fillId="0" borderId="0"/>
    <xf numFmtId="0" fontId="8" fillId="64" borderId="59"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8" fillId="64" borderId="59"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8" fillId="64" borderId="59"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8" fillId="64" borderId="59" applyNumberFormat="0">
      <protection locked="0"/>
    </xf>
    <xf numFmtId="0" fontId="8" fillId="64" borderId="59"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64" borderId="15" applyNumberFormat="0">
      <protection locked="0"/>
    </xf>
    <xf numFmtId="0" fontId="6" fillId="0" borderId="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0" fontId="49" fillId="63" borderId="29" applyBorder="0"/>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2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20" fillId="54" borderId="27" applyNumberFormat="0" applyProtection="0">
      <alignment vertical="center"/>
    </xf>
    <xf numFmtId="4" fontId="20" fillId="54" borderId="27" applyNumberFormat="0" applyProtection="0">
      <alignment vertical="center"/>
    </xf>
    <xf numFmtId="4" fontId="20" fillId="54" borderId="27" applyNumberFormat="0" applyProtection="0">
      <alignment vertical="center"/>
    </xf>
    <xf numFmtId="4" fontId="20" fillId="54" borderId="27" applyNumberFormat="0" applyProtection="0">
      <alignment vertical="center"/>
    </xf>
    <xf numFmtId="4" fontId="2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20" fillId="54" borderId="27" applyNumberFormat="0" applyProtection="0">
      <alignment vertical="center"/>
    </xf>
    <xf numFmtId="4" fontId="20" fillId="54" borderId="27" applyNumberFormat="0" applyProtection="0">
      <alignment vertical="center"/>
    </xf>
    <xf numFmtId="4" fontId="2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2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20" fillId="54" borderId="27" applyNumberFormat="0" applyProtection="0">
      <alignment vertical="center"/>
    </xf>
    <xf numFmtId="4" fontId="20" fillId="54" borderId="27" applyNumberFormat="0" applyProtection="0">
      <alignment vertical="center"/>
    </xf>
    <xf numFmtId="4" fontId="20" fillId="54" borderId="27" applyNumberFormat="0" applyProtection="0">
      <alignment vertical="center"/>
    </xf>
    <xf numFmtId="4" fontId="2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140" fillId="54" borderId="27" applyNumberFormat="0" applyProtection="0">
      <alignment vertical="center"/>
    </xf>
    <xf numFmtId="4" fontId="20" fillId="118" borderId="22" applyNumberFormat="0" applyProtection="0">
      <alignment vertical="center"/>
    </xf>
    <xf numFmtId="4" fontId="20" fillId="118" borderId="22" applyNumberFormat="0" applyProtection="0">
      <alignment vertical="center"/>
    </xf>
    <xf numFmtId="4" fontId="20" fillId="118" borderId="22" applyNumberFormat="0" applyProtection="0">
      <alignment vertical="center"/>
    </xf>
    <xf numFmtId="4" fontId="140" fillId="54" borderId="27"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80" fillId="54" borderId="27" applyNumberFormat="0" applyProtection="0">
      <alignment vertical="center"/>
    </xf>
    <xf numFmtId="4" fontId="137" fillId="118" borderId="15" applyNumberFormat="0" applyProtection="0">
      <alignment vertical="center"/>
    </xf>
    <xf numFmtId="4" fontId="80" fillId="54" borderId="27"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80" fillId="54" borderId="27"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80" fillId="54" borderId="27"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80" fillId="54" borderId="27"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80" fillId="54" borderId="27" applyNumberFormat="0" applyProtection="0">
      <alignment vertical="center"/>
    </xf>
    <xf numFmtId="4" fontId="80" fillId="54" borderId="27" applyNumberFormat="0" applyProtection="0">
      <alignment vertical="center"/>
    </xf>
    <xf numFmtId="4" fontId="80" fillId="54" borderId="27" applyNumberFormat="0" applyProtection="0">
      <alignment vertical="center"/>
    </xf>
    <xf numFmtId="4" fontId="80" fillId="54" borderId="27"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80" fillId="54" borderId="27"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80" fillId="54" borderId="27"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80" fillId="54" borderId="27"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80" fillId="54" borderId="27"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80" fillId="54" borderId="27"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80" fillId="118" borderId="22" applyNumberFormat="0" applyProtection="0">
      <alignment vertical="center"/>
    </xf>
    <xf numFmtId="4" fontId="80" fillId="118" borderId="22" applyNumberFormat="0" applyProtection="0">
      <alignment vertical="center"/>
    </xf>
    <xf numFmtId="4" fontId="80" fillId="118" borderId="22"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37" fillId="118" borderId="15" applyNumberFormat="0" applyProtection="0">
      <alignment vertical="center"/>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20" fillId="54" borderId="27"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54" borderId="27" applyNumberFormat="0" applyProtection="0">
      <alignment horizontal="left" vertical="center" indent="1"/>
    </xf>
    <xf numFmtId="4" fontId="20" fillId="118" borderId="22" applyNumberFormat="0" applyProtection="0">
      <alignment horizontal="left" vertical="center" indent="1"/>
    </xf>
    <xf numFmtId="4" fontId="20" fillId="54" borderId="27"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54" borderId="27"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54" borderId="27"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54" borderId="27"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20" fillId="54" borderId="27" applyNumberFormat="0" applyProtection="0">
      <alignment horizontal="left" vertical="center" indent="1"/>
    </xf>
    <xf numFmtId="4" fontId="20" fillId="54" borderId="27" applyNumberFormat="0" applyProtection="0">
      <alignment horizontal="left" vertical="center" indent="1"/>
    </xf>
    <xf numFmtId="4" fontId="20" fillId="54" borderId="27" applyNumberFormat="0" applyProtection="0">
      <alignment horizontal="left" vertical="center" indent="1"/>
    </xf>
    <xf numFmtId="4" fontId="20" fillId="54" borderId="27" applyNumberFormat="0" applyProtection="0">
      <alignment horizontal="left" vertical="center" indent="1"/>
    </xf>
    <xf numFmtId="4" fontId="20" fillId="54"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20" fillId="54" borderId="27" applyNumberFormat="0" applyProtection="0">
      <alignment horizontal="left" vertical="center" indent="1"/>
    </xf>
    <xf numFmtId="4" fontId="20" fillId="54" borderId="27" applyNumberFormat="0" applyProtection="0">
      <alignment horizontal="left" vertical="center" indent="1"/>
    </xf>
    <xf numFmtId="4" fontId="20" fillId="54"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4" fontId="140" fillId="45" borderId="27" applyNumberFormat="0" applyProtection="0">
      <alignment horizontal="left" vertical="center" indent="1"/>
    </xf>
    <xf numFmtId="0" fontId="6" fillId="0" borderId="0"/>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20" fillId="54" borderId="27" applyNumberFormat="0" applyProtection="0">
      <alignment horizontal="left" vertical="top"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0" fontId="20" fillId="54" borderId="27" applyNumberFormat="0" applyProtection="0">
      <alignment horizontal="left" vertical="top" indent="1"/>
    </xf>
    <xf numFmtId="4" fontId="20" fillId="118" borderId="22" applyNumberFormat="0" applyProtection="0">
      <alignment horizontal="left" vertical="center" indent="1"/>
    </xf>
    <xf numFmtId="0" fontId="20" fillId="54" borderId="27" applyNumberFormat="0" applyProtection="0">
      <alignment horizontal="left" vertical="top"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0" fontId="20" fillId="54" borderId="27" applyNumberFormat="0" applyProtection="0">
      <alignment horizontal="left" vertical="top"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0" fontId="20" fillId="54" borderId="27" applyNumberFormat="0" applyProtection="0">
      <alignment horizontal="left" vertical="top"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0" fontId="20" fillId="54" borderId="27" applyNumberFormat="0" applyProtection="0">
      <alignment horizontal="left" vertical="top"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4" fontId="20" fillId="118" borderId="22" applyNumberFormat="0" applyProtection="0">
      <alignment horizontal="left" vertical="center"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20" fillId="54" borderId="27" applyNumberFormat="0" applyProtection="0">
      <alignment horizontal="left" vertical="top" indent="1"/>
    </xf>
    <xf numFmtId="0" fontId="20" fillId="54" borderId="27" applyNumberFormat="0" applyProtection="0">
      <alignment horizontal="left" vertical="top" indent="1"/>
    </xf>
    <xf numFmtId="0" fontId="20" fillId="54" borderId="27" applyNumberFormat="0" applyProtection="0">
      <alignment horizontal="left" vertical="top" indent="1"/>
    </xf>
    <xf numFmtId="0" fontId="20" fillId="54" borderId="27" applyNumberFormat="0" applyProtection="0">
      <alignment horizontal="left" vertical="top" indent="1"/>
    </xf>
    <xf numFmtId="0" fontId="2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20" fillId="54" borderId="27" applyNumberFormat="0" applyProtection="0">
      <alignment horizontal="left" vertical="top" indent="1"/>
    </xf>
    <xf numFmtId="0" fontId="20" fillId="54" borderId="27" applyNumberFormat="0" applyProtection="0">
      <alignment horizontal="left" vertical="top" indent="1"/>
    </xf>
    <xf numFmtId="0" fontId="2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140" fillId="54" borderId="27" applyNumberFormat="0" applyProtection="0">
      <alignment horizontal="left" vertical="top" indent="1"/>
    </xf>
    <xf numFmtId="0" fontId="6" fillId="0" borderId="0"/>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20" fillId="114" borderId="22" applyNumberFormat="0" applyProtection="0">
      <alignment horizontal="right" vertical="center"/>
    </xf>
    <xf numFmtId="4" fontId="20" fillId="114" borderId="22" applyNumberFormat="0" applyProtection="0">
      <alignment horizontal="right" vertical="center"/>
    </xf>
    <xf numFmtId="4" fontId="20" fillId="114" borderId="22"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20" fillId="62" borderId="27" applyNumberFormat="0" applyProtection="0">
      <alignment horizontal="right" vertical="center"/>
    </xf>
    <xf numFmtId="4" fontId="20" fillId="114" borderId="22" applyNumberFormat="0" applyProtection="0">
      <alignment horizontal="right" vertical="center"/>
    </xf>
    <xf numFmtId="4" fontId="8" fillId="0" borderId="40" applyNumberFormat="0" applyProtection="0">
      <alignment horizontal="right" vertical="center"/>
    </xf>
    <xf numFmtId="4" fontId="20" fillId="62" borderId="27"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20" fillId="62" borderId="27"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20" fillId="62" borderId="27"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20" fillId="62" borderId="27"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20" fillId="62" borderId="27"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20" fillId="62" borderId="27"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20" fillId="62" borderId="27"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20" fillId="62" borderId="27"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20" fillId="62" borderId="27"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20" fillId="62" borderId="27" applyNumberFormat="0" applyProtection="0">
      <alignment horizontal="right" vertical="center"/>
    </xf>
    <xf numFmtId="4" fontId="20" fillId="62" borderId="27" applyNumberFormat="0" applyProtection="0">
      <alignment horizontal="right" vertical="center"/>
    </xf>
    <xf numFmtId="4" fontId="20" fillId="62" borderId="27" applyNumberFormat="0" applyProtection="0">
      <alignment horizontal="right" vertical="center"/>
    </xf>
    <xf numFmtId="4" fontId="20" fillId="62" borderId="27"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20" fillId="62" borderId="27"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20" fillId="62" borderId="27"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20" fillId="62" borderId="27"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20" fillId="62" borderId="27"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20" fillId="62" borderId="27"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20" fillId="62" borderId="27" applyNumberFormat="0" applyProtection="0">
      <alignment horizontal="right" vertical="center"/>
    </xf>
    <xf numFmtId="4" fontId="20" fillId="62" borderId="27" applyNumberFormat="0" applyProtection="0">
      <alignment horizontal="right" vertical="center"/>
    </xf>
    <xf numFmtId="4" fontId="20" fillId="62" borderId="27"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4" fontId="8" fillId="0" borderId="40" applyNumberFormat="0" applyProtection="0">
      <alignment horizontal="right" vertical="center"/>
    </xf>
    <xf numFmtId="0" fontId="6" fillId="0" borderId="0"/>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80" fillId="62" borderId="27"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80" fillId="62" borderId="27" applyNumberFormat="0" applyProtection="0">
      <alignment horizontal="right" vertical="center"/>
    </xf>
    <xf numFmtId="4" fontId="80" fillId="62" borderId="27" applyNumberFormat="0" applyProtection="0">
      <alignment horizontal="right" vertical="center"/>
    </xf>
    <xf numFmtId="4" fontId="80" fillId="62" borderId="27" applyNumberFormat="0" applyProtection="0">
      <alignment horizontal="right" vertical="center"/>
    </xf>
    <xf numFmtId="4" fontId="80" fillId="62" borderId="27" applyNumberFormat="0" applyProtection="0">
      <alignment horizontal="right" vertical="center"/>
    </xf>
    <xf numFmtId="4" fontId="80" fillId="62" borderId="27"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80" fillId="62" borderId="27" applyNumberFormat="0" applyProtection="0">
      <alignment horizontal="right" vertical="center"/>
    </xf>
    <xf numFmtId="4" fontId="80" fillId="62" borderId="27" applyNumberFormat="0" applyProtection="0">
      <alignment horizontal="right" vertical="center"/>
    </xf>
    <xf numFmtId="4" fontId="80" fillId="62" borderId="27"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80" fillId="62" borderId="27"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80" fillId="62" borderId="27" applyNumberFormat="0" applyProtection="0">
      <alignment horizontal="right" vertical="center"/>
    </xf>
    <xf numFmtId="4" fontId="80" fillId="62" borderId="27" applyNumberFormat="0" applyProtection="0">
      <alignment horizontal="right" vertical="center"/>
    </xf>
    <xf numFmtId="4" fontId="80" fillId="62" borderId="27" applyNumberFormat="0" applyProtection="0">
      <alignment horizontal="right" vertical="center"/>
    </xf>
    <xf numFmtId="4" fontId="80" fillId="62" borderId="27"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137" fillId="51" borderId="40" applyNumberFormat="0" applyProtection="0">
      <alignment horizontal="right" vertical="center"/>
    </xf>
    <xf numFmtId="4" fontId="80" fillId="114" borderId="22" applyNumberFormat="0" applyProtection="0">
      <alignment horizontal="right" vertical="center"/>
    </xf>
    <xf numFmtId="4" fontId="80" fillId="114" borderId="22" applyNumberFormat="0" applyProtection="0">
      <alignment horizontal="right" vertical="center"/>
    </xf>
    <xf numFmtId="4" fontId="80" fillId="114" borderId="22" applyNumberFormat="0" applyProtection="0">
      <alignment horizontal="right" vertical="center"/>
    </xf>
    <xf numFmtId="4" fontId="137" fillId="51" borderId="40" applyNumberFormat="0" applyProtection="0">
      <alignment horizontal="right" vertical="center"/>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20" fillId="59" borderId="27" applyNumberFormat="0" applyProtection="0">
      <alignment horizontal="left" vertical="center" indent="1"/>
    </xf>
    <xf numFmtId="4" fontId="20" fillId="59" borderId="27" applyNumberFormat="0" applyProtection="0">
      <alignment horizontal="left" vertical="center" indent="1"/>
    </xf>
    <xf numFmtId="4" fontId="8" fillId="28" borderId="40" applyNumberFormat="0" applyProtection="0">
      <alignment horizontal="left" vertical="center" indent="1"/>
    </xf>
    <xf numFmtId="4" fontId="20" fillId="59" borderId="27"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20" fillId="59" borderId="27"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20" fillId="59" borderId="27"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20" fillId="59" borderId="27"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20" fillId="59" borderId="27"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20" fillId="59" borderId="27"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20" fillId="59" borderId="27"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20" fillId="59" borderId="27"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20" fillId="59" borderId="27"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20" fillId="59" borderId="27" applyNumberFormat="0" applyProtection="0">
      <alignment horizontal="left" vertical="center" indent="1"/>
    </xf>
    <xf numFmtId="4" fontId="20" fillId="59" borderId="27" applyNumberFormat="0" applyProtection="0">
      <alignment horizontal="left" vertical="center" indent="1"/>
    </xf>
    <xf numFmtId="4" fontId="20" fillId="59" borderId="27" applyNumberFormat="0" applyProtection="0">
      <alignment horizontal="left" vertical="center" indent="1"/>
    </xf>
    <xf numFmtId="4" fontId="20" fillId="59" borderId="27"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4" fontId="20" fillId="59" borderId="27" applyNumberFormat="0" applyProtection="0">
      <alignment horizontal="left" vertical="center" indent="1"/>
    </xf>
    <xf numFmtId="0" fontId="6" fillId="101" borderId="22" applyNumberFormat="0" applyProtection="0">
      <alignment horizontal="left" vertical="center" indent="1"/>
    </xf>
    <xf numFmtId="4" fontId="20" fillId="59" borderId="27"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20" fillId="59" borderId="27"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4" fontId="20" fillId="59" borderId="27"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4" fontId="20" fillId="59" borderId="27"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20" fillId="59" borderId="27" applyNumberFormat="0" applyProtection="0">
      <alignment horizontal="left" vertical="center" indent="1"/>
    </xf>
    <xf numFmtId="4" fontId="20" fillId="59" borderId="27" applyNumberFormat="0" applyProtection="0">
      <alignment horizontal="left" vertical="center" indent="1"/>
    </xf>
    <xf numFmtId="4" fontId="20" fillId="59" borderId="27"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4" fontId="8" fillId="28" borderId="40" applyNumberFormat="0" applyProtection="0">
      <alignment horizontal="left" vertical="center" indent="1"/>
    </xf>
    <xf numFmtId="0" fontId="6" fillId="0" borderId="0"/>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20" fillId="59" borderId="27" applyNumberFormat="0" applyProtection="0">
      <alignment horizontal="left" vertical="top"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20" fillId="59" borderId="27" applyNumberFormat="0" applyProtection="0">
      <alignment horizontal="left" vertical="top" indent="1"/>
    </xf>
    <xf numFmtId="0" fontId="6" fillId="101" borderId="22" applyNumberFormat="0" applyProtection="0">
      <alignment horizontal="left" vertical="center" indent="1"/>
    </xf>
    <xf numFmtId="0" fontId="20" fillId="59" borderId="27" applyNumberFormat="0" applyProtection="0">
      <alignment horizontal="left" vertical="top"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20" fillId="59" borderId="27" applyNumberFormat="0" applyProtection="0">
      <alignment horizontal="left" vertical="top"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20" fillId="59" borderId="27" applyNumberFormat="0" applyProtection="0">
      <alignment horizontal="left" vertical="top"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20" fillId="59" borderId="27" applyNumberFormat="0" applyProtection="0">
      <alignment horizontal="left" vertical="top"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6" fillId="101" borderId="22" applyNumberFormat="0" applyProtection="0">
      <alignment horizontal="left" vertical="center"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20" fillId="59" borderId="27" applyNumberFormat="0" applyProtection="0">
      <alignment horizontal="left" vertical="top" indent="1"/>
    </xf>
    <xf numFmtId="0" fontId="20" fillId="59" borderId="27" applyNumberFormat="0" applyProtection="0">
      <alignment horizontal="left" vertical="top" indent="1"/>
    </xf>
    <xf numFmtId="0" fontId="20" fillId="59" borderId="27" applyNumberFormat="0" applyProtection="0">
      <alignment horizontal="left" vertical="top" indent="1"/>
    </xf>
    <xf numFmtId="0" fontId="20" fillId="59" borderId="27" applyNumberFormat="0" applyProtection="0">
      <alignment horizontal="left" vertical="top" indent="1"/>
    </xf>
    <xf numFmtId="0" fontId="2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20" fillId="59" borderId="27" applyNumberFormat="0" applyProtection="0">
      <alignment horizontal="left" vertical="top" indent="1"/>
    </xf>
    <xf numFmtId="0" fontId="20" fillId="59" borderId="27" applyNumberFormat="0" applyProtection="0">
      <alignment horizontal="left" vertical="top" indent="1"/>
    </xf>
    <xf numFmtId="0" fontId="2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140" fillId="59" borderId="27" applyNumberFormat="0" applyProtection="0">
      <alignment horizontal="left" vertical="top" indent="1"/>
    </xf>
    <xf numFmtId="0" fontId="6" fillId="0" borderId="0"/>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0" fontId="142" fillId="0" borderId="0" applyNumberFormat="0" applyProtection="0">
      <alignment horizontal="left" indent="5"/>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0" fontId="143" fillId="0" borderId="0"/>
    <xf numFmtId="4" fontId="81" fillId="65" borderId="0"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4" fontId="141" fillId="65" borderId="56" applyNumberFormat="0" applyProtection="0">
      <alignment horizontal="left" vertical="center" indent="1"/>
    </xf>
    <xf numFmtId="0" fontId="6" fillId="0" borderId="0"/>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0" fontId="8" fillId="66" borderId="15"/>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82" fillId="62" borderId="27"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82" fillId="62" borderId="27" applyNumberFormat="0" applyProtection="0">
      <alignment horizontal="right" vertical="center"/>
    </xf>
    <xf numFmtId="4" fontId="82" fillId="62" borderId="27" applyNumberFormat="0" applyProtection="0">
      <alignment horizontal="right" vertical="center"/>
    </xf>
    <xf numFmtId="4" fontId="82" fillId="62" borderId="27" applyNumberFormat="0" applyProtection="0">
      <alignment horizontal="right" vertical="center"/>
    </xf>
    <xf numFmtId="4" fontId="82" fillId="62" borderId="27" applyNumberFormat="0" applyProtection="0">
      <alignment horizontal="right" vertical="center"/>
    </xf>
    <xf numFmtId="4" fontId="82" fillId="62" borderId="27"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82" fillId="62" borderId="27" applyNumberFormat="0" applyProtection="0">
      <alignment horizontal="right" vertical="center"/>
    </xf>
    <xf numFmtId="4" fontId="82" fillId="62" borderId="27" applyNumberFormat="0" applyProtection="0">
      <alignment horizontal="right" vertical="center"/>
    </xf>
    <xf numFmtId="4" fontId="82" fillId="62" borderId="27"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82" fillId="62" borderId="27"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82" fillId="62" borderId="27" applyNumberFormat="0" applyProtection="0">
      <alignment horizontal="right" vertical="center"/>
    </xf>
    <xf numFmtId="4" fontId="82" fillId="62" borderId="27" applyNumberFormat="0" applyProtection="0">
      <alignment horizontal="right" vertical="center"/>
    </xf>
    <xf numFmtId="4" fontId="82" fillId="62" borderId="27" applyNumberFormat="0" applyProtection="0">
      <alignment horizontal="right" vertical="center"/>
    </xf>
    <xf numFmtId="4" fontId="82" fillId="62" borderId="27"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144" fillId="64" borderId="40" applyNumberFormat="0" applyProtection="0">
      <alignment horizontal="right" vertical="center"/>
    </xf>
    <xf numFmtId="4" fontId="82" fillId="114" borderId="22" applyNumberFormat="0" applyProtection="0">
      <alignment horizontal="right" vertical="center"/>
    </xf>
    <xf numFmtId="4" fontId="82" fillId="114" borderId="22" applyNumberFormat="0" applyProtection="0">
      <alignment horizontal="right" vertical="center"/>
    </xf>
    <xf numFmtId="4" fontId="82" fillId="114" borderId="22" applyNumberFormat="0" applyProtection="0">
      <alignment horizontal="right" vertical="center"/>
    </xf>
    <xf numFmtId="4" fontId="144" fillId="64" borderId="40" applyNumberFormat="0" applyProtection="0">
      <alignment horizontal="right" vertical="center"/>
    </xf>
    <xf numFmtId="39" fontId="6" fillId="67" borderId="0"/>
    <xf numFmtId="39" fontId="6" fillId="67" borderId="0"/>
    <xf numFmtId="39" fontId="6" fillId="67" borderId="0"/>
    <xf numFmtId="39" fontId="6" fillId="67" borderId="0"/>
    <xf numFmtId="39" fontId="6" fillId="67" borderId="0"/>
    <xf numFmtId="39" fontId="6" fillId="67" borderId="0"/>
    <xf numFmtId="39" fontId="6" fillId="67" borderId="0"/>
    <xf numFmtId="39" fontId="6" fillId="67" borderId="0"/>
    <xf numFmtId="39" fontId="6" fillId="67" borderId="0"/>
    <xf numFmtId="39" fontId="6" fillId="67" borderId="0"/>
    <xf numFmtId="39" fontId="6" fillId="67" borderId="0"/>
    <xf numFmtId="42" fontId="113" fillId="0" borderId="0" applyFill="0" applyBorder="0" applyAlignment="0" applyProtection="0"/>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38" fontId="49" fillId="0" borderId="26"/>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165" fontId="6" fillId="0" borderId="0">
      <alignment horizontal="left" wrapText="1"/>
    </xf>
    <xf numFmtId="0" fontId="7" fillId="0" borderId="0"/>
    <xf numFmtId="0" fontId="20" fillId="0" borderId="0" applyNumberFormat="0" applyBorder="0" applyAlignment="0"/>
    <xf numFmtId="0" fontId="20" fillId="0" borderId="0" applyNumberFormat="0" applyBorder="0" applyAlignment="0"/>
    <xf numFmtId="0" fontId="78" fillId="0" borderId="0" applyNumberFormat="0" applyBorder="0" applyAlignment="0"/>
    <xf numFmtId="0" fontId="145" fillId="0" borderId="0" applyNumberFormat="0" applyBorder="0" applyAlignment="0"/>
    <xf numFmtId="0" fontId="50" fillId="0" borderId="0" applyNumberFormat="0" applyBorder="0" applyAlignment="0"/>
    <xf numFmtId="0" fontId="20" fillId="0" borderId="0" applyNumberFormat="0" applyBorder="0" applyAlignment="0"/>
    <xf numFmtId="0" fontId="20" fillId="0" borderId="0" applyNumberFormat="0" applyBorder="0" applyAlignment="0"/>
    <xf numFmtId="49" fontId="6" fillId="0" borderId="0" applyFont="0" applyFill="0" applyBorder="0" applyAlignment="0" applyProtection="0"/>
    <xf numFmtId="49" fontId="6" fillId="0" borderId="0" applyFont="0" applyFill="0" applyBorder="0" applyAlignment="0" applyProtection="0"/>
    <xf numFmtId="49" fontId="6" fillId="0" borderId="0" applyFont="0" applyFill="0" applyBorder="0" applyAlignment="0" applyProtection="0"/>
    <xf numFmtId="49" fontId="6" fillId="0" borderId="0" applyFont="0" applyFill="0" applyBorder="0" applyAlignment="0" applyProtection="0"/>
    <xf numFmtId="0" fontId="10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3"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3" fillId="0" borderId="0" applyNumberFormat="0" applyFill="0" applyBorder="0" applyAlignment="0" applyProtection="0"/>
    <xf numFmtId="0" fontId="89" fillId="0" borderId="0" applyNumberFormat="0" applyFill="0" applyBorder="0" applyAlignment="0" applyProtection="0"/>
    <xf numFmtId="0" fontId="83"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1" applyNumberFormat="0" applyFill="0" applyAlignment="0" applyProtection="0"/>
    <xf numFmtId="0" fontId="41" fillId="0" borderId="60"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107"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107"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31"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31"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1"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31"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31"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31"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31"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41" fillId="0" borderId="60" applyNumberFormat="0" applyFill="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92" fillId="0" borderId="0" applyNumberFormat="0" applyFill="0" applyBorder="0" applyAlignment="0" applyProtection="0"/>
    <xf numFmtId="0" fontId="147" fillId="0" borderId="0" applyNumberFormat="0" applyFill="0" applyBorder="0" applyAlignment="0" applyProtection="0"/>
    <xf numFmtId="0" fontId="92"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47" fillId="0" borderId="0" applyNumberFormat="0" applyFill="0" applyBorder="0" applyAlignment="0" applyProtection="0"/>
    <xf numFmtId="0" fontId="92"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05" fillId="0" borderId="0" applyNumberFormat="0" applyFill="0" applyBorder="0" applyAlignment="0" applyProtection="0"/>
    <xf numFmtId="220" fontId="113"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213" fontId="6" fillId="0" borderId="0" applyFont="0" applyFill="0" applyBorder="0" applyAlignment="0" applyProtection="0"/>
    <xf numFmtId="0" fontId="3" fillId="0" borderId="0"/>
    <xf numFmtId="43" fontId="3" fillId="0" borderId="0" applyFont="0" applyFill="0" applyBorder="0" applyAlignment="0" applyProtection="0"/>
    <xf numFmtId="37" fontId="154" fillId="0" borderId="0" applyNumberForma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44" fontId="160" fillId="0" borderId="0" applyFont="0" applyFill="0" applyBorder="0" applyAlignment="0" applyProtection="0"/>
    <xf numFmtId="0" fontId="1" fillId="0" borderId="0"/>
    <xf numFmtId="43" fontId="1" fillId="0" borderId="0" applyFont="0" applyFill="0" applyBorder="0" applyAlignment="0" applyProtection="0"/>
    <xf numFmtId="0" fontId="1" fillId="0" borderId="0"/>
  </cellStyleXfs>
  <cellXfs count="209">
    <xf numFmtId="37" fontId="0" fillId="0" borderId="0" xfId="0"/>
    <xf numFmtId="37" fontId="39" fillId="69" borderId="0" xfId="2879" applyNumberFormat="1" applyFont="1" applyFill="1"/>
    <xf numFmtId="0" fontId="6" fillId="69" borderId="0" xfId="2926" applyFont="1" applyFill="1" applyAlignment="1">
      <alignment horizontal="right"/>
    </xf>
    <xf numFmtId="37" fontId="6" fillId="69" borderId="0" xfId="2502" applyNumberFormat="1" applyFont="1" applyFill="1" applyBorder="1"/>
    <xf numFmtId="37" fontId="39" fillId="69" borderId="0" xfId="2879" applyNumberFormat="1" applyFont="1" applyFill="1" applyBorder="1"/>
    <xf numFmtId="0" fontId="6" fillId="69" borderId="0" xfId="2926" applyFont="1" applyFill="1" applyAlignment="1">
      <alignment horizontal="center"/>
    </xf>
    <xf numFmtId="0" fontId="51" fillId="69" borderId="0" xfId="0" applyNumberFormat="1" applyFont="1" applyFill="1" applyAlignment="1">
      <alignment horizontal="center" vertical="top"/>
    </xf>
    <xf numFmtId="0" fontId="45" fillId="69" borderId="0" xfId="0" applyNumberFormat="1" applyFont="1" applyFill="1" applyAlignment="1">
      <alignment horizontal="center" vertical="top"/>
    </xf>
    <xf numFmtId="0" fontId="45" fillId="69" borderId="0" xfId="0" applyNumberFormat="1" applyFont="1" applyFill="1" applyBorder="1" applyAlignment="1">
      <alignment horizontal="centerContinuous"/>
    </xf>
    <xf numFmtId="0" fontId="45" fillId="69" borderId="0" xfId="0" applyNumberFormat="1" applyFont="1" applyFill="1" applyBorder="1" applyAlignment="1">
      <alignment horizontal="center"/>
    </xf>
    <xf numFmtId="0" fontId="45" fillId="69" borderId="0" xfId="0" applyNumberFormat="1" applyFont="1" applyFill="1" applyBorder="1" applyAlignment="1">
      <alignment horizontal="center" vertical="top"/>
    </xf>
    <xf numFmtId="214" fontId="45" fillId="69" borderId="0" xfId="0" applyNumberFormat="1" applyFont="1" applyFill="1" applyBorder="1" applyAlignment="1">
      <alignment horizontal="center" vertical="top"/>
    </xf>
    <xf numFmtId="214" fontId="51" fillId="69" borderId="0" xfId="0" applyNumberFormat="1" applyFont="1" applyFill="1" applyBorder="1" applyAlignment="1">
      <alignment horizontal="center" vertical="top"/>
    </xf>
    <xf numFmtId="0" fontId="6" fillId="69" borderId="0" xfId="2926" applyFont="1" applyFill="1" applyBorder="1" applyAlignment="1">
      <alignment vertical="center"/>
    </xf>
    <xf numFmtId="0" fontId="51" fillId="70" borderId="0" xfId="0" applyNumberFormat="1" applyFont="1" applyFill="1" applyBorder="1" applyAlignment="1">
      <alignment horizontal="center" vertical="center"/>
    </xf>
    <xf numFmtId="0" fontId="45" fillId="70" borderId="0" xfId="0" applyNumberFormat="1" applyFont="1" applyFill="1" applyBorder="1" applyAlignment="1">
      <alignment horizontal="center" vertical="center"/>
    </xf>
    <xf numFmtId="0" fontId="94" fillId="70" borderId="0" xfId="0" applyNumberFormat="1" applyFont="1" applyFill="1" applyBorder="1" applyAlignment="1">
      <alignment horizontal="center" vertical="center"/>
    </xf>
    <xf numFmtId="214" fontId="45" fillId="70" borderId="0" xfId="0" applyNumberFormat="1" applyFont="1" applyFill="1" applyBorder="1" applyAlignment="1">
      <alignment horizontal="center" vertical="center"/>
    </xf>
    <xf numFmtId="214" fontId="51" fillId="70" borderId="0" xfId="0" applyNumberFormat="1" applyFont="1" applyFill="1" applyBorder="1" applyAlignment="1">
      <alignment horizontal="center" vertical="center"/>
    </xf>
    <xf numFmtId="0" fontId="6" fillId="69" borderId="0" xfId="2926" applyFont="1" applyFill="1" applyBorder="1" applyAlignment="1">
      <alignment horizontal="left" vertical="center" wrapText="1"/>
    </xf>
    <xf numFmtId="37" fontId="39" fillId="69" borderId="0" xfId="2879" applyNumberFormat="1" applyFont="1" applyFill="1" applyBorder="1" applyAlignment="1">
      <alignment vertical="center"/>
    </xf>
    <xf numFmtId="37" fontId="39" fillId="69" borderId="0" xfId="2879" applyNumberFormat="1" applyFont="1" applyFill="1" applyAlignment="1">
      <alignment vertical="center"/>
    </xf>
    <xf numFmtId="37" fontId="52" fillId="69" borderId="0" xfId="0" applyFont="1" applyFill="1" applyBorder="1" applyProtection="1"/>
    <xf numFmtId="37" fontId="6" fillId="69" borderId="0" xfId="0" applyFont="1" applyFill="1" applyBorder="1" applyProtection="1"/>
    <xf numFmtId="37" fontId="6" fillId="69" borderId="0" xfId="0" applyFont="1" applyFill="1" applyBorder="1" applyAlignment="1" applyProtection="1">
      <alignment horizontal="left" indent="2"/>
    </xf>
    <xf numFmtId="37" fontId="87" fillId="0" borderId="0" xfId="0" applyFont="1" applyFill="1"/>
    <xf numFmtId="0" fontId="52" fillId="69" borderId="0" xfId="2926" applyFont="1" applyFill="1" applyAlignment="1">
      <alignment horizontal="left" vertical="center"/>
    </xf>
    <xf numFmtId="0" fontId="6" fillId="69" borderId="0" xfId="2926" applyFont="1" applyFill="1" applyBorder="1" applyAlignment="1">
      <alignment horizontal="left"/>
    </xf>
    <xf numFmtId="0" fontId="52" fillId="69" borderId="0" xfId="2926" applyFont="1" applyFill="1" applyBorder="1" applyAlignment="1">
      <alignment horizontal="right"/>
    </xf>
    <xf numFmtId="0" fontId="45" fillId="69" borderId="0" xfId="0" applyNumberFormat="1" applyFont="1" applyFill="1" applyBorder="1" applyAlignment="1">
      <alignment horizontal="centerContinuous" vertical="top"/>
    </xf>
    <xf numFmtId="214" fontId="45" fillId="69" borderId="0" xfId="0" applyNumberFormat="1" applyFont="1" applyFill="1" applyBorder="1" applyAlignment="1">
      <alignment horizontal="centerContinuous" vertical="top"/>
    </xf>
    <xf numFmtId="214" fontId="51" fillId="69" borderId="0" xfId="0" applyNumberFormat="1" applyFont="1" applyFill="1" applyBorder="1" applyAlignment="1">
      <alignment horizontal="centerContinuous" vertical="top"/>
    </xf>
    <xf numFmtId="0" fontId="95" fillId="69" borderId="0" xfId="2867" applyFont="1" applyFill="1"/>
    <xf numFmtId="0" fontId="5" fillId="69" borderId="0" xfId="2867" applyFill="1"/>
    <xf numFmtId="0" fontId="52" fillId="69" borderId="4" xfId="2926" applyFont="1" applyFill="1" applyBorder="1" applyAlignment="1">
      <alignment horizontal="left"/>
    </xf>
    <xf numFmtId="37" fontId="39" fillId="69" borderId="4" xfId="2879" applyNumberFormat="1" applyFont="1" applyFill="1" applyBorder="1"/>
    <xf numFmtId="37" fontId="6" fillId="0" borderId="0" xfId="0" applyFont="1" applyAlignment="1">
      <alignment wrapText="1"/>
    </xf>
    <xf numFmtId="37" fontId="39" fillId="69" borderId="0" xfId="2879" applyNumberFormat="1" applyFont="1" applyFill="1" applyAlignment="1">
      <alignment horizontal="left"/>
    </xf>
    <xf numFmtId="37" fontId="39" fillId="69" borderId="0" xfId="2879" applyNumberFormat="1" applyFont="1" applyFill="1" applyAlignment="1">
      <alignment horizontal="left" vertical="center"/>
    </xf>
    <xf numFmtId="37" fontId="39" fillId="69" borderId="0" xfId="2879" applyNumberFormat="1" applyFont="1" applyFill="1" applyBorder="1" applyAlignment="1">
      <alignment horizontal="left"/>
    </xf>
    <xf numFmtId="37" fontId="0" fillId="0" borderId="0" xfId="0" applyAlignment="1">
      <alignment wrapText="1"/>
    </xf>
    <xf numFmtId="37" fontId="6" fillId="0" borderId="0" xfId="0" applyFont="1" applyBorder="1" applyAlignment="1">
      <alignment wrapText="1"/>
    </xf>
    <xf numFmtId="185" fontId="39" fillId="69" borderId="0" xfId="3263" applyNumberFormat="1" applyFont="1" applyFill="1"/>
    <xf numFmtId="185" fontId="95" fillId="69" borderId="0" xfId="3263" applyNumberFormat="1" applyFont="1" applyFill="1"/>
    <xf numFmtId="185" fontId="39" fillId="69" borderId="0" xfId="3263" applyNumberFormat="1" applyFont="1" applyFill="1" applyAlignment="1">
      <alignment vertical="center"/>
    </xf>
    <xf numFmtId="185" fontId="5" fillId="69" borderId="0" xfId="3263" applyNumberFormat="1" applyFont="1" applyFill="1"/>
    <xf numFmtId="37" fontId="148" fillId="0" borderId="0" xfId="0" applyFont="1" applyAlignment="1"/>
    <xf numFmtId="0" fontId="6" fillId="69" borderId="0" xfId="2926" applyFont="1" applyFill="1" applyAlignment="1">
      <alignment horizontal="left"/>
    </xf>
    <xf numFmtId="0" fontId="52" fillId="69" borderId="0" xfId="2926" applyFont="1" applyFill="1" applyBorder="1" applyAlignment="1">
      <alignment horizontal="left"/>
    </xf>
    <xf numFmtId="0" fontId="6" fillId="69" borderId="0" xfId="2926" applyFont="1" applyFill="1" applyAlignment="1">
      <alignment horizontal="left" indent="1"/>
    </xf>
    <xf numFmtId="37" fontId="6" fillId="0" borderId="0" xfId="0" applyFont="1" applyAlignment="1">
      <alignment horizontal="left" indent="1"/>
    </xf>
    <xf numFmtId="0" fontId="149" fillId="0" borderId="0" xfId="38429" applyFont="1" applyAlignment="1">
      <alignment horizontal="left"/>
    </xf>
    <xf numFmtId="0" fontId="3" fillId="0" borderId="0" xfId="38429"/>
    <xf numFmtId="0" fontId="3" fillId="0" borderId="0" xfId="38429" applyBorder="1"/>
    <xf numFmtId="0" fontId="3" fillId="0" borderId="0" xfId="38429" applyAlignment="1">
      <alignment horizontal="left"/>
    </xf>
    <xf numFmtId="0" fontId="3" fillId="0" borderId="0" xfId="38429" applyAlignment="1">
      <alignment horizontal="center"/>
    </xf>
    <xf numFmtId="0" fontId="3" fillId="0" borderId="0" xfId="38429" quotePrefix="1" applyAlignment="1">
      <alignment horizontal="center"/>
    </xf>
    <xf numFmtId="0" fontId="3" fillId="0" borderId="0" xfId="38429" applyBorder="1" applyAlignment="1">
      <alignment horizontal="center"/>
    </xf>
    <xf numFmtId="0" fontId="150" fillId="0" borderId="0" xfId="38429" applyFont="1" applyAlignment="1">
      <alignment horizontal="left"/>
    </xf>
    <xf numFmtId="0" fontId="151" fillId="119" borderId="62" xfId="38429" applyFont="1" applyFill="1" applyBorder="1"/>
    <xf numFmtId="0" fontId="151" fillId="119" borderId="62" xfId="38429" applyFont="1" applyFill="1" applyBorder="1" applyAlignment="1">
      <alignment horizontal="right"/>
    </xf>
    <xf numFmtId="0" fontId="150" fillId="0" borderId="0" xfId="38429" applyFont="1"/>
    <xf numFmtId="0" fontId="3" fillId="0" borderId="0" xfId="38429" applyBorder="1" applyAlignment="1">
      <alignment wrapText="1"/>
    </xf>
    <xf numFmtId="0" fontId="3" fillId="0" borderId="0" xfId="38429" applyAlignment="1">
      <alignment wrapText="1"/>
    </xf>
    <xf numFmtId="0" fontId="3" fillId="0" borderId="0" xfId="38429" applyAlignment="1">
      <alignment horizontal="center" wrapText="1"/>
    </xf>
    <xf numFmtId="0" fontId="3" fillId="0" borderId="0" xfId="38429" applyAlignment="1"/>
    <xf numFmtId="185" fontId="0" fillId="0" borderId="0" xfId="38430" applyNumberFormat="1" applyFont="1"/>
    <xf numFmtId="0" fontId="154" fillId="0" borderId="0" xfId="38431" applyNumberFormat="1"/>
    <xf numFmtId="0" fontId="107" fillId="120" borderId="0" xfId="38429" applyFont="1" applyFill="1"/>
    <xf numFmtId="0" fontId="107" fillId="0" borderId="0" xfId="38429" applyFont="1" applyFill="1"/>
    <xf numFmtId="0" fontId="152" fillId="0" borderId="0" xfId="38429" applyFont="1" applyFill="1"/>
    <xf numFmtId="43" fontId="152" fillId="0" borderId="0" xfId="38430" applyFont="1" applyFill="1" applyBorder="1" applyAlignment="1" applyProtection="1">
      <alignment horizontal="center" vertical="center"/>
    </xf>
    <xf numFmtId="43" fontId="152" fillId="120" borderId="0" xfId="38430" applyFont="1" applyFill="1" applyBorder="1" applyAlignment="1" applyProtection="1">
      <alignment horizontal="center" vertical="center"/>
    </xf>
    <xf numFmtId="185" fontId="107" fillId="0" borderId="0" xfId="38430" applyNumberFormat="1" applyFont="1" applyFill="1"/>
    <xf numFmtId="185" fontId="107" fillId="15" borderId="0" xfId="38430" applyNumberFormat="1" applyFont="1" applyFill="1"/>
    <xf numFmtId="0" fontId="107" fillId="120" borderId="33" xfId="38429" applyFont="1" applyFill="1" applyBorder="1" applyAlignment="1">
      <alignment horizontal="center" wrapText="1"/>
    </xf>
    <xf numFmtId="0" fontId="107" fillId="0" borderId="34" xfId="38429" applyFont="1" applyFill="1" applyBorder="1" applyAlignment="1">
      <alignment horizontal="center" wrapText="1"/>
    </xf>
    <xf numFmtId="0" fontId="107" fillId="0" borderId="33" xfId="38429" applyFont="1" applyFill="1" applyBorder="1" applyAlignment="1">
      <alignment horizontal="center" wrapText="1"/>
    </xf>
    <xf numFmtId="0" fontId="107" fillId="121" borderId="0" xfId="38429" applyFont="1" applyFill="1" applyBorder="1" applyAlignment="1">
      <alignment horizontal="center" wrapText="1"/>
    </xf>
    <xf numFmtId="0" fontId="107" fillId="0" borderId="0" xfId="38429" applyFont="1" applyFill="1" applyBorder="1" applyAlignment="1">
      <alignment horizontal="center" wrapText="1"/>
    </xf>
    <xf numFmtId="0" fontId="107" fillId="15" borderId="0" xfId="38429" applyFont="1" applyFill="1" applyBorder="1" applyAlignment="1">
      <alignment horizontal="center" wrapText="1"/>
    </xf>
    <xf numFmtId="0" fontId="107" fillId="120" borderId="0" xfId="38429" applyFont="1" applyFill="1" applyBorder="1" applyAlignment="1">
      <alignment horizontal="center" wrapText="1"/>
    </xf>
    <xf numFmtId="0" fontId="3" fillId="122" borderId="0" xfId="38429" applyFill="1" applyAlignment="1">
      <alignment wrapText="1"/>
    </xf>
    <xf numFmtId="0" fontId="3" fillId="15" borderId="0" xfId="38429" applyFill="1"/>
    <xf numFmtId="0" fontId="3" fillId="0" borderId="0" xfId="38429" applyFill="1"/>
    <xf numFmtId="0" fontId="153" fillId="0" borderId="0" xfId="38429" applyFont="1"/>
    <xf numFmtId="185" fontId="3" fillId="0" borderId="0" xfId="38429" applyNumberFormat="1"/>
    <xf numFmtId="0" fontId="3" fillId="123" borderId="0" xfId="38429" applyFill="1"/>
    <xf numFmtId="185" fontId="0" fillId="124" borderId="0" xfId="38430" applyNumberFormat="1" applyFont="1" applyFill="1"/>
    <xf numFmtId="185" fontId="0" fillId="15" borderId="0" xfId="38430" applyNumberFormat="1" applyFont="1" applyFill="1"/>
    <xf numFmtId="0" fontId="105" fillId="0" borderId="0" xfId="38429" applyFont="1"/>
    <xf numFmtId="185" fontId="105" fillId="0" borderId="0" xfId="38430" applyNumberFormat="1" applyFont="1"/>
    <xf numFmtId="185" fontId="105" fillId="124" borderId="0" xfId="38430" applyNumberFormat="1" applyFont="1" applyFill="1"/>
    <xf numFmtId="185" fontId="105" fillId="15" borderId="0" xfId="38430" applyNumberFormat="1" applyFont="1" applyFill="1"/>
    <xf numFmtId="185" fontId="0" fillId="125" borderId="0" xfId="38430" applyNumberFormat="1" applyFont="1" applyFill="1"/>
    <xf numFmtId="185" fontId="0" fillId="122" borderId="0" xfId="38430" applyNumberFormat="1" applyFont="1" applyFill="1"/>
    <xf numFmtId="185" fontId="105" fillId="0" borderId="0" xfId="38429" applyNumberFormat="1" applyFont="1"/>
    <xf numFmtId="185" fontId="0" fillId="126" borderId="0" xfId="38430" applyNumberFormat="1" applyFont="1" applyFill="1"/>
    <xf numFmtId="0" fontId="105" fillId="15" borderId="0" xfId="38429" applyFont="1" applyFill="1"/>
    <xf numFmtId="185" fontId="105" fillId="126" borderId="0" xfId="38430" applyNumberFormat="1" applyFont="1" applyFill="1"/>
    <xf numFmtId="185" fontId="0" fillId="0" borderId="0" xfId="38430" applyNumberFormat="1" applyFont="1" applyFill="1"/>
    <xf numFmtId="0" fontId="155" fillId="0" borderId="0" xfId="38429" applyFont="1"/>
    <xf numFmtId="185" fontId="155" fillId="0" borderId="0" xfId="38430" applyNumberFormat="1" applyFont="1"/>
    <xf numFmtId="185" fontId="155" fillId="0" borderId="0" xfId="38429" applyNumberFormat="1" applyFont="1"/>
    <xf numFmtId="185" fontId="155" fillId="15" borderId="0" xfId="38430" applyNumberFormat="1" applyFont="1" applyFill="1"/>
    <xf numFmtId="0" fontId="156" fillId="15" borderId="0" xfId="38429" applyFont="1" applyFill="1"/>
    <xf numFmtId="185" fontId="153" fillId="0" borderId="0" xfId="38430" applyNumberFormat="1" applyFont="1"/>
    <xf numFmtId="0" fontId="153" fillId="0" borderId="0" xfId="38429" applyFont="1" applyFill="1"/>
    <xf numFmtId="0" fontId="3" fillId="125" borderId="0" xfId="38429" applyFill="1"/>
    <xf numFmtId="0" fontId="105" fillId="125" borderId="0" xfId="38429" applyFont="1" applyFill="1"/>
    <xf numFmtId="185" fontId="105" fillId="125" borderId="0" xfId="38430" applyNumberFormat="1" applyFont="1" applyFill="1"/>
    <xf numFmtId="185" fontId="0" fillId="123" borderId="0" xfId="38430" applyNumberFormat="1" applyFont="1" applyFill="1"/>
    <xf numFmtId="0" fontId="105" fillId="0" borderId="0" xfId="38429" applyFont="1" applyFill="1"/>
    <xf numFmtId="0" fontId="153" fillId="15" borderId="0" xfId="38429" applyFont="1" applyFill="1"/>
    <xf numFmtId="185" fontId="153" fillId="15" borderId="0" xfId="38430" applyNumberFormat="1" applyFont="1" applyFill="1"/>
    <xf numFmtId="185" fontId="153" fillId="0" borderId="0" xfId="38429" applyNumberFormat="1" applyFont="1"/>
    <xf numFmtId="185" fontId="3" fillId="0" borderId="0" xfId="38429" applyNumberFormat="1" applyFill="1"/>
    <xf numFmtId="0" fontId="107" fillId="0" borderId="11" xfId="38429" applyFont="1" applyBorder="1"/>
    <xf numFmtId="0" fontId="152" fillId="0" borderId="11" xfId="38429" applyFont="1" applyBorder="1"/>
    <xf numFmtId="185" fontId="107" fillId="0" borderId="11" xfId="38430" applyNumberFormat="1" applyFont="1" applyBorder="1"/>
    <xf numFmtId="0" fontId="152" fillId="0" borderId="35" xfId="38429" applyFont="1" applyBorder="1"/>
    <xf numFmtId="185" fontId="152" fillId="0" borderId="35" xfId="38429" applyNumberFormat="1" applyFont="1" applyBorder="1"/>
    <xf numFmtId="37" fontId="0" fillId="0" borderId="0" xfId="0" pivotButton="1"/>
    <xf numFmtId="37" fontId="0" fillId="0" borderId="0" xfId="0" applyNumberFormat="1"/>
    <xf numFmtId="0" fontId="3" fillId="0" borderId="0" xfId="38432"/>
    <xf numFmtId="0" fontId="107" fillId="0" borderId="0" xfId="38432" applyFont="1"/>
    <xf numFmtId="199" fontId="3" fillId="0" borderId="0" xfId="38434" applyNumberFormat="1" applyFont="1"/>
    <xf numFmtId="37" fontId="3" fillId="0" borderId="55" xfId="38434" applyNumberFormat="1" applyFont="1" applyBorder="1"/>
    <xf numFmtId="37" fontId="3" fillId="0" borderId="0" xfId="38434" applyNumberFormat="1" applyFont="1" applyBorder="1"/>
    <xf numFmtId="199" fontId="107" fillId="124" borderId="25" xfId="38434" applyNumberFormat="1" applyFont="1" applyFill="1" applyBorder="1"/>
    <xf numFmtId="185" fontId="107" fillId="124" borderId="0" xfId="38433" applyNumberFormat="1" applyFont="1" applyFill="1" applyAlignment="1">
      <alignment horizontal="center"/>
    </xf>
    <xf numFmtId="37" fontId="0" fillId="127" borderId="0" xfId="0" applyFill="1"/>
    <xf numFmtId="37" fontId="0" fillId="127" borderId="0" xfId="0" applyNumberFormat="1" applyFill="1"/>
    <xf numFmtId="37" fontId="0" fillId="0" borderId="0" xfId="0" applyFill="1"/>
    <xf numFmtId="37" fontId="0" fillId="0" borderId="0" xfId="0" applyNumberFormat="1" applyFill="1"/>
    <xf numFmtId="37" fontId="0" fillId="128" borderId="0" xfId="0" applyFill="1"/>
    <xf numFmtId="37" fontId="0" fillId="128" borderId="0" xfId="0" applyNumberFormat="1" applyFill="1"/>
    <xf numFmtId="37" fontId="159" fillId="0" borderId="0" xfId="0" applyFont="1"/>
    <xf numFmtId="37" fontId="159" fillId="0" borderId="0" xfId="0" applyNumberFormat="1" applyFont="1"/>
    <xf numFmtId="37" fontId="6" fillId="0" borderId="0" xfId="0" applyFont="1"/>
    <xf numFmtId="37" fontId="0" fillId="0" borderId="0" xfId="0" applyNumberFormat="1" applyFont="1"/>
    <xf numFmtId="185" fontId="0" fillId="0" borderId="0" xfId="3263" applyNumberFormat="1" applyFont="1"/>
    <xf numFmtId="37" fontId="6" fillId="0" borderId="0" xfId="0" applyNumberFormat="1" applyFont="1"/>
    <xf numFmtId="37" fontId="52" fillId="124" borderId="0" xfId="0" applyFont="1" applyFill="1"/>
    <xf numFmtId="221" fontId="3" fillId="0" borderId="0" xfId="38429" applyNumberFormat="1" applyFill="1"/>
    <xf numFmtId="37" fontId="161" fillId="0" borderId="0" xfId="0" applyFont="1"/>
    <xf numFmtId="188" fontId="0" fillId="0" borderId="0" xfId="0" applyNumberFormat="1"/>
    <xf numFmtId="222" fontId="0" fillId="71" borderId="25" xfId="38435" applyNumberFormat="1" applyFont="1" applyFill="1" applyBorder="1"/>
    <xf numFmtId="199" fontId="0" fillId="71" borderId="25" xfId="38435" applyNumberFormat="1" applyFont="1" applyFill="1" applyBorder="1"/>
    <xf numFmtId="37" fontId="0" fillId="0" borderId="0" xfId="0" applyAlignment="1">
      <alignment horizontal="left"/>
    </xf>
    <xf numFmtId="221" fontId="0" fillId="0" borderId="0" xfId="0" applyNumberFormat="1"/>
    <xf numFmtId="37" fontId="0" fillId="0" borderId="0" xfId="0" applyAlignment="1">
      <alignment horizontal="left" indent="1"/>
    </xf>
    <xf numFmtId="37" fontId="0" fillId="0" borderId="0" xfId="0" applyAlignment="1">
      <alignment horizontal="left" indent="2"/>
    </xf>
    <xf numFmtId="37" fontId="0" fillId="0" borderId="0" xfId="0" applyAlignment="1">
      <alignment horizontal="left" indent="3"/>
    </xf>
    <xf numFmtId="37" fontId="0" fillId="0" borderId="0" xfId="0" applyFont="1" applyAlignment="1">
      <alignment horizontal="left"/>
    </xf>
    <xf numFmtId="221" fontId="0" fillId="0" borderId="0" xfId="0" applyNumberFormat="1" applyFont="1"/>
    <xf numFmtId="37" fontId="162" fillId="0" borderId="0" xfId="0" applyFont="1" applyAlignment="1">
      <alignment horizontal="left"/>
    </xf>
    <xf numFmtId="0" fontId="150" fillId="0" borderId="0" xfId="38429" applyFont="1" applyFill="1" applyBorder="1"/>
    <xf numFmtId="0" fontId="3" fillId="0" borderId="0" xfId="38429" applyFill="1" applyAlignment="1">
      <alignment wrapText="1"/>
    </xf>
    <xf numFmtId="0" fontId="150" fillId="0" borderId="0" xfId="38429" applyFont="1" applyFill="1"/>
    <xf numFmtId="0" fontId="2" fillId="0" borderId="0" xfId="38429" applyFont="1" applyFill="1"/>
    <xf numFmtId="37" fontId="39" fillId="69" borderId="0" xfId="2879" quotePrefix="1" applyNumberFormat="1" applyFont="1" applyFill="1" applyAlignment="1">
      <alignment horizontal="left"/>
    </xf>
    <xf numFmtId="0" fontId="45" fillId="70" borderId="0" xfId="0" applyNumberFormat="1" applyFont="1" applyFill="1" applyBorder="1" applyAlignment="1">
      <alignment horizontal="center" vertical="center" wrapText="1"/>
    </xf>
    <xf numFmtId="5" fontId="39" fillId="129" borderId="0" xfId="2879" applyNumberFormat="1" applyFont="1" applyFill="1" applyBorder="1" applyAlignment="1">
      <alignment horizontal="center"/>
    </xf>
    <xf numFmtId="5" fontId="6" fillId="129" borderId="0" xfId="2926" applyNumberFormat="1" applyFont="1" applyFill="1" applyBorder="1" applyAlignment="1">
      <alignment horizontal="center"/>
    </xf>
    <xf numFmtId="37" fontId="39" fillId="129" borderId="0" xfId="2879" applyNumberFormat="1" applyFont="1" applyFill="1" applyBorder="1" applyAlignment="1">
      <alignment horizontal="center"/>
    </xf>
    <xf numFmtId="9" fontId="6" fillId="129" borderId="0" xfId="3013" applyFont="1" applyFill="1" applyBorder="1" applyAlignment="1">
      <alignment horizontal="center"/>
    </xf>
    <xf numFmtId="37" fontId="6" fillId="129" borderId="0" xfId="2926" applyNumberFormat="1" applyFont="1" applyFill="1" applyBorder="1" applyAlignment="1">
      <alignment horizontal="center"/>
    </xf>
    <xf numFmtId="37" fontId="6" fillId="129" borderId="0" xfId="3013" applyNumberFormat="1" applyFont="1" applyFill="1" applyBorder="1" applyAlignment="1">
      <alignment horizontal="center"/>
    </xf>
    <xf numFmtId="37" fontId="52" fillId="129" borderId="0" xfId="0" applyFont="1" applyFill="1" applyBorder="1" applyProtection="1"/>
    <xf numFmtId="37" fontId="6" fillId="129" borderId="0" xfId="0" applyFont="1" applyFill="1" applyBorder="1" applyProtection="1"/>
    <xf numFmtId="37" fontId="6" fillId="129" borderId="0" xfId="0" applyFont="1" applyFill="1" applyBorder="1" applyAlignment="1" applyProtection="1">
      <alignment horizontal="left" indent="2"/>
    </xf>
    <xf numFmtId="0" fontId="52" fillId="129" borderId="0" xfId="2926" applyFont="1" applyFill="1" applyBorder="1" applyAlignment="1">
      <alignment horizontal="left" vertical="center"/>
    </xf>
    <xf numFmtId="5" fontId="6" fillId="129" borderId="0" xfId="2926" applyNumberFormat="1" applyFont="1" applyFill="1" applyBorder="1" applyAlignment="1">
      <alignment horizontal="center" vertical="center" wrapText="1"/>
    </xf>
    <xf numFmtId="5" fontId="39" fillId="129" borderId="0" xfId="2879" applyNumberFormat="1" applyFont="1" applyFill="1" applyBorder="1" applyAlignment="1">
      <alignment horizontal="center" vertical="center"/>
    </xf>
    <xf numFmtId="5" fontId="6" fillId="129" borderId="0" xfId="2926" applyNumberFormat="1" applyFont="1" applyFill="1" applyBorder="1" applyAlignment="1">
      <alignment horizontal="center" vertical="center"/>
    </xf>
    <xf numFmtId="37" fontId="39" fillId="129" borderId="0" xfId="2879" applyNumberFormat="1" applyFont="1" applyFill="1" applyBorder="1" applyAlignment="1">
      <alignment horizontal="center" vertical="center"/>
    </xf>
    <xf numFmtId="37" fontId="6" fillId="129" borderId="0" xfId="3013" applyNumberFormat="1" applyFont="1" applyFill="1" applyBorder="1" applyAlignment="1">
      <alignment horizontal="center" vertical="center"/>
    </xf>
    <xf numFmtId="37" fontId="6" fillId="129" borderId="0" xfId="3012" applyNumberFormat="1" applyFont="1" applyFill="1" applyBorder="1" applyAlignment="1">
      <alignment horizontal="center"/>
    </xf>
    <xf numFmtId="9" fontId="6" fillId="129" borderId="0" xfId="3012" applyFont="1" applyFill="1" applyBorder="1" applyAlignment="1">
      <alignment horizontal="center"/>
    </xf>
    <xf numFmtId="37" fontId="87" fillId="129" borderId="0" xfId="0" applyFont="1" applyFill="1" applyBorder="1"/>
    <xf numFmtId="9" fontId="6" fillId="129" borderId="0" xfId="3013" applyNumberFormat="1" applyFont="1" applyFill="1" applyBorder="1" applyAlignment="1">
      <alignment horizontal="center" vertical="center"/>
    </xf>
    <xf numFmtId="37" fontId="109" fillId="0" borderId="0" xfId="0" applyFont="1" applyAlignment="1">
      <alignment vertical="center"/>
    </xf>
    <xf numFmtId="37" fontId="0" fillId="0" borderId="0" xfId="0" applyAlignment="1"/>
    <xf numFmtId="37" fontId="109" fillId="0" borderId="0" xfId="0" applyFont="1" applyAlignment="1">
      <alignment horizontal="center" vertical="center"/>
    </xf>
    <xf numFmtId="37" fontId="39" fillId="69" borderId="0" xfId="38436" applyNumberFormat="1" applyFont="1" applyFill="1"/>
    <xf numFmtId="37" fontId="6" fillId="69" borderId="0" xfId="38437" applyNumberFormat="1" applyFont="1" applyFill="1" applyBorder="1"/>
    <xf numFmtId="37" fontId="39" fillId="69" borderId="0" xfId="38436" applyNumberFormat="1" applyFont="1" applyFill="1" applyBorder="1"/>
    <xf numFmtId="37" fontId="39" fillId="69" borderId="0" xfId="38436" applyNumberFormat="1" applyFont="1" applyFill="1" applyAlignment="1">
      <alignment vertical="center"/>
    </xf>
    <xf numFmtId="37" fontId="39" fillId="71" borderId="34" xfId="38436" applyNumberFormat="1" applyFont="1" applyFill="1" applyBorder="1" applyAlignment="1">
      <alignment horizontal="center"/>
    </xf>
    <xf numFmtId="37" fontId="39" fillId="71" borderId="63" xfId="38436" applyNumberFormat="1" applyFont="1" applyFill="1" applyBorder="1" applyAlignment="1">
      <alignment horizontal="center"/>
    </xf>
    <xf numFmtId="37" fontId="39" fillId="69" borderId="0" xfId="38436" quotePrefix="1" applyNumberFormat="1" applyFont="1" applyFill="1"/>
    <xf numFmtId="37" fontId="39" fillId="71" borderId="64" xfId="38436" applyNumberFormat="1" applyFont="1" applyFill="1" applyBorder="1" applyAlignment="1">
      <alignment horizontal="center" vertical="center"/>
    </xf>
    <xf numFmtId="0" fontId="52" fillId="69" borderId="55" xfId="2926" applyFont="1" applyFill="1" applyBorder="1" applyAlignment="1">
      <alignment horizontal="left"/>
    </xf>
    <xf numFmtId="37" fontId="39" fillId="69" borderId="55" xfId="38436" applyNumberFormat="1" applyFont="1" applyFill="1" applyBorder="1"/>
    <xf numFmtId="37" fontId="39" fillId="69" borderId="0" xfId="38436" applyNumberFormat="1" applyFont="1" applyFill="1" applyBorder="1" applyAlignment="1">
      <alignment horizontal="left"/>
    </xf>
    <xf numFmtId="0" fontId="95" fillId="69" borderId="0" xfId="38438" applyFont="1" applyFill="1"/>
    <xf numFmtId="5" fontId="39" fillId="129" borderId="0" xfId="38436" applyNumberFormat="1" applyFont="1" applyFill="1" applyBorder="1" applyAlignment="1">
      <alignment horizontal="center"/>
    </xf>
    <xf numFmtId="37" fontId="39" fillId="129" borderId="0" xfId="38436" applyNumberFormat="1" applyFont="1" applyFill="1" applyBorder="1" applyAlignment="1">
      <alignment horizontal="center"/>
    </xf>
    <xf numFmtId="5" fontId="39" fillId="129" borderId="0" xfId="38436" applyNumberFormat="1" applyFont="1" applyFill="1" applyBorder="1" applyAlignment="1">
      <alignment horizontal="center" vertical="center"/>
    </xf>
    <xf numFmtId="37" fontId="39" fillId="129" borderId="0" xfId="38436" applyNumberFormat="1" applyFont="1" applyFill="1" applyBorder="1" applyAlignment="1">
      <alignment horizontal="center" vertical="center"/>
    </xf>
    <xf numFmtId="37" fontId="163" fillId="0" borderId="0" xfId="0" applyFont="1" applyAlignment="1">
      <alignment horizontal="center" vertical="center"/>
    </xf>
    <xf numFmtId="37" fontId="164" fillId="0" borderId="0" xfId="0" applyFont="1" applyAlignment="1">
      <alignment horizontal="center" vertical="center"/>
    </xf>
    <xf numFmtId="37" fontId="9" fillId="0" borderId="0" xfId="0" applyFont="1" applyAlignment="1">
      <alignment horizontal="center" vertical="center" wrapText="1"/>
    </xf>
    <xf numFmtId="0" fontId="93" fillId="69" borderId="0" xfId="0" applyNumberFormat="1" applyFont="1" applyFill="1" applyAlignment="1">
      <alignment horizontal="center"/>
    </xf>
    <xf numFmtId="0" fontId="6" fillId="69" borderId="0" xfId="2926" applyFont="1" applyFill="1" applyAlignment="1">
      <alignment horizontal="left" wrapText="1"/>
    </xf>
    <xf numFmtId="37" fontId="0" fillId="0" borderId="0" xfId="0" applyAlignment="1">
      <alignment wrapText="1"/>
    </xf>
    <xf numFmtId="0" fontId="6" fillId="69" borderId="0" xfId="2926" applyFont="1" applyFill="1" applyBorder="1" applyAlignment="1">
      <alignment horizontal="left" vertical="top" wrapText="1"/>
    </xf>
    <xf numFmtId="0" fontId="23" fillId="69" borderId="0" xfId="0" applyNumberFormat="1" applyFont="1" applyFill="1" applyAlignment="1">
      <alignment horizontal="center"/>
    </xf>
  </cellXfs>
  <cellStyles count="38439">
    <cellStyle name="_x0013_" xfId="1"/>
    <cellStyle name=" 1" xfId="2"/>
    <cellStyle name=" 1 2" xfId="3273"/>
    <cellStyle name="_x0013_ 2" xfId="3"/>
    <cellStyle name="_x0013_ 2 2" xfId="3274"/>
    <cellStyle name="_x0013_ 2 2 2" xfId="3275"/>
    <cellStyle name="_x0013_ 2 3" xfId="3276"/>
    <cellStyle name="_x0013_ 2_7. Capital ASM Mar 2" xfId="3277"/>
    <cellStyle name="_x0013_ 3" xfId="4"/>
    <cellStyle name="_x0013_ 3 2" xfId="3278"/>
    <cellStyle name="_x0013_ 3 2 2" xfId="3279"/>
    <cellStyle name="_x0013_ 3 3" xfId="3280"/>
    <cellStyle name="_x0013_ 3_7. Capital ASM Mar 2" xfId="3281"/>
    <cellStyle name="_x0013_ 4" xfId="3282"/>
    <cellStyle name="_x0013_ 4 2" xfId="3283"/>
    <cellStyle name="_x0013_ 4 2 2" xfId="3284"/>
    <cellStyle name="_09GRC Gas Transport For Review" xfId="5"/>
    <cellStyle name="_09GRC Gas Transport For Review_Book4" xfId="6"/>
    <cellStyle name="_x0013__16.07E Wild Horse Wind Expansionwrkingfile" xfId="7"/>
    <cellStyle name="_x0013__16.07E Wild Horse Wind Expansionwrkingfile SF" xfId="8"/>
    <cellStyle name="_x0013__16.37E Wild Horse Expansion DeferralRevwrkingfile SF" xfId="9"/>
    <cellStyle name="_2008 Strat Plan Power Costs Forecast V2 (2009 Update)" xfId="10"/>
    <cellStyle name="_2008 Strat Plan Power Costs Forecast V2 (2009 Update)_NIM Summary" xfId="11"/>
    <cellStyle name="_2010 Valdman (O&amp;M, Capital, BTL) as of 012110 @ 7am" xfId="3285"/>
    <cellStyle name="_2010 Valdman (O&amp;M, Capital, BTL) as of 012110 @ 7am 2" xfId="3286"/>
    <cellStyle name="_2010 Valdman (O&amp;M, Capital, BTL) as of 012110 @ 7am 2 2" xfId="3287"/>
    <cellStyle name="_2010 Valdman (O&amp;M, Capital, BTL) as of 012110 @ 7am 2 2 2" xfId="3288"/>
    <cellStyle name="_2010 Valdman (O&amp;M, Capital, BTL) as of 012110 @ 7am 2 3" xfId="3289"/>
    <cellStyle name="_2010 Valdman (O&amp;M, Capital, BTL) as of 012110 @ 7am 2_2011 Operations Snapshot" xfId="3290"/>
    <cellStyle name="_2010 Valdman (O&amp;M, Capital, BTL) as of 012110 @ 7am 2_2011 Operations Snapshot 2" xfId="3291"/>
    <cellStyle name="_2010 Valdman (O&amp;M, Capital, BTL) as of 012110 @ 7am 2_Metrics_Report_0711_preliminary" xfId="3292"/>
    <cellStyle name="_2010 Valdman (O&amp;M, Capital, BTL) as of 012110 @ 7am 2_Metrics_Report_0711_preliminary 2" xfId="3293"/>
    <cellStyle name="_2010 Valdman (O&amp;M, Capital, BTL) as of 012110 @ 7am 3" xfId="3294"/>
    <cellStyle name="_2010 Valdman (O&amp;M, Capital, BTL) as of 012110 @ 7am 3 2" xfId="3295"/>
    <cellStyle name="_2010 Valdman (O&amp;M, Capital, BTL) as of 012110 @ 7am 3 2 2" xfId="3296"/>
    <cellStyle name="_2010 Valdman (O&amp;M, Capital, BTL) as of 012110 @ 7am 4" xfId="3297"/>
    <cellStyle name="_2010 Valdman (O&amp;M, Capital, BTL) as of 012110 @ 7am 4 2" xfId="3298"/>
    <cellStyle name="_2010 Valdman (O&amp;M, Capital, BTL) as of 012110 @ 7am 4 2 2" xfId="3299"/>
    <cellStyle name="_2010 Valdman (O&amp;M, Capital, BTL) as of 012110 @ 7am 5" xfId="3300"/>
    <cellStyle name="_2010 Valdman (O&amp;M, Capital, BTL) as of 012110 @ 7am_05-2011 ASM Template - CAPEX" xfId="3301"/>
    <cellStyle name="_2010 Valdman (O&amp;M, Capital, BTL) as of 012110 @ 7am_05-2011 ASM Template - CAPEX 2" xfId="3302"/>
    <cellStyle name="_2010 Valdman (O&amp;M, Capital, BTL) as of 012110 @ 7am_2009-2012 Budget-Forecast_Potelco" xfId="3303"/>
    <cellStyle name="_2010 Valdman (O&amp;M, Capital, BTL) as of 012110 @ 7am_2011 Asset Management Report" xfId="3304"/>
    <cellStyle name="_2010 Valdman (O&amp;M, Capital, BTL) as of 012110 @ 7am_2011 Asset Management Report 2" xfId="3305"/>
    <cellStyle name="_2010 Valdman (O&amp;M, Capital, BTL) as of 012110 @ 7am_2011 Asset Management Report 2 2" xfId="3306"/>
    <cellStyle name="_2010 Valdman (O&amp;M, Capital, BTL) as of 012110 @ 7am_2011 Asset Management Report 3" xfId="3307"/>
    <cellStyle name="_2010 Valdman (O&amp;M, Capital, BTL) as of 012110 @ 7am_2011 Asset Management Report_7. Capital ASM Mar 2" xfId="3308"/>
    <cellStyle name="_2010 Valdman (O&amp;M, Capital, BTL) as of 012110 @ 7am_2011 Asset Management Report_7. Capital ASM Mar 2 2" xfId="3309"/>
    <cellStyle name="_2010 Valdman (O&amp;M, Capital, BTL) as of 012110 @ 7am_7. Capital ASM Mar 2" xfId="3310"/>
    <cellStyle name="_2010 Valdman (O&amp;M, Capital, BTL) as of 012110 @ 7am_7. Capital ASM Mar 2 2" xfId="3311"/>
    <cellStyle name="_2010 Valdman (O&amp;M, Capital, BTL) as of 012110 @ 7am_ASM Report CAP Jan 2011 FINAL" xfId="3312"/>
    <cellStyle name="_2010 Valdman (O&amp;M, Capital, BTL) as of 012110 @ 7am_ASM Report CAP Jan 2011 FINAL 2" xfId="3313"/>
    <cellStyle name="_2010 Valdman (O&amp;M, Capital, BTL) as of 012110 @ 7am_ASM Report CAP Jan 2011 FINAL 2 2" xfId="3314"/>
    <cellStyle name="_2010 Valdman (O&amp;M, Capital, BTL) as of 012110 @ 7am_ASM Report CAP Jan 2011 FINAL 2 2 2" xfId="3315"/>
    <cellStyle name="_2010 Valdman (O&amp;M, Capital, BTL) as of 012110 @ 7am_ASM Report CAP Jan 2011 FINAL 3" xfId="3316"/>
    <cellStyle name="_2010 Valdman (O&amp;M, Capital, BTL) as of 012110 @ 7am_ASM Report CAP Jan 2011 FINAL 3 2" xfId="3317"/>
    <cellStyle name="_2010 Valdman (O&amp;M, Capital, BTL) as of 012110 @ 7am_Asset Management Report (ORIG)" xfId="3318"/>
    <cellStyle name="_2010 Valdman (O&amp;M, Capital, BTL) as of 012110 @ 7am_Asset Management Report (ORIG) 2" xfId="3319"/>
    <cellStyle name="_2010 Valdman (O&amp;M, Capital, BTL) as of 012110 @ 7am_Asset Management Report (ORIG) 2 2" xfId="3320"/>
    <cellStyle name="_2010 Valdman (O&amp;M, Capital, BTL) as of 012110 @ 7am_Asset Management Report (ORIG) 3" xfId="3321"/>
    <cellStyle name="_2010 Valdman (O&amp;M, Capital, BTL) as of 012110 @ 7am_Asset Management Report (ORIG)_7. Capital ASM Mar 2" xfId="3322"/>
    <cellStyle name="_2010 Valdman (O&amp;M, Capital, BTL) as of 012110 @ 7am_Asset Management Report (ORIG)_7. Capital ASM Mar 2 2" xfId="3323"/>
    <cellStyle name="_2010 Valdman (O&amp;M, Capital, BTL) as of 012110 @ 7am_Asset Management Report (Rev1)" xfId="3324"/>
    <cellStyle name="_2010 Valdman (O&amp;M, Capital, BTL) as of 012110 @ 7am_Asset Management Report (Rev1) 2" xfId="3325"/>
    <cellStyle name="_2010 Valdman (O&amp;M, Capital, BTL) as of 012110 @ 7am_Asset Management Report (Rev1) 2 2" xfId="3326"/>
    <cellStyle name="_2010 Valdman (O&amp;M, Capital, BTL) as of 012110 @ 7am_Asset Management Report (Rev1) 3" xfId="3327"/>
    <cellStyle name="_2010 Valdman (O&amp;M, Capital, BTL) as of 012110 @ 7am_Asset Management Report (Rev1)_7. Capital ASM Mar 2" xfId="3328"/>
    <cellStyle name="_2010 Valdman (O&amp;M, Capital, BTL) as of 012110 @ 7am_Asset Management Report (Rev1)_7. Capital ASM Mar 2 2" xfId="3329"/>
    <cellStyle name="_2010 Valdman (O&amp;M, Capital, BTL) as of 012110 @ 7am_Capital Summary" xfId="3330"/>
    <cellStyle name="_2010 Valdman (O&amp;M, Capital, BTL) as of 012110 @ 7am_Capital Summary 2" xfId="3331"/>
    <cellStyle name="_2010 Valdman (O&amp;M, Capital, BTL) as of 012110 @ 7am_CBC Jan 2012_prelim rev" xfId="3332"/>
    <cellStyle name="_2010 Valdman (O&amp;M, Capital, BTL) as of 012110 @ 7am_CBC Jan 2012_prelim rev 2" xfId="3333"/>
    <cellStyle name="_2010 Valdman (O&amp;M, Capital, BTL) as of 012110 @ 7am_CBC Jan 2012_prelim rev 2 2" xfId="3334"/>
    <cellStyle name="_2010 Valdman (O&amp;M, Capital, BTL) as of 012110 @ 7am_Dec OM and Capital ASM_Bartell" xfId="3335"/>
    <cellStyle name="_2010 Valdman (O&amp;M, Capital, BTL) as of 012110 @ 7am_Dec OM and Capital ASM_Bartell (2)" xfId="3336"/>
    <cellStyle name="_2010 Valdman (O&amp;M, Capital, BTL) as of 012110 @ 7am_Dec OM and Capital ASM_Bartell (2) 2" xfId="3337"/>
    <cellStyle name="_2010 Valdman (O&amp;M, Capital, BTL) as of 012110 @ 7am_Dec OM and Capital ASM_Bartell (2) 2 2" xfId="3338"/>
    <cellStyle name="_2010 Valdman (O&amp;M, Capital, BTL) as of 012110 @ 7am_Dec OM and Capital ASM_Bartell (2) 3" xfId="3339"/>
    <cellStyle name="_2010 Valdman (O&amp;M, Capital, BTL) as of 012110 @ 7am_Dec OM and Capital ASM_Bartell (2)_7. Capital ASM Mar 2" xfId="3340"/>
    <cellStyle name="_2010 Valdman (O&amp;M, Capital, BTL) as of 012110 @ 7am_Dec OM and Capital ASM_Bartell (2)_7. Capital ASM Mar 2 2" xfId="3341"/>
    <cellStyle name="_2010 Valdman (O&amp;M, Capital, BTL) as of 012110 @ 7am_Dec OM and Capital ASM_Bartell 10" xfId="3342"/>
    <cellStyle name="_2010 Valdman (O&amp;M, Capital, BTL) as of 012110 @ 7am_Dec OM and Capital ASM_Bartell 100" xfId="3343"/>
    <cellStyle name="_2010 Valdman (O&amp;M, Capital, BTL) as of 012110 @ 7am_Dec OM and Capital ASM_Bartell 101" xfId="3344"/>
    <cellStyle name="_2010 Valdman (O&amp;M, Capital, BTL) as of 012110 @ 7am_Dec OM and Capital ASM_Bartell 102" xfId="3345"/>
    <cellStyle name="_2010 Valdman (O&amp;M, Capital, BTL) as of 012110 @ 7am_Dec OM and Capital ASM_Bartell 103" xfId="3346"/>
    <cellStyle name="_2010 Valdman (O&amp;M, Capital, BTL) as of 012110 @ 7am_Dec OM and Capital ASM_Bartell 104" xfId="3347"/>
    <cellStyle name="_2010 Valdman (O&amp;M, Capital, BTL) as of 012110 @ 7am_Dec OM and Capital ASM_Bartell 105" xfId="3348"/>
    <cellStyle name="_2010 Valdman (O&amp;M, Capital, BTL) as of 012110 @ 7am_Dec OM and Capital ASM_Bartell 106" xfId="3349"/>
    <cellStyle name="_2010 Valdman (O&amp;M, Capital, BTL) as of 012110 @ 7am_Dec OM and Capital ASM_Bartell 107" xfId="3350"/>
    <cellStyle name="_2010 Valdman (O&amp;M, Capital, BTL) as of 012110 @ 7am_Dec OM and Capital ASM_Bartell 108" xfId="3351"/>
    <cellStyle name="_2010 Valdman (O&amp;M, Capital, BTL) as of 012110 @ 7am_Dec OM and Capital ASM_Bartell 109" xfId="3352"/>
    <cellStyle name="_2010 Valdman (O&amp;M, Capital, BTL) as of 012110 @ 7am_Dec OM and Capital ASM_Bartell 11" xfId="3353"/>
    <cellStyle name="_2010 Valdman (O&amp;M, Capital, BTL) as of 012110 @ 7am_Dec OM and Capital ASM_Bartell 110" xfId="3354"/>
    <cellStyle name="_2010 Valdman (O&amp;M, Capital, BTL) as of 012110 @ 7am_Dec OM and Capital ASM_Bartell 111" xfId="3355"/>
    <cellStyle name="_2010 Valdman (O&amp;M, Capital, BTL) as of 012110 @ 7am_Dec OM and Capital ASM_Bartell 112" xfId="3356"/>
    <cellStyle name="_2010 Valdman (O&amp;M, Capital, BTL) as of 012110 @ 7am_Dec OM and Capital ASM_Bartell 113" xfId="3357"/>
    <cellStyle name="_2010 Valdman (O&amp;M, Capital, BTL) as of 012110 @ 7am_Dec OM and Capital ASM_Bartell 114" xfId="3358"/>
    <cellStyle name="_2010 Valdman (O&amp;M, Capital, BTL) as of 012110 @ 7am_Dec OM and Capital ASM_Bartell 115" xfId="3359"/>
    <cellStyle name="_2010 Valdman (O&amp;M, Capital, BTL) as of 012110 @ 7am_Dec OM and Capital ASM_Bartell 116" xfId="3360"/>
    <cellStyle name="_2010 Valdman (O&amp;M, Capital, BTL) as of 012110 @ 7am_Dec OM and Capital ASM_Bartell 117" xfId="3361"/>
    <cellStyle name="_2010 Valdman (O&amp;M, Capital, BTL) as of 012110 @ 7am_Dec OM and Capital ASM_Bartell 118" xfId="3362"/>
    <cellStyle name="_2010 Valdman (O&amp;M, Capital, BTL) as of 012110 @ 7am_Dec OM and Capital ASM_Bartell 119" xfId="3363"/>
    <cellStyle name="_2010 Valdman (O&amp;M, Capital, BTL) as of 012110 @ 7am_Dec OM and Capital ASM_Bartell 12" xfId="3364"/>
    <cellStyle name="_2010 Valdman (O&amp;M, Capital, BTL) as of 012110 @ 7am_Dec OM and Capital ASM_Bartell 120" xfId="3365"/>
    <cellStyle name="_2010 Valdman (O&amp;M, Capital, BTL) as of 012110 @ 7am_Dec OM and Capital ASM_Bartell 121" xfId="3366"/>
    <cellStyle name="_2010 Valdman (O&amp;M, Capital, BTL) as of 012110 @ 7am_Dec OM and Capital ASM_Bartell 122" xfId="3367"/>
    <cellStyle name="_2010 Valdman (O&amp;M, Capital, BTL) as of 012110 @ 7am_Dec OM and Capital ASM_Bartell 123" xfId="3368"/>
    <cellStyle name="_2010 Valdman (O&amp;M, Capital, BTL) as of 012110 @ 7am_Dec OM and Capital ASM_Bartell 124" xfId="3369"/>
    <cellStyle name="_2010 Valdman (O&amp;M, Capital, BTL) as of 012110 @ 7am_Dec OM and Capital ASM_Bartell 125" xfId="3370"/>
    <cellStyle name="_2010 Valdman (O&amp;M, Capital, BTL) as of 012110 @ 7am_Dec OM and Capital ASM_Bartell 126" xfId="3371"/>
    <cellStyle name="_2010 Valdman (O&amp;M, Capital, BTL) as of 012110 @ 7am_Dec OM and Capital ASM_Bartell 127" xfId="3372"/>
    <cellStyle name="_2010 Valdman (O&amp;M, Capital, BTL) as of 012110 @ 7am_Dec OM and Capital ASM_Bartell 128" xfId="3373"/>
    <cellStyle name="_2010 Valdman (O&amp;M, Capital, BTL) as of 012110 @ 7am_Dec OM and Capital ASM_Bartell 129" xfId="3374"/>
    <cellStyle name="_2010 Valdman (O&amp;M, Capital, BTL) as of 012110 @ 7am_Dec OM and Capital ASM_Bartell 13" xfId="3375"/>
    <cellStyle name="_2010 Valdman (O&amp;M, Capital, BTL) as of 012110 @ 7am_Dec OM and Capital ASM_Bartell 130" xfId="3376"/>
    <cellStyle name="_2010 Valdman (O&amp;M, Capital, BTL) as of 012110 @ 7am_Dec OM and Capital ASM_Bartell 131" xfId="3377"/>
    <cellStyle name="_2010 Valdman (O&amp;M, Capital, BTL) as of 012110 @ 7am_Dec OM and Capital ASM_Bartell 132" xfId="3378"/>
    <cellStyle name="_2010 Valdman (O&amp;M, Capital, BTL) as of 012110 @ 7am_Dec OM and Capital ASM_Bartell 133" xfId="3379"/>
    <cellStyle name="_2010 Valdman (O&amp;M, Capital, BTL) as of 012110 @ 7am_Dec OM and Capital ASM_Bartell 134" xfId="3380"/>
    <cellStyle name="_2010 Valdman (O&amp;M, Capital, BTL) as of 012110 @ 7am_Dec OM and Capital ASM_Bartell 135" xfId="3381"/>
    <cellStyle name="_2010 Valdman (O&amp;M, Capital, BTL) as of 012110 @ 7am_Dec OM and Capital ASM_Bartell 136" xfId="3382"/>
    <cellStyle name="_2010 Valdman (O&amp;M, Capital, BTL) as of 012110 @ 7am_Dec OM and Capital ASM_Bartell 137" xfId="3383"/>
    <cellStyle name="_2010 Valdman (O&amp;M, Capital, BTL) as of 012110 @ 7am_Dec OM and Capital ASM_Bartell 138" xfId="3384"/>
    <cellStyle name="_2010 Valdman (O&amp;M, Capital, BTL) as of 012110 @ 7am_Dec OM and Capital ASM_Bartell 139" xfId="3385"/>
    <cellStyle name="_2010 Valdman (O&amp;M, Capital, BTL) as of 012110 @ 7am_Dec OM and Capital ASM_Bartell 14" xfId="3386"/>
    <cellStyle name="_2010 Valdman (O&amp;M, Capital, BTL) as of 012110 @ 7am_Dec OM and Capital ASM_Bartell 15" xfId="3387"/>
    <cellStyle name="_2010 Valdman (O&amp;M, Capital, BTL) as of 012110 @ 7am_Dec OM and Capital ASM_Bartell 16" xfId="3388"/>
    <cellStyle name="_2010 Valdman (O&amp;M, Capital, BTL) as of 012110 @ 7am_Dec OM and Capital ASM_Bartell 17" xfId="3389"/>
    <cellStyle name="_2010 Valdman (O&amp;M, Capital, BTL) as of 012110 @ 7am_Dec OM and Capital ASM_Bartell 18" xfId="3390"/>
    <cellStyle name="_2010 Valdman (O&amp;M, Capital, BTL) as of 012110 @ 7am_Dec OM and Capital ASM_Bartell 19" xfId="3391"/>
    <cellStyle name="_2010 Valdman (O&amp;M, Capital, BTL) as of 012110 @ 7am_Dec OM and Capital ASM_Bartell 2" xfId="3392"/>
    <cellStyle name="_2010 Valdman (O&amp;M, Capital, BTL) as of 012110 @ 7am_Dec OM and Capital ASM_Bartell 2 2" xfId="3393"/>
    <cellStyle name="_2010 Valdman (O&amp;M, Capital, BTL) as of 012110 @ 7am_Dec OM and Capital ASM_Bartell 20" xfId="3394"/>
    <cellStyle name="_2010 Valdman (O&amp;M, Capital, BTL) as of 012110 @ 7am_Dec OM and Capital ASM_Bartell 21" xfId="3395"/>
    <cellStyle name="_2010 Valdman (O&amp;M, Capital, BTL) as of 012110 @ 7am_Dec OM and Capital ASM_Bartell 22" xfId="3396"/>
    <cellStyle name="_2010 Valdman (O&amp;M, Capital, BTL) as of 012110 @ 7am_Dec OM and Capital ASM_Bartell 23" xfId="3397"/>
    <cellStyle name="_2010 Valdman (O&amp;M, Capital, BTL) as of 012110 @ 7am_Dec OM and Capital ASM_Bartell 24" xfId="3398"/>
    <cellStyle name="_2010 Valdman (O&amp;M, Capital, BTL) as of 012110 @ 7am_Dec OM and Capital ASM_Bartell 25" xfId="3399"/>
    <cellStyle name="_2010 Valdman (O&amp;M, Capital, BTL) as of 012110 @ 7am_Dec OM and Capital ASM_Bartell 26" xfId="3400"/>
    <cellStyle name="_2010 Valdman (O&amp;M, Capital, BTL) as of 012110 @ 7am_Dec OM and Capital ASM_Bartell 27" xfId="3401"/>
    <cellStyle name="_2010 Valdman (O&amp;M, Capital, BTL) as of 012110 @ 7am_Dec OM and Capital ASM_Bartell 28" xfId="3402"/>
    <cellStyle name="_2010 Valdman (O&amp;M, Capital, BTL) as of 012110 @ 7am_Dec OM and Capital ASM_Bartell 29" xfId="3403"/>
    <cellStyle name="_2010 Valdman (O&amp;M, Capital, BTL) as of 012110 @ 7am_Dec OM and Capital ASM_Bartell 3" xfId="3404"/>
    <cellStyle name="_2010 Valdman (O&amp;M, Capital, BTL) as of 012110 @ 7am_Dec OM and Capital ASM_Bartell 30" xfId="3405"/>
    <cellStyle name="_2010 Valdman (O&amp;M, Capital, BTL) as of 012110 @ 7am_Dec OM and Capital ASM_Bartell 31" xfId="3406"/>
    <cellStyle name="_2010 Valdman (O&amp;M, Capital, BTL) as of 012110 @ 7am_Dec OM and Capital ASM_Bartell 32" xfId="3407"/>
    <cellStyle name="_2010 Valdman (O&amp;M, Capital, BTL) as of 012110 @ 7am_Dec OM and Capital ASM_Bartell 33" xfId="3408"/>
    <cellStyle name="_2010 Valdman (O&amp;M, Capital, BTL) as of 012110 @ 7am_Dec OM and Capital ASM_Bartell 34" xfId="3409"/>
    <cellStyle name="_2010 Valdman (O&amp;M, Capital, BTL) as of 012110 @ 7am_Dec OM and Capital ASM_Bartell 35" xfId="3410"/>
    <cellStyle name="_2010 Valdman (O&amp;M, Capital, BTL) as of 012110 @ 7am_Dec OM and Capital ASM_Bartell 36" xfId="3411"/>
    <cellStyle name="_2010 Valdman (O&amp;M, Capital, BTL) as of 012110 @ 7am_Dec OM and Capital ASM_Bartell 37" xfId="3412"/>
    <cellStyle name="_2010 Valdman (O&amp;M, Capital, BTL) as of 012110 @ 7am_Dec OM and Capital ASM_Bartell 38" xfId="3413"/>
    <cellStyle name="_2010 Valdman (O&amp;M, Capital, BTL) as of 012110 @ 7am_Dec OM and Capital ASM_Bartell 39" xfId="3414"/>
    <cellStyle name="_2010 Valdman (O&amp;M, Capital, BTL) as of 012110 @ 7am_Dec OM and Capital ASM_Bartell 4" xfId="3415"/>
    <cellStyle name="_2010 Valdman (O&amp;M, Capital, BTL) as of 012110 @ 7am_Dec OM and Capital ASM_Bartell 40" xfId="3416"/>
    <cellStyle name="_2010 Valdman (O&amp;M, Capital, BTL) as of 012110 @ 7am_Dec OM and Capital ASM_Bartell 41" xfId="3417"/>
    <cellStyle name="_2010 Valdman (O&amp;M, Capital, BTL) as of 012110 @ 7am_Dec OM and Capital ASM_Bartell 42" xfId="3418"/>
    <cellStyle name="_2010 Valdman (O&amp;M, Capital, BTL) as of 012110 @ 7am_Dec OM and Capital ASM_Bartell 43" xfId="3419"/>
    <cellStyle name="_2010 Valdman (O&amp;M, Capital, BTL) as of 012110 @ 7am_Dec OM and Capital ASM_Bartell 44" xfId="3420"/>
    <cellStyle name="_2010 Valdman (O&amp;M, Capital, BTL) as of 012110 @ 7am_Dec OM and Capital ASM_Bartell 45" xfId="3421"/>
    <cellStyle name="_2010 Valdman (O&amp;M, Capital, BTL) as of 012110 @ 7am_Dec OM and Capital ASM_Bartell 46" xfId="3422"/>
    <cellStyle name="_2010 Valdman (O&amp;M, Capital, BTL) as of 012110 @ 7am_Dec OM and Capital ASM_Bartell 47" xfId="3423"/>
    <cellStyle name="_2010 Valdman (O&amp;M, Capital, BTL) as of 012110 @ 7am_Dec OM and Capital ASM_Bartell 48" xfId="3424"/>
    <cellStyle name="_2010 Valdman (O&amp;M, Capital, BTL) as of 012110 @ 7am_Dec OM and Capital ASM_Bartell 49" xfId="3425"/>
    <cellStyle name="_2010 Valdman (O&amp;M, Capital, BTL) as of 012110 @ 7am_Dec OM and Capital ASM_Bartell 5" xfId="3426"/>
    <cellStyle name="_2010 Valdman (O&amp;M, Capital, BTL) as of 012110 @ 7am_Dec OM and Capital ASM_Bartell 50" xfId="3427"/>
    <cellStyle name="_2010 Valdman (O&amp;M, Capital, BTL) as of 012110 @ 7am_Dec OM and Capital ASM_Bartell 51" xfId="3428"/>
    <cellStyle name="_2010 Valdman (O&amp;M, Capital, BTL) as of 012110 @ 7am_Dec OM and Capital ASM_Bartell 52" xfId="3429"/>
    <cellStyle name="_2010 Valdman (O&amp;M, Capital, BTL) as of 012110 @ 7am_Dec OM and Capital ASM_Bartell 53" xfId="3430"/>
    <cellStyle name="_2010 Valdman (O&amp;M, Capital, BTL) as of 012110 @ 7am_Dec OM and Capital ASM_Bartell 54" xfId="3431"/>
    <cellStyle name="_2010 Valdman (O&amp;M, Capital, BTL) as of 012110 @ 7am_Dec OM and Capital ASM_Bartell 55" xfId="3432"/>
    <cellStyle name="_2010 Valdman (O&amp;M, Capital, BTL) as of 012110 @ 7am_Dec OM and Capital ASM_Bartell 56" xfId="3433"/>
    <cellStyle name="_2010 Valdman (O&amp;M, Capital, BTL) as of 012110 @ 7am_Dec OM and Capital ASM_Bartell 57" xfId="3434"/>
    <cellStyle name="_2010 Valdman (O&amp;M, Capital, BTL) as of 012110 @ 7am_Dec OM and Capital ASM_Bartell 58" xfId="3435"/>
    <cellStyle name="_2010 Valdman (O&amp;M, Capital, BTL) as of 012110 @ 7am_Dec OM and Capital ASM_Bartell 59" xfId="3436"/>
    <cellStyle name="_2010 Valdman (O&amp;M, Capital, BTL) as of 012110 @ 7am_Dec OM and Capital ASM_Bartell 6" xfId="3437"/>
    <cellStyle name="_2010 Valdman (O&amp;M, Capital, BTL) as of 012110 @ 7am_Dec OM and Capital ASM_Bartell 60" xfId="3438"/>
    <cellStyle name="_2010 Valdman (O&amp;M, Capital, BTL) as of 012110 @ 7am_Dec OM and Capital ASM_Bartell 61" xfId="3439"/>
    <cellStyle name="_2010 Valdman (O&amp;M, Capital, BTL) as of 012110 @ 7am_Dec OM and Capital ASM_Bartell 62" xfId="3440"/>
    <cellStyle name="_2010 Valdman (O&amp;M, Capital, BTL) as of 012110 @ 7am_Dec OM and Capital ASM_Bartell 63" xfId="3441"/>
    <cellStyle name="_2010 Valdman (O&amp;M, Capital, BTL) as of 012110 @ 7am_Dec OM and Capital ASM_Bartell 64" xfId="3442"/>
    <cellStyle name="_2010 Valdman (O&amp;M, Capital, BTL) as of 012110 @ 7am_Dec OM and Capital ASM_Bartell 65" xfId="3443"/>
    <cellStyle name="_2010 Valdman (O&amp;M, Capital, BTL) as of 012110 @ 7am_Dec OM and Capital ASM_Bartell 66" xfId="3444"/>
    <cellStyle name="_2010 Valdman (O&amp;M, Capital, BTL) as of 012110 @ 7am_Dec OM and Capital ASM_Bartell 67" xfId="3445"/>
    <cellStyle name="_2010 Valdman (O&amp;M, Capital, BTL) as of 012110 @ 7am_Dec OM and Capital ASM_Bartell 68" xfId="3446"/>
    <cellStyle name="_2010 Valdman (O&amp;M, Capital, BTL) as of 012110 @ 7am_Dec OM and Capital ASM_Bartell 69" xfId="3447"/>
    <cellStyle name="_2010 Valdman (O&amp;M, Capital, BTL) as of 012110 @ 7am_Dec OM and Capital ASM_Bartell 7" xfId="3448"/>
    <cellStyle name="_2010 Valdman (O&amp;M, Capital, BTL) as of 012110 @ 7am_Dec OM and Capital ASM_Bartell 70" xfId="3449"/>
    <cellStyle name="_2010 Valdman (O&amp;M, Capital, BTL) as of 012110 @ 7am_Dec OM and Capital ASM_Bartell 71" xfId="3450"/>
    <cellStyle name="_2010 Valdman (O&amp;M, Capital, BTL) as of 012110 @ 7am_Dec OM and Capital ASM_Bartell 72" xfId="3451"/>
    <cellStyle name="_2010 Valdman (O&amp;M, Capital, BTL) as of 012110 @ 7am_Dec OM and Capital ASM_Bartell 73" xfId="3452"/>
    <cellStyle name="_2010 Valdman (O&amp;M, Capital, BTL) as of 012110 @ 7am_Dec OM and Capital ASM_Bartell 74" xfId="3453"/>
    <cellStyle name="_2010 Valdman (O&amp;M, Capital, BTL) as of 012110 @ 7am_Dec OM and Capital ASM_Bartell 75" xfId="3454"/>
    <cellStyle name="_2010 Valdman (O&amp;M, Capital, BTL) as of 012110 @ 7am_Dec OM and Capital ASM_Bartell 76" xfId="3455"/>
    <cellStyle name="_2010 Valdman (O&amp;M, Capital, BTL) as of 012110 @ 7am_Dec OM and Capital ASM_Bartell 77" xfId="3456"/>
    <cellStyle name="_2010 Valdman (O&amp;M, Capital, BTL) as of 012110 @ 7am_Dec OM and Capital ASM_Bartell 78" xfId="3457"/>
    <cellStyle name="_2010 Valdman (O&amp;M, Capital, BTL) as of 012110 @ 7am_Dec OM and Capital ASM_Bartell 79" xfId="3458"/>
    <cellStyle name="_2010 Valdman (O&amp;M, Capital, BTL) as of 012110 @ 7am_Dec OM and Capital ASM_Bartell 8" xfId="3459"/>
    <cellStyle name="_2010 Valdman (O&amp;M, Capital, BTL) as of 012110 @ 7am_Dec OM and Capital ASM_Bartell 80" xfId="3460"/>
    <cellStyle name="_2010 Valdman (O&amp;M, Capital, BTL) as of 012110 @ 7am_Dec OM and Capital ASM_Bartell 81" xfId="3461"/>
    <cellStyle name="_2010 Valdman (O&amp;M, Capital, BTL) as of 012110 @ 7am_Dec OM and Capital ASM_Bartell 82" xfId="3462"/>
    <cellStyle name="_2010 Valdman (O&amp;M, Capital, BTL) as of 012110 @ 7am_Dec OM and Capital ASM_Bartell 83" xfId="3463"/>
    <cellStyle name="_2010 Valdman (O&amp;M, Capital, BTL) as of 012110 @ 7am_Dec OM and Capital ASM_Bartell 84" xfId="3464"/>
    <cellStyle name="_2010 Valdman (O&amp;M, Capital, BTL) as of 012110 @ 7am_Dec OM and Capital ASM_Bartell 85" xfId="3465"/>
    <cellStyle name="_2010 Valdman (O&amp;M, Capital, BTL) as of 012110 @ 7am_Dec OM and Capital ASM_Bartell 86" xfId="3466"/>
    <cellStyle name="_2010 Valdman (O&amp;M, Capital, BTL) as of 012110 @ 7am_Dec OM and Capital ASM_Bartell 87" xfId="3467"/>
    <cellStyle name="_2010 Valdman (O&amp;M, Capital, BTL) as of 012110 @ 7am_Dec OM and Capital ASM_Bartell 88" xfId="3468"/>
    <cellStyle name="_2010 Valdman (O&amp;M, Capital, BTL) as of 012110 @ 7am_Dec OM and Capital ASM_Bartell 89" xfId="3469"/>
    <cellStyle name="_2010 Valdman (O&amp;M, Capital, BTL) as of 012110 @ 7am_Dec OM and Capital ASM_Bartell 9" xfId="3470"/>
    <cellStyle name="_2010 Valdman (O&amp;M, Capital, BTL) as of 012110 @ 7am_Dec OM and Capital ASM_Bartell 90" xfId="3471"/>
    <cellStyle name="_2010 Valdman (O&amp;M, Capital, BTL) as of 012110 @ 7am_Dec OM and Capital ASM_Bartell 91" xfId="3472"/>
    <cellStyle name="_2010 Valdman (O&amp;M, Capital, BTL) as of 012110 @ 7am_Dec OM and Capital ASM_Bartell 92" xfId="3473"/>
    <cellStyle name="_2010 Valdman (O&amp;M, Capital, BTL) as of 012110 @ 7am_Dec OM and Capital ASM_Bartell 93" xfId="3474"/>
    <cellStyle name="_2010 Valdman (O&amp;M, Capital, BTL) as of 012110 @ 7am_Dec OM and Capital ASM_Bartell 94" xfId="3475"/>
    <cellStyle name="_2010 Valdman (O&amp;M, Capital, BTL) as of 012110 @ 7am_Dec OM and Capital ASM_Bartell 95" xfId="3476"/>
    <cellStyle name="_2010 Valdman (O&amp;M, Capital, BTL) as of 012110 @ 7am_Dec OM and Capital ASM_Bartell 96" xfId="3477"/>
    <cellStyle name="_2010 Valdman (O&amp;M, Capital, BTL) as of 012110 @ 7am_Dec OM and Capital ASM_Bartell 97" xfId="3478"/>
    <cellStyle name="_2010 Valdman (O&amp;M, Capital, BTL) as of 012110 @ 7am_Dec OM and Capital ASM_Bartell 98" xfId="3479"/>
    <cellStyle name="_2010 Valdman (O&amp;M, Capital, BTL) as of 012110 @ 7am_Dec OM and Capital ASM_Bartell 99" xfId="3480"/>
    <cellStyle name="_2010 Valdman (O&amp;M, Capital, BTL) as of 012110 @ 7am_Dec OM and Capital ASM_Bartell_7. Capital ASM Mar 2" xfId="3481"/>
    <cellStyle name="_2010 Valdman (O&amp;M, Capital, BTL) as of 012110 @ 7am_Dec OM and Capital ASM_Bartell_7. Capital ASM Mar 2 2" xfId="3482"/>
    <cellStyle name="_2010 Valdman (O&amp;M, Capital, BTL) as of 012110 @ 7am_January CAP  OM ASM report" xfId="3483"/>
    <cellStyle name="_2010 Valdman (O&amp;M, Capital, BTL) as of 012110 @ 7am_January CAP  OM ASM report 2" xfId="3484"/>
    <cellStyle name="_2010 Valdman (O&amp;M, Capital, BTL) as of 012110 @ 7am_January CAP  OM ASM report 2 2" xfId="3485"/>
    <cellStyle name="_2010 Valdman (O&amp;M, Capital, BTL) as of 012110 @ 7am_January CAP  OM ASM report 3" xfId="3486"/>
    <cellStyle name="_2010 Valdman (O&amp;M, Capital, BTL) as of 012110 @ 7am_January CAP  OM ASM report_7. Capital ASM Mar 2" xfId="3487"/>
    <cellStyle name="_2010 Valdman (O&amp;M, Capital, BTL) as of 012110 @ 7am_January CAP  OM ASM report_7. Capital ASM Mar 2 2" xfId="3488"/>
    <cellStyle name="_2010 Valdman (O&amp;M, Capital, BTL) as of 012110 @ 7am_Summary" xfId="3489"/>
    <cellStyle name="_2010 Valdman (O&amp;M, Capital, BTL) as of 012110 @ 7am_Summary 2" xfId="3490"/>
    <cellStyle name="_2010 Valdman (O&amp;M, Capital, BTL) as of 012110 @ 7am_Summary 2 2" xfId="3491"/>
    <cellStyle name="_2010 Valdman (O&amp;M, Capital, BTL) as of 012110 @ 7am_Summary 2 2 2" xfId="3492"/>
    <cellStyle name="_2010 Valdman (O&amp;M, Capital, BTL) as of 012110 @ 7am_Summary 3" xfId="3493"/>
    <cellStyle name="_2010 Valdman (O&amp;M, Capital, BTL) as of 012110 @ 7am_Summary 3 2" xfId="3494"/>
    <cellStyle name="_2010-2011 EBITDA" xfId="12"/>
    <cellStyle name="_2010-2011 EBITDA 2" xfId="13"/>
    <cellStyle name="_2010-2011 EBITDA 3" xfId="14"/>
    <cellStyle name="_2011 Incentive" xfId="15"/>
    <cellStyle name="_284268_1" xfId="16"/>
    <cellStyle name="_284268_1 2" xfId="17"/>
    <cellStyle name="_284268_1 2 2" xfId="3495"/>
    <cellStyle name="_284268_1 2 2 2" xfId="3496"/>
    <cellStyle name="_284268_1 3" xfId="18"/>
    <cellStyle name="_284268_1 3 2" xfId="3497"/>
    <cellStyle name="_4.06E Pass Throughs" xfId="19"/>
    <cellStyle name="_4.06E Pass Throughs 2" xfId="20"/>
    <cellStyle name="_4.06E Pass Throughs 2 2" xfId="3498"/>
    <cellStyle name="_4.06E Pass Throughs 3" xfId="21"/>
    <cellStyle name="_4.06E Pass Throughs 4" xfId="22"/>
    <cellStyle name="_4.06E Pass Throughs 5" xfId="23"/>
    <cellStyle name="_4.06E Pass Throughs_04 07E Wild Horse Wind Expansion (C) (2)" xfId="24"/>
    <cellStyle name="_4.06E Pass Throughs_04 07E Wild Horse Wind Expansion (C) (2)_Adj Bench DR 3 for Initial Briefs (Electric)" xfId="25"/>
    <cellStyle name="_4.06E Pass Throughs_04 07E Wild Horse Wind Expansion (C) (2)_Book1" xfId="26"/>
    <cellStyle name="_4.06E Pass Throughs_04 07E Wild Horse Wind Expansion (C) (2)_Electric Rev Req Model (2009 GRC) " xfId="27"/>
    <cellStyle name="_4.06E Pass Throughs_04 07E Wild Horse Wind Expansion (C) (2)_Electric Rev Req Model (2009 GRC) Rebuttal REmoval of New  WH Solar AdjustMI" xfId="28"/>
    <cellStyle name="_4.06E Pass Throughs_04 07E Wild Horse Wind Expansion (C) (2)_Electric Rev Req Model (2009 GRC) Rebuttal V1" xfId="29"/>
    <cellStyle name="_4.06E Pass Throughs_04 07E Wild Horse Wind Expansion (C) (2)_Electric Rev Req Model (2009 GRC) Revised 01-18-2010" xfId="30"/>
    <cellStyle name="_4.06E Pass Throughs_04 07E Wild Horse Wind Expansion (C) (2)_Electric Rev Req Model (2010 GRC)" xfId="31"/>
    <cellStyle name="_4.06E Pass Throughs_04 07E Wild Horse Wind Expansion (C) (2)_Electric Rev Req Model (2010 GRC) SF" xfId="32"/>
    <cellStyle name="_4.06E Pass Throughs_04 07E Wild Horse Wind Expansion (C) (2)_Final Order Electric EXHIBIT A-1" xfId="33"/>
    <cellStyle name="_4.06E Pass Throughs_04 07E Wild Horse Wind Expansion (C) (2)_JHS-4 through JHS-7 Elec (2009 GRC) " xfId="34"/>
    <cellStyle name="_4.06E Pass Throughs_04 07E Wild Horse Wind Expansion (C) (2)_TENASKA REGULATORY ASSET" xfId="35"/>
    <cellStyle name="_4.06E Pass Throughs_16.37E Wild Horse Expansion DeferralRevwrkingfile SF" xfId="36"/>
    <cellStyle name="_4.06E Pass Throughs_2009 GRC Compl Filing - Exhibit D" xfId="37"/>
    <cellStyle name="_4.06E Pass Throughs_2011 Asset Mgmt Report Generation" xfId="3499"/>
    <cellStyle name="_4.06E Pass Throughs_2011 Asset Mgmt Report Generation 2" xfId="3500"/>
    <cellStyle name="_4.06E Pass Throughs_2011 Under Earnings 9.7" xfId="38"/>
    <cellStyle name="_4.06E Pass Throughs_2011-01 Power Gen ASM Prototype" xfId="3501"/>
    <cellStyle name="_4.06E Pass Throughs_2011-01 Power Gen ASM Prototype 2" xfId="3502"/>
    <cellStyle name="_4.06E Pass Throughs_4 31 Regulatory Assets and Liabilities  7 06- Exhibit D" xfId="39"/>
    <cellStyle name="_4.06E Pass Throughs_4 31 Regulatory Assets and Liabilities  7 06- Exhibit D_NIM Summary" xfId="40"/>
    <cellStyle name="_4.06E Pass Throughs_4 32 Regulatory Assets and Liabilities  7 06- Exhibit D" xfId="41"/>
    <cellStyle name="_4.06E Pass Throughs_4 32 Regulatory Assets and Liabilities  7 06- Exhibit D_NIM Summary" xfId="42"/>
    <cellStyle name="_4.06E Pass Throughs_4.34E Mint Farm Deferral" xfId="43"/>
    <cellStyle name="_4.06E Pass Throughs_Book1 (8)" xfId="44"/>
    <cellStyle name="_4.06E Pass Throughs_Book2" xfId="45"/>
    <cellStyle name="_4.06E Pass Throughs_Book2_Adj Bench DR 3 for Initial Briefs (Electric)" xfId="46"/>
    <cellStyle name="_4.06E Pass Throughs_Book2_Electric Rev Req Model (2009 GRC) Rebuttal REmoval of New  WH Solar AdjustMI" xfId="47"/>
    <cellStyle name="_4.06E Pass Throughs_Book2_Electric Rev Req Model (2009 GRC) Rebuttal V1" xfId="48"/>
    <cellStyle name="_4.06E Pass Throughs_Book2_Electric Rev Req Model (2009 GRC) Revised 01-18-2010" xfId="49"/>
    <cellStyle name="_4.06E Pass Throughs_Book2_Final Order Electric EXHIBIT A-1" xfId="50"/>
    <cellStyle name="_4.06E Pass Throughs_Book4" xfId="51"/>
    <cellStyle name="_4.06E Pass Throughs_Book9" xfId="52"/>
    <cellStyle name="_4.06E Pass Throughs_Chelan PUD Power Costs (8-10)" xfId="53"/>
    <cellStyle name="_4.06E Pass Throughs_Costs for Imputing" xfId="54"/>
    <cellStyle name="_4.06E Pass Throughs_Electric Margin Recon" xfId="55"/>
    <cellStyle name="_4.06E Pass Throughs_Electric Rev Req Model (2009 GRC) Rebuttal V1" xfId="56"/>
    <cellStyle name="_4.06E Pass Throughs_INPUTS" xfId="57"/>
    <cellStyle name="_4.06E Pass Throughs_JHS-4 through JHS-7 Elec (2009 GRC)" xfId="58"/>
    <cellStyle name="_4.06E Pass Throughs_NIM Summary" xfId="59"/>
    <cellStyle name="_4.06E Pass Throughs_NIM Summary 09GRC" xfId="60"/>
    <cellStyle name="_4.06E Pass Throughs_PCA 9 -  Exhibit D April 2010 (3)" xfId="61"/>
    <cellStyle name="_4.06E Pass Throughs_PCA Mechanism" xfId="62"/>
    <cellStyle name="_4.06E Pass Throughs_Power Costs - Comparison bx Rbtl-Staff-Jt-PC" xfId="63"/>
    <cellStyle name="_4.06E Pass Throughs_Power Costs - Comparison bx Rbtl-Staff-Jt-PC_Adj Bench DR 3 for Initial Briefs (Electric)" xfId="64"/>
    <cellStyle name="_4.06E Pass Throughs_Power Costs - Comparison bx Rbtl-Staff-Jt-PC_Electric Rev Req Model (2009 GRC) Rebuttal REmoval of New  WH Solar AdjustMI" xfId="65"/>
    <cellStyle name="_4.06E Pass Throughs_Power Costs - Comparison bx Rbtl-Staff-Jt-PC_Electric Rev Req Model (2009 GRC) Rebuttal V1" xfId="66"/>
    <cellStyle name="_4.06E Pass Throughs_Power Costs - Comparison bx Rbtl-Staff-Jt-PC_Electric Rev Req Model (2009 GRC) Revised 01-18-2010" xfId="67"/>
    <cellStyle name="_4.06E Pass Throughs_Power Costs - Comparison bx Rbtl-Staff-Jt-PC_Final Order Electric EXHIBIT A-1" xfId="68"/>
    <cellStyle name="_4.06E Pass Throughs_Power Costs Assumptions 2" xfId="69"/>
    <cellStyle name="_4.06E Pass Throughs_Production Adj 4.37" xfId="70"/>
    <cellStyle name="_4.06E Pass Throughs_Purchased Power Adj 4.03" xfId="71"/>
    <cellStyle name="_4.06E Pass Throughs_Rebuttal Power Costs" xfId="72"/>
    <cellStyle name="_4.06E Pass Throughs_Rebuttal Power Costs_Adj Bench DR 3 for Initial Briefs (Electric)" xfId="73"/>
    <cellStyle name="_4.06E Pass Throughs_Rebuttal Power Costs_Electric Rev Req Model (2009 GRC) Rebuttal REmoval of New  WH Solar AdjustMI" xfId="74"/>
    <cellStyle name="_4.06E Pass Throughs_Rebuttal Power Costs_Electric Rev Req Model (2009 GRC) Rebuttal V1" xfId="75"/>
    <cellStyle name="_4.06E Pass Throughs_Rebuttal Power Costs_Electric Rev Req Model (2009 GRC) Revised 01-18-2010" xfId="76"/>
    <cellStyle name="_4.06E Pass Throughs_Rebuttal Power Costs_Final Order Electric EXHIBIT A-1" xfId="77"/>
    <cellStyle name="_4.06E Pass Throughs_ROR &amp; CONV FACTOR" xfId="78"/>
    <cellStyle name="_4.06E Pass Throughs_ROR 5.02" xfId="79"/>
    <cellStyle name="_4.06E Pass Throughs_Wind Integration 10GRC" xfId="80"/>
    <cellStyle name="_4.13E Montana Energy Tax" xfId="81"/>
    <cellStyle name="_4.13E Montana Energy Tax 2" xfId="82"/>
    <cellStyle name="_4.13E Montana Energy Tax 2 2" xfId="3503"/>
    <cellStyle name="_4.13E Montana Energy Tax 3" xfId="83"/>
    <cellStyle name="_4.13E Montana Energy Tax 4" xfId="84"/>
    <cellStyle name="_4.13E Montana Energy Tax 5" xfId="85"/>
    <cellStyle name="_4.13E Montana Energy Tax_04 07E Wild Horse Wind Expansion (C) (2)" xfId="86"/>
    <cellStyle name="_4.13E Montana Energy Tax_04 07E Wild Horse Wind Expansion (C) (2)_Adj Bench DR 3 for Initial Briefs (Electric)" xfId="87"/>
    <cellStyle name="_4.13E Montana Energy Tax_04 07E Wild Horse Wind Expansion (C) (2)_Book1" xfId="88"/>
    <cellStyle name="_4.13E Montana Energy Tax_04 07E Wild Horse Wind Expansion (C) (2)_Electric Rev Req Model (2009 GRC) " xfId="89"/>
    <cellStyle name="_4.13E Montana Energy Tax_04 07E Wild Horse Wind Expansion (C) (2)_Electric Rev Req Model (2009 GRC) Rebuttal REmoval of New  WH Solar AdjustMI" xfId="90"/>
    <cellStyle name="_4.13E Montana Energy Tax_04 07E Wild Horse Wind Expansion (C) (2)_Electric Rev Req Model (2009 GRC) Rebuttal V1" xfId="91"/>
    <cellStyle name="_4.13E Montana Energy Tax_04 07E Wild Horse Wind Expansion (C) (2)_Electric Rev Req Model (2009 GRC) Revised 01-18-2010" xfId="92"/>
    <cellStyle name="_4.13E Montana Energy Tax_04 07E Wild Horse Wind Expansion (C) (2)_Electric Rev Req Model (2010 GRC)" xfId="93"/>
    <cellStyle name="_4.13E Montana Energy Tax_04 07E Wild Horse Wind Expansion (C) (2)_Electric Rev Req Model (2010 GRC) SF" xfId="94"/>
    <cellStyle name="_4.13E Montana Energy Tax_04 07E Wild Horse Wind Expansion (C) (2)_Final Order Electric EXHIBIT A-1" xfId="95"/>
    <cellStyle name="_4.13E Montana Energy Tax_04 07E Wild Horse Wind Expansion (C) (2)_JHS-4 through JHS-7 Elec (2009 GRC) " xfId="96"/>
    <cellStyle name="_4.13E Montana Energy Tax_04 07E Wild Horse Wind Expansion (C) (2)_TENASKA REGULATORY ASSET" xfId="97"/>
    <cellStyle name="_4.13E Montana Energy Tax_16.37E Wild Horse Expansion DeferralRevwrkingfile SF" xfId="98"/>
    <cellStyle name="_4.13E Montana Energy Tax_2009 GRC Compl Filing - Exhibit D" xfId="99"/>
    <cellStyle name="_4.13E Montana Energy Tax_2011 Asset Mgmt Report Generation" xfId="3504"/>
    <cellStyle name="_4.13E Montana Energy Tax_2011 Asset Mgmt Report Generation 2" xfId="3505"/>
    <cellStyle name="_4.13E Montana Energy Tax_2011 Under Earnings 9.7" xfId="100"/>
    <cellStyle name="_4.13E Montana Energy Tax_2011-01 Power Gen ASM Prototype" xfId="3506"/>
    <cellStyle name="_4.13E Montana Energy Tax_2011-01 Power Gen ASM Prototype 2" xfId="3507"/>
    <cellStyle name="_4.13E Montana Energy Tax_4 31 Regulatory Assets and Liabilities  7 06- Exhibit D" xfId="101"/>
    <cellStyle name="_4.13E Montana Energy Tax_4 31 Regulatory Assets and Liabilities  7 06- Exhibit D_NIM Summary" xfId="102"/>
    <cellStyle name="_4.13E Montana Energy Tax_4 32 Regulatory Assets and Liabilities  7 06- Exhibit D" xfId="103"/>
    <cellStyle name="_4.13E Montana Energy Tax_4 32 Regulatory Assets and Liabilities  7 06- Exhibit D_NIM Summary" xfId="104"/>
    <cellStyle name="_4.13E Montana Energy Tax_4.34E Mint Farm Deferral" xfId="105"/>
    <cellStyle name="_4.13E Montana Energy Tax_Book1 (8)" xfId="106"/>
    <cellStyle name="_4.13E Montana Energy Tax_Book2" xfId="107"/>
    <cellStyle name="_4.13E Montana Energy Tax_Book2_Adj Bench DR 3 for Initial Briefs (Electric)" xfId="108"/>
    <cellStyle name="_4.13E Montana Energy Tax_Book2_Electric Rev Req Model (2009 GRC) Rebuttal REmoval of New  WH Solar AdjustMI" xfId="109"/>
    <cellStyle name="_4.13E Montana Energy Tax_Book2_Electric Rev Req Model (2009 GRC) Rebuttal V1" xfId="110"/>
    <cellStyle name="_4.13E Montana Energy Tax_Book2_Electric Rev Req Model (2009 GRC) Revised 01-18-2010" xfId="111"/>
    <cellStyle name="_4.13E Montana Energy Tax_Book2_Final Order Electric EXHIBIT A-1" xfId="112"/>
    <cellStyle name="_4.13E Montana Energy Tax_Book4" xfId="113"/>
    <cellStyle name="_4.13E Montana Energy Tax_Book9" xfId="114"/>
    <cellStyle name="_4.13E Montana Energy Tax_Chelan PUD Power Costs (8-10)" xfId="115"/>
    <cellStyle name="_4.13E Montana Energy Tax_Costs for Imputing" xfId="116"/>
    <cellStyle name="_4.13E Montana Energy Tax_Electric Margin Recon" xfId="117"/>
    <cellStyle name="_4.13E Montana Energy Tax_Electric Rev Req Model (2009 GRC) Rebuttal V1" xfId="118"/>
    <cellStyle name="_4.13E Montana Energy Tax_INPUTS" xfId="119"/>
    <cellStyle name="_4.13E Montana Energy Tax_JHS-4 through JHS-7 Elec (2009 GRC)" xfId="120"/>
    <cellStyle name="_4.13E Montana Energy Tax_NIM Summary" xfId="121"/>
    <cellStyle name="_4.13E Montana Energy Tax_NIM Summary 09GRC" xfId="122"/>
    <cellStyle name="_4.13E Montana Energy Tax_PCA 9 -  Exhibit D April 2010 (3)" xfId="123"/>
    <cellStyle name="_4.13E Montana Energy Tax_PCA Mechanism" xfId="124"/>
    <cellStyle name="_4.13E Montana Energy Tax_Power Costs - Comparison bx Rbtl-Staff-Jt-PC" xfId="125"/>
    <cellStyle name="_4.13E Montana Energy Tax_Power Costs - Comparison bx Rbtl-Staff-Jt-PC_Adj Bench DR 3 for Initial Briefs (Electric)" xfId="126"/>
    <cellStyle name="_4.13E Montana Energy Tax_Power Costs - Comparison bx Rbtl-Staff-Jt-PC_Electric Rev Req Model (2009 GRC) Rebuttal REmoval of New  WH Solar AdjustMI" xfId="127"/>
    <cellStyle name="_4.13E Montana Energy Tax_Power Costs - Comparison bx Rbtl-Staff-Jt-PC_Electric Rev Req Model (2009 GRC) Rebuttal V1" xfId="128"/>
    <cellStyle name="_4.13E Montana Energy Tax_Power Costs - Comparison bx Rbtl-Staff-Jt-PC_Electric Rev Req Model (2009 GRC) Revised 01-18-2010" xfId="129"/>
    <cellStyle name="_4.13E Montana Energy Tax_Power Costs - Comparison bx Rbtl-Staff-Jt-PC_Final Order Electric EXHIBIT A-1" xfId="130"/>
    <cellStyle name="_4.13E Montana Energy Tax_Power Costs Assumptions 2" xfId="131"/>
    <cellStyle name="_4.13E Montana Energy Tax_Production Adj 4.37" xfId="132"/>
    <cellStyle name="_4.13E Montana Energy Tax_Purchased Power Adj 4.03" xfId="133"/>
    <cellStyle name="_4.13E Montana Energy Tax_Rebuttal Power Costs" xfId="134"/>
    <cellStyle name="_4.13E Montana Energy Tax_Rebuttal Power Costs_Adj Bench DR 3 for Initial Briefs (Electric)" xfId="135"/>
    <cellStyle name="_4.13E Montana Energy Tax_Rebuttal Power Costs_Electric Rev Req Model (2009 GRC) Rebuttal REmoval of New  WH Solar AdjustMI" xfId="136"/>
    <cellStyle name="_4.13E Montana Energy Tax_Rebuttal Power Costs_Electric Rev Req Model (2009 GRC) Rebuttal V1" xfId="137"/>
    <cellStyle name="_4.13E Montana Energy Tax_Rebuttal Power Costs_Electric Rev Req Model (2009 GRC) Revised 01-18-2010" xfId="138"/>
    <cellStyle name="_4.13E Montana Energy Tax_Rebuttal Power Costs_Final Order Electric EXHIBIT A-1" xfId="139"/>
    <cellStyle name="_4.13E Montana Energy Tax_ROR &amp; CONV FACTOR" xfId="140"/>
    <cellStyle name="_4.13E Montana Energy Tax_ROR 5.02" xfId="141"/>
    <cellStyle name="_4.13E Montana Energy Tax_Wind Integration 10GRC" xfId="142"/>
    <cellStyle name="_5 year summary (9-25-09)" xfId="143"/>
    <cellStyle name="_x0013__Adj Bench DR 3 for Initial Briefs (Electric)" xfId="144"/>
    <cellStyle name="_Asset Debt Financial Summary" xfId="145"/>
    <cellStyle name="_Asset Debt Financial Summary 2" xfId="3508"/>
    <cellStyle name="_Asset Debt Financial Summary 2 2" xfId="3509"/>
    <cellStyle name="_Asset Debt Financial Summary 3" xfId="3510"/>
    <cellStyle name="_Asset Debt Financial Summary_7. Capital ASM Mar 2" xfId="3511"/>
    <cellStyle name="_Asset Debt Financial Summary_7. Capital ASM Mar 2 2" xfId="3512"/>
    <cellStyle name="_AURORA WIP" xfId="146"/>
    <cellStyle name="_AURORA WIP 2" xfId="147"/>
    <cellStyle name="_AURORA WIP_4.34E Mint Farm Deferral" xfId="148"/>
    <cellStyle name="_AURORA WIP_Chelan PUD Power Costs (8-10)" xfId="149"/>
    <cellStyle name="_AURORA WIP_Costs for Imputing" xfId="150"/>
    <cellStyle name="_AURORA WIP_Electric Rev Req Model (2009 GRC) Rebuttal V1" xfId="151"/>
    <cellStyle name="_AURORA WIP_NIM Summary" xfId="152"/>
    <cellStyle name="_AURORA WIP_NIM Summary 09GRC" xfId="153"/>
    <cellStyle name="_AURORA WIP_PCA 9 -  Exhibit D April 2010 (3)" xfId="154"/>
    <cellStyle name="_AURORA WIP_Wind Integration 10GRC" xfId="155"/>
    <cellStyle name="_Book1" xfId="156"/>
    <cellStyle name="_x0013__Book1" xfId="157"/>
    <cellStyle name="_Book1 (2)" xfId="158"/>
    <cellStyle name="_Book1 (2) 2" xfId="159"/>
    <cellStyle name="_Book1 (2) 2 2" xfId="3513"/>
    <cellStyle name="_Book1 (2) 3" xfId="160"/>
    <cellStyle name="_Book1 (2) 4" xfId="161"/>
    <cellStyle name="_Book1 (2) 5" xfId="162"/>
    <cellStyle name="_Book1 (2)_04 07E Wild Horse Wind Expansion (C) (2)" xfId="163"/>
    <cellStyle name="_Book1 (2)_04 07E Wild Horse Wind Expansion (C) (2)_Adj Bench DR 3 for Initial Briefs (Electric)" xfId="164"/>
    <cellStyle name="_Book1 (2)_04 07E Wild Horse Wind Expansion (C) (2)_Book1" xfId="165"/>
    <cellStyle name="_Book1 (2)_04 07E Wild Horse Wind Expansion (C) (2)_Electric Rev Req Model (2009 GRC) " xfId="166"/>
    <cellStyle name="_Book1 (2)_04 07E Wild Horse Wind Expansion (C) (2)_Electric Rev Req Model (2009 GRC) Rebuttal REmoval of New  WH Solar AdjustMI" xfId="167"/>
    <cellStyle name="_Book1 (2)_04 07E Wild Horse Wind Expansion (C) (2)_Electric Rev Req Model (2009 GRC) Rebuttal V1" xfId="168"/>
    <cellStyle name="_Book1 (2)_04 07E Wild Horse Wind Expansion (C) (2)_Electric Rev Req Model (2009 GRC) Revised 01-18-2010" xfId="169"/>
    <cellStyle name="_Book1 (2)_04 07E Wild Horse Wind Expansion (C) (2)_Electric Rev Req Model (2010 GRC)" xfId="170"/>
    <cellStyle name="_Book1 (2)_04 07E Wild Horse Wind Expansion (C) (2)_Electric Rev Req Model (2010 GRC) SF" xfId="171"/>
    <cellStyle name="_Book1 (2)_04 07E Wild Horse Wind Expansion (C) (2)_Final Order Electric EXHIBIT A-1" xfId="172"/>
    <cellStyle name="_Book1 (2)_04 07E Wild Horse Wind Expansion (C) (2)_JHS-4 through JHS-7 Elec (2009 GRC) " xfId="173"/>
    <cellStyle name="_Book1 (2)_04 07E Wild Horse Wind Expansion (C) (2)_TENASKA REGULATORY ASSET" xfId="174"/>
    <cellStyle name="_Book1 (2)_16.37E Wild Horse Expansion DeferralRevwrkingfile SF" xfId="175"/>
    <cellStyle name="_Book1 (2)_2009 GRC Compl Filing - Exhibit D" xfId="176"/>
    <cellStyle name="_Book1 (2)_2011 Asset Mgmt Report Generation" xfId="3514"/>
    <cellStyle name="_Book1 (2)_2011 Asset Mgmt Report Generation 2" xfId="3515"/>
    <cellStyle name="_Book1 (2)_2011 Under Earnings 9.7" xfId="177"/>
    <cellStyle name="_Book1 (2)_2011-01 Power Gen ASM Prototype" xfId="3516"/>
    <cellStyle name="_Book1 (2)_2011-01 Power Gen ASM Prototype 2" xfId="3517"/>
    <cellStyle name="_Book1 (2)_4 31 Regulatory Assets and Liabilities  7 06- Exhibit D" xfId="178"/>
    <cellStyle name="_Book1 (2)_4 31 Regulatory Assets and Liabilities  7 06- Exhibit D_NIM Summary" xfId="179"/>
    <cellStyle name="_Book1 (2)_4 32 Regulatory Assets and Liabilities  7 06- Exhibit D" xfId="180"/>
    <cellStyle name="_Book1 (2)_4 32 Regulatory Assets and Liabilities  7 06- Exhibit D_NIM Summary" xfId="181"/>
    <cellStyle name="_Book1 (2)_4.34E Mint Farm Deferral" xfId="182"/>
    <cellStyle name="_Book1 (2)_Book1 (8)" xfId="183"/>
    <cellStyle name="_Book1 (2)_Book2" xfId="184"/>
    <cellStyle name="_Book1 (2)_Book2_Adj Bench DR 3 for Initial Briefs (Electric)" xfId="185"/>
    <cellStyle name="_Book1 (2)_Book2_Electric Rev Req Model (2009 GRC) Rebuttal REmoval of New  WH Solar AdjustMI" xfId="186"/>
    <cellStyle name="_Book1 (2)_Book2_Electric Rev Req Model (2009 GRC) Rebuttal V1" xfId="187"/>
    <cellStyle name="_Book1 (2)_Book2_Electric Rev Req Model (2009 GRC) Revised 01-18-2010" xfId="188"/>
    <cellStyle name="_Book1 (2)_Book2_Final Order Electric EXHIBIT A-1" xfId="189"/>
    <cellStyle name="_Book1 (2)_Book4" xfId="190"/>
    <cellStyle name="_Book1 (2)_Book9" xfId="191"/>
    <cellStyle name="_Book1 (2)_Chelan PUD Power Costs (8-10)" xfId="192"/>
    <cellStyle name="_Book1 (2)_Costs for Imputing" xfId="193"/>
    <cellStyle name="_Book1 (2)_Electric Margin Recon" xfId="194"/>
    <cellStyle name="_Book1 (2)_Electric Rev Req Model (2009 GRC) Rebuttal V1" xfId="195"/>
    <cellStyle name="_Book1 (2)_INPUTS" xfId="196"/>
    <cellStyle name="_Book1 (2)_JHS-4 through JHS-7 Elec (2009 GRC)" xfId="197"/>
    <cellStyle name="_Book1 (2)_NIM Summary" xfId="198"/>
    <cellStyle name="_Book1 (2)_NIM Summary 09GRC" xfId="199"/>
    <cellStyle name="_Book1 (2)_PCA 9 -  Exhibit D April 2010 (3)" xfId="200"/>
    <cellStyle name="_Book1 (2)_PCA Mechanism" xfId="201"/>
    <cellStyle name="_Book1 (2)_Power Costs - Comparison bx Rbtl-Staff-Jt-PC" xfId="202"/>
    <cellStyle name="_Book1 (2)_Power Costs - Comparison bx Rbtl-Staff-Jt-PC_Adj Bench DR 3 for Initial Briefs (Electric)" xfId="203"/>
    <cellStyle name="_Book1 (2)_Power Costs - Comparison bx Rbtl-Staff-Jt-PC_Electric Rev Req Model (2009 GRC) Rebuttal REmoval of New  WH Solar AdjustMI" xfId="204"/>
    <cellStyle name="_Book1 (2)_Power Costs - Comparison bx Rbtl-Staff-Jt-PC_Electric Rev Req Model (2009 GRC) Rebuttal V1" xfId="205"/>
    <cellStyle name="_Book1 (2)_Power Costs - Comparison bx Rbtl-Staff-Jt-PC_Electric Rev Req Model (2009 GRC) Revised 01-18-2010" xfId="206"/>
    <cellStyle name="_Book1 (2)_Power Costs - Comparison bx Rbtl-Staff-Jt-PC_Final Order Electric EXHIBIT A-1" xfId="207"/>
    <cellStyle name="_Book1 (2)_Power Costs Assumptions 2" xfId="208"/>
    <cellStyle name="_Book1 (2)_Production Adj 4.37" xfId="209"/>
    <cellStyle name="_Book1 (2)_Purchased Power Adj 4.03" xfId="210"/>
    <cellStyle name="_Book1 (2)_Rebuttal Power Costs" xfId="211"/>
    <cellStyle name="_Book1 (2)_Rebuttal Power Costs_Adj Bench DR 3 for Initial Briefs (Electric)" xfId="212"/>
    <cellStyle name="_Book1 (2)_Rebuttal Power Costs_Electric Rev Req Model (2009 GRC) Rebuttal REmoval of New  WH Solar AdjustMI" xfId="213"/>
    <cellStyle name="_Book1 (2)_Rebuttal Power Costs_Electric Rev Req Model (2009 GRC) Rebuttal V1" xfId="214"/>
    <cellStyle name="_Book1 (2)_Rebuttal Power Costs_Electric Rev Req Model (2009 GRC) Revised 01-18-2010" xfId="215"/>
    <cellStyle name="_Book1 (2)_Rebuttal Power Costs_Final Order Electric EXHIBIT A-1" xfId="216"/>
    <cellStyle name="_Book1 (2)_ROR &amp; CONV FACTOR" xfId="217"/>
    <cellStyle name="_Book1 (2)_ROR 5.02" xfId="218"/>
    <cellStyle name="_Book1 (2)_Wind Integration 10GRC" xfId="219"/>
    <cellStyle name="_Book1 2" xfId="220"/>
    <cellStyle name="_Book1 2 2" xfId="3518"/>
    <cellStyle name="_Book1 2 2 2" xfId="3519"/>
    <cellStyle name="_Book1 2 3" xfId="3520"/>
    <cellStyle name="_Book1 2_7. Capital ASM Mar 2" xfId="3521"/>
    <cellStyle name="_Book1 2_7. Capital ASM Mar 2 2" xfId="3522"/>
    <cellStyle name="_Book1 3" xfId="221"/>
    <cellStyle name="_Book1 3 2" xfId="3523"/>
    <cellStyle name="_Book1 3 2 2" xfId="3524"/>
    <cellStyle name="_Book1 3 3" xfId="3525"/>
    <cellStyle name="_Book1 3_7. Capital ASM Mar 2" xfId="3526"/>
    <cellStyle name="_Book1 3_7. Capital ASM Mar 2 2" xfId="3527"/>
    <cellStyle name="_Book1 4" xfId="222"/>
    <cellStyle name="_Book1 4 2" xfId="3528"/>
    <cellStyle name="_Book1 4 2 2" xfId="3529"/>
    <cellStyle name="_Book1 5" xfId="223"/>
    <cellStyle name="_Book1 5 2" xfId="3530"/>
    <cellStyle name="_Book1 6" xfId="3531"/>
    <cellStyle name="_Book1 6 2" xfId="3532"/>
    <cellStyle name="_Book1 7" xfId="3533"/>
    <cellStyle name="_Book1_(C) WHE Proforma with ITC cash grant 10 Yr Amort_for deferral_102809" xfId="224"/>
    <cellStyle name="_Book1_(C) WHE Proforma with ITC cash grant 10 Yr Amort_for deferral_102809_16.07E Wild Horse Wind Expansionwrkingfile" xfId="225"/>
    <cellStyle name="_Book1_(C) WHE Proforma with ITC cash grant 10 Yr Amort_for deferral_102809_16.07E Wild Horse Wind Expansionwrkingfile SF" xfId="226"/>
    <cellStyle name="_Book1_(C) WHE Proforma with ITC cash grant 10 Yr Amort_for deferral_102809_16.37E Wild Horse Expansion DeferralRevwrkingfile SF" xfId="227"/>
    <cellStyle name="_Book1_(C) WHE Proforma with ITC cash grant 10 Yr Amort_for rebuttal_120709" xfId="228"/>
    <cellStyle name="_Book1_04.07E Wild Horse Wind Expansion" xfId="229"/>
    <cellStyle name="_Book1_04.07E Wild Horse Wind Expansion_16.07E Wild Horse Wind Expansionwrkingfile" xfId="230"/>
    <cellStyle name="_Book1_04.07E Wild Horse Wind Expansion_16.07E Wild Horse Wind Expansionwrkingfile SF" xfId="231"/>
    <cellStyle name="_Book1_04.07E Wild Horse Wind Expansion_16.37E Wild Horse Expansion DeferralRevwrkingfile SF" xfId="232"/>
    <cellStyle name="_Book1_16.07E Wild Horse Wind Expansionwrkingfile" xfId="233"/>
    <cellStyle name="_Book1_16.07E Wild Horse Wind Expansionwrkingfile SF" xfId="234"/>
    <cellStyle name="_Book1_16.37E Wild Horse Expansion DeferralRevwrkingfile SF" xfId="235"/>
    <cellStyle name="_Book1_2009 GRC Compl Filing - Exhibit D" xfId="236"/>
    <cellStyle name="_Book1_2011 Asset Mgmt Report Generation" xfId="3534"/>
    <cellStyle name="_Book1_2011 Asset Mgmt Report Generation 2" xfId="3535"/>
    <cellStyle name="_Book1_2011 Under Earnings 9.7" xfId="237"/>
    <cellStyle name="_Book1_2011-01 Power Gen ASM Prototype" xfId="3536"/>
    <cellStyle name="_Book1_2011-01 Power Gen ASM Prototype 2" xfId="3537"/>
    <cellStyle name="_Book1_4 31 Regulatory Assets and Liabilities  7 06- Exhibit D" xfId="238"/>
    <cellStyle name="_Book1_4 31 Regulatory Assets and Liabilities  7 06- Exhibit D_NIM Summary" xfId="239"/>
    <cellStyle name="_Book1_4 32 Regulatory Assets and Liabilities  7 06- Exhibit D" xfId="240"/>
    <cellStyle name="_Book1_4 32 Regulatory Assets and Liabilities  7 06- Exhibit D_NIM Summary" xfId="241"/>
    <cellStyle name="_Book1_4.34E Mint Farm Deferral" xfId="242"/>
    <cellStyle name="_Book1_Book1 (8)" xfId="243"/>
    <cellStyle name="_Book1_Book2" xfId="244"/>
    <cellStyle name="_Book1_Book2_Adj Bench DR 3 for Initial Briefs (Electric)" xfId="245"/>
    <cellStyle name="_Book1_Book2_Customer Rate Increases 10.3" xfId="246"/>
    <cellStyle name="_Book1_Book2_Customer Rate Increases 10.3 2" xfId="247"/>
    <cellStyle name="_Book1_Book2_Customer Rate Increases 10.3 3" xfId="248"/>
    <cellStyle name="_Book1_Book2_Electric Rev Req Model (2009 GRC) Rebuttal REmoval of New  WH Solar AdjustMI" xfId="249"/>
    <cellStyle name="_Book1_Book2_Electric Rev Req Model (2009 GRC) Rebuttal V1" xfId="250"/>
    <cellStyle name="_Book1_Book2_Electric Rev Req Model (2009 GRC) Revised 01-18-2010" xfId="251"/>
    <cellStyle name="_Book1_Book2_Final Order Electric EXHIBIT A-1" xfId="252"/>
    <cellStyle name="_Book1_Book4" xfId="253"/>
    <cellStyle name="_Book1_Book9" xfId="254"/>
    <cellStyle name="_Book1_Chelan PUD Power Costs (8-10)" xfId="255"/>
    <cellStyle name="_Book1_Costs for Imputing" xfId="256"/>
    <cellStyle name="_Book1_Customer Rate Increases 10.3" xfId="257"/>
    <cellStyle name="_Book1_Customer Rate Increases 9.7" xfId="258"/>
    <cellStyle name="_Book1_Electric COS Inputs" xfId="259"/>
    <cellStyle name="_Book1_Electric COS Inputs 2" xfId="260"/>
    <cellStyle name="_Book1_Electric COS Inputs 3" xfId="261"/>
    <cellStyle name="_Book1_Electric COS Inputs_PCA Mechanism" xfId="262"/>
    <cellStyle name="_Book1_Electric COS Inputs_Power Costs Assumptions 2" xfId="263"/>
    <cellStyle name="_Book1_Electric Margin Recon" xfId="264"/>
    <cellStyle name="_Book1_Electric Rev Req Model (2009 GRC) Rebuttal V1" xfId="265"/>
    <cellStyle name="_Book1_JE's for Model" xfId="266"/>
    <cellStyle name="_Book1_JE's for Model 2" xfId="267"/>
    <cellStyle name="_Book1_JE's for Model 3" xfId="268"/>
    <cellStyle name="_Book1_JHS-4 through JHS-7 Elec (2009 GRC)" xfId="269"/>
    <cellStyle name="_Book1_NIM Summary" xfId="270"/>
    <cellStyle name="_Book1_NIM Summary 09GRC" xfId="271"/>
    <cellStyle name="_Book1_PCA 9 -  Exhibit D April 2010 (3)" xfId="272"/>
    <cellStyle name="_Book1_PCA Mechanism" xfId="273"/>
    <cellStyle name="_Book1_Power Costs - Comparison bx Rbtl-Staff-Jt-PC" xfId="274"/>
    <cellStyle name="_Book1_Power Costs - Comparison bx Rbtl-Staff-Jt-PC_Adj Bench DR 3 for Initial Briefs (Electric)" xfId="275"/>
    <cellStyle name="_Book1_Power Costs - Comparison bx Rbtl-Staff-Jt-PC_Electric Rev Req Model (2009 GRC) Rebuttal REmoval of New  WH Solar AdjustMI" xfId="276"/>
    <cellStyle name="_Book1_Power Costs - Comparison bx Rbtl-Staff-Jt-PC_Electric Rev Req Model (2009 GRC) Rebuttal V1" xfId="277"/>
    <cellStyle name="_Book1_Power Costs - Comparison bx Rbtl-Staff-Jt-PC_Electric Rev Req Model (2009 GRC) Revised 01-18-2010" xfId="278"/>
    <cellStyle name="_Book1_Power Costs - Comparison bx Rbtl-Staff-Jt-PC_Final Order Electric EXHIBIT A-1" xfId="279"/>
    <cellStyle name="_Book1_Power Costs Assumptions 2" xfId="280"/>
    <cellStyle name="_Book1_Production Adj 4.37" xfId="281"/>
    <cellStyle name="_Book1_Purchased Power Adj 4.03" xfId="282"/>
    <cellStyle name="_Book1_Rebuttal Power Costs" xfId="283"/>
    <cellStyle name="_Book1_Rebuttal Power Costs_Adj Bench DR 3 for Initial Briefs (Electric)" xfId="284"/>
    <cellStyle name="_Book1_Rebuttal Power Costs_Electric Rev Req Model (2009 GRC) Rebuttal REmoval of New  WH Solar AdjustMI" xfId="285"/>
    <cellStyle name="_Book1_Rebuttal Power Costs_Electric Rev Req Model (2009 GRC) Rebuttal V1" xfId="286"/>
    <cellStyle name="_Book1_Rebuttal Power Costs_Electric Rev Req Model (2009 GRC) Revised 01-18-2010" xfId="287"/>
    <cellStyle name="_Book1_Rebuttal Power Costs_Final Order Electric EXHIBIT A-1" xfId="288"/>
    <cellStyle name="_Book1_ROR 5.02" xfId="289"/>
    <cellStyle name="_Book1_Transmission Workbook for May BOD" xfId="290"/>
    <cellStyle name="_Book1_Wind Integration 10GRC" xfId="291"/>
    <cellStyle name="_Book11" xfId="3538"/>
    <cellStyle name="_Book11_08_11 Metric Report" xfId="3539"/>
    <cellStyle name="_Book11_08_11 Metric Report 2" xfId="3540"/>
    <cellStyle name="_Book11_2011 August O&amp;M and Capital Snapshot" xfId="3541"/>
    <cellStyle name="_Book11_2011 August O&amp;M and Capital Snapshot 2" xfId="3542"/>
    <cellStyle name="_Book11_2011 August O&amp;M and Capital Snapshot_REV" xfId="3543"/>
    <cellStyle name="_Book11_2011 August O&amp;M and Capital Snapshot_REV 2" xfId="3544"/>
    <cellStyle name="_Book11_2011 August OM and Capital Snapshot_REV" xfId="3545"/>
    <cellStyle name="_Book11_2011 August OM and Capital Snapshot_REV 2" xfId="3546"/>
    <cellStyle name="_Book11_2011 June O&amp;M and Capital Snapshot_Prelim" xfId="3547"/>
    <cellStyle name="_Book11_2011 June O&amp;M and Capital Snapshot_Prelim 2" xfId="3548"/>
    <cellStyle name="_Book11_2011 June O&amp;M and Capital Snapshot_Prelim_2011 August OM and Capital Snapshot_REV" xfId="3549"/>
    <cellStyle name="_Book11_2011 June O&amp;M and Capital Snapshot_Prelim_2011 August OM and Capital Snapshot_REV 2" xfId="3550"/>
    <cellStyle name="_Book11_Book2" xfId="3551"/>
    <cellStyle name="_Book11_Book2 2" xfId="3552"/>
    <cellStyle name="_Book11_Capital Metric Update" xfId="3553"/>
    <cellStyle name="_Book11_Capital Metric Update 2" xfId="3554"/>
    <cellStyle name="_Book11_Capital Summary" xfId="3555"/>
    <cellStyle name="_Book11_Capital Summary 2" xfId="3556"/>
    <cellStyle name="_Book11_Draft - New ASM" xfId="3557"/>
    <cellStyle name="_Book11_Draft - New ASM 2" xfId="3558"/>
    <cellStyle name="_Book11_Draft - New ASM_7. Capital ASM Mar 2" xfId="3559"/>
    <cellStyle name="_Book11_O&amp;M Department" xfId="3560"/>
    <cellStyle name="_Book11_O&amp;M Department 2" xfId="3561"/>
    <cellStyle name="_Book11_Operations_Metrics_Report_0211_Send_Out" xfId="3562"/>
    <cellStyle name="_Book11_Operations_Metrics_Report_0211_Send_Out 2" xfId="3563"/>
    <cellStyle name="_Book11_Puget_Management_Draft_0211" xfId="3564"/>
    <cellStyle name="_Book11_Puget_Management_Draft_0211 2" xfId="3565"/>
    <cellStyle name="_Book11_Puget_Management_Draft_0211_7. Capital ASM Mar 2" xfId="3566"/>
    <cellStyle name="_Book11_Sheet1" xfId="3567"/>
    <cellStyle name="_Book11_Sheet1 2" xfId="3568"/>
    <cellStyle name="_Book11_Sheet2" xfId="3569"/>
    <cellStyle name="_Book11_Sheet2 2" xfId="3570"/>
    <cellStyle name="_Book11_Summary" xfId="3571"/>
    <cellStyle name="_Book11_Summary 2" xfId="3572"/>
    <cellStyle name="_Book11_Summary_7. Capital ASM Mar 2" xfId="3573"/>
    <cellStyle name="_Book11_temp" xfId="3574"/>
    <cellStyle name="_Book11_temp 2" xfId="3575"/>
    <cellStyle name="_Book2" xfId="292"/>
    <cellStyle name="_x0013__Book2" xfId="293"/>
    <cellStyle name="_Book2 2" xfId="294"/>
    <cellStyle name="_Book2 2 2" xfId="3576"/>
    <cellStyle name="_Book2 3" xfId="295"/>
    <cellStyle name="_Book2 4" xfId="296"/>
    <cellStyle name="_Book2 5" xfId="297"/>
    <cellStyle name="_Book2_04 07E Wild Horse Wind Expansion (C) (2)" xfId="298"/>
    <cellStyle name="_Book2_04 07E Wild Horse Wind Expansion (C) (2)_Adj Bench DR 3 for Initial Briefs (Electric)" xfId="299"/>
    <cellStyle name="_Book2_04 07E Wild Horse Wind Expansion (C) (2)_Book1" xfId="300"/>
    <cellStyle name="_Book2_04 07E Wild Horse Wind Expansion (C) (2)_Electric Rev Req Model (2009 GRC) " xfId="301"/>
    <cellStyle name="_Book2_04 07E Wild Horse Wind Expansion (C) (2)_Electric Rev Req Model (2009 GRC) Rebuttal REmoval of New  WH Solar AdjustMI" xfId="302"/>
    <cellStyle name="_Book2_04 07E Wild Horse Wind Expansion (C) (2)_Electric Rev Req Model (2009 GRC) Rebuttal V1" xfId="303"/>
    <cellStyle name="_Book2_04 07E Wild Horse Wind Expansion (C) (2)_Electric Rev Req Model (2009 GRC) Revised 01-18-2010" xfId="304"/>
    <cellStyle name="_Book2_04 07E Wild Horse Wind Expansion (C) (2)_Electric Rev Req Model (2010 GRC)" xfId="305"/>
    <cellStyle name="_Book2_04 07E Wild Horse Wind Expansion (C) (2)_Electric Rev Req Model (2010 GRC) SF" xfId="306"/>
    <cellStyle name="_Book2_04 07E Wild Horse Wind Expansion (C) (2)_Final Order Electric EXHIBIT A-1" xfId="307"/>
    <cellStyle name="_Book2_04 07E Wild Horse Wind Expansion (C) (2)_JHS-4 through JHS-7 Elec (2009 GRC) " xfId="308"/>
    <cellStyle name="_Book2_04 07E Wild Horse Wind Expansion (C) (2)_TENASKA REGULATORY ASSET" xfId="309"/>
    <cellStyle name="_Book2_1" xfId="310"/>
    <cellStyle name="_Book2_1 2" xfId="311"/>
    <cellStyle name="_Book2_1 3" xfId="312"/>
    <cellStyle name="_Book2_16.37E Wild Horse Expansion DeferralRevwrkingfile SF" xfId="313"/>
    <cellStyle name="_Book2_2009 GRC Compl Filing - Exhibit D" xfId="314"/>
    <cellStyle name="_Book2_2011 Asset Mgmt Report Generation" xfId="3577"/>
    <cellStyle name="_Book2_2011 Asset Mgmt Report Generation 2" xfId="3578"/>
    <cellStyle name="_Book2_2011 Under Earnings 9.7" xfId="315"/>
    <cellStyle name="_Book2_2011-01 Power Gen ASM Prototype" xfId="3579"/>
    <cellStyle name="_Book2_2011-01 Power Gen ASM Prototype 2" xfId="3580"/>
    <cellStyle name="_Book2_4 31 Regulatory Assets and Liabilities  7 06- Exhibit D" xfId="316"/>
    <cellStyle name="_Book2_4 31 Regulatory Assets and Liabilities  7 06- Exhibit D_NIM Summary" xfId="317"/>
    <cellStyle name="_Book2_4 32 Regulatory Assets and Liabilities  7 06- Exhibit D" xfId="318"/>
    <cellStyle name="_Book2_4 32 Regulatory Assets and Liabilities  7 06- Exhibit D_NIM Summary" xfId="319"/>
    <cellStyle name="_Book2_4.34E Mint Farm Deferral" xfId="320"/>
    <cellStyle name="_x0013__Book2_Adj Bench DR 3 for Initial Briefs (Electric)" xfId="321"/>
    <cellStyle name="_Book2_Book1 (8)" xfId="322"/>
    <cellStyle name="_Book2_Book2" xfId="323"/>
    <cellStyle name="_Book2_Book2_Adj Bench DR 3 for Initial Briefs (Electric)" xfId="324"/>
    <cellStyle name="_Book2_Book2_Electric Rev Req Model (2009 GRC) Rebuttal REmoval of New  WH Solar AdjustMI" xfId="325"/>
    <cellStyle name="_Book2_Book2_Electric Rev Req Model (2009 GRC) Rebuttal V1" xfId="326"/>
    <cellStyle name="_Book2_Book2_Electric Rev Req Model (2009 GRC) Revised 01-18-2010" xfId="327"/>
    <cellStyle name="_Book2_Book2_Final Order Electric EXHIBIT A-1" xfId="328"/>
    <cellStyle name="_Book2_Book4" xfId="329"/>
    <cellStyle name="_Book2_Book9" xfId="330"/>
    <cellStyle name="_Book2_Check the Interest Calculation" xfId="331"/>
    <cellStyle name="_Book2_Check the Interest Calculation_Scenario 1 REC vs PTC Offset" xfId="332"/>
    <cellStyle name="_Book2_Check the Interest Calculation_Scenario 3" xfId="333"/>
    <cellStyle name="_Book2_Chelan PUD Power Costs (8-10)" xfId="334"/>
    <cellStyle name="_Book2_Costs for Imputing" xfId="335"/>
    <cellStyle name="_Book2_Electric Margin Recon" xfId="336"/>
    <cellStyle name="_x0013__Book2_Electric Rev Req Model (2009 GRC) Rebuttal REmoval of New  WH Solar AdjustMI" xfId="337"/>
    <cellStyle name="_Book2_Electric Rev Req Model (2009 GRC) Rebuttal V1" xfId="338"/>
    <cellStyle name="_x0013__Book2_Electric Rev Req Model (2009 GRC) Rebuttal V1" xfId="339"/>
    <cellStyle name="_x0013__Book2_Electric Rev Req Model (2009 GRC) Revised 01-18-2010" xfId="340"/>
    <cellStyle name="_x0013__Book2_Final Order Electric EXHIBIT A-1" xfId="341"/>
    <cellStyle name="_Book2_INPUTS" xfId="342"/>
    <cellStyle name="_Book2_JHS-4 through JHS-7 Elec (2009 GRC)" xfId="343"/>
    <cellStyle name="_Book2_NIM Summary" xfId="344"/>
    <cellStyle name="_Book2_NIM Summary 09GRC" xfId="345"/>
    <cellStyle name="_Book2_PCA 9 -  Exhibit D April 2010 (3)" xfId="346"/>
    <cellStyle name="_Book2_PCA Mechanism" xfId="347"/>
    <cellStyle name="_Book2_Power Costs - Comparison bx Rbtl-Staff-Jt-PC" xfId="348"/>
    <cellStyle name="_Book2_Power Costs - Comparison bx Rbtl-Staff-Jt-PC_Adj Bench DR 3 for Initial Briefs (Electric)" xfId="349"/>
    <cellStyle name="_Book2_Power Costs - Comparison bx Rbtl-Staff-Jt-PC_Electric Rev Req Model (2009 GRC) Rebuttal REmoval of New  WH Solar AdjustMI" xfId="350"/>
    <cellStyle name="_Book2_Power Costs - Comparison bx Rbtl-Staff-Jt-PC_Electric Rev Req Model (2009 GRC) Rebuttal V1" xfId="351"/>
    <cellStyle name="_Book2_Power Costs - Comparison bx Rbtl-Staff-Jt-PC_Electric Rev Req Model (2009 GRC) Revised 01-18-2010" xfId="352"/>
    <cellStyle name="_Book2_Power Costs - Comparison bx Rbtl-Staff-Jt-PC_Final Order Electric EXHIBIT A-1" xfId="353"/>
    <cellStyle name="_Book2_Power Costs Assumptions 2" xfId="354"/>
    <cellStyle name="_Book2_Production Adj 4.37" xfId="355"/>
    <cellStyle name="_Book2_Purchased Power Adj 4.03" xfId="356"/>
    <cellStyle name="_Book2_Rebuttal Power Costs" xfId="357"/>
    <cellStyle name="_Book2_Rebuttal Power Costs_Adj Bench DR 3 for Initial Briefs (Electric)" xfId="358"/>
    <cellStyle name="_Book2_Rebuttal Power Costs_Electric Rev Req Model (2009 GRC) Rebuttal REmoval of New  WH Solar AdjustMI" xfId="359"/>
    <cellStyle name="_Book2_Rebuttal Power Costs_Electric Rev Req Model (2009 GRC) Rebuttal V1" xfId="360"/>
    <cellStyle name="_Book2_Rebuttal Power Costs_Electric Rev Req Model (2009 GRC) Revised 01-18-2010" xfId="361"/>
    <cellStyle name="_Book2_Rebuttal Power Costs_Final Order Electric EXHIBIT A-1" xfId="362"/>
    <cellStyle name="_Book2_ROR &amp; CONV FACTOR" xfId="363"/>
    <cellStyle name="_Book2_ROR 5.02" xfId="364"/>
    <cellStyle name="_Book2_Wind Integration 10GRC" xfId="365"/>
    <cellStyle name="_Book3" xfId="366"/>
    <cellStyle name="_Book5" xfId="367"/>
    <cellStyle name="_Book5_4.34E Mint Farm Deferral" xfId="368"/>
    <cellStyle name="_Book5_Chelan PUD Power Costs (8-10)" xfId="369"/>
    <cellStyle name="_Book5_Electric Rev Req Model (2009 GRC) Rebuttal V1" xfId="370"/>
    <cellStyle name="_Book5_NIM Summary" xfId="371"/>
    <cellStyle name="_Book5_NIM Summary 09GRC" xfId="372"/>
    <cellStyle name="_Book5_PCA 9 -  Exhibit D April 2010 (3)" xfId="373"/>
    <cellStyle name="_Book5_PCA Mechanism" xfId="374"/>
    <cellStyle name="_Book5_Power Costs Assumptions 2" xfId="375"/>
    <cellStyle name="_Book5_Wind Integration 10GRC" xfId="376"/>
    <cellStyle name="_BPA NOS" xfId="377"/>
    <cellStyle name="_BPA NOS_DEM-WP(C) Wind Integration Summary 2010GRC" xfId="378"/>
    <cellStyle name="_BPA NOS_NIM Summary" xfId="379"/>
    <cellStyle name="_BS Summary" xfId="380"/>
    <cellStyle name="_BS Summary 2" xfId="381"/>
    <cellStyle name="_BS Summary 3" xfId="382"/>
    <cellStyle name="_Chelan Debt Forecast 12.19.05" xfId="383"/>
    <cellStyle name="_Chelan Debt Forecast 12.19.05 2" xfId="384"/>
    <cellStyle name="_Chelan Debt Forecast 12.19.05 2 2" xfId="3581"/>
    <cellStyle name="_Chelan Debt Forecast 12.19.05 2 2 2" xfId="3582"/>
    <cellStyle name="_Chelan Debt Forecast 12.19.05 2 3" xfId="3583"/>
    <cellStyle name="_Chelan Debt Forecast 12.19.05 2_7. Capital ASM Mar 2" xfId="3584"/>
    <cellStyle name="_Chelan Debt Forecast 12.19.05 2_7. Capital ASM Mar 2 2" xfId="3585"/>
    <cellStyle name="_Chelan Debt Forecast 12.19.05 3" xfId="385"/>
    <cellStyle name="_Chelan Debt Forecast 12.19.05 3 2" xfId="3586"/>
    <cellStyle name="_Chelan Debt Forecast 12.19.05 3 2 2" xfId="3587"/>
    <cellStyle name="_Chelan Debt Forecast 12.19.05 3 3" xfId="3588"/>
    <cellStyle name="_Chelan Debt Forecast 12.19.05 3_7. Capital ASM Mar 2" xfId="3589"/>
    <cellStyle name="_Chelan Debt Forecast 12.19.05 3_7. Capital ASM Mar 2 2" xfId="3590"/>
    <cellStyle name="_Chelan Debt Forecast 12.19.05 4" xfId="386"/>
    <cellStyle name="_Chelan Debt Forecast 12.19.05 4 2" xfId="3591"/>
    <cellStyle name="_Chelan Debt Forecast 12.19.05 4 2 2" xfId="3592"/>
    <cellStyle name="_Chelan Debt Forecast 12.19.05 5" xfId="387"/>
    <cellStyle name="_Chelan Debt Forecast 12.19.05_(C) WHE Proforma with ITC cash grant 10 Yr Amort_for deferral_102809" xfId="388"/>
    <cellStyle name="_Chelan Debt Forecast 12.19.05_(C) WHE Proforma with ITC cash grant 10 Yr Amort_for deferral_102809_16.07E Wild Horse Wind Expansionwrkingfile" xfId="389"/>
    <cellStyle name="_Chelan Debt Forecast 12.19.05_(C) WHE Proforma with ITC cash grant 10 Yr Amort_for deferral_102809_16.07E Wild Horse Wind Expansionwrkingfile SF" xfId="390"/>
    <cellStyle name="_Chelan Debt Forecast 12.19.05_(C) WHE Proforma with ITC cash grant 10 Yr Amort_for deferral_102809_16.37E Wild Horse Expansion DeferralRevwrkingfile SF" xfId="391"/>
    <cellStyle name="_Chelan Debt Forecast 12.19.05_(C) WHE Proforma with ITC cash grant 10 Yr Amort_for rebuttal_120709" xfId="392"/>
    <cellStyle name="_Chelan Debt Forecast 12.19.05_04.07E Wild Horse Wind Expansion" xfId="393"/>
    <cellStyle name="_Chelan Debt Forecast 12.19.05_04.07E Wild Horse Wind Expansion_16.07E Wild Horse Wind Expansionwrkingfile" xfId="394"/>
    <cellStyle name="_Chelan Debt Forecast 12.19.05_04.07E Wild Horse Wind Expansion_16.07E Wild Horse Wind Expansionwrkingfile SF" xfId="395"/>
    <cellStyle name="_Chelan Debt Forecast 12.19.05_04.07E Wild Horse Wind Expansion_16.37E Wild Horse Expansion DeferralRevwrkingfile SF" xfId="396"/>
    <cellStyle name="_Chelan Debt Forecast 12.19.05_16.07E Wild Horse Wind Expansionwrkingfile" xfId="397"/>
    <cellStyle name="_Chelan Debt Forecast 12.19.05_16.07E Wild Horse Wind Expansionwrkingfile SF" xfId="398"/>
    <cellStyle name="_Chelan Debt Forecast 12.19.05_16.37E Wild Horse Expansion DeferralRevwrkingfile SF" xfId="399"/>
    <cellStyle name="_Chelan Debt Forecast 12.19.05_2009 GRC Compl Filing - Exhibit D" xfId="400"/>
    <cellStyle name="_Chelan Debt Forecast 12.19.05_2011 Asset Mgmt Report Generation" xfId="3593"/>
    <cellStyle name="_Chelan Debt Forecast 12.19.05_2011 Asset Mgmt Report Generation 2" xfId="3594"/>
    <cellStyle name="_Chelan Debt Forecast 12.19.05_2011 Under Earnings 9.7" xfId="401"/>
    <cellStyle name="_Chelan Debt Forecast 12.19.05_2011-01 Power Gen ASM Prototype" xfId="3595"/>
    <cellStyle name="_Chelan Debt Forecast 12.19.05_2011-01 Power Gen ASM Prototype 2" xfId="3596"/>
    <cellStyle name="_Chelan Debt Forecast 12.19.05_4 31 Regulatory Assets and Liabilities  7 06- Exhibit D" xfId="402"/>
    <cellStyle name="_Chelan Debt Forecast 12.19.05_4 31 Regulatory Assets and Liabilities  7 06- Exhibit D_NIM Summary" xfId="403"/>
    <cellStyle name="_Chelan Debt Forecast 12.19.05_4 32 Regulatory Assets and Liabilities  7 06- Exhibit D" xfId="404"/>
    <cellStyle name="_Chelan Debt Forecast 12.19.05_4 32 Regulatory Assets and Liabilities  7 06- Exhibit D_NIM Summary" xfId="405"/>
    <cellStyle name="_Chelan Debt Forecast 12.19.05_4.34E Mint Farm Deferral" xfId="406"/>
    <cellStyle name="_Chelan Debt Forecast 12.19.05_Book1 (8)" xfId="407"/>
    <cellStyle name="_Chelan Debt Forecast 12.19.05_Book2" xfId="408"/>
    <cellStyle name="_Chelan Debt Forecast 12.19.05_Book2_Adj Bench DR 3 for Initial Briefs (Electric)" xfId="409"/>
    <cellStyle name="_Chelan Debt Forecast 12.19.05_Book2_Electric Rev Req Model (2009 GRC) Rebuttal REmoval of New  WH Solar AdjustMI" xfId="410"/>
    <cellStyle name="_Chelan Debt Forecast 12.19.05_Book2_Electric Rev Req Model (2009 GRC) Rebuttal V1" xfId="411"/>
    <cellStyle name="_Chelan Debt Forecast 12.19.05_Book2_Electric Rev Req Model (2009 GRC) Revised 01-18-2010" xfId="412"/>
    <cellStyle name="_Chelan Debt Forecast 12.19.05_Book2_Final Order Electric EXHIBIT A-1" xfId="413"/>
    <cellStyle name="_Chelan Debt Forecast 12.19.05_Book4" xfId="414"/>
    <cellStyle name="_Chelan Debt Forecast 12.19.05_Book9" xfId="415"/>
    <cellStyle name="_Chelan Debt Forecast 12.19.05_Check the Interest Calculation" xfId="416"/>
    <cellStyle name="_Chelan Debt Forecast 12.19.05_Check the Interest Calculation_Scenario 1 REC vs PTC Offset" xfId="417"/>
    <cellStyle name="_Chelan Debt Forecast 12.19.05_Check the Interest Calculation_Scenario 3" xfId="418"/>
    <cellStyle name="_Chelan Debt Forecast 12.19.05_Chelan PUD Power Costs (8-10)" xfId="419"/>
    <cellStyle name="_Chelan Debt Forecast 12.19.05_Costs for Imputing" xfId="420"/>
    <cellStyle name="_Chelan Debt Forecast 12.19.05_Electric Margin Recon" xfId="421"/>
    <cellStyle name="_Chelan Debt Forecast 12.19.05_Electric Rev Req Model (2009 GRC) Rebuttal V1" xfId="422"/>
    <cellStyle name="_Chelan Debt Forecast 12.19.05_Exhibit D fr R Gho 12-31-08" xfId="423"/>
    <cellStyle name="_Chelan Debt Forecast 12.19.05_Exhibit D fr R Gho 12-31-08 v2" xfId="424"/>
    <cellStyle name="_Chelan Debt Forecast 12.19.05_Exhibit D fr R Gho 12-31-08 v2_NIM Summary" xfId="425"/>
    <cellStyle name="_Chelan Debt Forecast 12.19.05_Exhibit D fr R Gho 12-31-08_NIM Summary" xfId="426"/>
    <cellStyle name="_Chelan Debt Forecast 12.19.05_Hopkins Ridge Prepaid Tran - Interest Earned RY 12ME Feb  '11" xfId="427"/>
    <cellStyle name="_Chelan Debt Forecast 12.19.05_Hopkins Ridge Prepaid Tran - Interest Earned RY 12ME Feb  '11_NIM Summary" xfId="428"/>
    <cellStyle name="_Chelan Debt Forecast 12.19.05_Hopkins Ridge Prepaid Tran - Interest Earned RY 12ME Feb  '11_Transmission Workbook for May BOD" xfId="429"/>
    <cellStyle name="_Chelan Debt Forecast 12.19.05_INPUTS" xfId="430"/>
    <cellStyle name="_Chelan Debt Forecast 12.19.05_JE's for Model" xfId="431"/>
    <cellStyle name="_Chelan Debt Forecast 12.19.05_JE's for Model 2" xfId="432"/>
    <cellStyle name="_Chelan Debt Forecast 12.19.05_JE's for Model 3" xfId="433"/>
    <cellStyle name="_Chelan Debt Forecast 12.19.05_JHS-4 through JHS-7 Elec (2009 GRC)" xfId="434"/>
    <cellStyle name="_Chelan Debt Forecast 12.19.05_NIM Summary" xfId="435"/>
    <cellStyle name="_Chelan Debt Forecast 12.19.05_NIM Summary 09GRC" xfId="436"/>
    <cellStyle name="_Chelan Debt Forecast 12.19.05_PCA 7 - Exhibit D update 11_30_08 (2)" xfId="437"/>
    <cellStyle name="_Chelan Debt Forecast 12.19.05_PCA 7 - Exhibit D update 11_30_08 (2) 2" xfId="3597"/>
    <cellStyle name="_Chelan Debt Forecast 12.19.05_PCA 7 - Exhibit D update 11_30_08 (2) 2 2" xfId="3598"/>
    <cellStyle name="_Chelan Debt Forecast 12.19.05_PCA 7 - Exhibit D update 11_30_08 (2) 3" xfId="3599"/>
    <cellStyle name="_Chelan Debt Forecast 12.19.05_PCA 7 - Exhibit D update 11_30_08 (2)_NIM Summary" xfId="438"/>
    <cellStyle name="_Chelan Debt Forecast 12.19.05_PCA 8 - Exhibit D update 12_31_09" xfId="439"/>
    <cellStyle name="_Chelan Debt Forecast 12.19.05_PCA 9 -  Exhibit D April 2010 (3)" xfId="440"/>
    <cellStyle name="_Chelan Debt Forecast 12.19.05_PCA 9 -  Exhibit D Jan 2010" xfId="441"/>
    <cellStyle name="_Chelan Debt Forecast 12.19.05_PCA Mechanism" xfId="442"/>
    <cellStyle name="_Chelan Debt Forecast 12.19.05_Power Costs - Comparison bx Rbtl-Staff-Jt-PC" xfId="443"/>
    <cellStyle name="_Chelan Debt Forecast 12.19.05_Power Costs - Comparison bx Rbtl-Staff-Jt-PC_Adj Bench DR 3 for Initial Briefs (Electric)" xfId="444"/>
    <cellStyle name="_Chelan Debt Forecast 12.19.05_Power Costs - Comparison bx Rbtl-Staff-Jt-PC_Electric Rev Req Model (2009 GRC) Rebuttal REmoval of New  WH Solar AdjustMI" xfId="445"/>
    <cellStyle name="_Chelan Debt Forecast 12.19.05_Power Costs - Comparison bx Rbtl-Staff-Jt-PC_Electric Rev Req Model (2009 GRC) Rebuttal V1" xfId="446"/>
    <cellStyle name="_Chelan Debt Forecast 12.19.05_Power Costs - Comparison bx Rbtl-Staff-Jt-PC_Electric Rev Req Model (2009 GRC) Revised 01-18-2010" xfId="447"/>
    <cellStyle name="_Chelan Debt Forecast 12.19.05_Power Costs - Comparison bx Rbtl-Staff-Jt-PC_Final Order Electric EXHIBIT A-1" xfId="448"/>
    <cellStyle name="_Chelan Debt Forecast 12.19.05_Power Costs Assumptions 2" xfId="449"/>
    <cellStyle name="_Chelan Debt Forecast 12.19.05_Production Adj 4.37" xfId="450"/>
    <cellStyle name="_Chelan Debt Forecast 12.19.05_Purchased Power Adj 4.03" xfId="451"/>
    <cellStyle name="_Chelan Debt Forecast 12.19.05_Rebuttal Power Costs" xfId="452"/>
    <cellStyle name="_Chelan Debt Forecast 12.19.05_Rebuttal Power Costs_Adj Bench DR 3 for Initial Briefs (Electric)" xfId="453"/>
    <cellStyle name="_Chelan Debt Forecast 12.19.05_Rebuttal Power Costs_Electric Rev Req Model (2009 GRC) Rebuttal REmoval of New  WH Solar AdjustMI" xfId="454"/>
    <cellStyle name="_Chelan Debt Forecast 12.19.05_Rebuttal Power Costs_Electric Rev Req Model (2009 GRC) Rebuttal V1" xfId="455"/>
    <cellStyle name="_Chelan Debt Forecast 12.19.05_Rebuttal Power Costs_Electric Rev Req Model (2009 GRC) Revised 01-18-2010" xfId="456"/>
    <cellStyle name="_Chelan Debt Forecast 12.19.05_Rebuttal Power Costs_Final Order Electric EXHIBIT A-1" xfId="457"/>
    <cellStyle name="_Chelan Debt Forecast 12.19.05_ROR &amp; CONV FACTOR" xfId="458"/>
    <cellStyle name="_Chelan Debt Forecast 12.19.05_ROR 5.02" xfId="459"/>
    <cellStyle name="_Chelan Debt Forecast 12.19.05_Transmission Workbook for May BOD" xfId="460"/>
    <cellStyle name="_Chelan Debt Forecast 12.19.05_Wind Integration 10GRC" xfId="461"/>
    <cellStyle name="_Copy 11-9 Sumas Proforma - Current" xfId="462"/>
    <cellStyle name="_Costs not in AURORA 06GRC" xfId="463"/>
    <cellStyle name="_Costs not in AURORA 06GRC 2" xfId="464"/>
    <cellStyle name="_Costs not in AURORA 06GRC 2 2" xfId="3600"/>
    <cellStyle name="_Costs not in AURORA 06GRC 3" xfId="465"/>
    <cellStyle name="_Costs not in AURORA 06GRC 4" xfId="466"/>
    <cellStyle name="_Costs not in AURORA 06GRC 5" xfId="467"/>
    <cellStyle name="_Costs not in AURORA 06GRC_04 07E Wild Horse Wind Expansion (C) (2)" xfId="468"/>
    <cellStyle name="_Costs not in AURORA 06GRC_04 07E Wild Horse Wind Expansion (C) (2)_Adj Bench DR 3 for Initial Briefs (Electric)" xfId="469"/>
    <cellStyle name="_Costs not in AURORA 06GRC_04 07E Wild Horse Wind Expansion (C) (2)_Book1" xfId="470"/>
    <cellStyle name="_Costs not in AURORA 06GRC_04 07E Wild Horse Wind Expansion (C) (2)_Electric Rev Req Model (2009 GRC) " xfId="471"/>
    <cellStyle name="_Costs not in AURORA 06GRC_04 07E Wild Horse Wind Expansion (C) (2)_Electric Rev Req Model (2009 GRC) Rebuttal REmoval of New  WH Solar AdjustMI" xfId="472"/>
    <cellStyle name="_Costs not in AURORA 06GRC_04 07E Wild Horse Wind Expansion (C) (2)_Electric Rev Req Model (2009 GRC) Rebuttal V1" xfId="473"/>
    <cellStyle name="_Costs not in AURORA 06GRC_04 07E Wild Horse Wind Expansion (C) (2)_Electric Rev Req Model (2009 GRC) Revised 01-18-2010" xfId="474"/>
    <cellStyle name="_Costs not in AURORA 06GRC_04 07E Wild Horse Wind Expansion (C) (2)_Electric Rev Req Model (2010 GRC)" xfId="475"/>
    <cellStyle name="_Costs not in AURORA 06GRC_04 07E Wild Horse Wind Expansion (C) (2)_Electric Rev Req Model (2010 GRC) SF" xfId="476"/>
    <cellStyle name="_Costs not in AURORA 06GRC_04 07E Wild Horse Wind Expansion (C) (2)_Final Order Electric EXHIBIT A-1" xfId="477"/>
    <cellStyle name="_Costs not in AURORA 06GRC_04 07E Wild Horse Wind Expansion (C) (2)_JHS-4 through JHS-7 Elec (2009 GRC) " xfId="478"/>
    <cellStyle name="_Costs not in AURORA 06GRC_04 07E Wild Horse Wind Expansion (C) (2)_TENASKA REGULATORY ASSET" xfId="479"/>
    <cellStyle name="_Costs not in AURORA 06GRC_16.37E Wild Horse Expansion DeferralRevwrkingfile SF" xfId="480"/>
    <cellStyle name="_Costs not in AURORA 06GRC_2009 GRC Compl Filing - Exhibit D" xfId="481"/>
    <cellStyle name="_Costs not in AURORA 06GRC_2011 Asset Mgmt Report Generation" xfId="3601"/>
    <cellStyle name="_Costs not in AURORA 06GRC_2011 Asset Mgmt Report Generation 2" xfId="3602"/>
    <cellStyle name="_Costs not in AURORA 06GRC_2011 Under Earnings 9.7" xfId="482"/>
    <cellStyle name="_Costs not in AURORA 06GRC_2011-01 Power Gen ASM Prototype" xfId="3603"/>
    <cellStyle name="_Costs not in AURORA 06GRC_2011-01 Power Gen ASM Prototype 2" xfId="3604"/>
    <cellStyle name="_Costs not in AURORA 06GRC_4 31 Regulatory Assets and Liabilities  7 06- Exhibit D" xfId="483"/>
    <cellStyle name="_Costs not in AURORA 06GRC_4 31 Regulatory Assets and Liabilities  7 06- Exhibit D_NIM Summary" xfId="484"/>
    <cellStyle name="_Costs not in AURORA 06GRC_4 32 Regulatory Assets and Liabilities  7 06- Exhibit D" xfId="485"/>
    <cellStyle name="_Costs not in AURORA 06GRC_4 32 Regulatory Assets and Liabilities  7 06- Exhibit D_NIM Summary" xfId="486"/>
    <cellStyle name="_Costs not in AURORA 06GRC_4.34E Mint Farm Deferral" xfId="487"/>
    <cellStyle name="_Costs not in AURORA 06GRC_Book1 (8)" xfId="488"/>
    <cellStyle name="_Costs not in AURORA 06GRC_Book2" xfId="489"/>
    <cellStyle name="_Costs not in AURORA 06GRC_Book2_Adj Bench DR 3 for Initial Briefs (Electric)" xfId="490"/>
    <cellStyle name="_Costs not in AURORA 06GRC_Book2_Electric Rev Req Model (2009 GRC) Rebuttal REmoval of New  WH Solar AdjustMI" xfId="491"/>
    <cellStyle name="_Costs not in AURORA 06GRC_Book2_Electric Rev Req Model (2009 GRC) Rebuttal V1" xfId="492"/>
    <cellStyle name="_Costs not in AURORA 06GRC_Book2_Electric Rev Req Model (2009 GRC) Revised 01-18-2010" xfId="493"/>
    <cellStyle name="_Costs not in AURORA 06GRC_Book2_Final Order Electric EXHIBIT A-1" xfId="494"/>
    <cellStyle name="_Costs not in AURORA 06GRC_Book4" xfId="495"/>
    <cellStyle name="_Costs not in AURORA 06GRC_Book9" xfId="496"/>
    <cellStyle name="_Costs not in AURORA 06GRC_Check the Interest Calculation" xfId="497"/>
    <cellStyle name="_Costs not in AURORA 06GRC_Check the Interest Calculation_Scenario 1 REC vs PTC Offset" xfId="498"/>
    <cellStyle name="_Costs not in AURORA 06GRC_Check the Interest Calculation_Scenario 3" xfId="499"/>
    <cellStyle name="_Costs not in AURORA 06GRC_Chelan PUD Power Costs (8-10)" xfId="500"/>
    <cellStyle name="_Costs not in AURORA 06GRC_Costs for Imputing" xfId="501"/>
    <cellStyle name="_Costs not in AURORA 06GRC_Electric Margin Recon" xfId="502"/>
    <cellStyle name="_Costs not in AURORA 06GRC_Electric Rev Req Model (2009 GRC) Rebuttal V1" xfId="503"/>
    <cellStyle name="_Costs not in AURORA 06GRC_Exhibit D fr R Gho 12-31-08" xfId="504"/>
    <cellStyle name="_Costs not in AURORA 06GRC_Exhibit D fr R Gho 12-31-08 v2" xfId="505"/>
    <cellStyle name="_Costs not in AURORA 06GRC_Exhibit D fr R Gho 12-31-08 v2_NIM Summary" xfId="506"/>
    <cellStyle name="_Costs not in AURORA 06GRC_Exhibit D fr R Gho 12-31-08_NIM Summary" xfId="507"/>
    <cellStyle name="_Costs not in AURORA 06GRC_Hopkins Ridge Prepaid Tran - Interest Earned RY 12ME Feb  '11" xfId="508"/>
    <cellStyle name="_Costs not in AURORA 06GRC_Hopkins Ridge Prepaid Tran - Interest Earned RY 12ME Feb  '11_NIM Summary" xfId="509"/>
    <cellStyle name="_Costs not in AURORA 06GRC_Hopkins Ridge Prepaid Tran - Interest Earned RY 12ME Feb  '11_Transmission Workbook for May BOD" xfId="510"/>
    <cellStyle name="_Costs not in AURORA 06GRC_INPUTS" xfId="511"/>
    <cellStyle name="_Costs not in AURORA 06GRC_JHS-4 through JHS-7 Elec (2009 GRC)" xfId="512"/>
    <cellStyle name="_Costs not in AURORA 06GRC_NIM Summary" xfId="513"/>
    <cellStyle name="_Costs not in AURORA 06GRC_NIM Summary 09GRC" xfId="514"/>
    <cellStyle name="_Costs not in AURORA 06GRC_PCA 7 - Exhibit D update 11_30_08 (2)" xfId="515"/>
    <cellStyle name="_Costs not in AURORA 06GRC_PCA 7 - Exhibit D update 11_30_08 (2) 2" xfId="3605"/>
    <cellStyle name="_Costs not in AURORA 06GRC_PCA 7 - Exhibit D update 11_30_08 (2) 2 2" xfId="3606"/>
    <cellStyle name="_Costs not in AURORA 06GRC_PCA 7 - Exhibit D update 11_30_08 (2) 3" xfId="3607"/>
    <cellStyle name="_Costs not in AURORA 06GRC_PCA 7 - Exhibit D update 11_30_08 (2)_NIM Summary" xfId="516"/>
    <cellStyle name="_Costs not in AURORA 06GRC_PCA 8 - Exhibit D update 12_31_09" xfId="517"/>
    <cellStyle name="_Costs not in AURORA 06GRC_PCA 9 -  Exhibit D April 2010 (3)" xfId="518"/>
    <cellStyle name="_Costs not in AURORA 06GRC_PCA 9 -  Exhibit D Jan 2010" xfId="519"/>
    <cellStyle name="_Costs not in AURORA 06GRC_PCA Mechanism" xfId="520"/>
    <cellStyle name="_Costs not in AURORA 06GRC_Power Costs - Comparison bx Rbtl-Staff-Jt-PC" xfId="521"/>
    <cellStyle name="_Costs not in AURORA 06GRC_Power Costs - Comparison bx Rbtl-Staff-Jt-PC_Adj Bench DR 3 for Initial Briefs (Electric)" xfId="522"/>
    <cellStyle name="_Costs not in AURORA 06GRC_Power Costs - Comparison bx Rbtl-Staff-Jt-PC_Electric Rev Req Model (2009 GRC) Rebuttal REmoval of New  WH Solar AdjustMI" xfId="523"/>
    <cellStyle name="_Costs not in AURORA 06GRC_Power Costs - Comparison bx Rbtl-Staff-Jt-PC_Electric Rev Req Model (2009 GRC) Rebuttal V1" xfId="524"/>
    <cellStyle name="_Costs not in AURORA 06GRC_Power Costs - Comparison bx Rbtl-Staff-Jt-PC_Electric Rev Req Model (2009 GRC) Revised 01-18-2010" xfId="525"/>
    <cellStyle name="_Costs not in AURORA 06GRC_Power Costs - Comparison bx Rbtl-Staff-Jt-PC_Final Order Electric EXHIBIT A-1" xfId="526"/>
    <cellStyle name="_Costs not in AURORA 06GRC_Power Costs Assumptions 2" xfId="527"/>
    <cellStyle name="_Costs not in AURORA 06GRC_Production Adj 4.37" xfId="528"/>
    <cellStyle name="_Costs not in AURORA 06GRC_Purchased Power Adj 4.03" xfId="529"/>
    <cellStyle name="_Costs not in AURORA 06GRC_Rebuttal Power Costs" xfId="530"/>
    <cellStyle name="_Costs not in AURORA 06GRC_Rebuttal Power Costs_Adj Bench DR 3 for Initial Briefs (Electric)" xfId="531"/>
    <cellStyle name="_Costs not in AURORA 06GRC_Rebuttal Power Costs_Electric Rev Req Model (2009 GRC) Rebuttal REmoval of New  WH Solar AdjustMI" xfId="532"/>
    <cellStyle name="_Costs not in AURORA 06GRC_Rebuttal Power Costs_Electric Rev Req Model (2009 GRC) Rebuttal V1" xfId="533"/>
    <cellStyle name="_Costs not in AURORA 06GRC_Rebuttal Power Costs_Electric Rev Req Model (2009 GRC) Revised 01-18-2010" xfId="534"/>
    <cellStyle name="_Costs not in AURORA 06GRC_Rebuttal Power Costs_Final Order Electric EXHIBIT A-1" xfId="535"/>
    <cellStyle name="_Costs not in AURORA 06GRC_ROR &amp; CONV FACTOR" xfId="536"/>
    <cellStyle name="_Costs not in AURORA 06GRC_ROR 5.02" xfId="537"/>
    <cellStyle name="_Costs not in AURORA 06GRC_Transmission Workbook for May BOD" xfId="538"/>
    <cellStyle name="_Costs not in AURORA 06GRC_Wind Integration 10GRC" xfId="539"/>
    <cellStyle name="_Costs not in AURORA 2006GRC 6.15.06" xfId="540"/>
    <cellStyle name="_Costs not in AURORA 2006GRC 6.15.06 2" xfId="541"/>
    <cellStyle name="_Costs not in AURORA 2006GRC 6.15.06 2 2" xfId="3608"/>
    <cellStyle name="_Costs not in AURORA 2006GRC 6.15.06 3" xfId="542"/>
    <cellStyle name="_Costs not in AURORA 2006GRC 6.15.06 4" xfId="543"/>
    <cellStyle name="_Costs not in AURORA 2006GRC 6.15.06 5" xfId="544"/>
    <cellStyle name="_Costs not in AURORA 2006GRC 6.15.06_04 07E Wild Horse Wind Expansion (C) (2)" xfId="545"/>
    <cellStyle name="_Costs not in AURORA 2006GRC 6.15.06_04 07E Wild Horse Wind Expansion (C) (2)_Adj Bench DR 3 for Initial Briefs (Electric)" xfId="546"/>
    <cellStyle name="_Costs not in AURORA 2006GRC 6.15.06_04 07E Wild Horse Wind Expansion (C) (2)_Book1" xfId="547"/>
    <cellStyle name="_Costs not in AURORA 2006GRC 6.15.06_04 07E Wild Horse Wind Expansion (C) (2)_Electric Rev Req Model (2009 GRC) " xfId="548"/>
    <cellStyle name="_Costs not in AURORA 2006GRC 6.15.06_04 07E Wild Horse Wind Expansion (C) (2)_Electric Rev Req Model (2009 GRC) Rebuttal REmoval of New  WH Solar AdjustMI" xfId="549"/>
    <cellStyle name="_Costs not in AURORA 2006GRC 6.15.06_04 07E Wild Horse Wind Expansion (C) (2)_Electric Rev Req Model (2009 GRC) Rebuttal V1" xfId="550"/>
    <cellStyle name="_Costs not in AURORA 2006GRC 6.15.06_04 07E Wild Horse Wind Expansion (C) (2)_Electric Rev Req Model (2009 GRC) Revised 01-18-2010" xfId="551"/>
    <cellStyle name="_Costs not in AURORA 2006GRC 6.15.06_04 07E Wild Horse Wind Expansion (C) (2)_Electric Rev Req Model (2010 GRC)" xfId="552"/>
    <cellStyle name="_Costs not in AURORA 2006GRC 6.15.06_04 07E Wild Horse Wind Expansion (C) (2)_Electric Rev Req Model (2010 GRC) SF" xfId="553"/>
    <cellStyle name="_Costs not in AURORA 2006GRC 6.15.06_04 07E Wild Horse Wind Expansion (C) (2)_Final Order Electric EXHIBIT A-1" xfId="554"/>
    <cellStyle name="_Costs not in AURORA 2006GRC 6.15.06_04 07E Wild Horse Wind Expansion (C) (2)_JHS-4 through JHS-7 Elec (2009 GRC) " xfId="555"/>
    <cellStyle name="_Costs not in AURORA 2006GRC 6.15.06_04 07E Wild Horse Wind Expansion (C) (2)_TENASKA REGULATORY ASSET" xfId="556"/>
    <cellStyle name="_Costs not in AURORA 2006GRC 6.15.06_16.37E Wild Horse Expansion DeferralRevwrkingfile SF" xfId="557"/>
    <cellStyle name="_Costs not in AURORA 2006GRC 6.15.06_2009 GRC Compl Filing - Exhibit D" xfId="558"/>
    <cellStyle name="_Costs not in AURORA 2006GRC 6.15.06_2011 Asset Mgmt Report Generation" xfId="3609"/>
    <cellStyle name="_Costs not in AURORA 2006GRC 6.15.06_2011 Asset Mgmt Report Generation 2" xfId="3610"/>
    <cellStyle name="_Costs not in AURORA 2006GRC 6.15.06_2011 Under Earnings 9.7" xfId="559"/>
    <cellStyle name="_Costs not in AURORA 2006GRC 6.15.06_2011-01 Power Gen ASM Prototype" xfId="3611"/>
    <cellStyle name="_Costs not in AURORA 2006GRC 6.15.06_2011-01 Power Gen ASM Prototype 2" xfId="3612"/>
    <cellStyle name="_Costs not in AURORA 2006GRC 6.15.06_4 31 Regulatory Assets and Liabilities  7 06- Exhibit D" xfId="560"/>
    <cellStyle name="_Costs not in AURORA 2006GRC 6.15.06_4 31 Regulatory Assets and Liabilities  7 06- Exhibit D_NIM Summary" xfId="561"/>
    <cellStyle name="_Costs not in AURORA 2006GRC 6.15.06_4 32 Regulatory Assets and Liabilities  7 06- Exhibit D" xfId="562"/>
    <cellStyle name="_Costs not in AURORA 2006GRC 6.15.06_4 32 Regulatory Assets and Liabilities  7 06- Exhibit D_NIM Summary" xfId="563"/>
    <cellStyle name="_Costs not in AURORA 2006GRC 6.15.06_4.34E Mint Farm Deferral" xfId="564"/>
    <cellStyle name="_Costs not in AURORA 2006GRC 6.15.06_Book1 (8)" xfId="565"/>
    <cellStyle name="_Costs not in AURORA 2006GRC 6.15.06_Book2" xfId="566"/>
    <cellStyle name="_Costs not in AURORA 2006GRC 6.15.06_Book2_Adj Bench DR 3 for Initial Briefs (Electric)" xfId="567"/>
    <cellStyle name="_Costs not in AURORA 2006GRC 6.15.06_Book2_Electric Rev Req Model (2009 GRC) Rebuttal REmoval of New  WH Solar AdjustMI" xfId="568"/>
    <cellStyle name="_Costs not in AURORA 2006GRC 6.15.06_Book2_Electric Rev Req Model (2009 GRC) Rebuttal V1" xfId="569"/>
    <cellStyle name="_Costs not in AURORA 2006GRC 6.15.06_Book2_Electric Rev Req Model (2009 GRC) Revised 01-18-2010" xfId="570"/>
    <cellStyle name="_Costs not in AURORA 2006GRC 6.15.06_Book2_Final Order Electric EXHIBIT A-1" xfId="571"/>
    <cellStyle name="_Costs not in AURORA 2006GRC 6.15.06_Book4" xfId="572"/>
    <cellStyle name="_Costs not in AURORA 2006GRC 6.15.06_Book9" xfId="573"/>
    <cellStyle name="_Costs not in AURORA 2006GRC 6.15.06_Chelan PUD Power Costs (8-10)" xfId="574"/>
    <cellStyle name="_Costs not in AURORA 2006GRC 6.15.06_Costs for Imputing" xfId="575"/>
    <cellStyle name="_Costs not in AURORA 2006GRC 6.15.06_Electric Margin Recon" xfId="576"/>
    <cellStyle name="_Costs not in AURORA 2006GRC 6.15.06_Electric Rev Req Model (2009 GRC) Rebuttal V1" xfId="577"/>
    <cellStyle name="_Costs not in AURORA 2006GRC 6.15.06_INPUTS" xfId="578"/>
    <cellStyle name="_Costs not in AURORA 2006GRC 6.15.06_JHS-4 through JHS-7 Elec (2009 GRC)" xfId="579"/>
    <cellStyle name="_Costs not in AURORA 2006GRC 6.15.06_NIM Summary" xfId="580"/>
    <cellStyle name="_Costs not in AURORA 2006GRC 6.15.06_NIM Summary 09GRC" xfId="581"/>
    <cellStyle name="_Costs not in AURORA 2006GRC 6.15.06_PCA 9 -  Exhibit D April 2010 (3)" xfId="582"/>
    <cellStyle name="_Costs not in AURORA 2006GRC 6.15.06_PCA Mechanism" xfId="583"/>
    <cellStyle name="_Costs not in AURORA 2006GRC 6.15.06_Power Costs - Comparison bx Rbtl-Staff-Jt-PC" xfId="584"/>
    <cellStyle name="_Costs not in AURORA 2006GRC 6.15.06_Power Costs - Comparison bx Rbtl-Staff-Jt-PC_Adj Bench DR 3 for Initial Briefs (Electric)" xfId="585"/>
    <cellStyle name="_Costs not in AURORA 2006GRC 6.15.06_Power Costs - Comparison bx Rbtl-Staff-Jt-PC_Electric Rev Req Model (2009 GRC) Rebuttal REmoval of New  WH Solar AdjustMI" xfId="586"/>
    <cellStyle name="_Costs not in AURORA 2006GRC 6.15.06_Power Costs - Comparison bx Rbtl-Staff-Jt-PC_Electric Rev Req Model (2009 GRC) Rebuttal V1" xfId="587"/>
    <cellStyle name="_Costs not in AURORA 2006GRC 6.15.06_Power Costs - Comparison bx Rbtl-Staff-Jt-PC_Electric Rev Req Model (2009 GRC) Revised 01-18-2010" xfId="588"/>
    <cellStyle name="_Costs not in AURORA 2006GRC 6.15.06_Power Costs - Comparison bx Rbtl-Staff-Jt-PC_Final Order Electric EXHIBIT A-1" xfId="589"/>
    <cellStyle name="_Costs not in AURORA 2006GRC 6.15.06_Power Costs Assumptions 2" xfId="590"/>
    <cellStyle name="_Costs not in AURORA 2006GRC 6.15.06_Production Adj 4.37" xfId="591"/>
    <cellStyle name="_Costs not in AURORA 2006GRC 6.15.06_Purchased Power Adj 4.03" xfId="592"/>
    <cellStyle name="_Costs not in AURORA 2006GRC 6.15.06_Rebuttal Power Costs" xfId="593"/>
    <cellStyle name="_Costs not in AURORA 2006GRC 6.15.06_Rebuttal Power Costs_Adj Bench DR 3 for Initial Briefs (Electric)" xfId="594"/>
    <cellStyle name="_Costs not in AURORA 2006GRC 6.15.06_Rebuttal Power Costs_Electric Rev Req Model (2009 GRC) Rebuttal REmoval of New  WH Solar AdjustMI" xfId="595"/>
    <cellStyle name="_Costs not in AURORA 2006GRC 6.15.06_Rebuttal Power Costs_Electric Rev Req Model (2009 GRC) Rebuttal V1" xfId="596"/>
    <cellStyle name="_Costs not in AURORA 2006GRC 6.15.06_Rebuttal Power Costs_Electric Rev Req Model (2009 GRC) Revised 01-18-2010" xfId="597"/>
    <cellStyle name="_Costs not in AURORA 2006GRC 6.15.06_Rebuttal Power Costs_Final Order Electric EXHIBIT A-1" xfId="598"/>
    <cellStyle name="_Costs not in AURORA 2006GRC 6.15.06_ROR &amp; CONV FACTOR" xfId="599"/>
    <cellStyle name="_Costs not in AURORA 2006GRC 6.15.06_ROR 5.02" xfId="600"/>
    <cellStyle name="_Costs not in AURORA 2006GRC 6.15.06_Wind Integration 10GRC" xfId="601"/>
    <cellStyle name="_Costs not in AURORA 2006GRC w gas price updated" xfId="602"/>
    <cellStyle name="_Costs not in AURORA 2006GRC w gas price updated 2" xfId="603"/>
    <cellStyle name="_Costs not in AURORA 2006GRC w gas price updated 2 2" xfId="3613"/>
    <cellStyle name="_Costs not in AURORA 2006GRC w gas price updated 2 2 2" xfId="3614"/>
    <cellStyle name="_Costs not in AURORA 2006GRC w gas price updated 2 3" xfId="3615"/>
    <cellStyle name="_Costs not in AURORA 2006GRC w gas price updated 2_7. Capital ASM Mar 2" xfId="3616"/>
    <cellStyle name="_Costs not in AURORA 2006GRC w gas price updated 2_7. Capital ASM Mar 2 2" xfId="3617"/>
    <cellStyle name="_Costs not in AURORA 2006GRC w gas price updated 3" xfId="604"/>
    <cellStyle name="_Costs not in AURORA 2006GRC w gas price updated 3 2" xfId="3618"/>
    <cellStyle name="_Costs not in AURORA 2006GRC w gas price updated 3 2 2" xfId="3619"/>
    <cellStyle name="_Costs not in AURORA 2006GRC w gas price updated 3 3" xfId="3620"/>
    <cellStyle name="_Costs not in AURORA 2006GRC w gas price updated 3_7. Capital ASM Mar 2" xfId="3621"/>
    <cellStyle name="_Costs not in AURORA 2006GRC w gas price updated 3_7. Capital ASM Mar 2 2" xfId="3622"/>
    <cellStyle name="_Costs not in AURORA 2006GRC w gas price updated 4" xfId="3623"/>
    <cellStyle name="_Costs not in AURORA 2006GRC w gas price updated 4 2" xfId="3624"/>
    <cellStyle name="_Costs not in AURORA 2006GRC w gas price updated 4 2 2" xfId="3625"/>
    <cellStyle name="_Costs not in AURORA 2006GRC w gas price updated_2011 Under Earnings 9.7" xfId="605"/>
    <cellStyle name="_Costs not in AURORA 2006GRC w gas price updated_Adj Bench DR 3 for Initial Briefs (Electric)" xfId="606"/>
    <cellStyle name="_Costs not in AURORA 2006GRC w gas price updated_Book1" xfId="607"/>
    <cellStyle name="_Costs not in AURORA 2006GRC w gas price updated_Book1 (8)" xfId="608"/>
    <cellStyle name="_Costs not in AURORA 2006GRC w gas price updated_Book2" xfId="609"/>
    <cellStyle name="_Costs not in AURORA 2006GRC w gas price updated_Book2_Adj Bench DR 3 for Initial Briefs (Electric)" xfId="610"/>
    <cellStyle name="_Costs not in AURORA 2006GRC w gas price updated_Book2_Customer Rate Increases 10.3" xfId="611"/>
    <cellStyle name="_Costs not in AURORA 2006GRC w gas price updated_Book2_Customer Rate Increases 10.3 2" xfId="612"/>
    <cellStyle name="_Costs not in AURORA 2006GRC w gas price updated_Book2_Customer Rate Increases 10.3 3" xfId="613"/>
    <cellStyle name="_Costs not in AURORA 2006GRC w gas price updated_Book2_Electric Rev Req Model (2009 GRC) Rebuttal REmoval of New  WH Solar AdjustMI" xfId="614"/>
    <cellStyle name="_Costs not in AURORA 2006GRC w gas price updated_Book2_Electric Rev Req Model (2009 GRC) Rebuttal V1" xfId="615"/>
    <cellStyle name="_Costs not in AURORA 2006GRC w gas price updated_Book2_Electric Rev Req Model (2009 GRC) Revised 01-18-2010" xfId="616"/>
    <cellStyle name="_Costs not in AURORA 2006GRC w gas price updated_Book2_Final Order Electric EXHIBIT A-1" xfId="617"/>
    <cellStyle name="_Costs not in AURORA 2006GRC w gas price updated_Chelan PUD Power Costs (8-10)" xfId="618"/>
    <cellStyle name="_Costs not in AURORA 2006GRC w gas price updated_Customer Rate Increases 10.3" xfId="619"/>
    <cellStyle name="_Costs not in AURORA 2006GRC w gas price updated_Customer Rate Increases 9.7" xfId="620"/>
    <cellStyle name="_Costs not in AURORA 2006GRC w gas price updated_EBITDA Budget vs Outlook 4&amp;8 Final" xfId="621"/>
    <cellStyle name="_Costs not in AURORA 2006GRC w gas price updated_Electric Rev Req Model (2009 GRC) " xfId="622"/>
    <cellStyle name="_Costs not in AURORA 2006GRC w gas price updated_Electric Rev Req Model (2009 GRC) Rebuttal REmoval of New  WH Solar AdjustMI" xfId="623"/>
    <cellStyle name="_Costs not in AURORA 2006GRC w gas price updated_Electric Rev Req Model (2009 GRC) Rebuttal V1" xfId="624"/>
    <cellStyle name="_Costs not in AURORA 2006GRC w gas price updated_Electric Rev Req Model (2009 GRC) Revised 01-18-2010" xfId="625"/>
    <cellStyle name="_Costs not in AURORA 2006GRC w gas price updated_Electric Rev Req Model (2010 GRC)" xfId="626"/>
    <cellStyle name="_Costs not in AURORA 2006GRC w gas price updated_Electric Rev Req Model (2010 GRC) SF" xfId="627"/>
    <cellStyle name="_Costs not in AURORA 2006GRC w gas price updated_Final Order Electric EXHIBIT A-1" xfId="628"/>
    <cellStyle name="_Costs not in AURORA 2006GRC w gas price updated_JE's for Model" xfId="629"/>
    <cellStyle name="_Costs not in AURORA 2006GRC w gas price updated_JE's for Model 2" xfId="630"/>
    <cellStyle name="_Costs not in AURORA 2006GRC w gas price updated_JE's for Model 3" xfId="631"/>
    <cellStyle name="_Costs not in AURORA 2006GRC w gas price updated_JHS-4 through JHS-7 Elec (2009 GRC)" xfId="632"/>
    <cellStyle name="_Costs not in AURORA 2006GRC w gas price updated_JHS-4 through JHS-7 Elec (2009 GRC) " xfId="633"/>
    <cellStyle name="_Costs not in AURORA 2006GRC w gas price updated_NIM Summary" xfId="634"/>
    <cellStyle name="_Costs not in AURORA 2006GRC w gas price updated_Outlook to Outlook" xfId="635"/>
    <cellStyle name="_Costs not in AURORA 2006GRC w gas price updated_PCA Mechanism" xfId="636"/>
    <cellStyle name="_Costs not in AURORA 2006GRC w gas price updated_Power Costs Assumptions 2" xfId="637"/>
    <cellStyle name="_Costs not in AURORA 2006GRC w gas price updated_Rebuttal Power Costs" xfId="638"/>
    <cellStyle name="_Costs not in AURORA 2006GRC w gas price updated_Rebuttal Power Costs_Adj Bench DR 3 for Initial Briefs (Electric)" xfId="639"/>
    <cellStyle name="_Costs not in AURORA 2006GRC w gas price updated_Rebuttal Power Costs_Electric Rev Req Model (2009 GRC) Rebuttal REmoval of New  WH Solar AdjustMI" xfId="640"/>
    <cellStyle name="_Costs not in AURORA 2006GRC w gas price updated_Rebuttal Power Costs_Electric Rev Req Model (2009 GRC) Rebuttal V1" xfId="641"/>
    <cellStyle name="_Costs not in AURORA 2006GRC w gas price updated_Rebuttal Power Costs_Electric Rev Req Model (2009 GRC) Revised 01-18-2010" xfId="642"/>
    <cellStyle name="_Costs not in AURORA 2006GRC w gas price updated_Rebuttal Power Costs_Final Order Electric EXHIBIT A-1" xfId="643"/>
    <cellStyle name="_Costs not in AURORA 2006GRC w gas price updated_Summary" xfId="644"/>
    <cellStyle name="_Costs not in AURORA 2006GRC w gas price updated_Summary 2" xfId="645"/>
    <cellStyle name="_Costs not in AURORA 2006GRC w gas price updated_Summary 3" xfId="646"/>
    <cellStyle name="_Costs not in AURORA 2006GRC w gas price updated_TENASKA REGULATORY ASSET" xfId="647"/>
    <cellStyle name="_Costs not in AURORA 2007 Rate Case" xfId="648"/>
    <cellStyle name="_Costs not in AURORA 2007 Rate Case 2" xfId="649"/>
    <cellStyle name="_Costs not in AURORA 2007 Rate Case 2 2" xfId="3626"/>
    <cellStyle name="_Costs not in AURORA 2007 Rate Case 2 2 2" xfId="3627"/>
    <cellStyle name="_Costs not in AURORA 2007 Rate Case 2 3" xfId="3628"/>
    <cellStyle name="_Costs not in AURORA 2007 Rate Case 2_7. Capital ASM Mar 2" xfId="3629"/>
    <cellStyle name="_Costs not in AURORA 2007 Rate Case 2_7. Capital ASM Mar 2 2" xfId="3630"/>
    <cellStyle name="_Costs not in AURORA 2007 Rate Case 3" xfId="650"/>
    <cellStyle name="_Costs not in AURORA 2007 Rate Case 3 2" xfId="3631"/>
    <cellStyle name="_Costs not in AURORA 2007 Rate Case 3 2 2" xfId="3632"/>
    <cellStyle name="_Costs not in AURORA 2007 Rate Case 3 3" xfId="3633"/>
    <cellStyle name="_Costs not in AURORA 2007 Rate Case 3_7. Capital ASM Mar 2" xfId="3634"/>
    <cellStyle name="_Costs not in AURORA 2007 Rate Case 3_7. Capital ASM Mar 2 2" xfId="3635"/>
    <cellStyle name="_Costs not in AURORA 2007 Rate Case 4" xfId="651"/>
    <cellStyle name="_Costs not in AURORA 2007 Rate Case 4 2" xfId="3636"/>
    <cellStyle name="_Costs not in AURORA 2007 Rate Case 4 2 2" xfId="3637"/>
    <cellStyle name="_Costs not in AURORA 2007 Rate Case 5" xfId="652"/>
    <cellStyle name="_Costs not in AURORA 2007 Rate Case_(C) WHE Proforma with ITC cash grant 10 Yr Amort_for deferral_102809" xfId="653"/>
    <cellStyle name="_Costs not in AURORA 2007 Rate Case_(C) WHE Proforma with ITC cash grant 10 Yr Amort_for deferral_102809_16.07E Wild Horse Wind Expansionwrkingfile" xfId="654"/>
    <cellStyle name="_Costs not in AURORA 2007 Rate Case_(C) WHE Proforma with ITC cash grant 10 Yr Amort_for deferral_102809_16.07E Wild Horse Wind Expansionwrkingfile SF" xfId="655"/>
    <cellStyle name="_Costs not in AURORA 2007 Rate Case_(C) WHE Proforma with ITC cash grant 10 Yr Amort_for deferral_102809_16.37E Wild Horse Expansion DeferralRevwrkingfile SF" xfId="656"/>
    <cellStyle name="_Costs not in AURORA 2007 Rate Case_(C) WHE Proforma with ITC cash grant 10 Yr Amort_for rebuttal_120709" xfId="657"/>
    <cellStyle name="_Costs not in AURORA 2007 Rate Case_04.07E Wild Horse Wind Expansion" xfId="658"/>
    <cellStyle name="_Costs not in AURORA 2007 Rate Case_04.07E Wild Horse Wind Expansion_16.07E Wild Horse Wind Expansionwrkingfile" xfId="659"/>
    <cellStyle name="_Costs not in AURORA 2007 Rate Case_04.07E Wild Horse Wind Expansion_16.07E Wild Horse Wind Expansionwrkingfile SF" xfId="660"/>
    <cellStyle name="_Costs not in AURORA 2007 Rate Case_04.07E Wild Horse Wind Expansion_16.37E Wild Horse Expansion DeferralRevwrkingfile SF" xfId="661"/>
    <cellStyle name="_Costs not in AURORA 2007 Rate Case_16.07E Wild Horse Wind Expansionwrkingfile" xfId="662"/>
    <cellStyle name="_Costs not in AURORA 2007 Rate Case_16.07E Wild Horse Wind Expansionwrkingfile SF" xfId="663"/>
    <cellStyle name="_Costs not in AURORA 2007 Rate Case_16.37E Wild Horse Expansion DeferralRevwrkingfile SF" xfId="664"/>
    <cellStyle name="_Costs not in AURORA 2007 Rate Case_2009 GRC Compl Filing - Exhibit D" xfId="665"/>
    <cellStyle name="_Costs not in AURORA 2007 Rate Case_2011 Asset Mgmt Report Generation" xfId="3638"/>
    <cellStyle name="_Costs not in AURORA 2007 Rate Case_2011 Asset Mgmt Report Generation 2" xfId="3639"/>
    <cellStyle name="_Costs not in AURORA 2007 Rate Case_2011 Under Earnings 9.7" xfId="666"/>
    <cellStyle name="_Costs not in AURORA 2007 Rate Case_2011-01 Power Gen ASM Prototype" xfId="3640"/>
    <cellStyle name="_Costs not in AURORA 2007 Rate Case_2011-01 Power Gen ASM Prototype 2" xfId="3641"/>
    <cellStyle name="_Costs not in AURORA 2007 Rate Case_4 31 Regulatory Assets and Liabilities  7 06- Exhibit D" xfId="667"/>
    <cellStyle name="_Costs not in AURORA 2007 Rate Case_4 31 Regulatory Assets and Liabilities  7 06- Exhibit D_NIM Summary" xfId="668"/>
    <cellStyle name="_Costs not in AURORA 2007 Rate Case_4 32 Regulatory Assets and Liabilities  7 06- Exhibit D" xfId="669"/>
    <cellStyle name="_Costs not in AURORA 2007 Rate Case_4 32 Regulatory Assets and Liabilities  7 06- Exhibit D_NIM Summary" xfId="670"/>
    <cellStyle name="_Costs not in AURORA 2007 Rate Case_4.34E Mint Farm Deferral" xfId="671"/>
    <cellStyle name="_Costs not in AURORA 2007 Rate Case_Book1 (8)" xfId="672"/>
    <cellStyle name="_Costs not in AURORA 2007 Rate Case_Book2" xfId="673"/>
    <cellStyle name="_Costs not in AURORA 2007 Rate Case_Book2_Adj Bench DR 3 for Initial Briefs (Electric)" xfId="674"/>
    <cellStyle name="_Costs not in AURORA 2007 Rate Case_Book2_Customer Rate Increases 10.3" xfId="675"/>
    <cellStyle name="_Costs not in AURORA 2007 Rate Case_Book2_Customer Rate Increases 10.3 2" xfId="676"/>
    <cellStyle name="_Costs not in AURORA 2007 Rate Case_Book2_Customer Rate Increases 10.3 3" xfId="677"/>
    <cellStyle name="_Costs not in AURORA 2007 Rate Case_Book2_Electric Rev Req Model (2009 GRC) Rebuttal REmoval of New  WH Solar AdjustMI" xfId="678"/>
    <cellStyle name="_Costs not in AURORA 2007 Rate Case_Book2_Electric Rev Req Model (2009 GRC) Rebuttal V1" xfId="679"/>
    <cellStyle name="_Costs not in AURORA 2007 Rate Case_Book2_Electric Rev Req Model (2009 GRC) Revised 01-18-2010" xfId="680"/>
    <cellStyle name="_Costs not in AURORA 2007 Rate Case_Book2_Final Order Electric EXHIBIT A-1" xfId="681"/>
    <cellStyle name="_Costs not in AURORA 2007 Rate Case_Book4" xfId="682"/>
    <cellStyle name="_Costs not in AURORA 2007 Rate Case_Book9" xfId="683"/>
    <cellStyle name="_Costs not in AURORA 2007 Rate Case_Chelan PUD Power Costs (8-10)" xfId="684"/>
    <cellStyle name="_Costs not in AURORA 2007 Rate Case_Costs for Imputing" xfId="685"/>
    <cellStyle name="_Costs not in AURORA 2007 Rate Case_Customer Rate Increases 10.3" xfId="686"/>
    <cellStyle name="_Costs not in AURORA 2007 Rate Case_Customer Rate Increases 9.7" xfId="687"/>
    <cellStyle name="_Costs not in AURORA 2007 Rate Case_Electric COS Inputs" xfId="688"/>
    <cellStyle name="_Costs not in AURORA 2007 Rate Case_Electric COS Inputs 2" xfId="689"/>
    <cellStyle name="_Costs not in AURORA 2007 Rate Case_Electric COS Inputs 3" xfId="690"/>
    <cellStyle name="_Costs not in AURORA 2007 Rate Case_Electric COS Inputs_PCA Mechanism" xfId="691"/>
    <cellStyle name="_Costs not in AURORA 2007 Rate Case_Electric COS Inputs_Power Costs Assumptions 2" xfId="692"/>
    <cellStyle name="_Costs not in AURORA 2007 Rate Case_Electric Margin Recon" xfId="693"/>
    <cellStyle name="_Costs not in AURORA 2007 Rate Case_Electric Rev Req Model (2009 GRC) Rebuttal V1" xfId="694"/>
    <cellStyle name="_Costs not in AURORA 2007 Rate Case_JE's for Model" xfId="695"/>
    <cellStyle name="_Costs not in AURORA 2007 Rate Case_JE's for Model 2" xfId="696"/>
    <cellStyle name="_Costs not in AURORA 2007 Rate Case_JE's for Model 3" xfId="697"/>
    <cellStyle name="_Costs not in AURORA 2007 Rate Case_JHS-4 through JHS-7 Elec (2009 GRC)" xfId="698"/>
    <cellStyle name="_Costs not in AURORA 2007 Rate Case_NIM Summary" xfId="699"/>
    <cellStyle name="_Costs not in AURORA 2007 Rate Case_NIM Summary 09GRC" xfId="700"/>
    <cellStyle name="_Costs not in AURORA 2007 Rate Case_PCA 9 -  Exhibit D April 2010 (3)" xfId="701"/>
    <cellStyle name="_Costs not in AURORA 2007 Rate Case_PCA Mechanism" xfId="702"/>
    <cellStyle name="_Costs not in AURORA 2007 Rate Case_Power Costs - Comparison bx Rbtl-Staff-Jt-PC" xfId="703"/>
    <cellStyle name="_Costs not in AURORA 2007 Rate Case_Power Costs - Comparison bx Rbtl-Staff-Jt-PC_Adj Bench DR 3 for Initial Briefs (Electric)" xfId="704"/>
    <cellStyle name="_Costs not in AURORA 2007 Rate Case_Power Costs - Comparison bx Rbtl-Staff-Jt-PC_Electric Rev Req Model (2009 GRC) Rebuttal REmoval of New  WH Solar AdjustMI" xfId="705"/>
    <cellStyle name="_Costs not in AURORA 2007 Rate Case_Power Costs - Comparison bx Rbtl-Staff-Jt-PC_Electric Rev Req Model (2009 GRC) Rebuttal V1" xfId="706"/>
    <cellStyle name="_Costs not in AURORA 2007 Rate Case_Power Costs - Comparison bx Rbtl-Staff-Jt-PC_Electric Rev Req Model (2009 GRC) Revised 01-18-2010" xfId="707"/>
    <cellStyle name="_Costs not in AURORA 2007 Rate Case_Power Costs - Comparison bx Rbtl-Staff-Jt-PC_Final Order Electric EXHIBIT A-1" xfId="708"/>
    <cellStyle name="_Costs not in AURORA 2007 Rate Case_Power Costs Assumptions 2" xfId="709"/>
    <cellStyle name="_Costs not in AURORA 2007 Rate Case_Production Adj 4.37" xfId="710"/>
    <cellStyle name="_Costs not in AURORA 2007 Rate Case_Purchased Power Adj 4.03" xfId="711"/>
    <cellStyle name="_Costs not in AURORA 2007 Rate Case_Rebuttal Power Costs" xfId="712"/>
    <cellStyle name="_Costs not in AURORA 2007 Rate Case_Rebuttal Power Costs_Adj Bench DR 3 for Initial Briefs (Electric)" xfId="713"/>
    <cellStyle name="_Costs not in AURORA 2007 Rate Case_Rebuttal Power Costs_Electric Rev Req Model (2009 GRC) Rebuttal REmoval of New  WH Solar AdjustMI" xfId="714"/>
    <cellStyle name="_Costs not in AURORA 2007 Rate Case_Rebuttal Power Costs_Electric Rev Req Model (2009 GRC) Rebuttal V1" xfId="715"/>
    <cellStyle name="_Costs not in AURORA 2007 Rate Case_Rebuttal Power Costs_Electric Rev Req Model (2009 GRC) Revised 01-18-2010" xfId="716"/>
    <cellStyle name="_Costs not in AURORA 2007 Rate Case_Rebuttal Power Costs_Final Order Electric EXHIBIT A-1" xfId="717"/>
    <cellStyle name="_Costs not in AURORA 2007 Rate Case_ROR 5.02" xfId="718"/>
    <cellStyle name="_Costs not in AURORA 2007 Rate Case_Transmission Workbook for May BOD" xfId="719"/>
    <cellStyle name="_Costs not in AURORA 2007 Rate Case_Wind Integration 10GRC" xfId="720"/>
    <cellStyle name="_Costs not in KWI3000 '06Budget" xfId="721"/>
    <cellStyle name="_Costs not in KWI3000 '06Budget 2" xfId="722"/>
    <cellStyle name="_Costs not in KWI3000 '06Budget 2 2" xfId="3642"/>
    <cellStyle name="_Costs not in KWI3000 '06Budget 2 2 2" xfId="3643"/>
    <cellStyle name="_Costs not in KWI3000 '06Budget 2 3" xfId="3644"/>
    <cellStyle name="_Costs not in KWI3000 '06Budget 2_7. Capital ASM Mar 2" xfId="3645"/>
    <cellStyle name="_Costs not in KWI3000 '06Budget 2_7. Capital ASM Mar 2 2" xfId="3646"/>
    <cellStyle name="_Costs not in KWI3000 '06Budget 3" xfId="723"/>
    <cellStyle name="_Costs not in KWI3000 '06Budget 3 2" xfId="3647"/>
    <cellStyle name="_Costs not in KWI3000 '06Budget 3 2 2" xfId="3648"/>
    <cellStyle name="_Costs not in KWI3000 '06Budget 3 3" xfId="3649"/>
    <cellStyle name="_Costs not in KWI3000 '06Budget 3_7. Capital ASM Mar 2" xfId="3650"/>
    <cellStyle name="_Costs not in KWI3000 '06Budget 3_7. Capital ASM Mar 2 2" xfId="3651"/>
    <cellStyle name="_Costs not in KWI3000 '06Budget 4" xfId="724"/>
    <cellStyle name="_Costs not in KWI3000 '06Budget 4 2" xfId="3652"/>
    <cellStyle name="_Costs not in KWI3000 '06Budget 4 2 2" xfId="3653"/>
    <cellStyle name="_Costs not in KWI3000 '06Budget 5" xfId="725"/>
    <cellStyle name="_Costs not in KWI3000 '06Budget_(C) WHE Proforma with ITC cash grant 10 Yr Amort_for deferral_102809" xfId="726"/>
    <cellStyle name="_Costs not in KWI3000 '06Budget_(C) WHE Proforma with ITC cash grant 10 Yr Amort_for deferral_102809_16.07E Wild Horse Wind Expansionwrkingfile" xfId="727"/>
    <cellStyle name="_Costs not in KWI3000 '06Budget_(C) WHE Proforma with ITC cash grant 10 Yr Amort_for deferral_102809_16.07E Wild Horse Wind Expansionwrkingfile SF" xfId="728"/>
    <cellStyle name="_Costs not in KWI3000 '06Budget_(C) WHE Proforma with ITC cash grant 10 Yr Amort_for deferral_102809_16.37E Wild Horse Expansion DeferralRevwrkingfile SF" xfId="729"/>
    <cellStyle name="_Costs not in KWI3000 '06Budget_(C) WHE Proforma with ITC cash grant 10 Yr Amort_for rebuttal_120709" xfId="730"/>
    <cellStyle name="_Costs not in KWI3000 '06Budget_04.07E Wild Horse Wind Expansion" xfId="731"/>
    <cellStyle name="_Costs not in KWI3000 '06Budget_04.07E Wild Horse Wind Expansion_16.07E Wild Horse Wind Expansionwrkingfile" xfId="732"/>
    <cellStyle name="_Costs not in KWI3000 '06Budget_04.07E Wild Horse Wind Expansion_16.07E Wild Horse Wind Expansionwrkingfile SF" xfId="733"/>
    <cellStyle name="_Costs not in KWI3000 '06Budget_04.07E Wild Horse Wind Expansion_16.37E Wild Horse Expansion DeferralRevwrkingfile SF" xfId="734"/>
    <cellStyle name="_Costs not in KWI3000 '06Budget_16.07E Wild Horse Wind Expansionwrkingfile" xfId="735"/>
    <cellStyle name="_Costs not in KWI3000 '06Budget_16.07E Wild Horse Wind Expansionwrkingfile SF" xfId="736"/>
    <cellStyle name="_Costs not in KWI3000 '06Budget_16.37E Wild Horse Expansion DeferralRevwrkingfile SF" xfId="737"/>
    <cellStyle name="_Costs not in KWI3000 '06Budget_2009 GRC Compl Filing - Exhibit D" xfId="738"/>
    <cellStyle name="_Costs not in KWI3000 '06Budget_2011 Asset Mgmt Report Generation" xfId="3654"/>
    <cellStyle name="_Costs not in KWI3000 '06Budget_2011 Asset Mgmt Report Generation 2" xfId="3655"/>
    <cellStyle name="_Costs not in KWI3000 '06Budget_2011 Under Earnings 9.7" xfId="739"/>
    <cellStyle name="_Costs not in KWI3000 '06Budget_2011-01 Power Gen ASM Prototype" xfId="3656"/>
    <cellStyle name="_Costs not in KWI3000 '06Budget_2011-01 Power Gen ASM Prototype 2" xfId="3657"/>
    <cellStyle name="_Costs not in KWI3000 '06Budget_4 31 Regulatory Assets and Liabilities  7 06- Exhibit D" xfId="740"/>
    <cellStyle name="_Costs not in KWI3000 '06Budget_4 31 Regulatory Assets and Liabilities  7 06- Exhibit D_NIM Summary" xfId="741"/>
    <cellStyle name="_Costs not in KWI3000 '06Budget_4 32 Regulatory Assets and Liabilities  7 06- Exhibit D" xfId="742"/>
    <cellStyle name="_Costs not in KWI3000 '06Budget_4 32 Regulatory Assets and Liabilities  7 06- Exhibit D_NIM Summary" xfId="743"/>
    <cellStyle name="_Costs not in KWI3000 '06Budget_4.34E Mint Farm Deferral" xfId="744"/>
    <cellStyle name="_Costs not in KWI3000 '06Budget_Book1 (8)" xfId="745"/>
    <cellStyle name="_Costs not in KWI3000 '06Budget_Book2" xfId="746"/>
    <cellStyle name="_Costs not in KWI3000 '06Budget_Book2_Adj Bench DR 3 for Initial Briefs (Electric)" xfId="747"/>
    <cellStyle name="_Costs not in KWI3000 '06Budget_Book2_Electric Rev Req Model (2009 GRC) Rebuttal REmoval of New  WH Solar AdjustMI" xfId="748"/>
    <cellStyle name="_Costs not in KWI3000 '06Budget_Book2_Electric Rev Req Model (2009 GRC) Rebuttal V1" xfId="749"/>
    <cellStyle name="_Costs not in KWI3000 '06Budget_Book2_Electric Rev Req Model (2009 GRC) Revised 01-18-2010" xfId="750"/>
    <cellStyle name="_Costs not in KWI3000 '06Budget_Book2_Final Order Electric EXHIBIT A-1" xfId="751"/>
    <cellStyle name="_Costs not in KWI3000 '06Budget_Book4" xfId="752"/>
    <cellStyle name="_Costs not in KWI3000 '06Budget_Book9" xfId="753"/>
    <cellStyle name="_Costs not in KWI3000 '06Budget_Check the Interest Calculation" xfId="754"/>
    <cellStyle name="_Costs not in KWI3000 '06Budget_Check the Interest Calculation_Scenario 1 REC vs PTC Offset" xfId="755"/>
    <cellStyle name="_Costs not in KWI3000 '06Budget_Check the Interest Calculation_Scenario 3" xfId="756"/>
    <cellStyle name="_Costs not in KWI3000 '06Budget_Chelan PUD Power Costs (8-10)" xfId="757"/>
    <cellStyle name="_Costs not in KWI3000 '06Budget_Costs for Imputing" xfId="758"/>
    <cellStyle name="_Costs not in KWI3000 '06Budget_Electric Margin Recon" xfId="759"/>
    <cellStyle name="_Costs not in KWI3000 '06Budget_Electric Rev Req Model (2009 GRC) Rebuttal V1" xfId="760"/>
    <cellStyle name="_Costs not in KWI3000 '06Budget_Exhibit D fr R Gho 12-31-08" xfId="761"/>
    <cellStyle name="_Costs not in KWI3000 '06Budget_Exhibit D fr R Gho 12-31-08 v2" xfId="762"/>
    <cellStyle name="_Costs not in KWI3000 '06Budget_Exhibit D fr R Gho 12-31-08 v2_NIM Summary" xfId="763"/>
    <cellStyle name="_Costs not in KWI3000 '06Budget_Exhibit D fr R Gho 12-31-08_NIM Summary" xfId="764"/>
    <cellStyle name="_Costs not in KWI3000 '06Budget_Hopkins Ridge Prepaid Tran - Interest Earned RY 12ME Feb  '11" xfId="765"/>
    <cellStyle name="_Costs not in KWI3000 '06Budget_Hopkins Ridge Prepaid Tran - Interest Earned RY 12ME Feb  '11_NIM Summary" xfId="766"/>
    <cellStyle name="_Costs not in KWI3000 '06Budget_Hopkins Ridge Prepaid Tran - Interest Earned RY 12ME Feb  '11_Transmission Workbook for May BOD" xfId="767"/>
    <cellStyle name="_Costs not in KWI3000 '06Budget_INPUTS" xfId="768"/>
    <cellStyle name="_Costs not in KWI3000 '06Budget_JE's for Model" xfId="769"/>
    <cellStyle name="_Costs not in KWI3000 '06Budget_JE's for Model 2" xfId="770"/>
    <cellStyle name="_Costs not in KWI3000 '06Budget_JE's for Model 3" xfId="771"/>
    <cellStyle name="_Costs not in KWI3000 '06Budget_JHS-4 through JHS-7 Elec (2009 GRC)" xfId="772"/>
    <cellStyle name="_Costs not in KWI3000 '06Budget_NIM Summary" xfId="773"/>
    <cellStyle name="_Costs not in KWI3000 '06Budget_NIM Summary 09GRC" xfId="774"/>
    <cellStyle name="_Costs not in KWI3000 '06Budget_PCA 7 - Exhibit D update 11_30_08 (2)" xfId="775"/>
    <cellStyle name="_Costs not in KWI3000 '06Budget_PCA 7 - Exhibit D update 11_30_08 (2) 2" xfId="3658"/>
    <cellStyle name="_Costs not in KWI3000 '06Budget_PCA 7 - Exhibit D update 11_30_08 (2) 2 2" xfId="3659"/>
    <cellStyle name="_Costs not in KWI3000 '06Budget_PCA 7 - Exhibit D update 11_30_08 (2) 3" xfId="3660"/>
    <cellStyle name="_Costs not in KWI3000 '06Budget_PCA 7 - Exhibit D update 11_30_08 (2)_NIM Summary" xfId="776"/>
    <cellStyle name="_Costs not in KWI3000 '06Budget_PCA 8 - Exhibit D update 12_31_09" xfId="777"/>
    <cellStyle name="_Costs not in KWI3000 '06Budget_PCA 9 -  Exhibit D April 2010 (3)" xfId="778"/>
    <cellStyle name="_Costs not in KWI3000 '06Budget_PCA 9 -  Exhibit D Jan 2010" xfId="779"/>
    <cellStyle name="_Costs not in KWI3000 '06Budget_PCA Mechanism" xfId="780"/>
    <cellStyle name="_Costs not in KWI3000 '06Budget_Power Costs - Comparison bx Rbtl-Staff-Jt-PC" xfId="781"/>
    <cellStyle name="_Costs not in KWI3000 '06Budget_Power Costs - Comparison bx Rbtl-Staff-Jt-PC_Adj Bench DR 3 for Initial Briefs (Electric)" xfId="782"/>
    <cellStyle name="_Costs not in KWI3000 '06Budget_Power Costs - Comparison bx Rbtl-Staff-Jt-PC_Electric Rev Req Model (2009 GRC) Rebuttal REmoval of New  WH Solar AdjustMI" xfId="783"/>
    <cellStyle name="_Costs not in KWI3000 '06Budget_Power Costs - Comparison bx Rbtl-Staff-Jt-PC_Electric Rev Req Model (2009 GRC) Rebuttal V1" xfId="784"/>
    <cellStyle name="_Costs not in KWI3000 '06Budget_Power Costs - Comparison bx Rbtl-Staff-Jt-PC_Electric Rev Req Model (2009 GRC) Revised 01-18-2010" xfId="785"/>
    <cellStyle name="_Costs not in KWI3000 '06Budget_Power Costs - Comparison bx Rbtl-Staff-Jt-PC_Final Order Electric EXHIBIT A-1" xfId="786"/>
    <cellStyle name="_Costs not in KWI3000 '06Budget_Power Costs Assumptions 2" xfId="787"/>
    <cellStyle name="_Costs not in KWI3000 '06Budget_Production Adj 4.37" xfId="788"/>
    <cellStyle name="_Costs not in KWI3000 '06Budget_Purchased Power Adj 4.03" xfId="789"/>
    <cellStyle name="_Costs not in KWI3000 '06Budget_Rebuttal Power Costs" xfId="790"/>
    <cellStyle name="_Costs not in KWI3000 '06Budget_Rebuttal Power Costs_Adj Bench DR 3 for Initial Briefs (Electric)" xfId="791"/>
    <cellStyle name="_Costs not in KWI3000 '06Budget_Rebuttal Power Costs_Electric Rev Req Model (2009 GRC) Rebuttal REmoval of New  WH Solar AdjustMI" xfId="792"/>
    <cellStyle name="_Costs not in KWI3000 '06Budget_Rebuttal Power Costs_Electric Rev Req Model (2009 GRC) Rebuttal V1" xfId="793"/>
    <cellStyle name="_Costs not in KWI3000 '06Budget_Rebuttal Power Costs_Electric Rev Req Model (2009 GRC) Revised 01-18-2010" xfId="794"/>
    <cellStyle name="_Costs not in KWI3000 '06Budget_Rebuttal Power Costs_Final Order Electric EXHIBIT A-1" xfId="795"/>
    <cellStyle name="_Costs not in KWI3000 '06Budget_ROR &amp; CONV FACTOR" xfId="796"/>
    <cellStyle name="_Costs not in KWI3000 '06Budget_ROR 5.02" xfId="797"/>
    <cellStyle name="_Costs not in KWI3000 '06Budget_Transmission Workbook for May BOD" xfId="798"/>
    <cellStyle name="_Costs not in KWI3000 '06Budget_Wind Integration 10GRC" xfId="799"/>
    <cellStyle name="_Customer Rate Increases 10.3" xfId="800"/>
    <cellStyle name="_Customer Rate Increases 10.3 2" xfId="801"/>
    <cellStyle name="_Customer Rate Increases 10.3 3" xfId="802"/>
    <cellStyle name="_Customer Rate Increases 9.7" xfId="803"/>
    <cellStyle name="_Customer Rate Increases 9.7 2" xfId="804"/>
    <cellStyle name="_Customer Rate Increases 9.7 3" xfId="805"/>
    <cellStyle name="_Debt" xfId="3661"/>
    <cellStyle name="_Debt 2" xfId="3662"/>
    <cellStyle name="_Debt 2 2" xfId="3663"/>
    <cellStyle name="_Debt 2 2 2" xfId="3664"/>
    <cellStyle name="_Debt 3" xfId="3665"/>
    <cellStyle name="_Debt 3 2" xfId="3666"/>
    <cellStyle name="_DEM-WP (C) Costs not in AURORA 2006GRC Order 11.30.06 Gas" xfId="806"/>
    <cellStyle name="_DEM-WP (C) Costs not in AURORA 2006GRC Order 11.30.06 Gas 2" xfId="807"/>
    <cellStyle name="_DEM-WP (C) Costs not in AURORA 2006GRC Order 11.30.06 Gas 3" xfId="808"/>
    <cellStyle name="_DEM-WP (C) Costs not in AURORA 2006GRC Order 11.30.06 Gas_Chelan PUD Power Costs (8-10)" xfId="809"/>
    <cellStyle name="_DEM-WP (C) Costs not in AURORA 2006GRC Order 11.30.06 Gas_NIM Summary" xfId="810"/>
    <cellStyle name="_DEM-WP (C) Costs not in AURORA 2006GRC Order 11.30.06 Gas_PCA Mechanism" xfId="811"/>
    <cellStyle name="_DEM-WP (C) Costs not in AURORA 2006GRC Order 11.30.06 Gas_Power Costs Assumptions 2" xfId="812"/>
    <cellStyle name="_DEM-WP (C) Power Cost 2006GRC Order" xfId="813"/>
    <cellStyle name="_DEM-WP (C) Power Cost 2006GRC Order 2" xfId="814"/>
    <cellStyle name="_DEM-WP (C) Power Cost 2006GRC Order 2 2" xfId="3667"/>
    <cellStyle name="_DEM-WP (C) Power Cost 2006GRC Order 3" xfId="815"/>
    <cellStyle name="_DEM-WP (C) Power Cost 2006GRC Order 4" xfId="816"/>
    <cellStyle name="_DEM-WP (C) Power Cost 2006GRC Order 5" xfId="817"/>
    <cellStyle name="_DEM-WP (C) Power Cost 2006GRC Order_04 07E Wild Horse Wind Expansion (C) (2)" xfId="818"/>
    <cellStyle name="_DEM-WP (C) Power Cost 2006GRC Order_04 07E Wild Horse Wind Expansion (C) (2)_Adj Bench DR 3 for Initial Briefs (Electric)" xfId="819"/>
    <cellStyle name="_DEM-WP (C) Power Cost 2006GRC Order_04 07E Wild Horse Wind Expansion (C) (2)_Book1" xfId="820"/>
    <cellStyle name="_DEM-WP (C) Power Cost 2006GRC Order_04 07E Wild Horse Wind Expansion (C) (2)_Electric Rev Req Model (2009 GRC) " xfId="821"/>
    <cellStyle name="_DEM-WP (C) Power Cost 2006GRC Order_04 07E Wild Horse Wind Expansion (C) (2)_Electric Rev Req Model (2009 GRC) Rebuttal REmoval of New  WH Solar AdjustMI" xfId="822"/>
    <cellStyle name="_DEM-WP (C) Power Cost 2006GRC Order_04 07E Wild Horse Wind Expansion (C) (2)_Electric Rev Req Model (2009 GRC) Rebuttal V1" xfId="823"/>
    <cellStyle name="_DEM-WP (C) Power Cost 2006GRC Order_04 07E Wild Horse Wind Expansion (C) (2)_Electric Rev Req Model (2009 GRC) Revised 01-18-2010" xfId="824"/>
    <cellStyle name="_DEM-WP (C) Power Cost 2006GRC Order_04 07E Wild Horse Wind Expansion (C) (2)_Electric Rev Req Model (2010 GRC)" xfId="825"/>
    <cellStyle name="_DEM-WP (C) Power Cost 2006GRC Order_04 07E Wild Horse Wind Expansion (C) (2)_Electric Rev Req Model (2010 GRC) SF" xfId="826"/>
    <cellStyle name="_DEM-WP (C) Power Cost 2006GRC Order_04 07E Wild Horse Wind Expansion (C) (2)_Final Order Electric EXHIBIT A-1" xfId="827"/>
    <cellStyle name="_DEM-WP (C) Power Cost 2006GRC Order_04 07E Wild Horse Wind Expansion (C) (2)_JHS-4 through JHS-7 Elec (2009 GRC) " xfId="828"/>
    <cellStyle name="_DEM-WP (C) Power Cost 2006GRC Order_04 07E Wild Horse Wind Expansion (C) (2)_TENASKA REGULATORY ASSET" xfId="829"/>
    <cellStyle name="_DEM-WP (C) Power Cost 2006GRC Order_16.37E Wild Horse Expansion DeferralRevwrkingfile SF" xfId="830"/>
    <cellStyle name="_DEM-WP (C) Power Cost 2006GRC Order_2009 GRC Compl Filing - Exhibit D" xfId="831"/>
    <cellStyle name="_DEM-WP (C) Power Cost 2006GRC Order_2011 Asset Mgmt Report Generation" xfId="3668"/>
    <cellStyle name="_DEM-WP (C) Power Cost 2006GRC Order_2011 Asset Mgmt Report Generation 2" xfId="3669"/>
    <cellStyle name="_DEM-WP (C) Power Cost 2006GRC Order_2011 Under Earnings 9.7" xfId="832"/>
    <cellStyle name="_DEM-WP (C) Power Cost 2006GRC Order_2011-01 Power Gen ASM Prototype" xfId="3670"/>
    <cellStyle name="_DEM-WP (C) Power Cost 2006GRC Order_2011-01 Power Gen ASM Prototype 2" xfId="3671"/>
    <cellStyle name="_DEM-WP (C) Power Cost 2006GRC Order_4 31 Regulatory Assets and Liabilities  7 06- Exhibit D" xfId="833"/>
    <cellStyle name="_DEM-WP (C) Power Cost 2006GRC Order_4 31 Regulatory Assets and Liabilities  7 06- Exhibit D_NIM Summary" xfId="834"/>
    <cellStyle name="_DEM-WP (C) Power Cost 2006GRC Order_4 32 Regulatory Assets and Liabilities  7 06- Exhibit D" xfId="835"/>
    <cellStyle name="_DEM-WP (C) Power Cost 2006GRC Order_4 32 Regulatory Assets and Liabilities  7 06- Exhibit D_NIM Summary" xfId="836"/>
    <cellStyle name="_DEM-WP (C) Power Cost 2006GRC Order_4.34E Mint Farm Deferral" xfId="837"/>
    <cellStyle name="_DEM-WP (C) Power Cost 2006GRC Order_Book1 (8)" xfId="838"/>
    <cellStyle name="_DEM-WP (C) Power Cost 2006GRC Order_Book2" xfId="839"/>
    <cellStyle name="_DEM-WP (C) Power Cost 2006GRC Order_Book2_Adj Bench DR 3 for Initial Briefs (Electric)" xfId="840"/>
    <cellStyle name="_DEM-WP (C) Power Cost 2006GRC Order_Book2_Customer Rate Increases 10.3" xfId="841"/>
    <cellStyle name="_DEM-WP (C) Power Cost 2006GRC Order_Book2_Customer Rate Increases 10.3 2" xfId="842"/>
    <cellStyle name="_DEM-WP (C) Power Cost 2006GRC Order_Book2_Customer Rate Increases 10.3 3" xfId="843"/>
    <cellStyle name="_DEM-WP (C) Power Cost 2006GRC Order_Book2_Electric Rev Req Model (2009 GRC) Rebuttal REmoval of New  WH Solar AdjustMI" xfId="844"/>
    <cellStyle name="_DEM-WP (C) Power Cost 2006GRC Order_Book2_Electric Rev Req Model (2009 GRC) Rebuttal V1" xfId="845"/>
    <cellStyle name="_DEM-WP (C) Power Cost 2006GRC Order_Book2_Electric Rev Req Model (2009 GRC) Revised 01-18-2010" xfId="846"/>
    <cellStyle name="_DEM-WP (C) Power Cost 2006GRC Order_Book2_Final Order Electric EXHIBIT A-1" xfId="847"/>
    <cellStyle name="_DEM-WP (C) Power Cost 2006GRC Order_Book4" xfId="848"/>
    <cellStyle name="_DEM-WP (C) Power Cost 2006GRC Order_Book9" xfId="849"/>
    <cellStyle name="_DEM-WP (C) Power Cost 2006GRC Order_Chelan PUD Power Costs (8-10)" xfId="850"/>
    <cellStyle name="_DEM-WP (C) Power Cost 2006GRC Order_Costs for Imputing" xfId="851"/>
    <cellStyle name="_DEM-WP (C) Power Cost 2006GRC Order_Customer Rate Increases 10.3" xfId="852"/>
    <cellStyle name="_DEM-WP (C) Power Cost 2006GRC Order_Customer Rate Increases 9.7" xfId="853"/>
    <cellStyle name="_DEM-WP (C) Power Cost 2006GRC Order_Electric COS Inputs" xfId="854"/>
    <cellStyle name="_DEM-WP (C) Power Cost 2006GRC Order_Electric COS Inputs 2" xfId="855"/>
    <cellStyle name="_DEM-WP (C) Power Cost 2006GRC Order_Electric COS Inputs 3" xfId="856"/>
    <cellStyle name="_DEM-WP (C) Power Cost 2006GRC Order_Electric COS Inputs_PCA Mechanism" xfId="857"/>
    <cellStyle name="_DEM-WP (C) Power Cost 2006GRC Order_Electric COS Inputs_Power Costs Assumptions 2" xfId="858"/>
    <cellStyle name="_DEM-WP (C) Power Cost 2006GRC Order_Electric Margin Recon" xfId="859"/>
    <cellStyle name="_DEM-WP (C) Power Cost 2006GRC Order_Electric Rev Req Model (2009 GRC) Rebuttal V1" xfId="860"/>
    <cellStyle name="_DEM-WP (C) Power Cost 2006GRC Order_JHS-4 through JHS-7 Elec (2009 GRC)" xfId="861"/>
    <cellStyle name="_DEM-WP (C) Power Cost 2006GRC Order_NIM Summary" xfId="862"/>
    <cellStyle name="_DEM-WP (C) Power Cost 2006GRC Order_NIM Summary 09GRC" xfId="863"/>
    <cellStyle name="_DEM-WP (C) Power Cost 2006GRC Order_PCA 9 -  Exhibit D April 2010 (3)" xfId="864"/>
    <cellStyle name="_DEM-WP (C) Power Cost 2006GRC Order_PCA Mechanism" xfId="865"/>
    <cellStyle name="_DEM-WP (C) Power Cost 2006GRC Order_Power Costs - Comparison bx Rbtl-Staff-Jt-PC" xfId="866"/>
    <cellStyle name="_DEM-WP (C) Power Cost 2006GRC Order_Power Costs - Comparison bx Rbtl-Staff-Jt-PC_Adj Bench DR 3 for Initial Briefs (Electric)" xfId="867"/>
    <cellStyle name="_DEM-WP (C) Power Cost 2006GRC Order_Power Costs - Comparison bx Rbtl-Staff-Jt-PC_Electric Rev Req Model (2009 GRC) Rebuttal REmoval of New  WH Solar AdjustMI" xfId="868"/>
    <cellStyle name="_DEM-WP (C) Power Cost 2006GRC Order_Power Costs - Comparison bx Rbtl-Staff-Jt-PC_Electric Rev Req Model (2009 GRC) Rebuttal V1" xfId="869"/>
    <cellStyle name="_DEM-WP (C) Power Cost 2006GRC Order_Power Costs - Comparison bx Rbtl-Staff-Jt-PC_Electric Rev Req Model (2009 GRC) Revised 01-18-2010" xfId="870"/>
    <cellStyle name="_DEM-WP (C) Power Cost 2006GRC Order_Power Costs - Comparison bx Rbtl-Staff-Jt-PC_Final Order Electric EXHIBIT A-1" xfId="871"/>
    <cellStyle name="_DEM-WP (C) Power Cost 2006GRC Order_Power Costs Assumptions 2" xfId="872"/>
    <cellStyle name="_DEM-WP (C) Power Cost 2006GRC Order_Production Adj 4.37" xfId="873"/>
    <cellStyle name="_DEM-WP (C) Power Cost 2006GRC Order_Purchased Power Adj 4.03" xfId="874"/>
    <cellStyle name="_DEM-WP (C) Power Cost 2006GRC Order_Rebuttal Power Costs" xfId="875"/>
    <cellStyle name="_DEM-WP (C) Power Cost 2006GRC Order_Rebuttal Power Costs_Adj Bench DR 3 for Initial Briefs (Electric)" xfId="876"/>
    <cellStyle name="_DEM-WP (C) Power Cost 2006GRC Order_Rebuttal Power Costs_Electric Rev Req Model (2009 GRC) Rebuttal REmoval of New  WH Solar AdjustMI" xfId="877"/>
    <cellStyle name="_DEM-WP (C) Power Cost 2006GRC Order_Rebuttal Power Costs_Electric Rev Req Model (2009 GRC) Rebuttal V1" xfId="878"/>
    <cellStyle name="_DEM-WP (C) Power Cost 2006GRC Order_Rebuttal Power Costs_Electric Rev Req Model (2009 GRC) Revised 01-18-2010" xfId="879"/>
    <cellStyle name="_DEM-WP (C) Power Cost 2006GRC Order_Rebuttal Power Costs_Final Order Electric EXHIBIT A-1" xfId="880"/>
    <cellStyle name="_DEM-WP (C) Power Cost 2006GRC Order_ROR 5.02" xfId="881"/>
    <cellStyle name="_DEM-WP (C) Power Cost 2006GRC Order_Scenario 1 REC vs PTC Offset" xfId="882"/>
    <cellStyle name="_DEM-WP (C) Power Cost 2006GRC Order_Scenario 3" xfId="883"/>
    <cellStyle name="_DEM-WP (C) Power Cost 2006GRC Order_Wind Integration 10GRC" xfId="884"/>
    <cellStyle name="_DEM-WP Revised (HC) Wild Horse 2006GRC" xfId="885"/>
    <cellStyle name="_DEM-WP Revised (HC) Wild Horse 2006GRC_16.37E Wild Horse Expansion DeferralRevwrkingfile SF" xfId="886"/>
    <cellStyle name="_DEM-WP Revised (HC) Wild Horse 2006GRC_2009 GRC Compl Filing - Exhibit D" xfId="887"/>
    <cellStyle name="_DEM-WP Revised (HC) Wild Horse 2006GRC_Adj Bench DR 3 for Initial Briefs (Electric)" xfId="888"/>
    <cellStyle name="_DEM-WP Revised (HC) Wild Horse 2006GRC_Book1" xfId="889"/>
    <cellStyle name="_DEM-WP Revised (HC) Wild Horse 2006GRC_Book2" xfId="890"/>
    <cellStyle name="_DEM-WP Revised (HC) Wild Horse 2006GRC_Book4" xfId="891"/>
    <cellStyle name="_DEM-WP Revised (HC) Wild Horse 2006GRC_Electric Rev Req Model (2009 GRC) " xfId="892"/>
    <cellStyle name="_DEM-WP Revised (HC) Wild Horse 2006GRC_Electric Rev Req Model (2009 GRC) Rebuttal" xfId="893"/>
    <cellStyle name="_DEM-WP Revised (HC) Wild Horse 2006GRC_Electric Rev Req Model (2009 GRC) Rebuttal REmoval of New  WH Solar AdjustMI" xfId="894"/>
    <cellStyle name="_DEM-WP Revised (HC) Wild Horse 2006GRC_Electric Rev Req Model (2009 GRC) Rebuttal V1" xfId="895"/>
    <cellStyle name="_DEM-WP Revised (HC) Wild Horse 2006GRC_Electric Rev Req Model (2009 GRC) Revised 01-18-2010" xfId="896"/>
    <cellStyle name="_DEM-WP Revised (HC) Wild Horse 2006GRC_Electric Rev Req Model (2010 GRC)" xfId="897"/>
    <cellStyle name="_DEM-WP Revised (HC) Wild Horse 2006GRC_Electric Rev Req Model (2010 GRC) SF" xfId="898"/>
    <cellStyle name="_DEM-WP Revised (HC) Wild Horse 2006GRC_Final Order Electric EXHIBIT A-1" xfId="899"/>
    <cellStyle name="_DEM-WP Revised (HC) Wild Horse 2006GRC_JHS-4 through JHS-7 Elec (2009 GRC) " xfId="900"/>
    <cellStyle name="_DEM-WP Revised (HC) Wild Horse 2006GRC_NIM Summary" xfId="901"/>
    <cellStyle name="_DEM-WP Revised (HC) Wild Horse 2006GRC_Power Costs - Comparison bx Rbtl-Staff-Jt-PC" xfId="902"/>
    <cellStyle name="_DEM-WP Revised (HC) Wild Horse 2006GRC_Rebuttal Power Costs" xfId="903"/>
    <cellStyle name="_DEM-WP Revised (HC) Wild Horse 2006GRC_TENASKA REGULATORY ASSET" xfId="904"/>
    <cellStyle name="_DEM-WP(C) Colstrip FOR" xfId="905"/>
    <cellStyle name="_DEM-WP(C) Colstrip FOR_(C) WHE Proforma with ITC cash grant 10 Yr Amort_for rebuttal_120709" xfId="906"/>
    <cellStyle name="_DEM-WP(C) Colstrip FOR_16.07E Wild Horse Wind Expansionwrkingfile" xfId="907"/>
    <cellStyle name="_DEM-WP(C) Colstrip FOR_16.07E Wild Horse Wind Expansionwrkingfile SF" xfId="908"/>
    <cellStyle name="_DEM-WP(C) Colstrip FOR_16.37E Wild Horse Expansion DeferralRevwrkingfile SF" xfId="909"/>
    <cellStyle name="_DEM-WP(C) Colstrip FOR_Adj Bench DR 3 for Initial Briefs (Electric)" xfId="910"/>
    <cellStyle name="_DEM-WP(C) Colstrip FOR_Book2" xfId="911"/>
    <cellStyle name="_DEM-WP(C) Colstrip FOR_Book2_Adj Bench DR 3 for Initial Briefs (Electric)" xfId="912"/>
    <cellStyle name="_DEM-WP(C) Colstrip FOR_Book2_Electric Rev Req Model (2009 GRC) Rebuttal REmoval of New  WH Solar AdjustMI" xfId="913"/>
    <cellStyle name="_DEM-WP(C) Colstrip FOR_Book2_Electric Rev Req Model (2009 GRC) Rebuttal V1" xfId="914"/>
    <cellStyle name="_DEM-WP(C) Colstrip FOR_Book2_Electric Rev Req Model (2009 GRC) Revised 01-18-2010" xfId="915"/>
    <cellStyle name="_DEM-WP(C) Colstrip FOR_Book2_Final Order Electric EXHIBIT A-1" xfId="916"/>
    <cellStyle name="_DEM-WP(C) Colstrip FOR_Electric Rev Req Model (2009 GRC) Rebuttal REmoval of New  WH Solar AdjustMI" xfId="917"/>
    <cellStyle name="_DEM-WP(C) Colstrip FOR_Electric Rev Req Model (2009 GRC) Rebuttal V1" xfId="918"/>
    <cellStyle name="_DEM-WP(C) Colstrip FOR_Electric Rev Req Model (2009 GRC) Revised 01-18-2010" xfId="919"/>
    <cellStyle name="_DEM-WP(C) Colstrip FOR_Final Order Electric EXHIBIT A-1" xfId="920"/>
    <cellStyle name="_DEM-WP(C) Colstrip FOR_Rebuttal Power Costs" xfId="921"/>
    <cellStyle name="_DEM-WP(C) Colstrip FOR_Rebuttal Power Costs_Adj Bench DR 3 for Initial Briefs (Electric)" xfId="922"/>
    <cellStyle name="_DEM-WP(C) Colstrip FOR_Rebuttal Power Costs_Electric Rev Req Model (2009 GRC) Rebuttal REmoval of New  WH Solar AdjustMI" xfId="923"/>
    <cellStyle name="_DEM-WP(C) Colstrip FOR_Rebuttal Power Costs_Electric Rev Req Model (2009 GRC) Rebuttal V1" xfId="924"/>
    <cellStyle name="_DEM-WP(C) Colstrip FOR_Rebuttal Power Costs_Electric Rev Req Model (2009 GRC) Revised 01-18-2010" xfId="925"/>
    <cellStyle name="_DEM-WP(C) Colstrip FOR_Rebuttal Power Costs_Final Order Electric EXHIBIT A-1" xfId="926"/>
    <cellStyle name="_DEM-WP(C) Colstrip FOR_TENASKA REGULATORY ASSET" xfId="927"/>
    <cellStyle name="_DEM-WP(C) Costs not in AURORA 2006GRC" xfId="928"/>
    <cellStyle name="_DEM-WP(C) Costs not in AURORA 2006GRC 2" xfId="929"/>
    <cellStyle name="_DEM-WP(C) Costs not in AURORA 2006GRC 2 2" xfId="3672"/>
    <cellStyle name="_DEM-WP(C) Costs not in AURORA 2006GRC 2 2 2" xfId="3673"/>
    <cellStyle name="_DEM-WP(C) Costs not in AURORA 2006GRC 2 3" xfId="3674"/>
    <cellStyle name="_DEM-WP(C) Costs not in AURORA 2006GRC 2_7. Capital ASM Mar 2" xfId="3675"/>
    <cellStyle name="_DEM-WP(C) Costs not in AURORA 2006GRC 2_7. Capital ASM Mar 2 2" xfId="3676"/>
    <cellStyle name="_DEM-WP(C) Costs not in AURORA 2006GRC 3" xfId="930"/>
    <cellStyle name="_DEM-WP(C) Costs not in AURORA 2006GRC 3 2" xfId="3677"/>
    <cellStyle name="_DEM-WP(C) Costs not in AURORA 2006GRC 3 2 2" xfId="3678"/>
    <cellStyle name="_DEM-WP(C) Costs not in AURORA 2006GRC 3 3" xfId="3679"/>
    <cellStyle name="_DEM-WP(C) Costs not in AURORA 2006GRC 3_7. Capital ASM Mar 2" xfId="3680"/>
    <cellStyle name="_DEM-WP(C) Costs not in AURORA 2006GRC 3_7. Capital ASM Mar 2 2" xfId="3681"/>
    <cellStyle name="_DEM-WP(C) Costs not in AURORA 2006GRC 4" xfId="931"/>
    <cellStyle name="_DEM-WP(C) Costs not in AURORA 2006GRC 4 2" xfId="3682"/>
    <cellStyle name="_DEM-WP(C) Costs not in AURORA 2006GRC 4 2 2" xfId="3683"/>
    <cellStyle name="_DEM-WP(C) Costs not in AURORA 2006GRC 5" xfId="932"/>
    <cellStyle name="_DEM-WP(C) Costs not in AURORA 2006GRC_(C) WHE Proforma with ITC cash grant 10 Yr Amort_for deferral_102809" xfId="933"/>
    <cellStyle name="_DEM-WP(C) Costs not in AURORA 2006GRC_(C) WHE Proforma with ITC cash grant 10 Yr Amort_for deferral_102809_16.07E Wild Horse Wind Expansionwrkingfile" xfId="934"/>
    <cellStyle name="_DEM-WP(C) Costs not in AURORA 2006GRC_(C) WHE Proforma with ITC cash grant 10 Yr Amort_for deferral_102809_16.07E Wild Horse Wind Expansionwrkingfile SF" xfId="935"/>
    <cellStyle name="_DEM-WP(C) Costs not in AURORA 2006GRC_(C) WHE Proforma with ITC cash grant 10 Yr Amort_for deferral_102809_16.37E Wild Horse Expansion DeferralRevwrkingfile SF" xfId="936"/>
    <cellStyle name="_DEM-WP(C) Costs not in AURORA 2006GRC_(C) WHE Proforma with ITC cash grant 10 Yr Amort_for rebuttal_120709" xfId="937"/>
    <cellStyle name="_DEM-WP(C) Costs not in AURORA 2006GRC_04.07E Wild Horse Wind Expansion" xfId="938"/>
    <cellStyle name="_DEM-WP(C) Costs not in AURORA 2006GRC_04.07E Wild Horse Wind Expansion_16.07E Wild Horse Wind Expansionwrkingfile" xfId="939"/>
    <cellStyle name="_DEM-WP(C) Costs not in AURORA 2006GRC_04.07E Wild Horse Wind Expansion_16.07E Wild Horse Wind Expansionwrkingfile SF" xfId="940"/>
    <cellStyle name="_DEM-WP(C) Costs not in AURORA 2006GRC_04.07E Wild Horse Wind Expansion_16.37E Wild Horse Expansion DeferralRevwrkingfile SF" xfId="941"/>
    <cellStyle name="_DEM-WP(C) Costs not in AURORA 2006GRC_16.07E Wild Horse Wind Expansionwrkingfile" xfId="942"/>
    <cellStyle name="_DEM-WP(C) Costs not in AURORA 2006GRC_16.07E Wild Horse Wind Expansionwrkingfile SF" xfId="943"/>
    <cellStyle name="_DEM-WP(C) Costs not in AURORA 2006GRC_16.37E Wild Horse Expansion DeferralRevwrkingfile SF" xfId="944"/>
    <cellStyle name="_DEM-WP(C) Costs not in AURORA 2006GRC_2009 GRC Compl Filing - Exhibit D" xfId="945"/>
    <cellStyle name="_DEM-WP(C) Costs not in AURORA 2006GRC_2011 Asset Mgmt Report Generation" xfId="3684"/>
    <cellStyle name="_DEM-WP(C) Costs not in AURORA 2006GRC_2011 Asset Mgmt Report Generation 2" xfId="3685"/>
    <cellStyle name="_DEM-WP(C) Costs not in AURORA 2006GRC_2011 Under Earnings 9.7" xfId="946"/>
    <cellStyle name="_DEM-WP(C) Costs not in AURORA 2006GRC_2011-01 Power Gen ASM Prototype" xfId="3686"/>
    <cellStyle name="_DEM-WP(C) Costs not in AURORA 2006GRC_2011-01 Power Gen ASM Prototype 2" xfId="3687"/>
    <cellStyle name="_DEM-WP(C) Costs not in AURORA 2006GRC_4 31 Regulatory Assets and Liabilities  7 06- Exhibit D" xfId="947"/>
    <cellStyle name="_DEM-WP(C) Costs not in AURORA 2006GRC_4 31 Regulatory Assets and Liabilities  7 06- Exhibit D_NIM Summary" xfId="948"/>
    <cellStyle name="_DEM-WP(C) Costs not in AURORA 2006GRC_4 32 Regulatory Assets and Liabilities  7 06- Exhibit D" xfId="949"/>
    <cellStyle name="_DEM-WP(C) Costs not in AURORA 2006GRC_4 32 Regulatory Assets and Liabilities  7 06- Exhibit D_NIM Summary" xfId="950"/>
    <cellStyle name="_DEM-WP(C) Costs not in AURORA 2006GRC_4.34E Mint Farm Deferral" xfId="951"/>
    <cellStyle name="_DEM-WP(C) Costs not in AURORA 2006GRC_Book1 (8)" xfId="952"/>
    <cellStyle name="_DEM-WP(C) Costs not in AURORA 2006GRC_Book2" xfId="953"/>
    <cellStyle name="_DEM-WP(C) Costs not in AURORA 2006GRC_Book2_Adj Bench DR 3 for Initial Briefs (Electric)" xfId="954"/>
    <cellStyle name="_DEM-WP(C) Costs not in AURORA 2006GRC_Book2_Customer Rate Increases 10.3" xfId="955"/>
    <cellStyle name="_DEM-WP(C) Costs not in AURORA 2006GRC_Book2_Customer Rate Increases 10.3 2" xfId="956"/>
    <cellStyle name="_DEM-WP(C) Costs not in AURORA 2006GRC_Book2_Customer Rate Increases 10.3 3" xfId="957"/>
    <cellStyle name="_DEM-WP(C) Costs not in AURORA 2006GRC_Book2_Electric Rev Req Model (2009 GRC) Rebuttal REmoval of New  WH Solar AdjustMI" xfId="958"/>
    <cellStyle name="_DEM-WP(C) Costs not in AURORA 2006GRC_Book2_Electric Rev Req Model (2009 GRC) Rebuttal V1" xfId="959"/>
    <cellStyle name="_DEM-WP(C) Costs not in AURORA 2006GRC_Book2_Electric Rev Req Model (2009 GRC) Revised 01-18-2010" xfId="960"/>
    <cellStyle name="_DEM-WP(C) Costs not in AURORA 2006GRC_Book2_Final Order Electric EXHIBIT A-1" xfId="961"/>
    <cellStyle name="_DEM-WP(C) Costs not in AURORA 2006GRC_Book4" xfId="962"/>
    <cellStyle name="_DEM-WP(C) Costs not in AURORA 2006GRC_Book9" xfId="963"/>
    <cellStyle name="_DEM-WP(C) Costs not in AURORA 2006GRC_Chelan PUD Power Costs (8-10)" xfId="964"/>
    <cellStyle name="_DEM-WP(C) Costs not in AURORA 2006GRC_Costs for Imputing" xfId="965"/>
    <cellStyle name="_DEM-WP(C) Costs not in AURORA 2006GRC_Customer Rate Increases 10.3" xfId="966"/>
    <cellStyle name="_DEM-WP(C) Costs not in AURORA 2006GRC_Customer Rate Increases 9.7" xfId="967"/>
    <cellStyle name="_DEM-WP(C) Costs not in AURORA 2006GRC_Electric COS Inputs" xfId="968"/>
    <cellStyle name="_DEM-WP(C) Costs not in AURORA 2006GRC_Electric COS Inputs 2" xfId="969"/>
    <cellStyle name="_DEM-WP(C) Costs not in AURORA 2006GRC_Electric COS Inputs 3" xfId="970"/>
    <cellStyle name="_DEM-WP(C) Costs not in AURORA 2006GRC_Electric COS Inputs_PCA Mechanism" xfId="971"/>
    <cellStyle name="_DEM-WP(C) Costs not in AURORA 2006GRC_Electric COS Inputs_Power Costs Assumptions 2" xfId="972"/>
    <cellStyle name="_DEM-WP(C) Costs not in AURORA 2006GRC_Electric Margin Recon" xfId="973"/>
    <cellStyle name="_DEM-WP(C) Costs not in AURORA 2006GRC_Electric Rev Req Model (2009 GRC) Rebuttal V1" xfId="974"/>
    <cellStyle name="_DEM-WP(C) Costs not in AURORA 2006GRC_JE's for Model" xfId="975"/>
    <cellStyle name="_DEM-WP(C) Costs not in AURORA 2006GRC_JE's for Model 2" xfId="976"/>
    <cellStyle name="_DEM-WP(C) Costs not in AURORA 2006GRC_JE's for Model 3" xfId="977"/>
    <cellStyle name="_DEM-WP(C) Costs not in AURORA 2006GRC_JHS-4 through JHS-7 Elec (2009 GRC)" xfId="978"/>
    <cellStyle name="_DEM-WP(C) Costs not in AURORA 2006GRC_NIM Summary" xfId="979"/>
    <cellStyle name="_DEM-WP(C) Costs not in AURORA 2006GRC_NIM Summary 09GRC" xfId="980"/>
    <cellStyle name="_DEM-WP(C) Costs not in AURORA 2006GRC_PCA 9 -  Exhibit D April 2010 (3)" xfId="981"/>
    <cellStyle name="_DEM-WP(C) Costs not in AURORA 2006GRC_PCA Mechanism" xfId="982"/>
    <cellStyle name="_DEM-WP(C) Costs not in AURORA 2006GRC_Power Costs - Comparison bx Rbtl-Staff-Jt-PC" xfId="983"/>
    <cellStyle name="_DEM-WP(C) Costs not in AURORA 2006GRC_Power Costs - Comparison bx Rbtl-Staff-Jt-PC_Adj Bench DR 3 for Initial Briefs (Electric)" xfId="984"/>
    <cellStyle name="_DEM-WP(C) Costs not in AURORA 2006GRC_Power Costs - Comparison bx Rbtl-Staff-Jt-PC_Electric Rev Req Model (2009 GRC) Rebuttal REmoval of New  WH Solar AdjustMI" xfId="985"/>
    <cellStyle name="_DEM-WP(C) Costs not in AURORA 2006GRC_Power Costs - Comparison bx Rbtl-Staff-Jt-PC_Electric Rev Req Model (2009 GRC) Rebuttal V1" xfId="986"/>
    <cellStyle name="_DEM-WP(C) Costs not in AURORA 2006GRC_Power Costs - Comparison bx Rbtl-Staff-Jt-PC_Electric Rev Req Model (2009 GRC) Revised 01-18-2010" xfId="987"/>
    <cellStyle name="_DEM-WP(C) Costs not in AURORA 2006GRC_Power Costs - Comparison bx Rbtl-Staff-Jt-PC_Final Order Electric EXHIBIT A-1" xfId="988"/>
    <cellStyle name="_DEM-WP(C) Costs not in AURORA 2006GRC_Power Costs Assumptions 2" xfId="989"/>
    <cellStyle name="_DEM-WP(C) Costs not in AURORA 2006GRC_Production Adj 4.37" xfId="990"/>
    <cellStyle name="_DEM-WP(C) Costs not in AURORA 2006GRC_Purchased Power Adj 4.03" xfId="991"/>
    <cellStyle name="_DEM-WP(C) Costs not in AURORA 2006GRC_Rebuttal Power Costs" xfId="992"/>
    <cellStyle name="_DEM-WP(C) Costs not in AURORA 2006GRC_Rebuttal Power Costs_Adj Bench DR 3 for Initial Briefs (Electric)" xfId="993"/>
    <cellStyle name="_DEM-WP(C) Costs not in AURORA 2006GRC_Rebuttal Power Costs_Electric Rev Req Model (2009 GRC) Rebuttal REmoval of New  WH Solar AdjustMI" xfId="994"/>
    <cellStyle name="_DEM-WP(C) Costs not in AURORA 2006GRC_Rebuttal Power Costs_Electric Rev Req Model (2009 GRC) Rebuttal V1" xfId="995"/>
    <cellStyle name="_DEM-WP(C) Costs not in AURORA 2006GRC_Rebuttal Power Costs_Electric Rev Req Model (2009 GRC) Revised 01-18-2010" xfId="996"/>
    <cellStyle name="_DEM-WP(C) Costs not in AURORA 2006GRC_Rebuttal Power Costs_Final Order Electric EXHIBIT A-1" xfId="997"/>
    <cellStyle name="_DEM-WP(C) Costs not in AURORA 2006GRC_ROR 5.02" xfId="998"/>
    <cellStyle name="_DEM-WP(C) Costs not in AURORA 2006GRC_Transmission Workbook for May BOD" xfId="999"/>
    <cellStyle name="_DEM-WP(C) Costs not in AURORA 2006GRC_Wind Integration 10GRC" xfId="1000"/>
    <cellStyle name="_DEM-WP(C) Costs not in AURORA 2007GRC" xfId="1001"/>
    <cellStyle name="_DEM-WP(C) Costs not in AURORA 2007GRC Update" xfId="1002"/>
    <cellStyle name="_DEM-WP(C) Costs not in AURORA 2007GRC Update_NIM Summary" xfId="1003"/>
    <cellStyle name="_DEM-WP(C) Costs not in AURORA 2007GRC_16.37E Wild Horse Expansion DeferralRevwrkingfile SF" xfId="1004"/>
    <cellStyle name="_DEM-WP(C) Costs not in AURORA 2007GRC_2009 GRC Compl Filing - Exhibit D" xfId="1005"/>
    <cellStyle name="_DEM-WP(C) Costs not in AURORA 2007GRC_4.34E Mint Farm Deferral" xfId="1006"/>
    <cellStyle name="_DEM-WP(C) Costs not in AURORA 2007GRC_Adj Bench DR 3 for Initial Briefs (Electric)" xfId="1007"/>
    <cellStyle name="_DEM-WP(C) Costs not in AURORA 2007GRC_Book1" xfId="1008"/>
    <cellStyle name="_DEM-WP(C) Costs not in AURORA 2007GRC_Book1 (8)" xfId="1009"/>
    <cellStyle name="_DEM-WP(C) Costs not in AURORA 2007GRC_Book2" xfId="1010"/>
    <cellStyle name="_DEM-WP(C) Costs not in AURORA 2007GRC_Book4" xfId="1011"/>
    <cellStyle name="_DEM-WP(C) Costs not in AURORA 2007GRC_DEM-WP(C) Power Cost Summary 2009GRC" xfId="1012"/>
    <cellStyle name="_DEM-WP(C) Costs not in AURORA 2007GRC_DEM-WP(C) Power Cost Summary 2009GRC Rebuttal" xfId="1013"/>
    <cellStyle name="_DEM-WP(C) Costs not in AURORA 2007GRC_Electric Rev Req Model (2009 GRC) " xfId="1014"/>
    <cellStyle name="_DEM-WP(C) Costs not in AURORA 2007GRC_Electric Rev Req Model (2009 GRC) Rebuttal" xfId="1015"/>
    <cellStyle name="_DEM-WP(C) Costs not in AURORA 2007GRC_Electric Rev Req Model (2009 GRC) Rebuttal REmoval of New  WH Solar AdjustMI" xfId="1016"/>
    <cellStyle name="_DEM-WP(C) Costs not in AURORA 2007GRC_Electric Rev Req Model (2009 GRC) Rebuttal V1" xfId="1017"/>
    <cellStyle name="_DEM-WP(C) Costs not in AURORA 2007GRC_Electric Rev Req Model (2009 GRC) Revised 01-18-2010" xfId="1018"/>
    <cellStyle name="_DEM-WP(C) Costs not in AURORA 2007GRC_Electric Rev Req Model (2010 GRC)" xfId="1019"/>
    <cellStyle name="_DEM-WP(C) Costs not in AURORA 2007GRC_Electric Rev Req Model (2010 GRC) SF" xfId="1020"/>
    <cellStyle name="_DEM-WP(C) Costs not in AURORA 2007GRC_Final Order Electric EXHIBIT A-1" xfId="1021"/>
    <cellStyle name="_DEM-WP(C) Costs not in AURORA 2007GRC_JHS-4 through JHS-7 Elec (2009 GRC)" xfId="1022"/>
    <cellStyle name="_DEM-WP(C) Costs not in AURORA 2007GRC_JHS-4 through JHS-7 Elec (2009 GRC) " xfId="1023"/>
    <cellStyle name="_DEM-WP(C) Costs not in AURORA 2007GRC_NIM Summary" xfId="1024"/>
    <cellStyle name="_DEM-WP(C) Costs not in AURORA 2007GRC_Power Costs - Comparison bx Rbtl-Staff-Jt-PC" xfId="1025"/>
    <cellStyle name="_DEM-WP(C) Costs not in AURORA 2007GRC_Rebuttal Power Costs" xfId="1026"/>
    <cellStyle name="_DEM-WP(C) Costs not in AURORA 2007GRC_TENASKA REGULATORY ASSET" xfId="1027"/>
    <cellStyle name="_DEM-WP(C) Costs not in AURORA 2007PCORC" xfId="1028"/>
    <cellStyle name="_DEM-WP(C) Costs not in AURORA 2007PCORC 2" xfId="1029"/>
    <cellStyle name="_DEM-WP(C) Costs not in AURORA 2007PCORC 3" xfId="1030"/>
    <cellStyle name="_DEM-WP(C) Costs not in AURORA 2007PCORC Stlmt" xfId="1031"/>
    <cellStyle name="_DEM-WP(C) Costs not in AURORA 2007PCORC_Chelan PUD Power Costs (8-10)" xfId="1032"/>
    <cellStyle name="_DEM-WP(C) Costs not in AURORA 2007PCORC_NIM Summary" xfId="1033"/>
    <cellStyle name="_DEM-WP(C) Costs not in AURORA 2007PCORC_PCA Mechanism" xfId="1034"/>
    <cellStyle name="_DEM-WP(C) Costs not in AURORA 2007PCORC_Power Costs Assumptions 2" xfId="1035"/>
    <cellStyle name="_DEM-WP(C) Costs not in AURORA 2007PCORC-5.07Update" xfId="1036"/>
    <cellStyle name="_DEM-WP(C) Costs not in AURORA 2007PCORC-5.07Update 2" xfId="1037"/>
    <cellStyle name="_DEM-WP(C) Costs not in AURORA 2007PCORC-5.07Update 2 2" xfId="3688"/>
    <cellStyle name="_DEM-WP(C) Costs not in AURORA 2007PCORC-5.07Update 2 2 2" xfId="3689"/>
    <cellStyle name="_DEM-WP(C) Costs not in AURORA 2007PCORC-5.07Update 2 3" xfId="3690"/>
    <cellStyle name="_DEM-WP(C) Costs not in AURORA 2007PCORC-5.07Update 2_7. Capital ASM Mar 2" xfId="3691"/>
    <cellStyle name="_DEM-WP(C) Costs not in AURORA 2007PCORC-5.07Update 2_7. Capital ASM Mar 2 2" xfId="3692"/>
    <cellStyle name="_DEM-WP(C) Costs not in AURORA 2007PCORC-5.07Update 3" xfId="1038"/>
    <cellStyle name="_DEM-WP(C) Costs not in AURORA 2007PCORC-5.07Update 3 2" xfId="3693"/>
    <cellStyle name="_DEM-WP(C) Costs not in AURORA 2007PCORC-5.07Update 3 2 2" xfId="3694"/>
    <cellStyle name="_DEM-WP(C) Costs not in AURORA 2007PCORC-5.07Update 3 3" xfId="3695"/>
    <cellStyle name="_DEM-WP(C) Costs not in AURORA 2007PCORC-5.07Update 3_7. Capital ASM Mar 2" xfId="3696"/>
    <cellStyle name="_DEM-WP(C) Costs not in AURORA 2007PCORC-5.07Update 3_7. Capital ASM Mar 2 2" xfId="3697"/>
    <cellStyle name="_DEM-WP(C) Costs not in AURORA 2007PCORC-5.07Update 4" xfId="3698"/>
    <cellStyle name="_DEM-WP(C) Costs not in AURORA 2007PCORC-5.07Update 4 2" xfId="3699"/>
    <cellStyle name="_DEM-WP(C) Costs not in AURORA 2007PCORC-5.07Update 4 2 2" xfId="3700"/>
    <cellStyle name="_DEM-WP(C) Costs not in AURORA 2007PCORC-5.07Update_16.37E Wild Horse Expansion DeferralRevwrkingfile SF" xfId="1039"/>
    <cellStyle name="_DEM-WP(C) Costs not in AURORA 2007PCORC-5.07Update_2009 GRC Compl Filing - Exhibit D" xfId="1040"/>
    <cellStyle name="_DEM-WP(C) Costs not in AURORA 2007PCORC-5.07Update_2011 Under Earnings 9.7" xfId="1041"/>
    <cellStyle name="_DEM-WP(C) Costs not in AURORA 2007PCORC-5.07Update_4.34E Mint Farm Deferral" xfId="1042"/>
    <cellStyle name="_DEM-WP(C) Costs not in AURORA 2007PCORC-5.07Update_Adj Bench DR 3 for Initial Briefs (Electric)" xfId="1043"/>
    <cellStyle name="_DEM-WP(C) Costs not in AURORA 2007PCORC-5.07Update_Book1" xfId="1044"/>
    <cellStyle name="_DEM-WP(C) Costs not in AURORA 2007PCORC-5.07Update_Book1 (8)" xfId="1045"/>
    <cellStyle name="_DEM-WP(C) Costs not in AURORA 2007PCORC-5.07Update_Book2" xfId="1046"/>
    <cellStyle name="_DEM-WP(C) Costs not in AURORA 2007PCORC-5.07Update_Book2_Customer Rate Increases 10.3" xfId="1047"/>
    <cellStyle name="_DEM-WP(C) Costs not in AURORA 2007PCORC-5.07Update_Book2_Customer Rate Increases 10.3 2" xfId="1048"/>
    <cellStyle name="_DEM-WP(C) Costs not in AURORA 2007PCORC-5.07Update_Book2_Customer Rate Increases 10.3 3" xfId="1049"/>
    <cellStyle name="_DEM-WP(C) Costs not in AURORA 2007PCORC-5.07Update_Book4" xfId="1050"/>
    <cellStyle name="_DEM-WP(C) Costs not in AURORA 2007PCORC-5.07Update_Chelan PUD Power Costs (8-10)" xfId="1051"/>
    <cellStyle name="_DEM-WP(C) Costs not in AURORA 2007PCORC-5.07Update_Customer Rate Increases 10.3" xfId="1052"/>
    <cellStyle name="_DEM-WP(C) Costs not in AURORA 2007PCORC-5.07Update_Customer Rate Increases 9.7" xfId="1053"/>
    <cellStyle name="_DEM-WP(C) Costs not in AURORA 2007PCORC-5.07Update_DEM-WP(C) Power Cost Summary 2009GRC" xfId="1054"/>
    <cellStyle name="_DEM-WP(C) Costs not in AURORA 2007PCORC-5.07Update_DEM-WP(C) Power Cost Summary 2009GRC Rebuttal" xfId="1055"/>
    <cellStyle name="_DEM-WP(C) Costs not in AURORA 2007PCORC-5.07Update_DEM-WP(C) Production O&amp;M 2009GRC Rebuttal" xfId="1056"/>
    <cellStyle name="_DEM-WP(C) Costs not in AURORA 2007PCORC-5.07Update_DEM-WP(C) Production O&amp;M 2009GRC Rebuttal_Adj Bench DR 3 for Initial Briefs (Electric)" xfId="1057"/>
    <cellStyle name="_DEM-WP(C) Costs not in AURORA 2007PCORC-5.07Update_DEM-WP(C) Production O&amp;M 2009GRC Rebuttal_Book2" xfId="1058"/>
    <cellStyle name="_DEM-WP(C) Costs not in AURORA 2007PCORC-5.07Update_DEM-WP(C) Production O&amp;M 2009GRC Rebuttal_Book2_Adj Bench DR 3 for Initial Briefs (Electric)" xfId="1059"/>
    <cellStyle name="_DEM-WP(C) Costs not in AURORA 2007PCORC-5.07Update_DEM-WP(C) Production O&amp;M 2009GRC Rebuttal_Book2_Electric Rev Req Model (2009 GRC) Rebuttal REmoval of New  WH Solar AdjustMI" xfId="1060"/>
    <cellStyle name="_DEM-WP(C) Costs not in AURORA 2007PCORC-5.07Update_DEM-WP(C) Production O&amp;M 2009GRC Rebuttal_Book2_Electric Rev Req Model (2009 GRC) Rebuttal V1" xfId="1061"/>
    <cellStyle name="_DEM-WP(C) Costs not in AURORA 2007PCORC-5.07Update_DEM-WP(C) Production O&amp;M 2009GRC Rebuttal_Book2_Electric Rev Req Model (2009 GRC) Revised 01-18-2010" xfId="1062"/>
    <cellStyle name="_DEM-WP(C) Costs not in AURORA 2007PCORC-5.07Update_DEM-WP(C) Production O&amp;M 2009GRC Rebuttal_Book2_Final Order Electric EXHIBIT A-1" xfId="1063"/>
    <cellStyle name="_DEM-WP(C) Costs not in AURORA 2007PCORC-5.07Update_DEM-WP(C) Production O&amp;M 2009GRC Rebuttal_Electric Rev Req Model (2009 GRC) Rebuttal REmoval of New  WH Solar AdjustMI" xfId="1064"/>
    <cellStyle name="_DEM-WP(C) Costs not in AURORA 2007PCORC-5.07Update_DEM-WP(C) Production O&amp;M 2009GRC Rebuttal_Electric Rev Req Model (2009 GRC) Rebuttal V1" xfId="1065"/>
    <cellStyle name="_DEM-WP(C) Costs not in AURORA 2007PCORC-5.07Update_DEM-WP(C) Production O&amp;M 2009GRC Rebuttal_Electric Rev Req Model (2009 GRC) Revised 01-18-2010" xfId="1066"/>
    <cellStyle name="_DEM-WP(C) Costs not in AURORA 2007PCORC-5.07Update_DEM-WP(C) Production O&amp;M 2009GRC Rebuttal_Final Order Electric EXHIBIT A-1" xfId="1067"/>
    <cellStyle name="_DEM-WP(C) Costs not in AURORA 2007PCORC-5.07Update_DEM-WP(C) Production O&amp;M 2009GRC Rebuttal_Rebuttal Power Costs" xfId="1068"/>
    <cellStyle name="_DEM-WP(C) Costs not in AURORA 2007PCORC-5.07Update_DEM-WP(C) Production O&amp;M 2009GRC Rebuttal_Rebuttal Power Costs_Adj Bench DR 3 for Initial Briefs (Electric)" xfId="1069"/>
    <cellStyle name="_DEM-WP(C) Costs not in AURORA 2007PCORC-5.07Update_DEM-WP(C) Production O&amp;M 2009GRC Rebuttal_Rebuttal Power Costs_Electric Rev Req Model (2009 GRC) Rebuttal REmoval of New  WH Solar AdjustMI" xfId="1070"/>
    <cellStyle name="_DEM-WP(C) Costs not in AURORA 2007PCORC-5.07Update_DEM-WP(C) Production O&amp;M 2009GRC Rebuttal_Rebuttal Power Costs_Electric Rev Req Model (2009 GRC) Rebuttal V1" xfId="1071"/>
    <cellStyle name="_DEM-WP(C) Costs not in AURORA 2007PCORC-5.07Update_DEM-WP(C) Production O&amp;M 2009GRC Rebuttal_Rebuttal Power Costs_Electric Rev Req Model (2009 GRC) Revised 01-18-2010" xfId="1072"/>
    <cellStyle name="_DEM-WP(C) Costs not in AURORA 2007PCORC-5.07Update_DEM-WP(C) Production O&amp;M 2009GRC Rebuttal_Rebuttal Power Costs_Final Order Electric EXHIBIT A-1" xfId="1073"/>
    <cellStyle name="_DEM-WP(C) Costs not in AURORA 2007PCORC-5.07Update_EBITDA Budget vs Outlook 4&amp;8 Final" xfId="1074"/>
    <cellStyle name="_DEM-WP(C) Costs not in AURORA 2007PCORC-5.07Update_Electric Rev Req Model (2009 GRC) " xfId="1075"/>
    <cellStyle name="_DEM-WP(C) Costs not in AURORA 2007PCORC-5.07Update_Electric Rev Req Model (2009 GRC) Rebuttal" xfId="1076"/>
    <cellStyle name="_DEM-WP(C) Costs not in AURORA 2007PCORC-5.07Update_Electric Rev Req Model (2009 GRC) Rebuttal REmoval of New  WH Solar AdjustMI" xfId="1077"/>
    <cellStyle name="_DEM-WP(C) Costs not in AURORA 2007PCORC-5.07Update_Electric Rev Req Model (2009 GRC) Rebuttal V1" xfId="1078"/>
    <cellStyle name="_DEM-WP(C) Costs not in AURORA 2007PCORC-5.07Update_Electric Rev Req Model (2009 GRC) Revised 01-18-2010" xfId="1079"/>
    <cellStyle name="_DEM-WP(C) Costs not in AURORA 2007PCORC-5.07Update_Electric Rev Req Model (2010 GRC)" xfId="1080"/>
    <cellStyle name="_DEM-WP(C) Costs not in AURORA 2007PCORC-5.07Update_Electric Rev Req Model (2010 GRC) SF" xfId="1081"/>
    <cellStyle name="_DEM-WP(C) Costs not in AURORA 2007PCORC-5.07Update_Final Order Electric EXHIBIT A-1" xfId="1082"/>
    <cellStyle name="_DEM-WP(C) Costs not in AURORA 2007PCORC-5.07Update_JE's for Model" xfId="1083"/>
    <cellStyle name="_DEM-WP(C) Costs not in AURORA 2007PCORC-5.07Update_JE's for Model 2" xfId="1084"/>
    <cellStyle name="_DEM-WP(C) Costs not in AURORA 2007PCORC-5.07Update_JE's for Model 3" xfId="1085"/>
    <cellStyle name="_DEM-WP(C) Costs not in AURORA 2007PCORC-5.07Update_JHS-4 through JHS-7 Elec (2009 GRC)" xfId="1086"/>
    <cellStyle name="_DEM-WP(C) Costs not in AURORA 2007PCORC-5.07Update_JHS-4 through JHS-7 Elec (2009 GRC) " xfId="1087"/>
    <cellStyle name="_DEM-WP(C) Costs not in AURORA 2007PCORC-5.07Update_NIM Summary" xfId="1088"/>
    <cellStyle name="_DEM-WP(C) Costs not in AURORA 2007PCORC-5.07Update_NIM Summary 09GRC" xfId="1089"/>
    <cellStyle name="_DEM-WP(C) Costs not in AURORA 2007PCORC-5.07Update_NIM Summary 09GRC_NIM Summary" xfId="1090"/>
    <cellStyle name="_DEM-WP(C) Costs not in AURORA 2007PCORC-5.07Update_Outlook to Outlook" xfId="1091"/>
    <cellStyle name="_DEM-WP(C) Costs not in AURORA 2007PCORC-5.07Update_PCA Mechanism" xfId="1092"/>
    <cellStyle name="_DEM-WP(C) Costs not in AURORA 2007PCORC-5.07Update_Power Costs - Comparison bx Rbtl-Staff-Jt-PC" xfId="1093"/>
    <cellStyle name="_DEM-WP(C) Costs not in AURORA 2007PCORC-5.07Update_Power Costs Assumptions 2" xfId="1094"/>
    <cellStyle name="_DEM-WP(C) Costs not in AURORA 2007PCORC-5.07Update_Rebuttal Power Costs" xfId="1095"/>
    <cellStyle name="_DEM-WP(C) Costs not in AURORA 2007PCORC-5.07Update_Summary" xfId="1096"/>
    <cellStyle name="_DEM-WP(C) Costs not in AURORA 2007PCORC-5.07Update_Summary 2" xfId="1097"/>
    <cellStyle name="_DEM-WP(C) Costs not in AURORA 2007PCORC-5.07Update_Summary 3" xfId="1098"/>
    <cellStyle name="_DEM-WP(C) Costs not in AURORA 2007PCORC-5.07Update_TENASKA REGULATORY ASSET" xfId="1099"/>
    <cellStyle name="_DEM-WP(C) Costs Not In AURORA 2009GRC" xfId="1100"/>
    <cellStyle name="_DEM-WP(C) Costs Not In AURORA 2009GRC Rebuttal" xfId="1101"/>
    <cellStyle name="_DEM-WP(C) FMark _03112008" xfId="1102"/>
    <cellStyle name="_DEM-WP(C) Prod O&amp;M 2007GRC" xfId="1103"/>
    <cellStyle name="_DEM-WP(C) Prod O&amp;M 2007GRC_Adj Bench DR 3 for Initial Briefs (Electric)" xfId="1104"/>
    <cellStyle name="_DEM-WP(C) Prod O&amp;M 2007GRC_Book2" xfId="1105"/>
    <cellStyle name="_DEM-WP(C) Prod O&amp;M 2007GRC_Book2_Adj Bench DR 3 for Initial Briefs (Electric)" xfId="1106"/>
    <cellStyle name="_DEM-WP(C) Prod O&amp;M 2007GRC_Book2_Electric Rev Req Model (2009 GRC) Rebuttal REmoval of New  WH Solar AdjustMI" xfId="1107"/>
    <cellStyle name="_DEM-WP(C) Prod O&amp;M 2007GRC_Book2_Electric Rev Req Model (2009 GRC) Rebuttal V1" xfId="1108"/>
    <cellStyle name="_DEM-WP(C) Prod O&amp;M 2007GRC_Book2_Electric Rev Req Model (2009 GRC) Revised 01-18-2010" xfId="1109"/>
    <cellStyle name="_DEM-WP(C) Prod O&amp;M 2007GRC_Book2_Final Order Electric EXHIBIT A-1" xfId="1110"/>
    <cellStyle name="_DEM-WP(C) Prod O&amp;M 2007GRC_Electric Rev Req Model (2009 GRC) Rebuttal REmoval of New  WH Solar AdjustMI" xfId="1111"/>
    <cellStyle name="_DEM-WP(C) Prod O&amp;M 2007GRC_Electric Rev Req Model (2009 GRC) Rebuttal V1" xfId="1112"/>
    <cellStyle name="_DEM-WP(C) Prod O&amp;M 2007GRC_Electric Rev Req Model (2009 GRC) Revised 01-18-2010" xfId="1113"/>
    <cellStyle name="_DEM-WP(C) Prod O&amp;M 2007GRC_Final Order Electric EXHIBIT A-1" xfId="1114"/>
    <cellStyle name="_DEM-WP(C) Prod O&amp;M 2007GRC_Rebuttal Power Costs" xfId="1115"/>
    <cellStyle name="_DEM-WP(C) Prod O&amp;M 2007GRC_Rebuttal Power Costs_Adj Bench DR 3 for Initial Briefs (Electric)" xfId="1116"/>
    <cellStyle name="_DEM-WP(C) Prod O&amp;M 2007GRC_Rebuttal Power Costs_Electric Rev Req Model (2009 GRC) Rebuttal REmoval of New  WH Solar AdjustMI" xfId="1117"/>
    <cellStyle name="_DEM-WP(C) Prod O&amp;M 2007GRC_Rebuttal Power Costs_Electric Rev Req Model (2009 GRC) Rebuttal V1" xfId="1118"/>
    <cellStyle name="_DEM-WP(C) Prod O&amp;M 2007GRC_Rebuttal Power Costs_Electric Rev Req Model (2009 GRC) Revised 01-18-2010" xfId="1119"/>
    <cellStyle name="_DEM-WP(C) Prod O&amp;M 2007GRC_Rebuttal Power Costs_Final Order Electric EXHIBIT A-1" xfId="1120"/>
    <cellStyle name="_DEM-WP(C) Rate Year Sumas by Month Update Corrected" xfId="1121"/>
    <cellStyle name="_DEM-WP(C) Sumas Proforma 11.5.07" xfId="1122"/>
    <cellStyle name="_DEM-WP(C) Westside Hydro Data_051007" xfId="1123"/>
    <cellStyle name="_DEM-WP(C) Westside Hydro Data_051007_16.37E Wild Horse Expansion DeferralRevwrkingfile SF" xfId="1124"/>
    <cellStyle name="_DEM-WP(C) Westside Hydro Data_051007_2009 GRC Compl Filing - Exhibit D" xfId="1125"/>
    <cellStyle name="_DEM-WP(C) Westside Hydro Data_051007_Adj Bench DR 3 for Initial Briefs (Electric)" xfId="1126"/>
    <cellStyle name="_DEM-WP(C) Westside Hydro Data_051007_Book1" xfId="1127"/>
    <cellStyle name="_DEM-WP(C) Westside Hydro Data_051007_Book2" xfId="1128"/>
    <cellStyle name="_DEM-WP(C) Westside Hydro Data_051007_Book4" xfId="1129"/>
    <cellStyle name="_DEM-WP(C) Westside Hydro Data_051007_Electric Rev Req Model (2009 GRC) " xfId="1130"/>
    <cellStyle name="_DEM-WP(C) Westside Hydro Data_051007_Electric Rev Req Model (2009 GRC) Rebuttal" xfId="1131"/>
    <cellStyle name="_DEM-WP(C) Westside Hydro Data_051007_Electric Rev Req Model (2009 GRC) Rebuttal REmoval of New  WH Solar AdjustMI" xfId="1132"/>
    <cellStyle name="_DEM-WP(C) Westside Hydro Data_051007_Electric Rev Req Model (2009 GRC) Rebuttal V1" xfId="1133"/>
    <cellStyle name="_DEM-WP(C) Westside Hydro Data_051007_Electric Rev Req Model (2009 GRC) Revised 01-18-2010" xfId="1134"/>
    <cellStyle name="_DEM-WP(C) Westside Hydro Data_051007_Electric Rev Req Model (2010 GRC)" xfId="1135"/>
    <cellStyle name="_DEM-WP(C) Westside Hydro Data_051007_Electric Rev Req Model (2010 GRC) SF" xfId="1136"/>
    <cellStyle name="_DEM-WP(C) Westside Hydro Data_051007_Final Order Electric EXHIBIT A-1" xfId="1137"/>
    <cellStyle name="_DEM-WP(C) Westside Hydro Data_051007_JHS-4 through JHS-7 Elec (2009 GRC) " xfId="1138"/>
    <cellStyle name="_DEM-WP(C) Westside Hydro Data_051007_NIM Summary" xfId="1139"/>
    <cellStyle name="_DEM-WP(C) Westside Hydro Data_051007_Power Costs - Comparison bx Rbtl-Staff-Jt-PC" xfId="1140"/>
    <cellStyle name="_DEM-WP(C) Westside Hydro Data_051007_Rebuttal Power Costs" xfId="1141"/>
    <cellStyle name="_DEM-WP(C) Westside Hydro Data_051007_TENASKA REGULATORY ASSET" xfId="1142"/>
    <cellStyle name="_EBITDA Roll Forward" xfId="1143"/>
    <cellStyle name="_EBITDA Roll Forward 2" xfId="1144"/>
    <cellStyle name="_EBITDA Roll Forward 3" xfId="1145"/>
    <cellStyle name="_EBITDA Roll Forward 7.1" xfId="1146"/>
    <cellStyle name="_EBITDA Roll Forward 7.1 2" xfId="1147"/>
    <cellStyle name="_EBITDA Roll Forward 7.1 3" xfId="1148"/>
    <cellStyle name="_EBITDA Roll Forward 8.1" xfId="1149"/>
    <cellStyle name="_EBITDA Roll Forward 8.1 2" xfId="1150"/>
    <cellStyle name="_EBITDA Roll Forward 8.1 3" xfId="1151"/>
    <cellStyle name="_EBITDA Roll Forward 9.7" xfId="1152"/>
    <cellStyle name="_EBITDA Roll Forward 9.7 2" xfId="1153"/>
    <cellStyle name="_EBITDA Roll Forward 9.7 3" xfId="1154"/>
    <cellStyle name="_Elec Peak Capacity Need_2008-2029_032709_Wind 5% Cap" xfId="1155"/>
    <cellStyle name="_Elec Peak Capacity Need_2008-2029_032709_Wind 5% Cap 2" xfId="1156"/>
    <cellStyle name="_Elec Peak Capacity Need_2008-2029_032709_Wind 5% Cap 3" xfId="1157"/>
    <cellStyle name="_Elec Peak Capacity Need_2008-2029_032709_Wind 5% Cap_NIM Summary" xfId="1158"/>
    <cellStyle name="_Elec Peak Capacity Need_2008-2029_032709_Wind 5% Cap-ST-Adj-PJP1" xfId="1159"/>
    <cellStyle name="_Elec Peak Capacity Need_2008-2029_032709_Wind 5% Cap-ST-Adj-PJP1 2" xfId="1160"/>
    <cellStyle name="_Elec Peak Capacity Need_2008-2029_032709_Wind 5% Cap-ST-Adj-PJP1 3" xfId="1161"/>
    <cellStyle name="_Elec Peak Capacity Need_2008-2029_032709_Wind 5% Cap-ST-Adj-PJP1_NIM Summary" xfId="1162"/>
    <cellStyle name="_Elec Peak Capacity Need_2008-2029_120908_Wind 5% Cap_Low" xfId="1163"/>
    <cellStyle name="_Elec Peak Capacity Need_2008-2029_120908_Wind 5% Cap_Low 2" xfId="1164"/>
    <cellStyle name="_Elec Peak Capacity Need_2008-2029_120908_Wind 5% Cap_Low 3" xfId="1165"/>
    <cellStyle name="_Elec Peak Capacity Need_2008-2029_120908_Wind 5% Cap_Low_NIM Summary" xfId="1166"/>
    <cellStyle name="_Elec Peak Capacity Need_2008-2029_Wind 5% Cap_050809" xfId="1167"/>
    <cellStyle name="_Elec Peak Capacity Need_2008-2029_Wind 5% Cap_050809 2" xfId="1168"/>
    <cellStyle name="_Elec Peak Capacity Need_2008-2029_Wind 5% Cap_050809 3" xfId="1169"/>
    <cellStyle name="_Elec Peak Capacity Need_2008-2029_Wind 5% Cap_050809_NIM Summary" xfId="1170"/>
    <cellStyle name="_x0013__Electric Rev Req Model (2009 GRC) " xfId="1171"/>
    <cellStyle name="_x0013__Electric Rev Req Model (2009 GRC) Rebuttal REmoval of New  WH Solar AdjustMI" xfId="1172"/>
    <cellStyle name="_x0013__Electric Rev Req Model (2009 GRC) Rebuttal V1" xfId="1173"/>
    <cellStyle name="_x0013__Electric Rev Req Model (2009 GRC) Revised 01-18-2010" xfId="1174"/>
    <cellStyle name="_x0013__Electric Rev Req Model (2010 GRC)" xfId="1175"/>
    <cellStyle name="_x0013__Electric Rev Req Model (2010 GRC) SF" xfId="1176"/>
    <cellStyle name="_EMM-5 Regulatory Lag and Under Earnings Analysis 11.6" xfId="1177"/>
    <cellStyle name="_EMM-5 Regulatory Lag and Under Earnings Analysis 11.6 2" xfId="1178"/>
    <cellStyle name="_EMM-5 Regulatory Lag and Under Earnings Analysis 11.6 3" xfId="1179"/>
    <cellStyle name="_ENCOGEN_WBOOK" xfId="1180"/>
    <cellStyle name="_ENCOGEN_WBOOK_NIM Summary" xfId="1181"/>
    <cellStyle name="_FFO" xfId="1182"/>
    <cellStyle name="_FFO 2" xfId="1183"/>
    <cellStyle name="_FFO 3" xfId="1184"/>
    <cellStyle name="_x0013__Final Order Electric EXHIBIT A-1" xfId="1185"/>
    <cellStyle name="_Financial Statements 11.6" xfId="1186"/>
    <cellStyle name="_Financial Statements 11.6 2" xfId="1187"/>
    <cellStyle name="_Financial Statements 11.6 3" xfId="1188"/>
    <cellStyle name="_Financing Assumptions" xfId="1189"/>
    <cellStyle name="_Fixed Gas Transport 1 19 09" xfId="1190"/>
    <cellStyle name="_Fuel Prices 4-14" xfId="1191"/>
    <cellStyle name="_Fuel Prices 4-14 2" xfId="1192"/>
    <cellStyle name="_Fuel Prices 4-14 2 2" xfId="3701"/>
    <cellStyle name="_Fuel Prices 4-14 3" xfId="1193"/>
    <cellStyle name="_Fuel Prices 4-14 4" xfId="1194"/>
    <cellStyle name="_Fuel Prices 4-14 5" xfId="1195"/>
    <cellStyle name="_Fuel Prices 4-14_04 07E Wild Horse Wind Expansion (C) (2)" xfId="1196"/>
    <cellStyle name="_Fuel Prices 4-14_04 07E Wild Horse Wind Expansion (C) (2)_Adj Bench DR 3 for Initial Briefs (Electric)" xfId="1197"/>
    <cellStyle name="_Fuel Prices 4-14_04 07E Wild Horse Wind Expansion (C) (2)_Book1" xfId="1198"/>
    <cellStyle name="_Fuel Prices 4-14_04 07E Wild Horse Wind Expansion (C) (2)_Electric Rev Req Model (2009 GRC) " xfId="1199"/>
    <cellStyle name="_Fuel Prices 4-14_04 07E Wild Horse Wind Expansion (C) (2)_Electric Rev Req Model (2009 GRC) Rebuttal REmoval of New  WH Solar AdjustMI" xfId="1200"/>
    <cellStyle name="_Fuel Prices 4-14_04 07E Wild Horse Wind Expansion (C) (2)_Electric Rev Req Model (2009 GRC) Rebuttal V1" xfId="1201"/>
    <cellStyle name="_Fuel Prices 4-14_04 07E Wild Horse Wind Expansion (C) (2)_Electric Rev Req Model (2009 GRC) Revised 01-18-2010" xfId="1202"/>
    <cellStyle name="_Fuel Prices 4-14_04 07E Wild Horse Wind Expansion (C) (2)_Electric Rev Req Model (2010 GRC)" xfId="1203"/>
    <cellStyle name="_Fuel Prices 4-14_04 07E Wild Horse Wind Expansion (C) (2)_Electric Rev Req Model (2010 GRC) SF" xfId="1204"/>
    <cellStyle name="_Fuel Prices 4-14_04 07E Wild Horse Wind Expansion (C) (2)_Final Order Electric EXHIBIT A-1" xfId="1205"/>
    <cellStyle name="_Fuel Prices 4-14_04 07E Wild Horse Wind Expansion (C) (2)_JHS-4 through JHS-7 Elec (2009 GRC) " xfId="1206"/>
    <cellStyle name="_Fuel Prices 4-14_04 07E Wild Horse Wind Expansion (C) (2)_TENASKA REGULATORY ASSET" xfId="1207"/>
    <cellStyle name="_Fuel Prices 4-14_16.37E Wild Horse Expansion DeferralRevwrkingfile SF" xfId="1208"/>
    <cellStyle name="_Fuel Prices 4-14_2009 GRC Compl Filing - Exhibit D" xfId="1209"/>
    <cellStyle name="_Fuel Prices 4-14_2011 Asset Mgmt Report Generation" xfId="3702"/>
    <cellStyle name="_Fuel Prices 4-14_2011 Asset Mgmt Report Generation 2" xfId="3703"/>
    <cellStyle name="_Fuel Prices 4-14_2011 Under Earnings 9.7" xfId="1210"/>
    <cellStyle name="_Fuel Prices 4-14_2011-01 Power Gen ASM Prototype" xfId="3704"/>
    <cellStyle name="_Fuel Prices 4-14_2011-01 Power Gen ASM Prototype 2" xfId="3705"/>
    <cellStyle name="_Fuel Prices 4-14_4 31 Regulatory Assets and Liabilities  7 06- Exhibit D" xfId="1211"/>
    <cellStyle name="_Fuel Prices 4-14_4 31 Regulatory Assets and Liabilities  7 06- Exhibit D_NIM Summary" xfId="1212"/>
    <cellStyle name="_Fuel Prices 4-14_4 32 Regulatory Assets and Liabilities  7 06- Exhibit D" xfId="1213"/>
    <cellStyle name="_Fuel Prices 4-14_4 32 Regulatory Assets and Liabilities  7 06- Exhibit D_NIM Summary" xfId="1214"/>
    <cellStyle name="_Fuel Prices 4-14_4.34E Mint Farm Deferral" xfId="1215"/>
    <cellStyle name="_Fuel Prices 4-14_Book1 (8)" xfId="1216"/>
    <cellStyle name="_Fuel Prices 4-14_Book2" xfId="1217"/>
    <cellStyle name="_Fuel Prices 4-14_Book2_Adj Bench DR 3 for Initial Briefs (Electric)" xfId="1218"/>
    <cellStyle name="_Fuel Prices 4-14_Book2_Electric Rev Req Model (2009 GRC) Rebuttal REmoval of New  WH Solar AdjustMI" xfId="1219"/>
    <cellStyle name="_Fuel Prices 4-14_Book2_Electric Rev Req Model (2009 GRC) Rebuttal V1" xfId="1220"/>
    <cellStyle name="_Fuel Prices 4-14_Book2_Electric Rev Req Model (2009 GRC) Revised 01-18-2010" xfId="1221"/>
    <cellStyle name="_Fuel Prices 4-14_Book2_Final Order Electric EXHIBIT A-1" xfId="1222"/>
    <cellStyle name="_Fuel Prices 4-14_Book4" xfId="1223"/>
    <cellStyle name="_Fuel Prices 4-14_Book9" xfId="1224"/>
    <cellStyle name="_Fuel Prices 4-14_Chelan PUD Power Costs (8-10)" xfId="1225"/>
    <cellStyle name="_Fuel Prices 4-14_Costs for Imputing" xfId="1226"/>
    <cellStyle name="_Fuel Prices 4-14_Direct Assignment Distribution Plant 2008" xfId="1227"/>
    <cellStyle name="_Fuel Prices 4-14_Direct Assignment Distribution Plant 2008 2" xfId="1228"/>
    <cellStyle name="_Fuel Prices 4-14_Direct Assignment Distribution Plant 2008 3" xfId="1229"/>
    <cellStyle name="_Fuel Prices 4-14_Direct Assignment Distribution Plant 2008_PCA Mechanism" xfId="1230"/>
    <cellStyle name="_Fuel Prices 4-14_Direct Assignment Distribution Plant 2008_Power Costs Assumptions 2" xfId="1231"/>
    <cellStyle name="_Fuel Prices 4-14_Electric COS Inputs" xfId="1232"/>
    <cellStyle name="_Fuel Prices 4-14_Electric COS Inputs 2" xfId="1233"/>
    <cellStyle name="_Fuel Prices 4-14_Electric COS Inputs 3" xfId="1234"/>
    <cellStyle name="_Fuel Prices 4-14_Electric COS Inputs_PCA Mechanism" xfId="1235"/>
    <cellStyle name="_Fuel Prices 4-14_Electric COS Inputs_Power Costs Assumptions 2" xfId="1236"/>
    <cellStyle name="_Fuel Prices 4-14_Electric Margin Recon" xfId="1237"/>
    <cellStyle name="_Fuel Prices 4-14_Electric Rate Spread and Rate Design 3.23.09" xfId="1238"/>
    <cellStyle name="_Fuel Prices 4-14_Electric Rate Spread and Rate Design 3.23.09 2" xfId="1239"/>
    <cellStyle name="_Fuel Prices 4-14_Electric Rate Spread and Rate Design 3.23.09 3" xfId="1240"/>
    <cellStyle name="_Fuel Prices 4-14_Electric Rate Spread and Rate Design 3.23.09_PCA Mechanism" xfId="1241"/>
    <cellStyle name="_Fuel Prices 4-14_Electric Rate Spread and Rate Design 3.23.09_Power Costs Assumptions 2" xfId="1242"/>
    <cellStyle name="_Fuel Prices 4-14_Electric Rev Req Model (2009 GRC) Rebuttal V1" xfId="1243"/>
    <cellStyle name="_Fuel Prices 4-14_INPUTS" xfId="1244"/>
    <cellStyle name="_Fuel Prices 4-14_INPUTS 2" xfId="1245"/>
    <cellStyle name="_Fuel Prices 4-14_INPUTS 3" xfId="1246"/>
    <cellStyle name="_Fuel Prices 4-14_INPUTS_PCA Mechanism" xfId="1247"/>
    <cellStyle name="_Fuel Prices 4-14_INPUTS_Power Costs Assumptions 2" xfId="1248"/>
    <cellStyle name="_Fuel Prices 4-14_JHS-4 through JHS-7 Elec (2009 GRC)" xfId="1249"/>
    <cellStyle name="_Fuel Prices 4-14_Leased Transformer &amp; Substation Plant &amp; Rev 12-2009" xfId="1250"/>
    <cellStyle name="_Fuel Prices 4-14_Leased Transformer &amp; Substation Plant &amp; Rev 12-2009 2" xfId="1251"/>
    <cellStyle name="_Fuel Prices 4-14_Leased Transformer &amp; Substation Plant &amp; Rev 12-2009 3" xfId="1252"/>
    <cellStyle name="_Fuel Prices 4-14_Leased Transformer &amp; Substation Plant &amp; Rev 12-2009_PCA Mechanism" xfId="1253"/>
    <cellStyle name="_Fuel Prices 4-14_Leased Transformer &amp; Substation Plant &amp; Rev 12-2009_Power Costs Assumptions 2" xfId="1254"/>
    <cellStyle name="_Fuel Prices 4-14_NIM Summary" xfId="1255"/>
    <cellStyle name="_Fuel Prices 4-14_NIM Summary 09GRC" xfId="1256"/>
    <cellStyle name="_Fuel Prices 4-14_PCA 9 -  Exhibit D April 2010 (3)" xfId="1257"/>
    <cellStyle name="_Fuel Prices 4-14_PCA Mechanism" xfId="1258"/>
    <cellStyle name="_Fuel Prices 4-14_Peak Credit Exhibits for 2009 GRC" xfId="1259"/>
    <cellStyle name="_Fuel Prices 4-14_Peak Credit Exhibits for 2009 GRC 2" xfId="1260"/>
    <cellStyle name="_Fuel Prices 4-14_Peak Credit Exhibits for 2009 GRC 3" xfId="1261"/>
    <cellStyle name="_Fuel Prices 4-14_Peak Credit Exhibits for 2009 GRC_PCA Mechanism" xfId="1262"/>
    <cellStyle name="_Fuel Prices 4-14_Peak Credit Exhibits for 2009 GRC_Power Costs Assumptions 2" xfId="1263"/>
    <cellStyle name="_Fuel Prices 4-14_Power Costs - Comparison bx Rbtl-Staff-Jt-PC" xfId="1264"/>
    <cellStyle name="_Fuel Prices 4-14_Power Costs - Comparison bx Rbtl-Staff-Jt-PC_Adj Bench DR 3 for Initial Briefs (Electric)" xfId="1265"/>
    <cellStyle name="_Fuel Prices 4-14_Power Costs - Comparison bx Rbtl-Staff-Jt-PC_Electric Rev Req Model (2009 GRC) Rebuttal REmoval of New  WH Solar AdjustMI" xfId="1266"/>
    <cellStyle name="_Fuel Prices 4-14_Power Costs - Comparison bx Rbtl-Staff-Jt-PC_Electric Rev Req Model (2009 GRC) Rebuttal V1" xfId="1267"/>
    <cellStyle name="_Fuel Prices 4-14_Power Costs - Comparison bx Rbtl-Staff-Jt-PC_Electric Rev Req Model (2009 GRC) Revised 01-18-2010" xfId="1268"/>
    <cellStyle name="_Fuel Prices 4-14_Power Costs - Comparison bx Rbtl-Staff-Jt-PC_Final Order Electric EXHIBIT A-1" xfId="1269"/>
    <cellStyle name="_Fuel Prices 4-14_Power Costs Assumptions 2" xfId="1270"/>
    <cellStyle name="_Fuel Prices 4-14_Production Adj 4.37" xfId="1271"/>
    <cellStyle name="_Fuel Prices 4-14_Purchased Power Adj 4.03" xfId="1272"/>
    <cellStyle name="_Fuel Prices 4-14_Rate Design Sch 24" xfId="1273"/>
    <cellStyle name="_Fuel Prices 4-14_Rate Design Sch 25" xfId="1274"/>
    <cellStyle name="_Fuel Prices 4-14_Rate Design Sch 26" xfId="1275"/>
    <cellStyle name="_Fuel Prices 4-14_Rate Design Sch 31" xfId="1276"/>
    <cellStyle name="_Fuel Prices 4-14_Rate Design Sch 43" xfId="1277"/>
    <cellStyle name="_Fuel Prices 4-14_Rate Design Sch 448-449" xfId="1278"/>
    <cellStyle name="_Fuel Prices 4-14_Rate Design Sch 46" xfId="1279"/>
    <cellStyle name="_Fuel Prices 4-14_Rate Spread" xfId="1280"/>
    <cellStyle name="_Fuel Prices 4-14_Rebuttal Power Costs" xfId="1281"/>
    <cellStyle name="_Fuel Prices 4-14_Rebuttal Power Costs_Adj Bench DR 3 for Initial Briefs (Electric)" xfId="1282"/>
    <cellStyle name="_Fuel Prices 4-14_Rebuttal Power Costs_Electric Rev Req Model (2009 GRC) Rebuttal REmoval of New  WH Solar AdjustMI" xfId="1283"/>
    <cellStyle name="_Fuel Prices 4-14_Rebuttal Power Costs_Electric Rev Req Model (2009 GRC) Rebuttal V1" xfId="1284"/>
    <cellStyle name="_Fuel Prices 4-14_Rebuttal Power Costs_Electric Rev Req Model (2009 GRC) Revised 01-18-2010" xfId="1285"/>
    <cellStyle name="_Fuel Prices 4-14_Rebuttal Power Costs_Final Order Electric EXHIBIT A-1" xfId="1286"/>
    <cellStyle name="_Fuel Prices 4-14_ROR 5.02" xfId="1287"/>
    <cellStyle name="_Fuel Prices 4-14_Wind Integration 10GRC" xfId="1288"/>
    <cellStyle name="_Gas Transportation Charges_2009GRC_120308" xfId="1289"/>
    <cellStyle name="_Gas Transportation Charges_2009GRC_120308_4.34E Mint Farm Deferral" xfId="1290"/>
    <cellStyle name="_Gas Transportation Charges_2009GRC_120308_Chelan PUD Power Costs (8-10)" xfId="1291"/>
    <cellStyle name="_Gas Transportation Charges_2009GRC_120308_Electric Rev Req Model (2009 GRC) Rebuttal V1" xfId="1292"/>
    <cellStyle name="_Gas Transportation Charges_2009GRC_120308_NIM Summary" xfId="1293"/>
    <cellStyle name="_Gas Transportation Charges_2009GRC_120308_NIM Summary 09GRC" xfId="1294"/>
    <cellStyle name="_Gas Transportation Charges_2009GRC_120308_PCA 9 -  Exhibit D April 2010 (3)" xfId="1295"/>
    <cellStyle name="_Gas Transportation Charges_2009GRC_120308_Wind Integration 10GRC" xfId="1296"/>
    <cellStyle name="_x0013__JHS-4 through JHS-7 Elec (2009 GRC) " xfId="1297"/>
    <cellStyle name="_Makewholes" xfId="1298"/>
    <cellStyle name="_Mid C 09GRC" xfId="1299"/>
    <cellStyle name="_Monthly Capital Spread" xfId="3706"/>
    <cellStyle name="_Monthly Fixed Input" xfId="1300"/>
    <cellStyle name="_Monthly Fixed Input_NIM Summary" xfId="1301"/>
    <cellStyle name="_NIM 06 Base Case Current Trends" xfId="1302"/>
    <cellStyle name="_NIM 06 Base Case Current Trends 2" xfId="1303"/>
    <cellStyle name="_NIM 06 Base Case Current Trends 2 2" xfId="3707"/>
    <cellStyle name="_NIM 06 Base Case Current Trends 2 2 2" xfId="3708"/>
    <cellStyle name="_NIM 06 Base Case Current Trends 2 3" xfId="3709"/>
    <cellStyle name="_NIM 06 Base Case Current Trends 2_7. Capital ASM Mar 2" xfId="3710"/>
    <cellStyle name="_NIM 06 Base Case Current Trends 2_7. Capital ASM Mar 2 2" xfId="3711"/>
    <cellStyle name="_NIM 06 Base Case Current Trends 3" xfId="1304"/>
    <cellStyle name="_NIM 06 Base Case Current Trends 3 2" xfId="3712"/>
    <cellStyle name="_NIM 06 Base Case Current Trends 3 2 2" xfId="3713"/>
    <cellStyle name="_NIM 06 Base Case Current Trends 3 3" xfId="3714"/>
    <cellStyle name="_NIM 06 Base Case Current Trends 3_7. Capital ASM Mar 2" xfId="3715"/>
    <cellStyle name="_NIM 06 Base Case Current Trends 3_7. Capital ASM Mar 2 2" xfId="3716"/>
    <cellStyle name="_NIM 06 Base Case Current Trends 4" xfId="3717"/>
    <cellStyle name="_NIM 06 Base Case Current Trends 4 2" xfId="3718"/>
    <cellStyle name="_NIM 06 Base Case Current Trends 4 2 2" xfId="3719"/>
    <cellStyle name="_NIM 06 Base Case Current Trends_2011 Under Earnings 9.7" xfId="1305"/>
    <cellStyle name="_NIM 06 Base Case Current Trends_Adj Bench DR 3 for Initial Briefs (Electric)" xfId="1306"/>
    <cellStyle name="_NIM 06 Base Case Current Trends_Book1" xfId="1307"/>
    <cellStyle name="_NIM 06 Base Case Current Trends_Book1 (8)" xfId="1308"/>
    <cellStyle name="_NIM 06 Base Case Current Trends_Book2" xfId="1309"/>
    <cellStyle name="_NIM 06 Base Case Current Trends_Book2_Adj Bench DR 3 for Initial Briefs (Electric)" xfId="1310"/>
    <cellStyle name="_NIM 06 Base Case Current Trends_Book2_Customer Rate Increases 10.3" xfId="1311"/>
    <cellStyle name="_NIM 06 Base Case Current Trends_Book2_Customer Rate Increases 10.3 2" xfId="1312"/>
    <cellStyle name="_NIM 06 Base Case Current Trends_Book2_Customer Rate Increases 10.3 3" xfId="1313"/>
    <cellStyle name="_NIM 06 Base Case Current Trends_Book2_Electric Rev Req Model (2009 GRC) Rebuttal REmoval of New  WH Solar AdjustMI" xfId="1314"/>
    <cellStyle name="_NIM 06 Base Case Current Trends_Book2_Electric Rev Req Model (2009 GRC) Rebuttal V1" xfId="1315"/>
    <cellStyle name="_NIM 06 Base Case Current Trends_Book2_Electric Rev Req Model (2009 GRC) Revised 01-18-2010" xfId="1316"/>
    <cellStyle name="_NIM 06 Base Case Current Trends_Book2_Final Order Electric EXHIBIT A-1" xfId="1317"/>
    <cellStyle name="_NIM 06 Base Case Current Trends_Chelan PUD Power Costs (8-10)" xfId="1318"/>
    <cellStyle name="_NIM 06 Base Case Current Trends_Customer Rate Increases 10.3" xfId="1319"/>
    <cellStyle name="_NIM 06 Base Case Current Trends_Customer Rate Increases 9.7" xfId="1320"/>
    <cellStyle name="_NIM 06 Base Case Current Trends_EBITDA Budget vs Outlook 4&amp;8 Final" xfId="1321"/>
    <cellStyle name="_NIM 06 Base Case Current Trends_Electric Rev Req Model (2009 GRC) " xfId="1322"/>
    <cellStyle name="_NIM 06 Base Case Current Trends_Electric Rev Req Model (2009 GRC) Rebuttal REmoval of New  WH Solar AdjustMI" xfId="1323"/>
    <cellStyle name="_NIM 06 Base Case Current Trends_Electric Rev Req Model (2009 GRC) Rebuttal V1" xfId="1324"/>
    <cellStyle name="_NIM 06 Base Case Current Trends_Electric Rev Req Model (2009 GRC) Revised 01-18-2010" xfId="1325"/>
    <cellStyle name="_NIM 06 Base Case Current Trends_Electric Rev Req Model (2010 GRC)" xfId="1326"/>
    <cellStyle name="_NIM 06 Base Case Current Trends_Electric Rev Req Model (2010 GRC) SF" xfId="1327"/>
    <cellStyle name="_NIM 06 Base Case Current Trends_Final Order Electric EXHIBIT A-1" xfId="1328"/>
    <cellStyle name="_NIM 06 Base Case Current Trends_JE's for Model" xfId="1329"/>
    <cellStyle name="_NIM 06 Base Case Current Trends_JE's for Model 2" xfId="1330"/>
    <cellStyle name="_NIM 06 Base Case Current Trends_JE's for Model 3" xfId="1331"/>
    <cellStyle name="_NIM 06 Base Case Current Trends_JHS-4 through JHS-7 Elec (2009 GRC)" xfId="1332"/>
    <cellStyle name="_NIM 06 Base Case Current Trends_JHS-4 through JHS-7 Elec (2009 GRC) " xfId="1333"/>
    <cellStyle name="_NIM 06 Base Case Current Trends_NIM Summary" xfId="1334"/>
    <cellStyle name="_NIM 06 Base Case Current Trends_Outlook to Outlook" xfId="1335"/>
    <cellStyle name="_NIM 06 Base Case Current Trends_PCA Mechanism" xfId="1336"/>
    <cellStyle name="_NIM 06 Base Case Current Trends_Power Costs Assumptions 2" xfId="1337"/>
    <cellStyle name="_NIM 06 Base Case Current Trends_Rebuttal Power Costs" xfId="1338"/>
    <cellStyle name="_NIM 06 Base Case Current Trends_Rebuttal Power Costs_Adj Bench DR 3 for Initial Briefs (Electric)" xfId="1339"/>
    <cellStyle name="_NIM 06 Base Case Current Trends_Rebuttal Power Costs_Electric Rev Req Model (2009 GRC) Rebuttal REmoval of New  WH Solar AdjustMI" xfId="1340"/>
    <cellStyle name="_NIM 06 Base Case Current Trends_Rebuttal Power Costs_Electric Rev Req Model (2009 GRC) Rebuttal V1" xfId="1341"/>
    <cellStyle name="_NIM 06 Base Case Current Trends_Rebuttal Power Costs_Electric Rev Req Model (2009 GRC) Revised 01-18-2010" xfId="1342"/>
    <cellStyle name="_NIM 06 Base Case Current Trends_Rebuttal Power Costs_Final Order Electric EXHIBIT A-1" xfId="1343"/>
    <cellStyle name="_NIM 06 Base Case Current Trends_Summary" xfId="1344"/>
    <cellStyle name="_NIM 06 Base Case Current Trends_Summary 2" xfId="1345"/>
    <cellStyle name="_NIM 06 Base Case Current Trends_Summary 3" xfId="1346"/>
    <cellStyle name="_NIM 06 Base Case Current Trends_TENASKA REGULATORY ASSET" xfId="1347"/>
    <cellStyle name="_NIM Summary 09GRC" xfId="1348"/>
    <cellStyle name="_NIM Summary 09GRC_NIM Summary" xfId="1349"/>
    <cellStyle name="_NR Summary 3.2" xfId="1350"/>
    <cellStyle name="_NR Summary 3.2 2" xfId="1351"/>
    <cellStyle name="_NR Summary 3.2 3" xfId="1352"/>
    <cellStyle name="_OpCo and HoldCo Covenants Scen 11.6" xfId="3720"/>
    <cellStyle name="_OpCo and HoldCo Covenants Scen 11.6_08_11 Metric Report" xfId="3721"/>
    <cellStyle name="_OpCo and HoldCo Covenants Scen 11.6_08_11 Metric Report 2" xfId="3722"/>
    <cellStyle name="_OpCo and HoldCo Covenants Scen 11.6_2011 August O&amp;M and Capital Snapshot" xfId="3723"/>
    <cellStyle name="_OpCo and HoldCo Covenants Scen 11.6_2011 August O&amp;M and Capital Snapshot 2" xfId="3724"/>
    <cellStyle name="_OpCo and HoldCo Covenants Scen 11.6_2011 August O&amp;M and Capital Snapshot_REV" xfId="3725"/>
    <cellStyle name="_OpCo and HoldCo Covenants Scen 11.6_2011 August O&amp;M and Capital Snapshot_REV 2" xfId="3726"/>
    <cellStyle name="_OpCo and HoldCo Covenants Scen 11.6_2011 August OM and Capital Snapshot_REV" xfId="3727"/>
    <cellStyle name="_OpCo and HoldCo Covenants Scen 11.6_2011 August OM and Capital Snapshot_REV 2" xfId="3728"/>
    <cellStyle name="_OpCo and HoldCo Covenants Scen 11.6_Book2" xfId="3729"/>
    <cellStyle name="_OpCo and HoldCo Covenants Scen 11.6_Book2 2" xfId="3730"/>
    <cellStyle name="_OpCo and HoldCo Covenants Scen 11.6_Capital Metric Update" xfId="3731"/>
    <cellStyle name="_OpCo and HoldCo Covenants Scen 11.6_Capital Metric Update 2" xfId="3732"/>
    <cellStyle name="_OpCo and HoldCo Covenants Scen 11.6_Capital Summary" xfId="3733"/>
    <cellStyle name="_OpCo and HoldCo Covenants Scen 11.6_Capital Summary 2" xfId="3734"/>
    <cellStyle name="_OpCo and HoldCo Covenants Scen 11.6_Draft - New ASM" xfId="3735"/>
    <cellStyle name="_OpCo and HoldCo Covenants Scen 11.6_Draft - New ASM 2" xfId="3736"/>
    <cellStyle name="_OpCo and HoldCo Covenants Scen 11.6_Draft - New ASM_7. Capital ASM Mar 2" xfId="3737"/>
    <cellStyle name="_OpCo and HoldCo Covenants Scen 11.6_O&amp;M Department" xfId="3738"/>
    <cellStyle name="_OpCo and HoldCo Covenants Scen 11.6_O&amp;M Department 2" xfId="3739"/>
    <cellStyle name="_OpCo and HoldCo Covenants Scen 11.6_Sheet1" xfId="3740"/>
    <cellStyle name="_OpCo and HoldCo Covenants Scen 11.6_Sheet1 2" xfId="3741"/>
    <cellStyle name="_OpCo and HoldCo Covenants Scen 11.6_Sheet2" xfId="3742"/>
    <cellStyle name="_OpCo and HoldCo Covenants Scen 11.6_Sheet2 2" xfId="3743"/>
    <cellStyle name="_OpCo and HoldCo Covenants Scen 11.6_Summary" xfId="3744"/>
    <cellStyle name="_OpCo and HoldCo Covenants Scen 11.6_Summary 2" xfId="3745"/>
    <cellStyle name="_OpCo and HoldCo Covenants Scen 11.6_Summary_7. Capital ASM Mar 2" xfId="3746"/>
    <cellStyle name="_PCA 7 - Exhibit D update 9_30_2008" xfId="1353"/>
    <cellStyle name="_PCA 7 - Exhibit D update 9_30_2008_Chelan PUD Power Costs (8-10)" xfId="1354"/>
    <cellStyle name="_PCA 7 - Exhibit D update 9_30_2008_NIM Summary" xfId="1355"/>
    <cellStyle name="_PCA 7 - Exhibit D update 9_30_2008_Transmission Workbook for May BOD" xfId="1356"/>
    <cellStyle name="_PCA 7 - Exhibit D update 9_30_2008_Wind Integration 10GRC" xfId="1357"/>
    <cellStyle name="_PE" xfId="1358"/>
    <cellStyle name="_PE 2" xfId="1359"/>
    <cellStyle name="_PE 3" xfId="1360"/>
    <cellStyle name="_PE_08_11 Metric Report" xfId="3747"/>
    <cellStyle name="_PE_08_11 Metric Report 2" xfId="3748"/>
    <cellStyle name="_PE_2011 August O&amp;M and Capital Snapshot" xfId="3749"/>
    <cellStyle name="_PE_2011 August O&amp;M and Capital Snapshot 2" xfId="3750"/>
    <cellStyle name="_PE_2011 August O&amp;M and Capital Snapshot_REV" xfId="3751"/>
    <cellStyle name="_PE_2011 August O&amp;M and Capital Snapshot_REV 2" xfId="3752"/>
    <cellStyle name="_PE_2011 August OM and Capital Snapshot_REV" xfId="3753"/>
    <cellStyle name="_PE_2011 August OM and Capital Snapshot_REV 2" xfId="3754"/>
    <cellStyle name="_PE_Book2" xfId="3755"/>
    <cellStyle name="_PE_Book2 2" xfId="3756"/>
    <cellStyle name="_PE_Capital Metric Update" xfId="3757"/>
    <cellStyle name="_PE_Capital Metric Update 2" xfId="3758"/>
    <cellStyle name="_PE_Capital Summary" xfId="3759"/>
    <cellStyle name="_PE_Capital Summary 2" xfId="3760"/>
    <cellStyle name="_PE_Draft - New ASM" xfId="3761"/>
    <cellStyle name="_PE_Draft - New ASM 2" xfId="3762"/>
    <cellStyle name="_PE_Draft - New ASM_7. Capital ASM Mar 2" xfId="3763"/>
    <cellStyle name="_PE_O&amp;M Department" xfId="3764"/>
    <cellStyle name="_PE_O&amp;M Department 2" xfId="3765"/>
    <cellStyle name="_PE_Sheet1" xfId="3766"/>
    <cellStyle name="_PE_Sheet1 2" xfId="3767"/>
    <cellStyle name="_PE_Sheet2" xfId="3768"/>
    <cellStyle name="_PE_Sheet2 2" xfId="3769"/>
    <cellStyle name="_PE_Summary" xfId="3770"/>
    <cellStyle name="_PE_Summary 2" xfId="3771"/>
    <cellStyle name="_PE_Summary_7. Capital ASM Mar 2" xfId="3772"/>
    <cellStyle name="_Plan Presentation PSE 7.1" xfId="1361"/>
    <cellStyle name="_Plan Presentation PSE 7.1 2" xfId="1362"/>
    <cellStyle name="_Plan Presentation PSE 7.1 3" xfId="1363"/>
    <cellStyle name="_Portfolio SPlan Base Case.xls Chart 1" xfId="1364"/>
    <cellStyle name="_Portfolio SPlan Base Case.xls Chart 1 2" xfId="1365"/>
    <cellStyle name="_Portfolio SPlan Base Case.xls Chart 1 2 2" xfId="3773"/>
    <cellStyle name="_Portfolio SPlan Base Case.xls Chart 1 2 2 2" xfId="3774"/>
    <cellStyle name="_Portfolio SPlan Base Case.xls Chart 1 2 3" xfId="3775"/>
    <cellStyle name="_Portfolio SPlan Base Case.xls Chart 1 2_7. Capital ASM Mar 2" xfId="3776"/>
    <cellStyle name="_Portfolio SPlan Base Case.xls Chart 1 2_7. Capital ASM Mar 2 2" xfId="3777"/>
    <cellStyle name="_Portfolio SPlan Base Case.xls Chart 1 3" xfId="1366"/>
    <cellStyle name="_Portfolio SPlan Base Case.xls Chart 1 3 2" xfId="3778"/>
    <cellStyle name="_Portfolio SPlan Base Case.xls Chart 1 3 2 2" xfId="3779"/>
    <cellStyle name="_Portfolio SPlan Base Case.xls Chart 1 3 3" xfId="3780"/>
    <cellStyle name="_Portfolio SPlan Base Case.xls Chart 1 3_7. Capital ASM Mar 2" xfId="3781"/>
    <cellStyle name="_Portfolio SPlan Base Case.xls Chart 1 3_7. Capital ASM Mar 2 2" xfId="3782"/>
    <cellStyle name="_Portfolio SPlan Base Case.xls Chart 1 4" xfId="3783"/>
    <cellStyle name="_Portfolio SPlan Base Case.xls Chart 1 4 2" xfId="3784"/>
    <cellStyle name="_Portfolio SPlan Base Case.xls Chart 1 4 2 2" xfId="3785"/>
    <cellStyle name="_Portfolio SPlan Base Case.xls Chart 1_2011 Under Earnings 9.7" xfId="1367"/>
    <cellStyle name="_Portfolio SPlan Base Case.xls Chart 1_Adj Bench DR 3 for Initial Briefs (Electric)" xfId="1368"/>
    <cellStyle name="_Portfolio SPlan Base Case.xls Chart 1_Book1" xfId="1369"/>
    <cellStyle name="_Portfolio SPlan Base Case.xls Chart 1_Book1 (8)" xfId="1370"/>
    <cellStyle name="_Portfolio SPlan Base Case.xls Chart 1_Book2" xfId="1371"/>
    <cellStyle name="_Portfolio SPlan Base Case.xls Chart 1_Book2_Adj Bench DR 3 for Initial Briefs (Electric)" xfId="1372"/>
    <cellStyle name="_Portfolio SPlan Base Case.xls Chart 1_Book2_Customer Rate Increases 10.3" xfId="1373"/>
    <cellStyle name="_Portfolio SPlan Base Case.xls Chart 1_Book2_Customer Rate Increases 10.3 2" xfId="1374"/>
    <cellStyle name="_Portfolio SPlan Base Case.xls Chart 1_Book2_Customer Rate Increases 10.3 3" xfId="1375"/>
    <cellStyle name="_Portfolio SPlan Base Case.xls Chart 1_Book2_Electric Rev Req Model (2009 GRC) Rebuttal REmoval of New  WH Solar AdjustMI" xfId="1376"/>
    <cellStyle name="_Portfolio SPlan Base Case.xls Chart 1_Book2_Electric Rev Req Model (2009 GRC) Rebuttal V1" xfId="1377"/>
    <cellStyle name="_Portfolio SPlan Base Case.xls Chart 1_Book2_Electric Rev Req Model (2009 GRC) Revised 01-18-2010" xfId="1378"/>
    <cellStyle name="_Portfolio SPlan Base Case.xls Chart 1_Book2_Final Order Electric EXHIBIT A-1" xfId="1379"/>
    <cellStyle name="_Portfolio SPlan Base Case.xls Chart 1_Chelan PUD Power Costs (8-10)" xfId="1380"/>
    <cellStyle name="_Portfolio SPlan Base Case.xls Chart 1_Customer Rate Increases 10.3" xfId="1381"/>
    <cellStyle name="_Portfolio SPlan Base Case.xls Chart 1_Customer Rate Increases 9.7" xfId="1382"/>
    <cellStyle name="_Portfolio SPlan Base Case.xls Chart 1_EBITDA Budget vs Outlook 4&amp;8 Final" xfId="1383"/>
    <cellStyle name="_Portfolio SPlan Base Case.xls Chart 1_Electric Rev Req Model (2009 GRC) " xfId="1384"/>
    <cellStyle name="_Portfolio SPlan Base Case.xls Chart 1_Electric Rev Req Model (2009 GRC) Rebuttal REmoval of New  WH Solar AdjustMI" xfId="1385"/>
    <cellStyle name="_Portfolio SPlan Base Case.xls Chart 1_Electric Rev Req Model (2009 GRC) Rebuttal V1" xfId="1386"/>
    <cellStyle name="_Portfolio SPlan Base Case.xls Chart 1_Electric Rev Req Model (2009 GRC) Revised 01-18-2010" xfId="1387"/>
    <cellStyle name="_Portfolio SPlan Base Case.xls Chart 1_Electric Rev Req Model (2010 GRC)" xfId="1388"/>
    <cellStyle name="_Portfolio SPlan Base Case.xls Chart 1_Electric Rev Req Model (2010 GRC) SF" xfId="1389"/>
    <cellStyle name="_Portfolio SPlan Base Case.xls Chart 1_Final Order Electric EXHIBIT A-1" xfId="1390"/>
    <cellStyle name="_Portfolio SPlan Base Case.xls Chart 1_JE's for Model" xfId="1391"/>
    <cellStyle name="_Portfolio SPlan Base Case.xls Chart 1_JE's for Model 2" xfId="1392"/>
    <cellStyle name="_Portfolio SPlan Base Case.xls Chart 1_JE's for Model 3" xfId="1393"/>
    <cellStyle name="_Portfolio SPlan Base Case.xls Chart 1_JHS-4 through JHS-7 Elec (2009 GRC)" xfId="1394"/>
    <cellStyle name="_Portfolio SPlan Base Case.xls Chart 1_JHS-4 through JHS-7 Elec (2009 GRC) " xfId="1395"/>
    <cellStyle name="_Portfolio SPlan Base Case.xls Chart 1_NIM Summary" xfId="1396"/>
    <cellStyle name="_Portfolio SPlan Base Case.xls Chart 1_Outlook to Outlook" xfId="1397"/>
    <cellStyle name="_Portfolio SPlan Base Case.xls Chart 1_PCA Mechanism" xfId="1398"/>
    <cellStyle name="_Portfolio SPlan Base Case.xls Chart 1_Power Costs Assumptions 2" xfId="1399"/>
    <cellStyle name="_Portfolio SPlan Base Case.xls Chart 1_Rebuttal Power Costs" xfId="1400"/>
    <cellStyle name="_Portfolio SPlan Base Case.xls Chart 1_Rebuttal Power Costs_Adj Bench DR 3 for Initial Briefs (Electric)" xfId="1401"/>
    <cellStyle name="_Portfolio SPlan Base Case.xls Chart 1_Rebuttal Power Costs_Electric Rev Req Model (2009 GRC) Rebuttal REmoval of New  WH Solar AdjustMI" xfId="1402"/>
    <cellStyle name="_Portfolio SPlan Base Case.xls Chart 1_Rebuttal Power Costs_Electric Rev Req Model (2009 GRC) Rebuttal V1" xfId="1403"/>
    <cellStyle name="_Portfolio SPlan Base Case.xls Chart 1_Rebuttal Power Costs_Electric Rev Req Model (2009 GRC) Revised 01-18-2010" xfId="1404"/>
    <cellStyle name="_Portfolio SPlan Base Case.xls Chart 1_Rebuttal Power Costs_Final Order Electric EXHIBIT A-1" xfId="1405"/>
    <cellStyle name="_Portfolio SPlan Base Case.xls Chart 1_Summary" xfId="1406"/>
    <cellStyle name="_Portfolio SPlan Base Case.xls Chart 1_Summary 2" xfId="1407"/>
    <cellStyle name="_Portfolio SPlan Base Case.xls Chart 1_Summary 3" xfId="1408"/>
    <cellStyle name="_Portfolio SPlan Base Case.xls Chart 1_TENASKA REGULATORY ASSET" xfId="1409"/>
    <cellStyle name="_Portfolio SPlan Base Case.xls Chart 2" xfId="1410"/>
    <cellStyle name="_Portfolio SPlan Base Case.xls Chart 2 2" xfId="1411"/>
    <cellStyle name="_Portfolio SPlan Base Case.xls Chart 2 2 2" xfId="3786"/>
    <cellStyle name="_Portfolio SPlan Base Case.xls Chart 2 2 2 2" xfId="3787"/>
    <cellStyle name="_Portfolio SPlan Base Case.xls Chart 2 2 3" xfId="3788"/>
    <cellStyle name="_Portfolio SPlan Base Case.xls Chart 2 2_7. Capital ASM Mar 2" xfId="3789"/>
    <cellStyle name="_Portfolio SPlan Base Case.xls Chart 2 2_7. Capital ASM Mar 2 2" xfId="3790"/>
    <cellStyle name="_Portfolio SPlan Base Case.xls Chart 2 3" xfId="1412"/>
    <cellStyle name="_Portfolio SPlan Base Case.xls Chart 2 3 2" xfId="3791"/>
    <cellStyle name="_Portfolio SPlan Base Case.xls Chart 2 3 2 2" xfId="3792"/>
    <cellStyle name="_Portfolio SPlan Base Case.xls Chart 2 3 3" xfId="3793"/>
    <cellStyle name="_Portfolio SPlan Base Case.xls Chart 2 3_7. Capital ASM Mar 2" xfId="3794"/>
    <cellStyle name="_Portfolio SPlan Base Case.xls Chart 2 3_7. Capital ASM Mar 2 2" xfId="3795"/>
    <cellStyle name="_Portfolio SPlan Base Case.xls Chart 2 4" xfId="3796"/>
    <cellStyle name="_Portfolio SPlan Base Case.xls Chart 2 4 2" xfId="3797"/>
    <cellStyle name="_Portfolio SPlan Base Case.xls Chart 2 4 2 2" xfId="3798"/>
    <cellStyle name="_Portfolio SPlan Base Case.xls Chart 2_2011 Under Earnings 9.7" xfId="1413"/>
    <cellStyle name="_Portfolio SPlan Base Case.xls Chart 2_Adj Bench DR 3 for Initial Briefs (Electric)" xfId="1414"/>
    <cellStyle name="_Portfolio SPlan Base Case.xls Chart 2_Book1" xfId="1415"/>
    <cellStyle name="_Portfolio SPlan Base Case.xls Chart 2_Book1 (8)" xfId="1416"/>
    <cellStyle name="_Portfolio SPlan Base Case.xls Chart 2_Book2" xfId="1417"/>
    <cellStyle name="_Portfolio SPlan Base Case.xls Chart 2_Book2_Adj Bench DR 3 for Initial Briefs (Electric)" xfId="1418"/>
    <cellStyle name="_Portfolio SPlan Base Case.xls Chart 2_Book2_Customer Rate Increases 10.3" xfId="1419"/>
    <cellStyle name="_Portfolio SPlan Base Case.xls Chart 2_Book2_Customer Rate Increases 10.3 2" xfId="1420"/>
    <cellStyle name="_Portfolio SPlan Base Case.xls Chart 2_Book2_Customer Rate Increases 10.3 3" xfId="1421"/>
    <cellStyle name="_Portfolio SPlan Base Case.xls Chart 2_Book2_Electric Rev Req Model (2009 GRC) Rebuttal REmoval of New  WH Solar AdjustMI" xfId="1422"/>
    <cellStyle name="_Portfolio SPlan Base Case.xls Chart 2_Book2_Electric Rev Req Model (2009 GRC) Rebuttal V1" xfId="1423"/>
    <cellStyle name="_Portfolio SPlan Base Case.xls Chart 2_Book2_Electric Rev Req Model (2009 GRC) Revised 01-18-2010" xfId="1424"/>
    <cellStyle name="_Portfolio SPlan Base Case.xls Chart 2_Book2_Final Order Electric EXHIBIT A-1" xfId="1425"/>
    <cellStyle name="_Portfolio SPlan Base Case.xls Chart 2_Chelan PUD Power Costs (8-10)" xfId="1426"/>
    <cellStyle name="_Portfolio SPlan Base Case.xls Chart 2_Customer Rate Increases 10.3" xfId="1427"/>
    <cellStyle name="_Portfolio SPlan Base Case.xls Chart 2_Customer Rate Increases 9.7" xfId="1428"/>
    <cellStyle name="_Portfolio SPlan Base Case.xls Chart 2_EBITDA Budget vs Outlook 4&amp;8 Final" xfId="1429"/>
    <cellStyle name="_Portfolio SPlan Base Case.xls Chart 2_Electric Rev Req Model (2009 GRC) " xfId="1430"/>
    <cellStyle name="_Portfolio SPlan Base Case.xls Chart 2_Electric Rev Req Model (2009 GRC) Rebuttal REmoval of New  WH Solar AdjustMI" xfId="1431"/>
    <cellStyle name="_Portfolio SPlan Base Case.xls Chart 2_Electric Rev Req Model (2009 GRC) Rebuttal V1" xfId="1432"/>
    <cellStyle name="_Portfolio SPlan Base Case.xls Chart 2_Electric Rev Req Model (2009 GRC) Revised 01-18-2010" xfId="1433"/>
    <cellStyle name="_Portfolio SPlan Base Case.xls Chart 2_Electric Rev Req Model (2010 GRC)" xfId="1434"/>
    <cellStyle name="_Portfolio SPlan Base Case.xls Chart 2_Electric Rev Req Model (2010 GRC) SF" xfId="1435"/>
    <cellStyle name="_Portfolio SPlan Base Case.xls Chart 2_Final Order Electric EXHIBIT A-1" xfId="1436"/>
    <cellStyle name="_Portfolio SPlan Base Case.xls Chart 2_JE's for Model" xfId="1437"/>
    <cellStyle name="_Portfolio SPlan Base Case.xls Chart 2_JE's for Model 2" xfId="1438"/>
    <cellStyle name="_Portfolio SPlan Base Case.xls Chart 2_JE's for Model 3" xfId="1439"/>
    <cellStyle name="_Portfolio SPlan Base Case.xls Chart 2_JHS-4 through JHS-7 Elec (2009 GRC)" xfId="1440"/>
    <cellStyle name="_Portfolio SPlan Base Case.xls Chart 2_JHS-4 through JHS-7 Elec (2009 GRC) " xfId="1441"/>
    <cellStyle name="_Portfolio SPlan Base Case.xls Chart 2_NIM Summary" xfId="1442"/>
    <cellStyle name="_Portfolio SPlan Base Case.xls Chart 2_Outlook to Outlook" xfId="1443"/>
    <cellStyle name="_Portfolio SPlan Base Case.xls Chart 2_PCA Mechanism" xfId="1444"/>
    <cellStyle name="_Portfolio SPlan Base Case.xls Chart 2_Power Costs Assumptions 2" xfId="1445"/>
    <cellStyle name="_Portfolio SPlan Base Case.xls Chart 2_Rebuttal Power Costs" xfId="1446"/>
    <cellStyle name="_Portfolio SPlan Base Case.xls Chart 2_Rebuttal Power Costs_Adj Bench DR 3 for Initial Briefs (Electric)" xfId="1447"/>
    <cellStyle name="_Portfolio SPlan Base Case.xls Chart 2_Rebuttal Power Costs_Electric Rev Req Model (2009 GRC) Rebuttal REmoval of New  WH Solar AdjustMI" xfId="1448"/>
    <cellStyle name="_Portfolio SPlan Base Case.xls Chart 2_Rebuttal Power Costs_Electric Rev Req Model (2009 GRC) Rebuttal V1" xfId="1449"/>
    <cellStyle name="_Portfolio SPlan Base Case.xls Chart 2_Rebuttal Power Costs_Electric Rev Req Model (2009 GRC) Revised 01-18-2010" xfId="1450"/>
    <cellStyle name="_Portfolio SPlan Base Case.xls Chart 2_Rebuttal Power Costs_Final Order Electric EXHIBIT A-1" xfId="1451"/>
    <cellStyle name="_Portfolio SPlan Base Case.xls Chart 2_Summary" xfId="1452"/>
    <cellStyle name="_Portfolio SPlan Base Case.xls Chart 2_Summary 2" xfId="1453"/>
    <cellStyle name="_Portfolio SPlan Base Case.xls Chart 2_Summary 3" xfId="1454"/>
    <cellStyle name="_Portfolio SPlan Base Case.xls Chart 2_TENASKA REGULATORY ASSET" xfId="1455"/>
    <cellStyle name="_Portfolio SPlan Base Case.xls Chart 3" xfId="1456"/>
    <cellStyle name="_Portfolio SPlan Base Case.xls Chart 3 2" xfId="1457"/>
    <cellStyle name="_Portfolio SPlan Base Case.xls Chart 3 2 2" xfId="3799"/>
    <cellStyle name="_Portfolio SPlan Base Case.xls Chart 3 2 2 2" xfId="3800"/>
    <cellStyle name="_Portfolio SPlan Base Case.xls Chart 3 2 3" xfId="3801"/>
    <cellStyle name="_Portfolio SPlan Base Case.xls Chart 3 2_7. Capital ASM Mar 2" xfId="3802"/>
    <cellStyle name="_Portfolio SPlan Base Case.xls Chart 3 2_7. Capital ASM Mar 2 2" xfId="3803"/>
    <cellStyle name="_Portfolio SPlan Base Case.xls Chart 3 3" xfId="1458"/>
    <cellStyle name="_Portfolio SPlan Base Case.xls Chart 3 3 2" xfId="3804"/>
    <cellStyle name="_Portfolio SPlan Base Case.xls Chart 3 3 2 2" xfId="3805"/>
    <cellStyle name="_Portfolio SPlan Base Case.xls Chart 3 3 3" xfId="3806"/>
    <cellStyle name="_Portfolio SPlan Base Case.xls Chart 3 3_7. Capital ASM Mar 2" xfId="3807"/>
    <cellStyle name="_Portfolio SPlan Base Case.xls Chart 3 3_7. Capital ASM Mar 2 2" xfId="3808"/>
    <cellStyle name="_Portfolio SPlan Base Case.xls Chart 3 4" xfId="3809"/>
    <cellStyle name="_Portfolio SPlan Base Case.xls Chart 3 4 2" xfId="3810"/>
    <cellStyle name="_Portfolio SPlan Base Case.xls Chart 3 4 2 2" xfId="3811"/>
    <cellStyle name="_Portfolio SPlan Base Case.xls Chart 3_2011 Under Earnings 9.7" xfId="1459"/>
    <cellStyle name="_Portfolio SPlan Base Case.xls Chart 3_Adj Bench DR 3 for Initial Briefs (Electric)" xfId="1460"/>
    <cellStyle name="_Portfolio SPlan Base Case.xls Chart 3_Book1" xfId="1461"/>
    <cellStyle name="_Portfolio SPlan Base Case.xls Chart 3_Book1 (8)" xfId="1462"/>
    <cellStyle name="_Portfolio SPlan Base Case.xls Chart 3_Book2" xfId="1463"/>
    <cellStyle name="_Portfolio SPlan Base Case.xls Chart 3_Book2_Adj Bench DR 3 for Initial Briefs (Electric)" xfId="1464"/>
    <cellStyle name="_Portfolio SPlan Base Case.xls Chart 3_Book2_Customer Rate Increases 10.3" xfId="1465"/>
    <cellStyle name="_Portfolio SPlan Base Case.xls Chart 3_Book2_Customer Rate Increases 10.3 2" xfId="1466"/>
    <cellStyle name="_Portfolio SPlan Base Case.xls Chart 3_Book2_Customer Rate Increases 10.3 3" xfId="1467"/>
    <cellStyle name="_Portfolio SPlan Base Case.xls Chart 3_Book2_Electric Rev Req Model (2009 GRC) Rebuttal REmoval of New  WH Solar AdjustMI" xfId="1468"/>
    <cellStyle name="_Portfolio SPlan Base Case.xls Chart 3_Book2_Electric Rev Req Model (2009 GRC) Rebuttal V1" xfId="1469"/>
    <cellStyle name="_Portfolio SPlan Base Case.xls Chart 3_Book2_Electric Rev Req Model (2009 GRC) Revised 01-18-2010" xfId="1470"/>
    <cellStyle name="_Portfolio SPlan Base Case.xls Chart 3_Book2_Final Order Electric EXHIBIT A-1" xfId="1471"/>
    <cellStyle name="_Portfolio SPlan Base Case.xls Chart 3_Chelan PUD Power Costs (8-10)" xfId="1472"/>
    <cellStyle name="_Portfolio SPlan Base Case.xls Chart 3_Customer Rate Increases 10.3" xfId="1473"/>
    <cellStyle name="_Portfolio SPlan Base Case.xls Chart 3_Customer Rate Increases 9.7" xfId="1474"/>
    <cellStyle name="_Portfolio SPlan Base Case.xls Chart 3_EBITDA Budget vs Outlook 4&amp;8 Final" xfId="1475"/>
    <cellStyle name="_Portfolio SPlan Base Case.xls Chart 3_Electric Rev Req Model (2009 GRC) " xfId="1476"/>
    <cellStyle name="_Portfolio SPlan Base Case.xls Chart 3_Electric Rev Req Model (2009 GRC) Rebuttal REmoval of New  WH Solar AdjustMI" xfId="1477"/>
    <cellStyle name="_Portfolio SPlan Base Case.xls Chart 3_Electric Rev Req Model (2009 GRC) Rebuttal V1" xfId="1478"/>
    <cellStyle name="_Portfolio SPlan Base Case.xls Chart 3_Electric Rev Req Model (2009 GRC) Revised 01-18-2010" xfId="1479"/>
    <cellStyle name="_Portfolio SPlan Base Case.xls Chart 3_Electric Rev Req Model (2010 GRC)" xfId="1480"/>
    <cellStyle name="_Portfolio SPlan Base Case.xls Chart 3_Electric Rev Req Model (2010 GRC) SF" xfId="1481"/>
    <cellStyle name="_Portfolio SPlan Base Case.xls Chart 3_Final Order Electric EXHIBIT A-1" xfId="1482"/>
    <cellStyle name="_Portfolio SPlan Base Case.xls Chart 3_JE's for Model" xfId="1483"/>
    <cellStyle name="_Portfolio SPlan Base Case.xls Chart 3_JE's for Model 2" xfId="1484"/>
    <cellStyle name="_Portfolio SPlan Base Case.xls Chart 3_JE's for Model 3" xfId="1485"/>
    <cellStyle name="_Portfolio SPlan Base Case.xls Chart 3_JHS-4 through JHS-7 Elec (2009 GRC)" xfId="1486"/>
    <cellStyle name="_Portfolio SPlan Base Case.xls Chart 3_JHS-4 through JHS-7 Elec (2009 GRC) " xfId="1487"/>
    <cellStyle name="_Portfolio SPlan Base Case.xls Chart 3_NIM Summary" xfId="1488"/>
    <cellStyle name="_Portfolio SPlan Base Case.xls Chart 3_Outlook to Outlook" xfId="1489"/>
    <cellStyle name="_Portfolio SPlan Base Case.xls Chart 3_PCA Mechanism" xfId="1490"/>
    <cellStyle name="_Portfolio SPlan Base Case.xls Chart 3_Power Costs Assumptions 2" xfId="1491"/>
    <cellStyle name="_Portfolio SPlan Base Case.xls Chart 3_Rebuttal Power Costs" xfId="1492"/>
    <cellStyle name="_Portfolio SPlan Base Case.xls Chart 3_Rebuttal Power Costs_Adj Bench DR 3 for Initial Briefs (Electric)" xfId="1493"/>
    <cellStyle name="_Portfolio SPlan Base Case.xls Chart 3_Rebuttal Power Costs_Electric Rev Req Model (2009 GRC) Rebuttal REmoval of New  WH Solar AdjustMI" xfId="1494"/>
    <cellStyle name="_Portfolio SPlan Base Case.xls Chart 3_Rebuttal Power Costs_Electric Rev Req Model (2009 GRC) Rebuttal V1" xfId="1495"/>
    <cellStyle name="_Portfolio SPlan Base Case.xls Chart 3_Rebuttal Power Costs_Electric Rev Req Model (2009 GRC) Revised 01-18-2010" xfId="1496"/>
    <cellStyle name="_Portfolio SPlan Base Case.xls Chart 3_Rebuttal Power Costs_Final Order Electric EXHIBIT A-1" xfId="1497"/>
    <cellStyle name="_Portfolio SPlan Base Case.xls Chart 3_Summary" xfId="1498"/>
    <cellStyle name="_Portfolio SPlan Base Case.xls Chart 3_Summary 2" xfId="1499"/>
    <cellStyle name="_Portfolio SPlan Base Case.xls Chart 3_Summary 3" xfId="1500"/>
    <cellStyle name="_Portfolio SPlan Base Case.xls Chart 3_TENASKA REGULATORY ASSET" xfId="1501"/>
    <cellStyle name="_x0013__Power Cost Slides for Board 10 25 10 (3)" xfId="1502"/>
    <cellStyle name="_x0013__Power Cost Slides for Board 10 25 10 (3) 2" xfId="1503"/>
    <cellStyle name="_x0013__Power Cost Slides for Board 10 25 10 (3) 3" xfId="1504"/>
    <cellStyle name="_Power Cost Value Copy 11.30.05 gas 1.09.06 AURORA at 1.10.06" xfId="1505"/>
    <cellStyle name="_Power Cost Value Copy 11.30.05 gas 1.09.06 AURORA at 1.10.06 2" xfId="1506"/>
    <cellStyle name="_Power Cost Value Copy 11.30.05 gas 1.09.06 AURORA at 1.10.06 2 2" xfId="3812"/>
    <cellStyle name="_Power Cost Value Copy 11.30.05 gas 1.09.06 AURORA at 1.10.06 3" xfId="1507"/>
    <cellStyle name="_Power Cost Value Copy 11.30.05 gas 1.09.06 AURORA at 1.10.06 4" xfId="1508"/>
    <cellStyle name="_Power Cost Value Copy 11.30.05 gas 1.09.06 AURORA at 1.10.06 5" xfId="1509"/>
    <cellStyle name="_Power Cost Value Copy 11.30.05 gas 1.09.06 AURORA at 1.10.06_04 07E Wild Horse Wind Expansion (C) (2)" xfId="1510"/>
    <cellStyle name="_Power Cost Value Copy 11.30.05 gas 1.09.06 AURORA at 1.10.06_04 07E Wild Horse Wind Expansion (C) (2)_Adj Bench DR 3 for Initial Briefs (Electric)" xfId="1511"/>
    <cellStyle name="_Power Cost Value Copy 11.30.05 gas 1.09.06 AURORA at 1.10.06_04 07E Wild Horse Wind Expansion (C) (2)_Book1" xfId="1512"/>
    <cellStyle name="_Power Cost Value Copy 11.30.05 gas 1.09.06 AURORA at 1.10.06_04 07E Wild Horse Wind Expansion (C) (2)_Electric Rev Req Model (2009 GRC) " xfId="1513"/>
    <cellStyle name="_Power Cost Value Copy 11.30.05 gas 1.09.06 AURORA at 1.10.06_04 07E Wild Horse Wind Expansion (C) (2)_Electric Rev Req Model (2009 GRC) Rebuttal REmoval of New  WH Solar AdjustMI" xfId="1514"/>
    <cellStyle name="_Power Cost Value Copy 11.30.05 gas 1.09.06 AURORA at 1.10.06_04 07E Wild Horse Wind Expansion (C) (2)_Electric Rev Req Model (2009 GRC) Rebuttal V1" xfId="1515"/>
    <cellStyle name="_Power Cost Value Copy 11.30.05 gas 1.09.06 AURORA at 1.10.06_04 07E Wild Horse Wind Expansion (C) (2)_Electric Rev Req Model (2009 GRC) Revised 01-18-2010" xfId="1516"/>
    <cellStyle name="_Power Cost Value Copy 11.30.05 gas 1.09.06 AURORA at 1.10.06_04 07E Wild Horse Wind Expansion (C) (2)_Electric Rev Req Model (2010 GRC)" xfId="1517"/>
    <cellStyle name="_Power Cost Value Copy 11.30.05 gas 1.09.06 AURORA at 1.10.06_04 07E Wild Horse Wind Expansion (C) (2)_Electric Rev Req Model (2010 GRC) SF" xfId="1518"/>
    <cellStyle name="_Power Cost Value Copy 11.30.05 gas 1.09.06 AURORA at 1.10.06_04 07E Wild Horse Wind Expansion (C) (2)_Final Order Electric EXHIBIT A-1" xfId="1519"/>
    <cellStyle name="_Power Cost Value Copy 11.30.05 gas 1.09.06 AURORA at 1.10.06_04 07E Wild Horse Wind Expansion (C) (2)_JHS-4 through JHS-7 Elec (2009 GRC) " xfId="1520"/>
    <cellStyle name="_Power Cost Value Copy 11.30.05 gas 1.09.06 AURORA at 1.10.06_04 07E Wild Horse Wind Expansion (C) (2)_TENASKA REGULATORY ASSET" xfId="1521"/>
    <cellStyle name="_Power Cost Value Copy 11.30.05 gas 1.09.06 AURORA at 1.10.06_16.37E Wild Horse Expansion DeferralRevwrkingfile SF" xfId="1522"/>
    <cellStyle name="_Power Cost Value Copy 11.30.05 gas 1.09.06 AURORA at 1.10.06_2009 GRC Compl Filing - Exhibit D" xfId="1523"/>
    <cellStyle name="_Power Cost Value Copy 11.30.05 gas 1.09.06 AURORA at 1.10.06_2011 Asset Mgmt Report Generation" xfId="3813"/>
    <cellStyle name="_Power Cost Value Copy 11.30.05 gas 1.09.06 AURORA at 1.10.06_2011 Asset Mgmt Report Generation 2" xfId="3814"/>
    <cellStyle name="_Power Cost Value Copy 11.30.05 gas 1.09.06 AURORA at 1.10.06_2011 Under Earnings 9.7" xfId="1524"/>
    <cellStyle name="_Power Cost Value Copy 11.30.05 gas 1.09.06 AURORA at 1.10.06_2011-01 Power Gen ASM Prototype" xfId="3815"/>
    <cellStyle name="_Power Cost Value Copy 11.30.05 gas 1.09.06 AURORA at 1.10.06_2011-01 Power Gen ASM Prototype 2" xfId="3816"/>
    <cellStyle name="_Power Cost Value Copy 11.30.05 gas 1.09.06 AURORA at 1.10.06_4 31 Regulatory Assets and Liabilities  7 06- Exhibit D" xfId="1525"/>
    <cellStyle name="_Power Cost Value Copy 11.30.05 gas 1.09.06 AURORA at 1.10.06_4 31 Regulatory Assets and Liabilities  7 06- Exhibit D_NIM Summary" xfId="1526"/>
    <cellStyle name="_Power Cost Value Copy 11.30.05 gas 1.09.06 AURORA at 1.10.06_4 32 Regulatory Assets and Liabilities  7 06- Exhibit D" xfId="1527"/>
    <cellStyle name="_Power Cost Value Copy 11.30.05 gas 1.09.06 AURORA at 1.10.06_4 32 Regulatory Assets and Liabilities  7 06- Exhibit D_NIM Summary" xfId="1528"/>
    <cellStyle name="_Power Cost Value Copy 11.30.05 gas 1.09.06 AURORA at 1.10.06_4.34E Mint Farm Deferral" xfId="1529"/>
    <cellStyle name="_Power Cost Value Copy 11.30.05 gas 1.09.06 AURORA at 1.10.06_Book1 (8)" xfId="1530"/>
    <cellStyle name="_Power Cost Value Copy 11.30.05 gas 1.09.06 AURORA at 1.10.06_Book2" xfId="1531"/>
    <cellStyle name="_Power Cost Value Copy 11.30.05 gas 1.09.06 AURORA at 1.10.06_Book2_Adj Bench DR 3 for Initial Briefs (Electric)" xfId="1532"/>
    <cellStyle name="_Power Cost Value Copy 11.30.05 gas 1.09.06 AURORA at 1.10.06_Book2_Electric Rev Req Model (2009 GRC) Rebuttal REmoval of New  WH Solar AdjustMI" xfId="1533"/>
    <cellStyle name="_Power Cost Value Copy 11.30.05 gas 1.09.06 AURORA at 1.10.06_Book2_Electric Rev Req Model (2009 GRC) Rebuttal V1" xfId="1534"/>
    <cellStyle name="_Power Cost Value Copy 11.30.05 gas 1.09.06 AURORA at 1.10.06_Book2_Electric Rev Req Model (2009 GRC) Revised 01-18-2010" xfId="1535"/>
    <cellStyle name="_Power Cost Value Copy 11.30.05 gas 1.09.06 AURORA at 1.10.06_Book2_Final Order Electric EXHIBIT A-1" xfId="1536"/>
    <cellStyle name="_Power Cost Value Copy 11.30.05 gas 1.09.06 AURORA at 1.10.06_Book4" xfId="1537"/>
    <cellStyle name="_Power Cost Value Copy 11.30.05 gas 1.09.06 AURORA at 1.10.06_Book9" xfId="1538"/>
    <cellStyle name="_Power Cost Value Copy 11.30.05 gas 1.09.06 AURORA at 1.10.06_Check the Interest Calculation" xfId="1539"/>
    <cellStyle name="_Power Cost Value Copy 11.30.05 gas 1.09.06 AURORA at 1.10.06_Check the Interest Calculation_Scenario 1 REC vs PTC Offset" xfId="1540"/>
    <cellStyle name="_Power Cost Value Copy 11.30.05 gas 1.09.06 AURORA at 1.10.06_Check the Interest Calculation_Scenario 3" xfId="1541"/>
    <cellStyle name="_Power Cost Value Copy 11.30.05 gas 1.09.06 AURORA at 1.10.06_Chelan PUD Power Costs (8-10)" xfId="1542"/>
    <cellStyle name="_Power Cost Value Copy 11.30.05 gas 1.09.06 AURORA at 1.10.06_Costs for Imputing" xfId="1543"/>
    <cellStyle name="_Power Cost Value Copy 11.30.05 gas 1.09.06 AURORA at 1.10.06_Direct Assignment Distribution Plant 2008" xfId="1544"/>
    <cellStyle name="_Power Cost Value Copy 11.30.05 gas 1.09.06 AURORA at 1.10.06_Direct Assignment Distribution Plant 2008 2" xfId="1545"/>
    <cellStyle name="_Power Cost Value Copy 11.30.05 gas 1.09.06 AURORA at 1.10.06_Direct Assignment Distribution Plant 2008 3" xfId="1546"/>
    <cellStyle name="_Power Cost Value Copy 11.30.05 gas 1.09.06 AURORA at 1.10.06_Direct Assignment Distribution Plant 2008_PCA Mechanism" xfId="1547"/>
    <cellStyle name="_Power Cost Value Copy 11.30.05 gas 1.09.06 AURORA at 1.10.06_Direct Assignment Distribution Plant 2008_Power Costs Assumptions 2" xfId="1548"/>
    <cellStyle name="_Power Cost Value Copy 11.30.05 gas 1.09.06 AURORA at 1.10.06_Electric COS Inputs" xfId="1549"/>
    <cellStyle name="_Power Cost Value Copy 11.30.05 gas 1.09.06 AURORA at 1.10.06_Electric COS Inputs 2" xfId="1550"/>
    <cellStyle name="_Power Cost Value Copy 11.30.05 gas 1.09.06 AURORA at 1.10.06_Electric COS Inputs 3" xfId="1551"/>
    <cellStyle name="_Power Cost Value Copy 11.30.05 gas 1.09.06 AURORA at 1.10.06_Electric COS Inputs_PCA Mechanism" xfId="1552"/>
    <cellStyle name="_Power Cost Value Copy 11.30.05 gas 1.09.06 AURORA at 1.10.06_Electric COS Inputs_Power Costs Assumptions 2" xfId="1553"/>
    <cellStyle name="_Power Cost Value Copy 11.30.05 gas 1.09.06 AURORA at 1.10.06_Electric Margin Recon" xfId="1554"/>
    <cellStyle name="_Power Cost Value Copy 11.30.05 gas 1.09.06 AURORA at 1.10.06_Electric Rate Spread and Rate Design 3.23.09" xfId="1555"/>
    <cellStyle name="_Power Cost Value Copy 11.30.05 gas 1.09.06 AURORA at 1.10.06_Electric Rate Spread and Rate Design 3.23.09 2" xfId="1556"/>
    <cellStyle name="_Power Cost Value Copy 11.30.05 gas 1.09.06 AURORA at 1.10.06_Electric Rate Spread and Rate Design 3.23.09 3" xfId="1557"/>
    <cellStyle name="_Power Cost Value Copy 11.30.05 gas 1.09.06 AURORA at 1.10.06_Electric Rate Spread and Rate Design 3.23.09_PCA Mechanism" xfId="1558"/>
    <cellStyle name="_Power Cost Value Copy 11.30.05 gas 1.09.06 AURORA at 1.10.06_Electric Rate Spread and Rate Design 3.23.09_Power Costs Assumptions 2" xfId="1559"/>
    <cellStyle name="_Power Cost Value Copy 11.30.05 gas 1.09.06 AURORA at 1.10.06_Electric Rev Req Model (2009 GRC) Rebuttal V1" xfId="1560"/>
    <cellStyle name="_Power Cost Value Copy 11.30.05 gas 1.09.06 AURORA at 1.10.06_Exhibit D fr R Gho 12-31-08" xfId="1561"/>
    <cellStyle name="_Power Cost Value Copy 11.30.05 gas 1.09.06 AURORA at 1.10.06_Exhibit D fr R Gho 12-31-08 v2" xfId="1562"/>
    <cellStyle name="_Power Cost Value Copy 11.30.05 gas 1.09.06 AURORA at 1.10.06_Exhibit D fr R Gho 12-31-08 v2_NIM Summary" xfId="1563"/>
    <cellStyle name="_Power Cost Value Copy 11.30.05 gas 1.09.06 AURORA at 1.10.06_Exhibit D fr R Gho 12-31-08_NIM Summary" xfId="1564"/>
    <cellStyle name="_Power Cost Value Copy 11.30.05 gas 1.09.06 AURORA at 1.10.06_Hopkins Ridge Prepaid Tran - Interest Earned RY 12ME Feb  '11" xfId="1565"/>
    <cellStyle name="_Power Cost Value Copy 11.30.05 gas 1.09.06 AURORA at 1.10.06_Hopkins Ridge Prepaid Tran - Interest Earned RY 12ME Feb  '11_NIM Summary" xfId="1566"/>
    <cellStyle name="_Power Cost Value Copy 11.30.05 gas 1.09.06 AURORA at 1.10.06_Hopkins Ridge Prepaid Tran - Interest Earned RY 12ME Feb  '11_Transmission Workbook for May BOD" xfId="1567"/>
    <cellStyle name="_Power Cost Value Copy 11.30.05 gas 1.09.06 AURORA at 1.10.06_INPUTS" xfId="1568"/>
    <cellStyle name="_Power Cost Value Copy 11.30.05 gas 1.09.06 AURORA at 1.10.06_INPUTS 2" xfId="1569"/>
    <cellStyle name="_Power Cost Value Copy 11.30.05 gas 1.09.06 AURORA at 1.10.06_INPUTS 3" xfId="1570"/>
    <cellStyle name="_Power Cost Value Copy 11.30.05 gas 1.09.06 AURORA at 1.10.06_INPUTS_PCA Mechanism" xfId="1571"/>
    <cellStyle name="_Power Cost Value Copy 11.30.05 gas 1.09.06 AURORA at 1.10.06_INPUTS_Power Costs Assumptions 2" xfId="1572"/>
    <cellStyle name="_Power Cost Value Copy 11.30.05 gas 1.09.06 AURORA at 1.10.06_JHS-4 through JHS-7 Elec (2009 GRC)" xfId="1573"/>
    <cellStyle name="_Power Cost Value Copy 11.30.05 gas 1.09.06 AURORA at 1.10.06_Leased Transformer &amp; Substation Plant &amp; Rev 12-2009" xfId="1574"/>
    <cellStyle name="_Power Cost Value Copy 11.30.05 gas 1.09.06 AURORA at 1.10.06_Leased Transformer &amp; Substation Plant &amp; Rev 12-2009 2" xfId="1575"/>
    <cellStyle name="_Power Cost Value Copy 11.30.05 gas 1.09.06 AURORA at 1.10.06_Leased Transformer &amp; Substation Plant &amp; Rev 12-2009 3" xfId="1576"/>
    <cellStyle name="_Power Cost Value Copy 11.30.05 gas 1.09.06 AURORA at 1.10.06_Leased Transformer &amp; Substation Plant &amp; Rev 12-2009_PCA Mechanism" xfId="1577"/>
    <cellStyle name="_Power Cost Value Copy 11.30.05 gas 1.09.06 AURORA at 1.10.06_Leased Transformer &amp; Substation Plant &amp; Rev 12-2009_Power Costs Assumptions 2" xfId="1578"/>
    <cellStyle name="_Power Cost Value Copy 11.30.05 gas 1.09.06 AURORA at 1.10.06_NIM Summary" xfId="1579"/>
    <cellStyle name="_Power Cost Value Copy 11.30.05 gas 1.09.06 AURORA at 1.10.06_NIM Summary 09GRC" xfId="1580"/>
    <cellStyle name="_Power Cost Value Copy 11.30.05 gas 1.09.06 AURORA at 1.10.06_PCA 7 - Exhibit D update 11_30_08 (2)" xfId="1581"/>
    <cellStyle name="_Power Cost Value Copy 11.30.05 gas 1.09.06 AURORA at 1.10.06_PCA 7 - Exhibit D update 11_30_08 (2) 2" xfId="3817"/>
    <cellStyle name="_Power Cost Value Copy 11.30.05 gas 1.09.06 AURORA at 1.10.06_PCA 7 - Exhibit D update 11_30_08 (2) 2 2" xfId="3818"/>
    <cellStyle name="_Power Cost Value Copy 11.30.05 gas 1.09.06 AURORA at 1.10.06_PCA 7 - Exhibit D update 11_30_08 (2) 3" xfId="3819"/>
    <cellStyle name="_Power Cost Value Copy 11.30.05 gas 1.09.06 AURORA at 1.10.06_PCA 7 - Exhibit D update 11_30_08 (2)_NIM Summary" xfId="1582"/>
    <cellStyle name="_Power Cost Value Copy 11.30.05 gas 1.09.06 AURORA at 1.10.06_PCA 8 - Exhibit D update 12_31_09" xfId="1583"/>
    <cellStyle name="_Power Cost Value Copy 11.30.05 gas 1.09.06 AURORA at 1.10.06_PCA 9 -  Exhibit D April 2010 (3)" xfId="1584"/>
    <cellStyle name="_Power Cost Value Copy 11.30.05 gas 1.09.06 AURORA at 1.10.06_PCA 9 -  Exhibit D Jan 2010" xfId="1585"/>
    <cellStyle name="_Power Cost Value Copy 11.30.05 gas 1.09.06 AURORA at 1.10.06_PCA Mechanism" xfId="1586"/>
    <cellStyle name="_Power Cost Value Copy 11.30.05 gas 1.09.06 AURORA at 1.10.06_Power Costs - Comparison bx Rbtl-Staff-Jt-PC" xfId="1587"/>
    <cellStyle name="_Power Cost Value Copy 11.30.05 gas 1.09.06 AURORA at 1.10.06_Power Costs - Comparison bx Rbtl-Staff-Jt-PC_Adj Bench DR 3 for Initial Briefs (Electric)" xfId="1588"/>
    <cellStyle name="_Power Cost Value Copy 11.30.05 gas 1.09.06 AURORA at 1.10.06_Power Costs - Comparison bx Rbtl-Staff-Jt-PC_Electric Rev Req Model (2009 GRC) Rebuttal REmoval of New  WH Solar AdjustMI" xfId="1589"/>
    <cellStyle name="_Power Cost Value Copy 11.30.05 gas 1.09.06 AURORA at 1.10.06_Power Costs - Comparison bx Rbtl-Staff-Jt-PC_Electric Rev Req Model (2009 GRC) Rebuttal V1" xfId="1590"/>
    <cellStyle name="_Power Cost Value Copy 11.30.05 gas 1.09.06 AURORA at 1.10.06_Power Costs - Comparison bx Rbtl-Staff-Jt-PC_Electric Rev Req Model (2009 GRC) Revised 01-18-2010" xfId="1591"/>
    <cellStyle name="_Power Cost Value Copy 11.30.05 gas 1.09.06 AURORA at 1.10.06_Power Costs - Comparison bx Rbtl-Staff-Jt-PC_Final Order Electric EXHIBIT A-1" xfId="1592"/>
    <cellStyle name="_Power Cost Value Copy 11.30.05 gas 1.09.06 AURORA at 1.10.06_Power Costs Assumptions 2" xfId="1593"/>
    <cellStyle name="_Power Cost Value Copy 11.30.05 gas 1.09.06 AURORA at 1.10.06_Production Adj 4.37" xfId="1594"/>
    <cellStyle name="_Power Cost Value Copy 11.30.05 gas 1.09.06 AURORA at 1.10.06_Purchased Power Adj 4.03" xfId="1595"/>
    <cellStyle name="_Power Cost Value Copy 11.30.05 gas 1.09.06 AURORA at 1.10.06_Rate Design Sch 24" xfId="1596"/>
    <cellStyle name="_Power Cost Value Copy 11.30.05 gas 1.09.06 AURORA at 1.10.06_Rate Design Sch 25" xfId="1597"/>
    <cellStyle name="_Power Cost Value Copy 11.30.05 gas 1.09.06 AURORA at 1.10.06_Rate Design Sch 26" xfId="1598"/>
    <cellStyle name="_Power Cost Value Copy 11.30.05 gas 1.09.06 AURORA at 1.10.06_Rate Design Sch 31" xfId="1599"/>
    <cellStyle name="_Power Cost Value Copy 11.30.05 gas 1.09.06 AURORA at 1.10.06_Rate Design Sch 43" xfId="1600"/>
    <cellStyle name="_Power Cost Value Copy 11.30.05 gas 1.09.06 AURORA at 1.10.06_Rate Design Sch 448-449" xfId="1601"/>
    <cellStyle name="_Power Cost Value Copy 11.30.05 gas 1.09.06 AURORA at 1.10.06_Rate Design Sch 46" xfId="1602"/>
    <cellStyle name="_Power Cost Value Copy 11.30.05 gas 1.09.06 AURORA at 1.10.06_Rate Spread" xfId="1603"/>
    <cellStyle name="_Power Cost Value Copy 11.30.05 gas 1.09.06 AURORA at 1.10.06_Rebuttal Power Costs" xfId="1604"/>
    <cellStyle name="_Power Cost Value Copy 11.30.05 gas 1.09.06 AURORA at 1.10.06_Rebuttal Power Costs_Adj Bench DR 3 for Initial Briefs (Electric)" xfId="1605"/>
    <cellStyle name="_Power Cost Value Copy 11.30.05 gas 1.09.06 AURORA at 1.10.06_Rebuttal Power Costs_Electric Rev Req Model (2009 GRC) Rebuttal REmoval of New  WH Solar AdjustMI" xfId="1606"/>
    <cellStyle name="_Power Cost Value Copy 11.30.05 gas 1.09.06 AURORA at 1.10.06_Rebuttal Power Costs_Electric Rev Req Model (2009 GRC) Rebuttal V1" xfId="1607"/>
    <cellStyle name="_Power Cost Value Copy 11.30.05 gas 1.09.06 AURORA at 1.10.06_Rebuttal Power Costs_Electric Rev Req Model (2009 GRC) Revised 01-18-2010" xfId="1608"/>
    <cellStyle name="_Power Cost Value Copy 11.30.05 gas 1.09.06 AURORA at 1.10.06_Rebuttal Power Costs_Final Order Electric EXHIBIT A-1" xfId="1609"/>
    <cellStyle name="_Power Cost Value Copy 11.30.05 gas 1.09.06 AURORA at 1.10.06_ROR 5.02" xfId="1610"/>
    <cellStyle name="_Power Cost Value Copy 11.30.05 gas 1.09.06 AURORA at 1.10.06_Transmission Workbook for May BOD" xfId="1611"/>
    <cellStyle name="_Power Cost Value Copy 11.30.05 gas 1.09.06 AURORA at 1.10.06_Wind Integration 10GRC" xfId="1612"/>
    <cellStyle name="_Price Output" xfId="1613"/>
    <cellStyle name="_Price Output_NIM Summary" xfId="1614"/>
    <cellStyle name="_Price Output_Wind Integration 10GRC" xfId="1615"/>
    <cellStyle name="_Prices" xfId="1616"/>
    <cellStyle name="_Prices_NIM Summary" xfId="1617"/>
    <cellStyle name="_Prices_Wind Integration 10GRC" xfId="1618"/>
    <cellStyle name="_Pro Forma Rev 07 GRC" xfId="1619"/>
    <cellStyle name="_Rating Agency Ratios 10.3 PE" xfId="1620"/>
    <cellStyle name="_Rating Agency Ratios 10.3 PE 2" xfId="1621"/>
    <cellStyle name="_Rating Agency Ratios 10.3 PE 3" xfId="1622"/>
    <cellStyle name="_Rating Agency Ratios 10.3 PSE" xfId="1623"/>
    <cellStyle name="_Rating Agency Ratios 10.3 PSE 2" xfId="1624"/>
    <cellStyle name="_Rating Agency Ratios 10.3 PSE 3" xfId="1625"/>
    <cellStyle name="_x0013__Rebuttal Power Costs" xfId="1626"/>
    <cellStyle name="_x0013__Rebuttal Power Costs_Adj Bench DR 3 for Initial Briefs (Electric)" xfId="1627"/>
    <cellStyle name="_x0013__Rebuttal Power Costs_Electric Rev Req Model (2009 GRC) Rebuttal REmoval of New  WH Solar AdjustMI" xfId="1628"/>
    <cellStyle name="_x0013__Rebuttal Power Costs_Electric Rev Req Model (2009 GRC) Rebuttal V1" xfId="1629"/>
    <cellStyle name="_x0013__Rebuttal Power Costs_Electric Rev Req Model (2009 GRC) Revised 01-18-2010" xfId="1630"/>
    <cellStyle name="_x0013__Rebuttal Power Costs_Final Order Electric EXHIBIT A-1" xfId="1631"/>
    <cellStyle name="_recommendation" xfId="1632"/>
    <cellStyle name="_recommendation_DEM-WP(C) Wind Integration Summary 2010GRC" xfId="1633"/>
    <cellStyle name="_recommendation_NIM Summary" xfId="1634"/>
    <cellStyle name="_Recon to Darrin's 5.11.05 proforma" xfId="1635"/>
    <cellStyle name="_Recon to Darrin's 5.11.05 proforma 2" xfId="1636"/>
    <cellStyle name="_Recon to Darrin's 5.11.05 proforma 2 2" xfId="3820"/>
    <cellStyle name="_Recon to Darrin's 5.11.05 proforma 2 2 2" xfId="3821"/>
    <cellStyle name="_Recon to Darrin's 5.11.05 proforma 2 3" xfId="3822"/>
    <cellStyle name="_Recon to Darrin's 5.11.05 proforma 2_7. Capital ASM Mar 2" xfId="3823"/>
    <cellStyle name="_Recon to Darrin's 5.11.05 proforma 2_7. Capital ASM Mar 2 2" xfId="3824"/>
    <cellStyle name="_Recon to Darrin's 5.11.05 proforma 3" xfId="1637"/>
    <cellStyle name="_Recon to Darrin's 5.11.05 proforma 3 2" xfId="3825"/>
    <cellStyle name="_Recon to Darrin's 5.11.05 proforma 3 2 2" xfId="3826"/>
    <cellStyle name="_Recon to Darrin's 5.11.05 proforma 3 3" xfId="3827"/>
    <cellStyle name="_Recon to Darrin's 5.11.05 proforma 3_7. Capital ASM Mar 2" xfId="3828"/>
    <cellStyle name="_Recon to Darrin's 5.11.05 proforma 3_7. Capital ASM Mar 2 2" xfId="3829"/>
    <cellStyle name="_Recon to Darrin's 5.11.05 proforma 4" xfId="1638"/>
    <cellStyle name="_Recon to Darrin's 5.11.05 proforma 4 2" xfId="3830"/>
    <cellStyle name="_Recon to Darrin's 5.11.05 proforma 4 2 2" xfId="3831"/>
    <cellStyle name="_Recon to Darrin's 5.11.05 proforma 5" xfId="1639"/>
    <cellStyle name="_Recon to Darrin's 5.11.05 proforma_(C) WHE Proforma with ITC cash grant 10 Yr Amort_for deferral_102809" xfId="1640"/>
    <cellStyle name="_Recon to Darrin's 5.11.05 proforma_(C) WHE Proforma with ITC cash grant 10 Yr Amort_for deferral_102809_16.07E Wild Horse Wind Expansionwrkingfile" xfId="1641"/>
    <cellStyle name="_Recon to Darrin's 5.11.05 proforma_(C) WHE Proforma with ITC cash grant 10 Yr Amort_for deferral_102809_16.07E Wild Horse Wind Expansionwrkingfile SF" xfId="1642"/>
    <cellStyle name="_Recon to Darrin's 5.11.05 proforma_(C) WHE Proforma with ITC cash grant 10 Yr Amort_for deferral_102809_16.37E Wild Horse Expansion DeferralRevwrkingfile SF" xfId="1643"/>
    <cellStyle name="_Recon to Darrin's 5.11.05 proforma_(C) WHE Proforma with ITC cash grant 10 Yr Amort_for rebuttal_120709" xfId="1644"/>
    <cellStyle name="_Recon to Darrin's 5.11.05 proforma_04.07E Wild Horse Wind Expansion" xfId="1645"/>
    <cellStyle name="_Recon to Darrin's 5.11.05 proforma_04.07E Wild Horse Wind Expansion_16.07E Wild Horse Wind Expansionwrkingfile" xfId="1646"/>
    <cellStyle name="_Recon to Darrin's 5.11.05 proforma_04.07E Wild Horse Wind Expansion_16.07E Wild Horse Wind Expansionwrkingfile SF" xfId="1647"/>
    <cellStyle name="_Recon to Darrin's 5.11.05 proforma_04.07E Wild Horse Wind Expansion_16.37E Wild Horse Expansion DeferralRevwrkingfile SF" xfId="1648"/>
    <cellStyle name="_Recon to Darrin's 5.11.05 proforma_16.07E Wild Horse Wind Expansionwrkingfile" xfId="1649"/>
    <cellStyle name="_Recon to Darrin's 5.11.05 proforma_16.07E Wild Horse Wind Expansionwrkingfile SF" xfId="1650"/>
    <cellStyle name="_Recon to Darrin's 5.11.05 proforma_16.37E Wild Horse Expansion DeferralRevwrkingfile SF" xfId="1651"/>
    <cellStyle name="_Recon to Darrin's 5.11.05 proforma_2009 GRC Compl Filing - Exhibit D" xfId="1652"/>
    <cellStyle name="_Recon to Darrin's 5.11.05 proforma_2011 Asset Mgmt Report Generation" xfId="3832"/>
    <cellStyle name="_Recon to Darrin's 5.11.05 proforma_2011 Asset Mgmt Report Generation 2" xfId="3833"/>
    <cellStyle name="_Recon to Darrin's 5.11.05 proforma_2011 Under Earnings 9.7" xfId="1653"/>
    <cellStyle name="_Recon to Darrin's 5.11.05 proforma_2011-01 Power Gen ASM Prototype" xfId="3834"/>
    <cellStyle name="_Recon to Darrin's 5.11.05 proforma_2011-01 Power Gen ASM Prototype 2" xfId="3835"/>
    <cellStyle name="_Recon to Darrin's 5.11.05 proforma_4 31 Regulatory Assets and Liabilities  7 06- Exhibit D" xfId="1654"/>
    <cellStyle name="_Recon to Darrin's 5.11.05 proforma_4 31 Regulatory Assets and Liabilities  7 06- Exhibit D_NIM Summary" xfId="1655"/>
    <cellStyle name="_Recon to Darrin's 5.11.05 proforma_4 32 Regulatory Assets and Liabilities  7 06- Exhibit D" xfId="1656"/>
    <cellStyle name="_Recon to Darrin's 5.11.05 proforma_4 32 Regulatory Assets and Liabilities  7 06- Exhibit D_NIM Summary" xfId="1657"/>
    <cellStyle name="_Recon to Darrin's 5.11.05 proforma_4.34E Mint Farm Deferral" xfId="1658"/>
    <cellStyle name="_Recon to Darrin's 5.11.05 proforma_Book1 (8)" xfId="1659"/>
    <cellStyle name="_Recon to Darrin's 5.11.05 proforma_Book2" xfId="1660"/>
    <cellStyle name="_Recon to Darrin's 5.11.05 proforma_Book2_Adj Bench DR 3 for Initial Briefs (Electric)" xfId="1661"/>
    <cellStyle name="_Recon to Darrin's 5.11.05 proforma_Book2_Electric Rev Req Model (2009 GRC) Rebuttal REmoval of New  WH Solar AdjustMI" xfId="1662"/>
    <cellStyle name="_Recon to Darrin's 5.11.05 proforma_Book2_Electric Rev Req Model (2009 GRC) Rebuttal V1" xfId="1663"/>
    <cellStyle name="_Recon to Darrin's 5.11.05 proforma_Book2_Electric Rev Req Model (2009 GRC) Revised 01-18-2010" xfId="1664"/>
    <cellStyle name="_Recon to Darrin's 5.11.05 proforma_Book2_Final Order Electric EXHIBIT A-1" xfId="1665"/>
    <cellStyle name="_Recon to Darrin's 5.11.05 proforma_Book4" xfId="1666"/>
    <cellStyle name="_Recon to Darrin's 5.11.05 proforma_Book9" xfId="1667"/>
    <cellStyle name="_Recon to Darrin's 5.11.05 proforma_Check the Interest Calculation" xfId="1668"/>
    <cellStyle name="_Recon to Darrin's 5.11.05 proforma_Check the Interest Calculation_Scenario 1 REC vs PTC Offset" xfId="1669"/>
    <cellStyle name="_Recon to Darrin's 5.11.05 proforma_Check the Interest Calculation_Scenario 3" xfId="1670"/>
    <cellStyle name="_Recon to Darrin's 5.11.05 proforma_Chelan PUD Power Costs (8-10)" xfId="1671"/>
    <cellStyle name="_Recon to Darrin's 5.11.05 proforma_Costs for Imputing" xfId="1672"/>
    <cellStyle name="_Recon to Darrin's 5.11.05 proforma_Electric Margin Recon" xfId="1673"/>
    <cellStyle name="_Recon to Darrin's 5.11.05 proforma_Electric Rev Req Model (2009 GRC) Rebuttal V1" xfId="1674"/>
    <cellStyle name="_Recon to Darrin's 5.11.05 proforma_Exhibit D fr R Gho 12-31-08" xfId="1675"/>
    <cellStyle name="_Recon to Darrin's 5.11.05 proforma_Exhibit D fr R Gho 12-31-08 v2" xfId="1676"/>
    <cellStyle name="_Recon to Darrin's 5.11.05 proforma_Exhibit D fr R Gho 12-31-08 v2_NIM Summary" xfId="1677"/>
    <cellStyle name="_Recon to Darrin's 5.11.05 proforma_Exhibit D fr R Gho 12-31-08_NIM Summary" xfId="1678"/>
    <cellStyle name="_Recon to Darrin's 5.11.05 proforma_Hopkins Ridge Prepaid Tran - Interest Earned RY 12ME Feb  '11" xfId="1679"/>
    <cellStyle name="_Recon to Darrin's 5.11.05 proforma_Hopkins Ridge Prepaid Tran - Interest Earned RY 12ME Feb  '11_NIM Summary" xfId="1680"/>
    <cellStyle name="_Recon to Darrin's 5.11.05 proforma_Hopkins Ridge Prepaid Tran - Interest Earned RY 12ME Feb  '11_Transmission Workbook for May BOD" xfId="1681"/>
    <cellStyle name="_Recon to Darrin's 5.11.05 proforma_INPUTS" xfId="1682"/>
    <cellStyle name="_Recon to Darrin's 5.11.05 proforma_JE's for Model" xfId="1683"/>
    <cellStyle name="_Recon to Darrin's 5.11.05 proforma_JE's for Model 2" xfId="1684"/>
    <cellStyle name="_Recon to Darrin's 5.11.05 proforma_JE's for Model 3" xfId="1685"/>
    <cellStyle name="_Recon to Darrin's 5.11.05 proforma_JHS-4 through JHS-7 Elec (2009 GRC)" xfId="1686"/>
    <cellStyle name="_Recon to Darrin's 5.11.05 proforma_NIM Summary" xfId="1687"/>
    <cellStyle name="_Recon to Darrin's 5.11.05 proforma_NIM Summary 09GRC" xfId="1688"/>
    <cellStyle name="_Recon to Darrin's 5.11.05 proforma_PCA 7 - Exhibit D update 11_30_08 (2)" xfId="1689"/>
    <cellStyle name="_Recon to Darrin's 5.11.05 proforma_PCA 7 - Exhibit D update 11_30_08 (2) 2" xfId="3836"/>
    <cellStyle name="_Recon to Darrin's 5.11.05 proforma_PCA 7 - Exhibit D update 11_30_08 (2) 2 2" xfId="3837"/>
    <cellStyle name="_Recon to Darrin's 5.11.05 proforma_PCA 7 - Exhibit D update 11_30_08 (2) 3" xfId="3838"/>
    <cellStyle name="_Recon to Darrin's 5.11.05 proforma_PCA 7 - Exhibit D update 11_30_08 (2)_NIM Summary" xfId="1690"/>
    <cellStyle name="_Recon to Darrin's 5.11.05 proforma_PCA 8 - Exhibit D update 12_31_09" xfId="1691"/>
    <cellStyle name="_Recon to Darrin's 5.11.05 proforma_PCA 9 -  Exhibit D April 2010 (3)" xfId="1692"/>
    <cellStyle name="_Recon to Darrin's 5.11.05 proforma_PCA 9 -  Exhibit D Jan 2010" xfId="1693"/>
    <cellStyle name="_Recon to Darrin's 5.11.05 proforma_PCA Mechanism" xfId="1694"/>
    <cellStyle name="_Recon to Darrin's 5.11.05 proforma_Power Costs - Comparison bx Rbtl-Staff-Jt-PC" xfId="1695"/>
    <cellStyle name="_Recon to Darrin's 5.11.05 proforma_Power Costs - Comparison bx Rbtl-Staff-Jt-PC_Adj Bench DR 3 for Initial Briefs (Electric)" xfId="1696"/>
    <cellStyle name="_Recon to Darrin's 5.11.05 proforma_Power Costs - Comparison bx Rbtl-Staff-Jt-PC_Electric Rev Req Model (2009 GRC) Rebuttal REmoval of New  WH Solar AdjustMI" xfId="1697"/>
    <cellStyle name="_Recon to Darrin's 5.11.05 proforma_Power Costs - Comparison bx Rbtl-Staff-Jt-PC_Electric Rev Req Model (2009 GRC) Rebuttal V1" xfId="1698"/>
    <cellStyle name="_Recon to Darrin's 5.11.05 proforma_Power Costs - Comparison bx Rbtl-Staff-Jt-PC_Electric Rev Req Model (2009 GRC) Revised 01-18-2010" xfId="1699"/>
    <cellStyle name="_Recon to Darrin's 5.11.05 proforma_Power Costs - Comparison bx Rbtl-Staff-Jt-PC_Final Order Electric EXHIBIT A-1" xfId="1700"/>
    <cellStyle name="_Recon to Darrin's 5.11.05 proforma_Power Costs Assumptions 2" xfId="1701"/>
    <cellStyle name="_Recon to Darrin's 5.11.05 proforma_Production Adj 4.37" xfId="1702"/>
    <cellStyle name="_Recon to Darrin's 5.11.05 proforma_Purchased Power Adj 4.03" xfId="1703"/>
    <cellStyle name="_Recon to Darrin's 5.11.05 proforma_Rebuttal Power Costs" xfId="1704"/>
    <cellStyle name="_Recon to Darrin's 5.11.05 proforma_Rebuttal Power Costs_Adj Bench DR 3 for Initial Briefs (Electric)" xfId="1705"/>
    <cellStyle name="_Recon to Darrin's 5.11.05 proforma_Rebuttal Power Costs_Electric Rev Req Model (2009 GRC) Rebuttal REmoval of New  WH Solar AdjustMI" xfId="1706"/>
    <cellStyle name="_Recon to Darrin's 5.11.05 proforma_Rebuttal Power Costs_Electric Rev Req Model (2009 GRC) Rebuttal V1" xfId="1707"/>
    <cellStyle name="_Recon to Darrin's 5.11.05 proforma_Rebuttal Power Costs_Electric Rev Req Model (2009 GRC) Revised 01-18-2010" xfId="1708"/>
    <cellStyle name="_Recon to Darrin's 5.11.05 proforma_Rebuttal Power Costs_Final Order Electric EXHIBIT A-1" xfId="1709"/>
    <cellStyle name="_Recon to Darrin's 5.11.05 proforma_ROR &amp; CONV FACTOR" xfId="1710"/>
    <cellStyle name="_Recon to Darrin's 5.11.05 proforma_ROR 5.02" xfId="1711"/>
    <cellStyle name="_Recon to Darrin's 5.11.05 proforma_Transmission Workbook for May BOD" xfId="1712"/>
    <cellStyle name="_Recon to Darrin's 5.11.05 proforma_Wind Integration 10GRC" xfId="1713"/>
    <cellStyle name="_Recon VLow 2009-2014 to March BOD_Updated LR Version 2" xfId="1714"/>
    <cellStyle name="_Recon VLow 2009-2014 to March BOD_Updated LR Version 2 2" xfId="1715"/>
    <cellStyle name="_Recon VLow 2009-2014 to March BOD_Updated LR Version 2 3" xfId="1716"/>
    <cellStyle name="_Regulatory ROE (ref)" xfId="1717"/>
    <cellStyle name="_Regulatory ROE (ref) 2" xfId="1718"/>
    <cellStyle name="_Regulatory ROE (ref) 3" xfId="1719"/>
    <cellStyle name="_Revenue" xfId="1720"/>
    <cellStyle name="_Revenue_Data" xfId="1721"/>
    <cellStyle name="_Revenue_Data_1" xfId="1722"/>
    <cellStyle name="_Revenue_Data_Pro Forma Rev 09 GRC" xfId="1723"/>
    <cellStyle name="_Revenue_Data_Pro Forma Rev 2010 GRC" xfId="1724"/>
    <cellStyle name="_Revenue_Data_Pro Forma Rev 2010 GRC_Preliminary" xfId="1725"/>
    <cellStyle name="_Revenue_Data_Revenue (Feb 09 - Jan 10)" xfId="1726"/>
    <cellStyle name="_Revenue_Data_Revenue (Jan 09 - Dec 09)" xfId="1727"/>
    <cellStyle name="_Revenue_Data_Revenue (Mar 09 - Feb 10)" xfId="1728"/>
    <cellStyle name="_Revenue_Data_Volume Exhibit (Jan09 - Dec09)" xfId="1729"/>
    <cellStyle name="_Revenue_Mins" xfId="1730"/>
    <cellStyle name="_Revenue_Pro Forma Rev 07 GRC" xfId="1731"/>
    <cellStyle name="_Revenue_Pro Forma Rev 08 GRC" xfId="1732"/>
    <cellStyle name="_Revenue_Pro Forma Rev 09 GRC" xfId="1733"/>
    <cellStyle name="_Revenue_Pro Forma Rev 2010 GRC" xfId="1734"/>
    <cellStyle name="_Revenue_Pro Forma Rev 2010 GRC_Preliminary" xfId="1735"/>
    <cellStyle name="_Revenue_Revenue (Feb 09 - Jan 10)" xfId="1736"/>
    <cellStyle name="_Revenue_Revenue (Jan 09 - Dec 09)" xfId="1737"/>
    <cellStyle name="_Revenue_Revenue (Mar 09 - Feb 10)" xfId="1738"/>
    <cellStyle name="_Revenue_Sheet2" xfId="1739"/>
    <cellStyle name="_Revenue_Therms Data" xfId="1740"/>
    <cellStyle name="_Revenue_Therms Data Rerun" xfId="1741"/>
    <cellStyle name="_Revenue_Volume Exhibit (Jan09 - Dec09)" xfId="1742"/>
    <cellStyle name="_ROE Roll Forward 10.3" xfId="1743"/>
    <cellStyle name="_ROE Roll Forward 10.3 2" xfId="1744"/>
    <cellStyle name="_ROE Roll Forward 10.3 3" xfId="1745"/>
    <cellStyle name="_x0013__Scenario 1 REC vs PTC Offset" xfId="1746"/>
    <cellStyle name="_x0013__Scenario 3" xfId="1747"/>
    <cellStyle name="_Sumas Proforma - 11-09-07" xfId="1748"/>
    <cellStyle name="_Sumas Property Taxes v1" xfId="1749"/>
    <cellStyle name="_Summary" xfId="1750"/>
    <cellStyle name="_Summary 2" xfId="1751"/>
    <cellStyle name="_Summary 3" xfId="1752"/>
    <cellStyle name="_Tax Sharing" xfId="1753"/>
    <cellStyle name="_Tenaska Comparison" xfId="1754"/>
    <cellStyle name="_Tenaska Comparison 2" xfId="1755"/>
    <cellStyle name="_Tenaska Comparison 2 2" xfId="3839"/>
    <cellStyle name="_Tenaska Comparison 2 2 2" xfId="3840"/>
    <cellStyle name="_Tenaska Comparison 2 3" xfId="3841"/>
    <cellStyle name="_Tenaska Comparison 2_7. Capital ASM Mar 2" xfId="3842"/>
    <cellStyle name="_Tenaska Comparison 2_7. Capital ASM Mar 2 2" xfId="3843"/>
    <cellStyle name="_Tenaska Comparison 3" xfId="1756"/>
    <cellStyle name="_Tenaska Comparison 3 2" xfId="3844"/>
    <cellStyle name="_Tenaska Comparison 3 2 2" xfId="3845"/>
    <cellStyle name="_Tenaska Comparison 3 3" xfId="3846"/>
    <cellStyle name="_Tenaska Comparison 3_7. Capital ASM Mar 2" xfId="3847"/>
    <cellStyle name="_Tenaska Comparison 3_7. Capital ASM Mar 2 2" xfId="3848"/>
    <cellStyle name="_Tenaska Comparison 4" xfId="1757"/>
    <cellStyle name="_Tenaska Comparison 4 2" xfId="3849"/>
    <cellStyle name="_Tenaska Comparison 4 2 2" xfId="3850"/>
    <cellStyle name="_Tenaska Comparison 5" xfId="1758"/>
    <cellStyle name="_Tenaska Comparison_(C) WHE Proforma with ITC cash grant 10 Yr Amort_for deferral_102809" xfId="1759"/>
    <cellStyle name="_Tenaska Comparison_(C) WHE Proforma with ITC cash grant 10 Yr Amort_for deferral_102809_16.07E Wild Horse Wind Expansionwrkingfile" xfId="1760"/>
    <cellStyle name="_Tenaska Comparison_(C) WHE Proforma with ITC cash grant 10 Yr Amort_for deferral_102809_16.07E Wild Horse Wind Expansionwrkingfile SF" xfId="1761"/>
    <cellStyle name="_Tenaska Comparison_(C) WHE Proforma with ITC cash grant 10 Yr Amort_for deferral_102809_16.37E Wild Horse Expansion DeferralRevwrkingfile SF" xfId="1762"/>
    <cellStyle name="_Tenaska Comparison_(C) WHE Proforma with ITC cash grant 10 Yr Amort_for rebuttal_120709" xfId="1763"/>
    <cellStyle name="_Tenaska Comparison_04.07E Wild Horse Wind Expansion" xfId="1764"/>
    <cellStyle name="_Tenaska Comparison_04.07E Wild Horse Wind Expansion_16.07E Wild Horse Wind Expansionwrkingfile" xfId="1765"/>
    <cellStyle name="_Tenaska Comparison_04.07E Wild Horse Wind Expansion_16.07E Wild Horse Wind Expansionwrkingfile SF" xfId="1766"/>
    <cellStyle name="_Tenaska Comparison_04.07E Wild Horse Wind Expansion_16.37E Wild Horse Expansion DeferralRevwrkingfile SF" xfId="1767"/>
    <cellStyle name="_Tenaska Comparison_16.07E Wild Horse Wind Expansionwrkingfile" xfId="1768"/>
    <cellStyle name="_Tenaska Comparison_16.07E Wild Horse Wind Expansionwrkingfile SF" xfId="1769"/>
    <cellStyle name="_Tenaska Comparison_16.37E Wild Horse Expansion DeferralRevwrkingfile SF" xfId="1770"/>
    <cellStyle name="_Tenaska Comparison_2009 GRC Compl Filing - Exhibit D" xfId="1771"/>
    <cellStyle name="_Tenaska Comparison_2011 Asset Mgmt Report Generation" xfId="3851"/>
    <cellStyle name="_Tenaska Comparison_2011 Asset Mgmt Report Generation 2" xfId="3852"/>
    <cellStyle name="_Tenaska Comparison_2011 Under Earnings 9.7" xfId="1772"/>
    <cellStyle name="_Tenaska Comparison_2011-01 Power Gen ASM Prototype" xfId="3853"/>
    <cellStyle name="_Tenaska Comparison_2011-01 Power Gen ASM Prototype 2" xfId="3854"/>
    <cellStyle name="_Tenaska Comparison_4 31 Regulatory Assets and Liabilities  7 06- Exhibit D" xfId="1773"/>
    <cellStyle name="_Tenaska Comparison_4 31 Regulatory Assets and Liabilities  7 06- Exhibit D_NIM Summary" xfId="1774"/>
    <cellStyle name="_Tenaska Comparison_4 32 Regulatory Assets and Liabilities  7 06- Exhibit D" xfId="1775"/>
    <cellStyle name="_Tenaska Comparison_4 32 Regulatory Assets and Liabilities  7 06- Exhibit D_NIM Summary" xfId="1776"/>
    <cellStyle name="_Tenaska Comparison_4.34E Mint Farm Deferral" xfId="1777"/>
    <cellStyle name="_Tenaska Comparison_Book1 (8)" xfId="1778"/>
    <cellStyle name="_Tenaska Comparison_Book2" xfId="1779"/>
    <cellStyle name="_Tenaska Comparison_Book2_Adj Bench DR 3 for Initial Briefs (Electric)" xfId="1780"/>
    <cellStyle name="_Tenaska Comparison_Book2_Customer Rate Increases 10.3" xfId="1781"/>
    <cellStyle name="_Tenaska Comparison_Book2_Customer Rate Increases 10.3 2" xfId="1782"/>
    <cellStyle name="_Tenaska Comparison_Book2_Customer Rate Increases 10.3 3" xfId="1783"/>
    <cellStyle name="_Tenaska Comparison_Book2_Electric Rev Req Model (2009 GRC) Rebuttal REmoval of New  WH Solar AdjustMI" xfId="1784"/>
    <cellStyle name="_Tenaska Comparison_Book2_Electric Rev Req Model (2009 GRC) Rebuttal V1" xfId="1785"/>
    <cellStyle name="_Tenaska Comparison_Book2_Electric Rev Req Model (2009 GRC) Revised 01-18-2010" xfId="1786"/>
    <cellStyle name="_Tenaska Comparison_Book2_Final Order Electric EXHIBIT A-1" xfId="1787"/>
    <cellStyle name="_Tenaska Comparison_Book4" xfId="1788"/>
    <cellStyle name="_Tenaska Comparison_Book9" xfId="1789"/>
    <cellStyle name="_Tenaska Comparison_Chelan PUD Power Costs (8-10)" xfId="1790"/>
    <cellStyle name="_Tenaska Comparison_Costs for Imputing" xfId="1791"/>
    <cellStyle name="_Tenaska Comparison_Customer Rate Increases 10.3" xfId="1792"/>
    <cellStyle name="_Tenaska Comparison_Customer Rate Increases 9.7" xfId="1793"/>
    <cellStyle name="_Tenaska Comparison_Electric COS Inputs" xfId="1794"/>
    <cellStyle name="_Tenaska Comparison_Electric COS Inputs 2" xfId="1795"/>
    <cellStyle name="_Tenaska Comparison_Electric COS Inputs 3" xfId="1796"/>
    <cellStyle name="_Tenaska Comparison_Electric COS Inputs_PCA Mechanism" xfId="1797"/>
    <cellStyle name="_Tenaska Comparison_Electric COS Inputs_Power Costs Assumptions 2" xfId="1798"/>
    <cellStyle name="_Tenaska Comparison_Electric Margin Recon" xfId="1799"/>
    <cellStyle name="_Tenaska Comparison_Electric Rev Req Model (2009 GRC) Rebuttal V1" xfId="1800"/>
    <cellStyle name="_Tenaska Comparison_JE's for Model" xfId="1801"/>
    <cellStyle name="_Tenaska Comparison_JE's for Model 2" xfId="1802"/>
    <cellStyle name="_Tenaska Comparison_JE's for Model 3" xfId="1803"/>
    <cellStyle name="_Tenaska Comparison_JHS-4 through JHS-7 Elec (2009 GRC)" xfId="1804"/>
    <cellStyle name="_Tenaska Comparison_NIM Summary" xfId="1805"/>
    <cellStyle name="_Tenaska Comparison_NIM Summary 09GRC" xfId="1806"/>
    <cellStyle name="_Tenaska Comparison_PCA 9 -  Exhibit D April 2010 (3)" xfId="1807"/>
    <cellStyle name="_Tenaska Comparison_PCA Mechanism" xfId="1808"/>
    <cellStyle name="_Tenaska Comparison_Power Costs - Comparison bx Rbtl-Staff-Jt-PC" xfId="1809"/>
    <cellStyle name="_Tenaska Comparison_Power Costs - Comparison bx Rbtl-Staff-Jt-PC_Adj Bench DR 3 for Initial Briefs (Electric)" xfId="1810"/>
    <cellStyle name="_Tenaska Comparison_Power Costs - Comparison bx Rbtl-Staff-Jt-PC_Electric Rev Req Model (2009 GRC) Rebuttal REmoval of New  WH Solar AdjustMI" xfId="1811"/>
    <cellStyle name="_Tenaska Comparison_Power Costs - Comparison bx Rbtl-Staff-Jt-PC_Electric Rev Req Model (2009 GRC) Rebuttal V1" xfId="1812"/>
    <cellStyle name="_Tenaska Comparison_Power Costs - Comparison bx Rbtl-Staff-Jt-PC_Electric Rev Req Model (2009 GRC) Revised 01-18-2010" xfId="1813"/>
    <cellStyle name="_Tenaska Comparison_Power Costs - Comparison bx Rbtl-Staff-Jt-PC_Final Order Electric EXHIBIT A-1" xfId="1814"/>
    <cellStyle name="_Tenaska Comparison_Power Costs Assumptions 2" xfId="1815"/>
    <cellStyle name="_Tenaska Comparison_Production Adj 4.37" xfId="1816"/>
    <cellStyle name="_Tenaska Comparison_Purchased Power Adj 4.03" xfId="1817"/>
    <cellStyle name="_Tenaska Comparison_Rebuttal Power Costs" xfId="1818"/>
    <cellStyle name="_Tenaska Comparison_Rebuttal Power Costs_Adj Bench DR 3 for Initial Briefs (Electric)" xfId="1819"/>
    <cellStyle name="_Tenaska Comparison_Rebuttal Power Costs_Electric Rev Req Model (2009 GRC) Rebuttal REmoval of New  WH Solar AdjustMI" xfId="1820"/>
    <cellStyle name="_Tenaska Comparison_Rebuttal Power Costs_Electric Rev Req Model (2009 GRC) Rebuttal V1" xfId="1821"/>
    <cellStyle name="_Tenaska Comparison_Rebuttal Power Costs_Electric Rev Req Model (2009 GRC) Revised 01-18-2010" xfId="1822"/>
    <cellStyle name="_Tenaska Comparison_Rebuttal Power Costs_Final Order Electric EXHIBIT A-1" xfId="1823"/>
    <cellStyle name="_Tenaska Comparison_ROR 5.02" xfId="1824"/>
    <cellStyle name="_Tenaska Comparison_Transmission Workbook for May BOD" xfId="1825"/>
    <cellStyle name="_Tenaska Comparison_Wind Integration 10GRC" xfId="1826"/>
    <cellStyle name="_x0013__TENASKA REGULATORY ASSET" xfId="1827"/>
    <cellStyle name="_Therms Data" xfId="1828"/>
    <cellStyle name="_Therms Data_Pro Forma Rev 09 GRC" xfId="1829"/>
    <cellStyle name="_Therms Data_Pro Forma Rev 2010 GRC" xfId="1830"/>
    <cellStyle name="_Therms Data_Pro Forma Rev 2010 GRC_Preliminary" xfId="1831"/>
    <cellStyle name="_Therms Data_Revenue (Feb 09 - Jan 10)" xfId="1832"/>
    <cellStyle name="_Therms Data_Revenue (Jan 09 - Dec 09)" xfId="1833"/>
    <cellStyle name="_Therms Data_Revenue (Mar 09 - Feb 10)" xfId="1834"/>
    <cellStyle name="_Therms Data_Volume Exhibit (Jan09 - Dec09)" xfId="1835"/>
    <cellStyle name="_Updated Imputed Debt Calc" xfId="1836"/>
    <cellStyle name="_Updated Imputed Debt Calc 2" xfId="1837"/>
    <cellStyle name="_Updated Imputed Debt Calc 2 2" xfId="3855"/>
    <cellStyle name="_Updated Imputed Debt Calc 2 2 2" xfId="3856"/>
    <cellStyle name="_Updated Imputed Debt Calc 3" xfId="1838"/>
    <cellStyle name="_Updated Imputed Debt Calc 3 2" xfId="3857"/>
    <cellStyle name="_Value Copy 11 30 05 gas 12 09 05 AURORA at 12 14 05" xfId="1839"/>
    <cellStyle name="_Value Copy 11 30 05 gas 12 09 05 AURORA at 12 14 05 2" xfId="1840"/>
    <cellStyle name="_Value Copy 11 30 05 gas 12 09 05 AURORA at 12 14 05 2 2" xfId="3858"/>
    <cellStyle name="_Value Copy 11 30 05 gas 12 09 05 AURORA at 12 14 05 3" xfId="1841"/>
    <cellStyle name="_Value Copy 11 30 05 gas 12 09 05 AURORA at 12 14 05 4" xfId="1842"/>
    <cellStyle name="_Value Copy 11 30 05 gas 12 09 05 AURORA at 12 14 05 5" xfId="1843"/>
    <cellStyle name="_Value Copy 11 30 05 gas 12 09 05 AURORA at 12 14 05_04 07E Wild Horse Wind Expansion (C) (2)" xfId="1844"/>
    <cellStyle name="_Value Copy 11 30 05 gas 12 09 05 AURORA at 12 14 05_04 07E Wild Horse Wind Expansion (C) (2)_Adj Bench DR 3 for Initial Briefs (Electric)" xfId="1845"/>
    <cellStyle name="_Value Copy 11 30 05 gas 12 09 05 AURORA at 12 14 05_04 07E Wild Horse Wind Expansion (C) (2)_Book1" xfId="1846"/>
    <cellStyle name="_Value Copy 11 30 05 gas 12 09 05 AURORA at 12 14 05_04 07E Wild Horse Wind Expansion (C) (2)_Electric Rev Req Model (2009 GRC) " xfId="1847"/>
    <cellStyle name="_Value Copy 11 30 05 gas 12 09 05 AURORA at 12 14 05_04 07E Wild Horse Wind Expansion (C) (2)_Electric Rev Req Model (2009 GRC) Rebuttal REmoval of New  WH Solar AdjustMI" xfId="1848"/>
    <cellStyle name="_Value Copy 11 30 05 gas 12 09 05 AURORA at 12 14 05_04 07E Wild Horse Wind Expansion (C) (2)_Electric Rev Req Model (2009 GRC) Rebuttal V1" xfId="1849"/>
    <cellStyle name="_Value Copy 11 30 05 gas 12 09 05 AURORA at 12 14 05_04 07E Wild Horse Wind Expansion (C) (2)_Electric Rev Req Model (2009 GRC) Revised 01-18-2010" xfId="1850"/>
    <cellStyle name="_Value Copy 11 30 05 gas 12 09 05 AURORA at 12 14 05_04 07E Wild Horse Wind Expansion (C) (2)_Electric Rev Req Model (2010 GRC)" xfId="1851"/>
    <cellStyle name="_Value Copy 11 30 05 gas 12 09 05 AURORA at 12 14 05_04 07E Wild Horse Wind Expansion (C) (2)_Electric Rev Req Model (2010 GRC) SF" xfId="1852"/>
    <cellStyle name="_Value Copy 11 30 05 gas 12 09 05 AURORA at 12 14 05_04 07E Wild Horse Wind Expansion (C) (2)_Final Order Electric EXHIBIT A-1" xfId="1853"/>
    <cellStyle name="_Value Copy 11 30 05 gas 12 09 05 AURORA at 12 14 05_04 07E Wild Horse Wind Expansion (C) (2)_JHS-4 through JHS-7 Elec (2009 GRC) " xfId="1854"/>
    <cellStyle name="_Value Copy 11 30 05 gas 12 09 05 AURORA at 12 14 05_04 07E Wild Horse Wind Expansion (C) (2)_TENASKA REGULATORY ASSET" xfId="1855"/>
    <cellStyle name="_Value Copy 11 30 05 gas 12 09 05 AURORA at 12 14 05_16.37E Wild Horse Expansion DeferralRevwrkingfile SF" xfId="1856"/>
    <cellStyle name="_Value Copy 11 30 05 gas 12 09 05 AURORA at 12 14 05_2009 GRC Compl Filing - Exhibit D" xfId="1857"/>
    <cellStyle name="_Value Copy 11 30 05 gas 12 09 05 AURORA at 12 14 05_2011 Asset Mgmt Report Generation" xfId="3859"/>
    <cellStyle name="_Value Copy 11 30 05 gas 12 09 05 AURORA at 12 14 05_2011 Asset Mgmt Report Generation 2" xfId="3860"/>
    <cellStyle name="_Value Copy 11 30 05 gas 12 09 05 AURORA at 12 14 05_2011 Under Earnings 9.7" xfId="1858"/>
    <cellStyle name="_Value Copy 11 30 05 gas 12 09 05 AURORA at 12 14 05_2011-01 Power Gen ASM Prototype" xfId="3861"/>
    <cellStyle name="_Value Copy 11 30 05 gas 12 09 05 AURORA at 12 14 05_2011-01 Power Gen ASM Prototype 2" xfId="3862"/>
    <cellStyle name="_Value Copy 11 30 05 gas 12 09 05 AURORA at 12 14 05_4 31 Regulatory Assets and Liabilities  7 06- Exhibit D" xfId="1859"/>
    <cellStyle name="_Value Copy 11 30 05 gas 12 09 05 AURORA at 12 14 05_4 31 Regulatory Assets and Liabilities  7 06- Exhibit D_NIM Summary" xfId="1860"/>
    <cellStyle name="_Value Copy 11 30 05 gas 12 09 05 AURORA at 12 14 05_4 32 Regulatory Assets and Liabilities  7 06- Exhibit D" xfId="1861"/>
    <cellStyle name="_Value Copy 11 30 05 gas 12 09 05 AURORA at 12 14 05_4 32 Regulatory Assets and Liabilities  7 06- Exhibit D_NIM Summary" xfId="1862"/>
    <cellStyle name="_Value Copy 11 30 05 gas 12 09 05 AURORA at 12 14 05_4.34E Mint Farm Deferral" xfId="1863"/>
    <cellStyle name="_Value Copy 11 30 05 gas 12 09 05 AURORA at 12 14 05_Book1 (8)" xfId="1864"/>
    <cellStyle name="_Value Copy 11 30 05 gas 12 09 05 AURORA at 12 14 05_Book2" xfId="1865"/>
    <cellStyle name="_Value Copy 11 30 05 gas 12 09 05 AURORA at 12 14 05_Book2_Adj Bench DR 3 for Initial Briefs (Electric)" xfId="1866"/>
    <cellStyle name="_Value Copy 11 30 05 gas 12 09 05 AURORA at 12 14 05_Book2_Electric Rev Req Model (2009 GRC) Rebuttal REmoval of New  WH Solar AdjustMI" xfId="1867"/>
    <cellStyle name="_Value Copy 11 30 05 gas 12 09 05 AURORA at 12 14 05_Book2_Electric Rev Req Model (2009 GRC) Rebuttal V1" xfId="1868"/>
    <cellStyle name="_Value Copy 11 30 05 gas 12 09 05 AURORA at 12 14 05_Book2_Electric Rev Req Model (2009 GRC) Revised 01-18-2010" xfId="1869"/>
    <cellStyle name="_Value Copy 11 30 05 gas 12 09 05 AURORA at 12 14 05_Book2_Final Order Electric EXHIBIT A-1" xfId="1870"/>
    <cellStyle name="_Value Copy 11 30 05 gas 12 09 05 AURORA at 12 14 05_Book4" xfId="1871"/>
    <cellStyle name="_Value Copy 11 30 05 gas 12 09 05 AURORA at 12 14 05_Book9" xfId="1872"/>
    <cellStyle name="_Value Copy 11 30 05 gas 12 09 05 AURORA at 12 14 05_Check the Interest Calculation" xfId="1873"/>
    <cellStyle name="_Value Copy 11 30 05 gas 12 09 05 AURORA at 12 14 05_Check the Interest Calculation_Scenario 1 REC vs PTC Offset" xfId="1874"/>
    <cellStyle name="_Value Copy 11 30 05 gas 12 09 05 AURORA at 12 14 05_Check the Interest Calculation_Scenario 3" xfId="1875"/>
    <cellStyle name="_Value Copy 11 30 05 gas 12 09 05 AURORA at 12 14 05_Chelan PUD Power Costs (8-10)" xfId="1876"/>
    <cellStyle name="_Value Copy 11 30 05 gas 12 09 05 AURORA at 12 14 05_Costs for Imputing" xfId="1877"/>
    <cellStyle name="_Value Copy 11 30 05 gas 12 09 05 AURORA at 12 14 05_Direct Assignment Distribution Plant 2008" xfId="1878"/>
    <cellStyle name="_Value Copy 11 30 05 gas 12 09 05 AURORA at 12 14 05_Direct Assignment Distribution Plant 2008 2" xfId="1879"/>
    <cellStyle name="_Value Copy 11 30 05 gas 12 09 05 AURORA at 12 14 05_Direct Assignment Distribution Plant 2008 3" xfId="1880"/>
    <cellStyle name="_Value Copy 11 30 05 gas 12 09 05 AURORA at 12 14 05_Direct Assignment Distribution Plant 2008_PCA Mechanism" xfId="1881"/>
    <cellStyle name="_Value Copy 11 30 05 gas 12 09 05 AURORA at 12 14 05_Direct Assignment Distribution Plant 2008_Power Costs Assumptions 2" xfId="1882"/>
    <cellStyle name="_Value Copy 11 30 05 gas 12 09 05 AURORA at 12 14 05_Electric COS Inputs" xfId="1883"/>
    <cellStyle name="_Value Copy 11 30 05 gas 12 09 05 AURORA at 12 14 05_Electric COS Inputs 2" xfId="1884"/>
    <cellStyle name="_Value Copy 11 30 05 gas 12 09 05 AURORA at 12 14 05_Electric COS Inputs 3" xfId="1885"/>
    <cellStyle name="_Value Copy 11 30 05 gas 12 09 05 AURORA at 12 14 05_Electric COS Inputs_PCA Mechanism" xfId="1886"/>
    <cellStyle name="_Value Copy 11 30 05 gas 12 09 05 AURORA at 12 14 05_Electric COS Inputs_Power Costs Assumptions 2" xfId="1887"/>
    <cellStyle name="_Value Copy 11 30 05 gas 12 09 05 AURORA at 12 14 05_Electric Margin Recon" xfId="1888"/>
    <cellStyle name="_Value Copy 11 30 05 gas 12 09 05 AURORA at 12 14 05_Electric Rate Spread and Rate Design 3.23.09" xfId="1889"/>
    <cellStyle name="_Value Copy 11 30 05 gas 12 09 05 AURORA at 12 14 05_Electric Rate Spread and Rate Design 3.23.09 2" xfId="1890"/>
    <cellStyle name="_Value Copy 11 30 05 gas 12 09 05 AURORA at 12 14 05_Electric Rate Spread and Rate Design 3.23.09 3" xfId="1891"/>
    <cellStyle name="_Value Copy 11 30 05 gas 12 09 05 AURORA at 12 14 05_Electric Rate Spread and Rate Design 3.23.09_PCA Mechanism" xfId="1892"/>
    <cellStyle name="_Value Copy 11 30 05 gas 12 09 05 AURORA at 12 14 05_Electric Rate Spread and Rate Design 3.23.09_Power Costs Assumptions 2" xfId="1893"/>
    <cellStyle name="_Value Copy 11 30 05 gas 12 09 05 AURORA at 12 14 05_Electric Rev Req Model (2009 GRC) Rebuttal V1" xfId="1894"/>
    <cellStyle name="_Value Copy 11 30 05 gas 12 09 05 AURORA at 12 14 05_Exhibit D fr R Gho 12-31-08" xfId="1895"/>
    <cellStyle name="_Value Copy 11 30 05 gas 12 09 05 AURORA at 12 14 05_Exhibit D fr R Gho 12-31-08 v2" xfId="1896"/>
    <cellStyle name="_Value Copy 11 30 05 gas 12 09 05 AURORA at 12 14 05_Exhibit D fr R Gho 12-31-08 v2_NIM Summary" xfId="1897"/>
    <cellStyle name="_Value Copy 11 30 05 gas 12 09 05 AURORA at 12 14 05_Exhibit D fr R Gho 12-31-08_NIM Summary" xfId="1898"/>
    <cellStyle name="_Value Copy 11 30 05 gas 12 09 05 AURORA at 12 14 05_Hopkins Ridge Prepaid Tran - Interest Earned RY 12ME Feb  '11" xfId="1899"/>
    <cellStyle name="_Value Copy 11 30 05 gas 12 09 05 AURORA at 12 14 05_Hopkins Ridge Prepaid Tran - Interest Earned RY 12ME Feb  '11_NIM Summary" xfId="1900"/>
    <cellStyle name="_Value Copy 11 30 05 gas 12 09 05 AURORA at 12 14 05_Hopkins Ridge Prepaid Tran - Interest Earned RY 12ME Feb  '11_Transmission Workbook for May BOD" xfId="1901"/>
    <cellStyle name="_Value Copy 11 30 05 gas 12 09 05 AURORA at 12 14 05_INPUTS" xfId="1902"/>
    <cellStyle name="_Value Copy 11 30 05 gas 12 09 05 AURORA at 12 14 05_INPUTS 2" xfId="1903"/>
    <cellStyle name="_Value Copy 11 30 05 gas 12 09 05 AURORA at 12 14 05_INPUTS 3" xfId="1904"/>
    <cellStyle name="_Value Copy 11 30 05 gas 12 09 05 AURORA at 12 14 05_INPUTS_PCA Mechanism" xfId="1905"/>
    <cellStyle name="_Value Copy 11 30 05 gas 12 09 05 AURORA at 12 14 05_INPUTS_Power Costs Assumptions 2" xfId="1906"/>
    <cellStyle name="_Value Copy 11 30 05 gas 12 09 05 AURORA at 12 14 05_JHS-4 through JHS-7 Elec (2009 GRC)" xfId="1907"/>
    <cellStyle name="_Value Copy 11 30 05 gas 12 09 05 AURORA at 12 14 05_Leased Transformer &amp; Substation Plant &amp; Rev 12-2009" xfId="1908"/>
    <cellStyle name="_Value Copy 11 30 05 gas 12 09 05 AURORA at 12 14 05_Leased Transformer &amp; Substation Plant &amp; Rev 12-2009 2" xfId="1909"/>
    <cellStyle name="_Value Copy 11 30 05 gas 12 09 05 AURORA at 12 14 05_Leased Transformer &amp; Substation Plant &amp; Rev 12-2009 3" xfId="1910"/>
    <cellStyle name="_Value Copy 11 30 05 gas 12 09 05 AURORA at 12 14 05_Leased Transformer &amp; Substation Plant &amp; Rev 12-2009_PCA Mechanism" xfId="1911"/>
    <cellStyle name="_Value Copy 11 30 05 gas 12 09 05 AURORA at 12 14 05_Leased Transformer &amp; Substation Plant &amp; Rev 12-2009_Power Costs Assumptions 2" xfId="1912"/>
    <cellStyle name="_Value Copy 11 30 05 gas 12 09 05 AURORA at 12 14 05_NIM Summary" xfId="1913"/>
    <cellStyle name="_Value Copy 11 30 05 gas 12 09 05 AURORA at 12 14 05_NIM Summary 09GRC" xfId="1914"/>
    <cellStyle name="_Value Copy 11 30 05 gas 12 09 05 AURORA at 12 14 05_PCA 7 - Exhibit D update 11_30_08 (2)" xfId="1915"/>
    <cellStyle name="_Value Copy 11 30 05 gas 12 09 05 AURORA at 12 14 05_PCA 7 - Exhibit D update 11_30_08 (2) 2" xfId="3863"/>
    <cellStyle name="_Value Copy 11 30 05 gas 12 09 05 AURORA at 12 14 05_PCA 7 - Exhibit D update 11_30_08 (2) 2 2" xfId="3864"/>
    <cellStyle name="_Value Copy 11 30 05 gas 12 09 05 AURORA at 12 14 05_PCA 7 - Exhibit D update 11_30_08 (2) 3" xfId="3865"/>
    <cellStyle name="_Value Copy 11 30 05 gas 12 09 05 AURORA at 12 14 05_PCA 7 - Exhibit D update 11_30_08 (2)_NIM Summary" xfId="1916"/>
    <cellStyle name="_Value Copy 11 30 05 gas 12 09 05 AURORA at 12 14 05_PCA 8 - Exhibit D update 12_31_09" xfId="1917"/>
    <cellStyle name="_Value Copy 11 30 05 gas 12 09 05 AURORA at 12 14 05_PCA 9 -  Exhibit D April 2010 (3)" xfId="1918"/>
    <cellStyle name="_Value Copy 11 30 05 gas 12 09 05 AURORA at 12 14 05_PCA 9 -  Exhibit D Jan 2010" xfId="1919"/>
    <cellStyle name="_Value Copy 11 30 05 gas 12 09 05 AURORA at 12 14 05_PCA Mechanism" xfId="1920"/>
    <cellStyle name="_Value Copy 11 30 05 gas 12 09 05 AURORA at 12 14 05_Power Costs - Comparison bx Rbtl-Staff-Jt-PC" xfId="1921"/>
    <cellStyle name="_Value Copy 11 30 05 gas 12 09 05 AURORA at 12 14 05_Power Costs - Comparison bx Rbtl-Staff-Jt-PC_Adj Bench DR 3 for Initial Briefs (Electric)" xfId="1922"/>
    <cellStyle name="_Value Copy 11 30 05 gas 12 09 05 AURORA at 12 14 05_Power Costs - Comparison bx Rbtl-Staff-Jt-PC_Electric Rev Req Model (2009 GRC) Rebuttal REmoval of New  WH Solar AdjustMI" xfId="1923"/>
    <cellStyle name="_Value Copy 11 30 05 gas 12 09 05 AURORA at 12 14 05_Power Costs - Comparison bx Rbtl-Staff-Jt-PC_Electric Rev Req Model (2009 GRC) Rebuttal V1" xfId="1924"/>
    <cellStyle name="_Value Copy 11 30 05 gas 12 09 05 AURORA at 12 14 05_Power Costs - Comparison bx Rbtl-Staff-Jt-PC_Electric Rev Req Model (2009 GRC) Revised 01-18-2010" xfId="1925"/>
    <cellStyle name="_Value Copy 11 30 05 gas 12 09 05 AURORA at 12 14 05_Power Costs - Comparison bx Rbtl-Staff-Jt-PC_Final Order Electric EXHIBIT A-1" xfId="1926"/>
    <cellStyle name="_Value Copy 11 30 05 gas 12 09 05 AURORA at 12 14 05_Power Costs Assumptions 2" xfId="1927"/>
    <cellStyle name="_Value Copy 11 30 05 gas 12 09 05 AURORA at 12 14 05_Production Adj 4.37" xfId="1928"/>
    <cellStyle name="_Value Copy 11 30 05 gas 12 09 05 AURORA at 12 14 05_Purchased Power Adj 4.03" xfId="1929"/>
    <cellStyle name="_Value Copy 11 30 05 gas 12 09 05 AURORA at 12 14 05_Rate Design Sch 24" xfId="1930"/>
    <cellStyle name="_Value Copy 11 30 05 gas 12 09 05 AURORA at 12 14 05_Rate Design Sch 25" xfId="1931"/>
    <cellStyle name="_Value Copy 11 30 05 gas 12 09 05 AURORA at 12 14 05_Rate Design Sch 26" xfId="1932"/>
    <cellStyle name="_Value Copy 11 30 05 gas 12 09 05 AURORA at 12 14 05_Rate Design Sch 31" xfId="1933"/>
    <cellStyle name="_Value Copy 11 30 05 gas 12 09 05 AURORA at 12 14 05_Rate Design Sch 43" xfId="1934"/>
    <cellStyle name="_Value Copy 11 30 05 gas 12 09 05 AURORA at 12 14 05_Rate Design Sch 448-449" xfId="1935"/>
    <cellStyle name="_Value Copy 11 30 05 gas 12 09 05 AURORA at 12 14 05_Rate Design Sch 46" xfId="1936"/>
    <cellStyle name="_Value Copy 11 30 05 gas 12 09 05 AURORA at 12 14 05_Rate Spread" xfId="1937"/>
    <cellStyle name="_Value Copy 11 30 05 gas 12 09 05 AURORA at 12 14 05_Rebuttal Power Costs" xfId="1938"/>
    <cellStyle name="_Value Copy 11 30 05 gas 12 09 05 AURORA at 12 14 05_Rebuttal Power Costs_Adj Bench DR 3 for Initial Briefs (Electric)" xfId="1939"/>
    <cellStyle name="_Value Copy 11 30 05 gas 12 09 05 AURORA at 12 14 05_Rebuttal Power Costs_Electric Rev Req Model (2009 GRC) Rebuttal REmoval of New  WH Solar AdjustMI" xfId="1940"/>
    <cellStyle name="_Value Copy 11 30 05 gas 12 09 05 AURORA at 12 14 05_Rebuttal Power Costs_Electric Rev Req Model (2009 GRC) Rebuttal V1" xfId="1941"/>
    <cellStyle name="_Value Copy 11 30 05 gas 12 09 05 AURORA at 12 14 05_Rebuttal Power Costs_Electric Rev Req Model (2009 GRC) Revised 01-18-2010" xfId="1942"/>
    <cellStyle name="_Value Copy 11 30 05 gas 12 09 05 AURORA at 12 14 05_Rebuttal Power Costs_Final Order Electric EXHIBIT A-1" xfId="1943"/>
    <cellStyle name="_Value Copy 11 30 05 gas 12 09 05 AURORA at 12 14 05_ROR 5.02" xfId="1944"/>
    <cellStyle name="_Value Copy 11 30 05 gas 12 09 05 AURORA at 12 14 05_Transmission Workbook for May BOD" xfId="1945"/>
    <cellStyle name="_Value Copy 11 30 05 gas 12 09 05 AURORA at 12 14 05_Wind Integration 10GRC" xfId="1946"/>
    <cellStyle name="_VC 6.15.06 update on 06GRC power costs.xls Chart 1" xfId="1947"/>
    <cellStyle name="_VC 6.15.06 update on 06GRC power costs.xls Chart 1 2" xfId="1948"/>
    <cellStyle name="_VC 6.15.06 update on 06GRC power costs.xls Chart 1 2 2" xfId="3866"/>
    <cellStyle name="_VC 6.15.06 update on 06GRC power costs.xls Chart 1 3" xfId="1949"/>
    <cellStyle name="_VC 6.15.06 update on 06GRC power costs.xls Chart 1 4" xfId="1950"/>
    <cellStyle name="_VC 6.15.06 update on 06GRC power costs.xls Chart 1 5" xfId="1951"/>
    <cellStyle name="_VC 6.15.06 update on 06GRC power costs.xls Chart 1_04 07E Wild Horse Wind Expansion (C) (2)" xfId="1952"/>
    <cellStyle name="_VC 6.15.06 update on 06GRC power costs.xls Chart 1_04 07E Wild Horse Wind Expansion (C) (2)_Adj Bench DR 3 for Initial Briefs (Electric)" xfId="1953"/>
    <cellStyle name="_VC 6.15.06 update on 06GRC power costs.xls Chart 1_04 07E Wild Horse Wind Expansion (C) (2)_Book1" xfId="1954"/>
    <cellStyle name="_VC 6.15.06 update on 06GRC power costs.xls Chart 1_04 07E Wild Horse Wind Expansion (C) (2)_Electric Rev Req Model (2009 GRC) " xfId="1955"/>
    <cellStyle name="_VC 6.15.06 update on 06GRC power costs.xls Chart 1_04 07E Wild Horse Wind Expansion (C) (2)_Electric Rev Req Model (2009 GRC) Rebuttal REmoval of New  WH Solar AdjustMI" xfId="1956"/>
    <cellStyle name="_VC 6.15.06 update on 06GRC power costs.xls Chart 1_04 07E Wild Horse Wind Expansion (C) (2)_Electric Rev Req Model (2009 GRC) Rebuttal V1" xfId="1957"/>
    <cellStyle name="_VC 6.15.06 update on 06GRC power costs.xls Chart 1_04 07E Wild Horse Wind Expansion (C) (2)_Electric Rev Req Model (2009 GRC) Revised 01-18-2010" xfId="1958"/>
    <cellStyle name="_VC 6.15.06 update on 06GRC power costs.xls Chart 1_04 07E Wild Horse Wind Expansion (C) (2)_Electric Rev Req Model (2010 GRC)" xfId="1959"/>
    <cellStyle name="_VC 6.15.06 update on 06GRC power costs.xls Chart 1_04 07E Wild Horse Wind Expansion (C) (2)_Electric Rev Req Model (2010 GRC) SF" xfId="1960"/>
    <cellStyle name="_VC 6.15.06 update on 06GRC power costs.xls Chart 1_04 07E Wild Horse Wind Expansion (C) (2)_Final Order Electric EXHIBIT A-1" xfId="1961"/>
    <cellStyle name="_VC 6.15.06 update on 06GRC power costs.xls Chart 1_04 07E Wild Horse Wind Expansion (C) (2)_JHS-4 through JHS-7 Elec (2009 GRC) " xfId="1962"/>
    <cellStyle name="_VC 6.15.06 update on 06GRC power costs.xls Chart 1_04 07E Wild Horse Wind Expansion (C) (2)_TENASKA REGULATORY ASSET" xfId="1963"/>
    <cellStyle name="_VC 6.15.06 update on 06GRC power costs.xls Chart 1_16.37E Wild Horse Expansion DeferralRevwrkingfile SF" xfId="1964"/>
    <cellStyle name="_VC 6.15.06 update on 06GRC power costs.xls Chart 1_2009 GRC Compl Filing - Exhibit D" xfId="1965"/>
    <cellStyle name="_VC 6.15.06 update on 06GRC power costs.xls Chart 1_2011 Asset Mgmt Report Generation" xfId="3867"/>
    <cellStyle name="_VC 6.15.06 update on 06GRC power costs.xls Chart 1_2011 Asset Mgmt Report Generation 2" xfId="3868"/>
    <cellStyle name="_VC 6.15.06 update on 06GRC power costs.xls Chart 1_2011 Under Earnings 9.7" xfId="1966"/>
    <cellStyle name="_VC 6.15.06 update on 06GRC power costs.xls Chart 1_2011-01 Power Gen ASM Prototype" xfId="3869"/>
    <cellStyle name="_VC 6.15.06 update on 06GRC power costs.xls Chart 1_2011-01 Power Gen ASM Prototype 2" xfId="3870"/>
    <cellStyle name="_VC 6.15.06 update on 06GRC power costs.xls Chart 1_4 31 Regulatory Assets and Liabilities  7 06- Exhibit D" xfId="1967"/>
    <cellStyle name="_VC 6.15.06 update on 06GRC power costs.xls Chart 1_4 31 Regulatory Assets and Liabilities  7 06- Exhibit D_NIM Summary" xfId="1968"/>
    <cellStyle name="_VC 6.15.06 update on 06GRC power costs.xls Chart 1_4 32 Regulatory Assets and Liabilities  7 06- Exhibit D" xfId="1969"/>
    <cellStyle name="_VC 6.15.06 update on 06GRC power costs.xls Chart 1_4 32 Regulatory Assets and Liabilities  7 06- Exhibit D_NIM Summary" xfId="1970"/>
    <cellStyle name="_VC 6.15.06 update on 06GRC power costs.xls Chart 1_4.34E Mint Farm Deferral" xfId="1971"/>
    <cellStyle name="_VC 6.15.06 update on 06GRC power costs.xls Chart 1_Book1 (8)" xfId="1972"/>
    <cellStyle name="_VC 6.15.06 update on 06GRC power costs.xls Chart 1_Book2" xfId="1973"/>
    <cellStyle name="_VC 6.15.06 update on 06GRC power costs.xls Chart 1_Book2_Adj Bench DR 3 for Initial Briefs (Electric)" xfId="1974"/>
    <cellStyle name="_VC 6.15.06 update on 06GRC power costs.xls Chart 1_Book2_Electric Rev Req Model (2009 GRC) Rebuttal REmoval of New  WH Solar AdjustMI" xfId="1975"/>
    <cellStyle name="_VC 6.15.06 update on 06GRC power costs.xls Chart 1_Book2_Electric Rev Req Model (2009 GRC) Rebuttal V1" xfId="1976"/>
    <cellStyle name="_VC 6.15.06 update on 06GRC power costs.xls Chart 1_Book2_Electric Rev Req Model (2009 GRC) Revised 01-18-2010" xfId="1977"/>
    <cellStyle name="_VC 6.15.06 update on 06GRC power costs.xls Chart 1_Book2_Final Order Electric EXHIBIT A-1" xfId="1978"/>
    <cellStyle name="_VC 6.15.06 update on 06GRC power costs.xls Chart 1_Book4" xfId="1979"/>
    <cellStyle name="_VC 6.15.06 update on 06GRC power costs.xls Chart 1_Book9" xfId="1980"/>
    <cellStyle name="_VC 6.15.06 update on 06GRC power costs.xls Chart 1_Chelan PUD Power Costs (8-10)" xfId="1981"/>
    <cellStyle name="_VC 6.15.06 update on 06GRC power costs.xls Chart 1_Costs for Imputing" xfId="1982"/>
    <cellStyle name="_VC 6.15.06 update on 06GRC power costs.xls Chart 1_Electric Margin Recon" xfId="1983"/>
    <cellStyle name="_VC 6.15.06 update on 06GRC power costs.xls Chart 1_Electric Rev Req Model (2009 GRC) Rebuttal V1" xfId="1984"/>
    <cellStyle name="_VC 6.15.06 update on 06GRC power costs.xls Chart 1_INPUTS" xfId="1985"/>
    <cellStyle name="_VC 6.15.06 update on 06GRC power costs.xls Chart 1_JHS-4 through JHS-7 Elec (2009 GRC)" xfId="1986"/>
    <cellStyle name="_VC 6.15.06 update on 06GRC power costs.xls Chart 1_NIM Summary" xfId="1987"/>
    <cellStyle name="_VC 6.15.06 update on 06GRC power costs.xls Chart 1_NIM Summary 09GRC" xfId="1988"/>
    <cellStyle name="_VC 6.15.06 update on 06GRC power costs.xls Chart 1_PCA 9 -  Exhibit D April 2010 (3)" xfId="1989"/>
    <cellStyle name="_VC 6.15.06 update on 06GRC power costs.xls Chart 1_PCA Mechanism" xfId="1990"/>
    <cellStyle name="_VC 6.15.06 update on 06GRC power costs.xls Chart 1_Power Costs - Comparison bx Rbtl-Staff-Jt-PC" xfId="1991"/>
    <cellStyle name="_VC 6.15.06 update on 06GRC power costs.xls Chart 1_Power Costs - Comparison bx Rbtl-Staff-Jt-PC_Adj Bench DR 3 for Initial Briefs (Electric)" xfId="1992"/>
    <cellStyle name="_VC 6.15.06 update on 06GRC power costs.xls Chart 1_Power Costs - Comparison bx Rbtl-Staff-Jt-PC_Electric Rev Req Model (2009 GRC) Rebuttal REmoval of New  WH Solar AdjustMI" xfId="1993"/>
    <cellStyle name="_VC 6.15.06 update on 06GRC power costs.xls Chart 1_Power Costs - Comparison bx Rbtl-Staff-Jt-PC_Electric Rev Req Model (2009 GRC) Rebuttal V1" xfId="1994"/>
    <cellStyle name="_VC 6.15.06 update on 06GRC power costs.xls Chart 1_Power Costs - Comparison bx Rbtl-Staff-Jt-PC_Electric Rev Req Model (2009 GRC) Revised 01-18-2010" xfId="1995"/>
    <cellStyle name="_VC 6.15.06 update on 06GRC power costs.xls Chart 1_Power Costs - Comparison bx Rbtl-Staff-Jt-PC_Final Order Electric EXHIBIT A-1" xfId="1996"/>
    <cellStyle name="_VC 6.15.06 update on 06GRC power costs.xls Chart 1_Power Costs Assumptions 2" xfId="1997"/>
    <cellStyle name="_VC 6.15.06 update on 06GRC power costs.xls Chart 1_Production Adj 4.37" xfId="1998"/>
    <cellStyle name="_VC 6.15.06 update on 06GRC power costs.xls Chart 1_Purchased Power Adj 4.03" xfId="1999"/>
    <cellStyle name="_VC 6.15.06 update on 06GRC power costs.xls Chart 1_Rebuttal Power Costs" xfId="2000"/>
    <cellStyle name="_VC 6.15.06 update on 06GRC power costs.xls Chart 1_Rebuttal Power Costs_Adj Bench DR 3 for Initial Briefs (Electric)" xfId="2001"/>
    <cellStyle name="_VC 6.15.06 update on 06GRC power costs.xls Chart 1_Rebuttal Power Costs_Electric Rev Req Model (2009 GRC) Rebuttal REmoval of New  WH Solar AdjustMI" xfId="2002"/>
    <cellStyle name="_VC 6.15.06 update on 06GRC power costs.xls Chart 1_Rebuttal Power Costs_Electric Rev Req Model (2009 GRC) Rebuttal V1" xfId="2003"/>
    <cellStyle name="_VC 6.15.06 update on 06GRC power costs.xls Chart 1_Rebuttal Power Costs_Electric Rev Req Model (2009 GRC) Revised 01-18-2010" xfId="2004"/>
    <cellStyle name="_VC 6.15.06 update on 06GRC power costs.xls Chart 1_Rebuttal Power Costs_Final Order Electric EXHIBIT A-1" xfId="2005"/>
    <cellStyle name="_VC 6.15.06 update on 06GRC power costs.xls Chart 1_ROR &amp; CONV FACTOR" xfId="2006"/>
    <cellStyle name="_VC 6.15.06 update on 06GRC power costs.xls Chart 1_ROR 5.02" xfId="2007"/>
    <cellStyle name="_VC 6.15.06 update on 06GRC power costs.xls Chart 1_Wind Integration 10GRC" xfId="2008"/>
    <cellStyle name="_VC 6.15.06 update on 06GRC power costs.xls Chart 2" xfId="2009"/>
    <cellStyle name="_VC 6.15.06 update on 06GRC power costs.xls Chart 2 2" xfId="2010"/>
    <cellStyle name="_VC 6.15.06 update on 06GRC power costs.xls Chart 2 2 2" xfId="3871"/>
    <cellStyle name="_VC 6.15.06 update on 06GRC power costs.xls Chart 2 3" xfId="2011"/>
    <cellStyle name="_VC 6.15.06 update on 06GRC power costs.xls Chart 2 4" xfId="2012"/>
    <cellStyle name="_VC 6.15.06 update on 06GRC power costs.xls Chart 2 5" xfId="2013"/>
    <cellStyle name="_VC 6.15.06 update on 06GRC power costs.xls Chart 2_04 07E Wild Horse Wind Expansion (C) (2)" xfId="2014"/>
    <cellStyle name="_VC 6.15.06 update on 06GRC power costs.xls Chart 2_04 07E Wild Horse Wind Expansion (C) (2)_Adj Bench DR 3 for Initial Briefs (Electric)" xfId="2015"/>
    <cellStyle name="_VC 6.15.06 update on 06GRC power costs.xls Chart 2_04 07E Wild Horse Wind Expansion (C) (2)_Book1" xfId="2016"/>
    <cellStyle name="_VC 6.15.06 update on 06GRC power costs.xls Chart 2_04 07E Wild Horse Wind Expansion (C) (2)_Electric Rev Req Model (2009 GRC) " xfId="2017"/>
    <cellStyle name="_VC 6.15.06 update on 06GRC power costs.xls Chart 2_04 07E Wild Horse Wind Expansion (C) (2)_Electric Rev Req Model (2009 GRC) Rebuttal REmoval of New  WH Solar AdjustMI" xfId="2018"/>
    <cellStyle name="_VC 6.15.06 update on 06GRC power costs.xls Chart 2_04 07E Wild Horse Wind Expansion (C) (2)_Electric Rev Req Model (2009 GRC) Rebuttal V1" xfId="2019"/>
    <cellStyle name="_VC 6.15.06 update on 06GRC power costs.xls Chart 2_04 07E Wild Horse Wind Expansion (C) (2)_Electric Rev Req Model (2009 GRC) Revised 01-18-2010" xfId="2020"/>
    <cellStyle name="_VC 6.15.06 update on 06GRC power costs.xls Chart 2_04 07E Wild Horse Wind Expansion (C) (2)_Electric Rev Req Model (2010 GRC)" xfId="2021"/>
    <cellStyle name="_VC 6.15.06 update on 06GRC power costs.xls Chart 2_04 07E Wild Horse Wind Expansion (C) (2)_Electric Rev Req Model (2010 GRC) SF" xfId="2022"/>
    <cellStyle name="_VC 6.15.06 update on 06GRC power costs.xls Chart 2_04 07E Wild Horse Wind Expansion (C) (2)_Final Order Electric EXHIBIT A-1" xfId="2023"/>
    <cellStyle name="_VC 6.15.06 update on 06GRC power costs.xls Chart 2_04 07E Wild Horse Wind Expansion (C) (2)_JHS-4 through JHS-7 Elec (2009 GRC) " xfId="2024"/>
    <cellStyle name="_VC 6.15.06 update on 06GRC power costs.xls Chart 2_04 07E Wild Horse Wind Expansion (C) (2)_TENASKA REGULATORY ASSET" xfId="2025"/>
    <cellStyle name="_VC 6.15.06 update on 06GRC power costs.xls Chart 2_16.37E Wild Horse Expansion DeferralRevwrkingfile SF" xfId="2026"/>
    <cellStyle name="_VC 6.15.06 update on 06GRC power costs.xls Chart 2_2009 GRC Compl Filing - Exhibit D" xfId="2027"/>
    <cellStyle name="_VC 6.15.06 update on 06GRC power costs.xls Chart 2_2011 Asset Mgmt Report Generation" xfId="3872"/>
    <cellStyle name="_VC 6.15.06 update on 06GRC power costs.xls Chart 2_2011 Asset Mgmt Report Generation 2" xfId="3873"/>
    <cellStyle name="_VC 6.15.06 update on 06GRC power costs.xls Chart 2_2011 Under Earnings 9.7" xfId="2028"/>
    <cellStyle name="_VC 6.15.06 update on 06GRC power costs.xls Chart 2_2011-01 Power Gen ASM Prototype" xfId="3874"/>
    <cellStyle name="_VC 6.15.06 update on 06GRC power costs.xls Chart 2_2011-01 Power Gen ASM Prototype 2" xfId="3875"/>
    <cellStyle name="_VC 6.15.06 update on 06GRC power costs.xls Chart 2_4 31 Regulatory Assets and Liabilities  7 06- Exhibit D" xfId="2029"/>
    <cellStyle name="_VC 6.15.06 update on 06GRC power costs.xls Chart 2_4 31 Regulatory Assets and Liabilities  7 06- Exhibit D_NIM Summary" xfId="2030"/>
    <cellStyle name="_VC 6.15.06 update on 06GRC power costs.xls Chart 2_4 32 Regulatory Assets and Liabilities  7 06- Exhibit D" xfId="2031"/>
    <cellStyle name="_VC 6.15.06 update on 06GRC power costs.xls Chart 2_4 32 Regulatory Assets and Liabilities  7 06- Exhibit D_NIM Summary" xfId="2032"/>
    <cellStyle name="_VC 6.15.06 update on 06GRC power costs.xls Chart 2_4.34E Mint Farm Deferral" xfId="2033"/>
    <cellStyle name="_VC 6.15.06 update on 06GRC power costs.xls Chart 2_Book1 (8)" xfId="2034"/>
    <cellStyle name="_VC 6.15.06 update on 06GRC power costs.xls Chart 2_Book2" xfId="2035"/>
    <cellStyle name="_VC 6.15.06 update on 06GRC power costs.xls Chart 2_Book2_Adj Bench DR 3 for Initial Briefs (Electric)" xfId="2036"/>
    <cellStyle name="_VC 6.15.06 update on 06GRC power costs.xls Chart 2_Book2_Electric Rev Req Model (2009 GRC) Rebuttal REmoval of New  WH Solar AdjustMI" xfId="2037"/>
    <cellStyle name="_VC 6.15.06 update on 06GRC power costs.xls Chart 2_Book2_Electric Rev Req Model (2009 GRC) Rebuttal V1" xfId="2038"/>
    <cellStyle name="_VC 6.15.06 update on 06GRC power costs.xls Chart 2_Book2_Electric Rev Req Model (2009 GRC) Revised 01-18-2010" xfId="2039"/>
    <cellStyle name="_VC 6.15.06 update on 06GRC power costs.xls Chart 2_Book2_Final Order Electric EXHIBIT A-1" xfId="2040"/>
    <cellStyle name="_VC 6.15.06 update on 06GRC power costs.xls Chart 2_Book4" xfId="2041"/>
    <cellStyle name="_VC 6.15.06 update on 06GRC power costs.xls Chart 2_Book9" xfId="2042"/>
    <cellStyle name="_VC 6.15.06 update on 06GRC power costs.xls Chart 2_Chelan PUD Power Costs (8-10)" xfId="2043"/>
    <cellStyle name="_VC 6.15.06 update on 06GRC power costs.xls Chart 2_Costs for Imputing" xfId="2044"/>
    <cellStyle name="_VC 6.15.06 update on 06GRC power costs.xls Chart 2_Electric Margin Recon" xfId="2045"/>
    <cellStyle name="_VC 6.15.06 update on 06GRC power costs.xls Chart 2_Electric Rev Req Model (2009 GRC) Rebuttal V1" xfId="2046"/>
    <cellStyle name="_VC 6.15.06 update on 06GRC power costs.xls Chart 2_INPUTS" xfId="2047"/>
    <cellStyle name="_VC 6.15.06 update on 06GRC power costs.xls Chart 2_JHS-4 through JHS-7 Elec (2009 GRC)" xfId="2048"/>
    <cellStyle name="_VC 6.15.06 update on 06GRC power costs.xls Chart 2_NIM Summary" xfId="2049"/>
    <cellStyle name="_VC 6.15.06 update on 06GRC power costs.xls Chart 2_NIM Summary 09GRC" xfId="2050"/>
    <cellStyle name="_VC 6.15.06 update on 06GRC power costs.xls Chart 2_PCA 9 -  Exhibit D April 2010 (3)" xfId="2051"/>
    <cellStyle name="_VC 6.15.06 update on 06GRC power costs.xls Chart 2_PCA Mechanism" xfId="2052"/>
    <cellStyle name="_VC 6.15.06 update on 06GRC power costs.xls Chart 2_Power Costs - Comparison bx Rbtl-Staff-Jt-PC" xfId="2053"/>
    <cellStyle name="_VC 6.15.06 update on 06GRC power costs.xls Chart 2_Power Costs - Comparison bx Rbtl-Staff-Jt-PC_Adj Bench DR 3 for Initial Briefs (Electric)" xfId="2054"/>
    <cellStyle name="_VC 6.15.06 update on 06GRC power costs.xls Chart 2_Power Costs - Comparison bx Rbtl-Staff-Jt-PC_Electric Rev Req Model (2009 GRC) Rebuttal REmoval of New  WH Solar AdjustMI" xfId="2055"/>
    <cellStyle name="_VC 6.15.06 update on 06GRC power costs.xls Chart 2_Power Costs - Comparison bx Rbtl-Staff-Jt-PC_Electric Rev Req Model (2009 GRC) Rebuttal V1" xfId="2056"/>
    <cellStyle name="_VC 6.15.06 update on 06GRC power costs.xls Chart 2_Power Costs - Comparison bx Rbtl-Staff-Jt-PC_Electric Rev Req Model (2009 GRC) Revised 01-18-2010" xfId="2057"/>
    <cellStyle name="_VC 6.15.06 update on 06GRC power costs.xls Chart 2_Power Costs - Comparison bx Rbtl-Staff-Jt-PC_Final Order Electric EXHIBIT A-1" xfId="2058"/>
    <cellStyle name="_VC 6.15.06 update on 06GRC power costs.xls Chart 2_Power Costs Assumptions 2" xfId="2059"/>
    <cellStyle name="_VC 6.15.06 update on 06GRC power costs.xls Chart 2_Production Adj 4.37" xfId="2060"/>
    <cellStyle name="_VC 6.15.06 update on 06GRC power costs.xls Chart 2_Purchased Power Adj 4.03" xfId="2061"/>
    <cellStyle name="_VC 6.15.06 update on 06GRC power costs.xls Chart 2_Rebuttal Power Costs" xfId="2062"/>
    <cellStyle name="_VC 6.15.06 update on 06GRC power costs.xls Chart 2_Rebuttal Power Costs_Adj Bench DR 3 for Initial Briefs (Electric)" xfId="2063"/>
    <cellStyle name="_VC 6.15.06 update on 06GRC power costs.xls Chart 2_Rebuttal Power Costs_Electric Rev Req Model (2009 GRC) Rebuttal REmoval of New  WH Solar AdjustMI" xfId="2064"/>
    <cellStyle name="_VC 6.15.06 update on 06GRC power costs.xls Chart 2_Rebuttal Power Costs_Electric Rev Req Model (2009 GRC) Rebuttal V1" xfId="2065"/>
    <cellStyle name="_VC 6.15.06 update on 06GRC power costs.xls Chart 2_Rebuttal Power Costs_Electric Rev Req Model (2009 GRC) Revised 01-18-2010" xfId="2066"/>
    <cellStyle name="_VC 6.15.06 update on 06GRC power costs.xls Chart 2_Rebuttal Power Costs_Final Order Electric EXHIBIT A-1" xfId="2067"/>
    <cellStyle name="_VC 6.15.06 update on 06GRC power costs.xls Chart 2_ROR &amp; CONV FACTOR" xfId="2068"/>
    <cellStyle name="_VC 6.15.06 update on 06GRC power costs.xls Chart 2_ROR 5.02" xfId="2069"/>
    <cellStyle name="_VC 6.15.06 update on 06GRC power costs.xls Chart 2_Wind Integration 10GRC" xfId="2070"/>
    <cellStyle name="_VC 6.15.06 update on 06GRC power costs.xls Chart 3" xfId="2071"/>
    <cellStyle name="_VC 6.15.06 update on 06GRC power costs.xls Chart 3 2" xfId="2072"/>
    <cellStyle name="_VC 6.15.06 update on 06GRC power costs.xls Chart 3 2 2" xfId="3876"/>
    <cellStyle name="_VC 6.15.06 update on 06GRC power costs.xls Chart 3 3" xfId="2073"/>
    <cellStyle name="_VC 6.15.06 update on 06GRC power costs.xls Chart 3 4" xfId="2074"/>
    <cellStyle name="_VC 6.15.06 update on 06GRC power costs.xls Chart 3 5" xfId="2075"/>
    <cellStyle name="_VC 6.15.06 update on 06GRC power costs.xls Chart 3_04 07E Wild Horse Wind Expansion (C) (2)" xfId="2076"/>
    <cellStyle name="_VC 6.15.06 update on 06GRC power costs.xls Chart 3_04 07E Wild Horse Wind Expansion (C) (2)_Adj Bench DR 3 for Initial Briefs (Electric)" xfId="2077"/>
    <cellStyle name="_VC 6.15.06 update on 06GRC power costs.xls Chart 3_04 07E Wild Horse Wind Expansion (C) (2)_Book1" xfId="2078"/>
    <cellStyle name="_VC 6.15.06 update on 06GRC power costs.xls Chart 3_04 07E Wild Horse Wind Expansion (C) (2)_Electric Rev Req Model (2009 GRC) " xfId="2079"/>
    <cellStyle name="_VC 6.15.06 update on 06GRC power costs.xls Chart 3_04 07E Wild Horse Wind Expansion (C) (2)_Electric Rev Req Model (2009 GRC) Rebuttal REmoval of New  WH Solar AdjustMI" xfId="2080"/>
    <cellStyle name="_VC 6.15.06 update on 06GRC power costs.xls Chart 3_04 07E Wild Horse Wind Expansion (C) (2)_Electric Rev Req Model (2009 GRC) Rebuttal V1" xfId="2081"/>
    <cellStyle name="_VC 6.15.06 update on 06GRC power costs.xls Chart 3_04 07E Wild Horse Wind Expansion (C) (2)_Electric Rev Req Model (2009 GRC) Revised 01-18-2010" xfId="2082"/>
    <cellStyle name="_VC 6.15.06 update on 06GRC power costs.xls Chart 3_04 07E Wild Horse Wind Expansion (C) (2)_Electric Rev Req Model (2010 GRC)" xfId="2083"/>
    <cellStyle name="_VC 6.15.06 update on 06GRC power costs.xls Chart 3_04 07E Wild Horse Wind Expansion (C) (2)_Electric Rev Req Model (2010 GRC) SF" xfId="2084"/>
    <cellStyle name="_VC 6.15.06 update on 06GRC power costs.xls Chart 3_04 07E Wild Horse Wind Expansion (C) (2)_Final Order Electric EXHIBIT A-1" xfId="2085"/>
    <cellStyle name="_VC 6.15.06 update on 06GRC power costs.xls Chart 3_04 07E Wild Horse Wind Expansion (C) (2)_JHS-4 through JHS-7 Elec (2009 GRC) " xfId="2086"/>
    <cellStyle name="_VC 6.15.06 update on 06GRC power costs.xls Chart 3_04 07E Wild Horse Wind Expansion (C) (2)_TENASKA REGULATORY ASSET" xfId="2087"/>
    <cellStyle name="_VC 6.15.06 update on 06GRC power costs.xls Chart 3_16.37E Wild Horse Expansion DeferralRevwrkingfile SF" xfId="2088"/>
    <cellStyle name="_VC 6.15.06 update on 06GRC power costs.xls Chart 3_2009 GRC Compl Filing - Exhibit D" xfId="2089"/>
    <cellStyle name="_VC 6.15.06 update on 06GRC power costs.xls Chart 3_2011 Asset Mgmt Report Generation" xfId="3877"/>
    <cellStyle name="_VC 6.15.06 update on 06GRC power costs.xls Chart 3_2011 Asset Mgmt Report Generation 2" xfId="3878"/>
    <cellStyle name="_VC 6.15.06 update on 06GRC power costs.xls Chart 3_2011 Under Earnings 9.7" xfId="2090"/>
    <cellStyle name="_VC 6.15.06 update on 06GRC power costs.xls Chart 3_2011-01 Power Gen ASM Prototype" xfId="3879"/>
    <cellStyle name="_VC 6.15.06 update on 06GRC power costs.xls Chart 3_2011-01 Power Gen ASM Prototype 2" xfId="3880"/>
    <cellStyle name="_VC 6.15.06 update on 06GRC power costs.xls Chart 3_4 31 Regulatory Assets and Liabilities  7 06- Exhibit D" xfId="2091"/>
    <cellStyle name="_VC 6.15.06 update on 06GRC power costs.xls Chart 3_4 31 Regulatory Assets and Liabilities  7 06- Exhibit D_NIM Summary" xfId="2092"/>
    <cellStyle name="_VC 6.15.06 update on 06GRC power costs.xls Chart 3_4 32 Regulatory Assets and Liabilities  7 06- Exhibit D" xfId="2093"/>
    <cellStyle name="_VC 6.15.06 update on 06GRC power costs.xls Chart 3_4 32 Regulatory Assets and Liabilities  7 06- Exhibit D_NIM Summary" xfId="2094"/>
    <cellStyle name="_VC 6.15.06 update on 06GRC power costs.xls Chart 3_4.34E Mint Farm Deferral" xfId="2095"/>
    <cellStyle name="_VC 6.15.06 update on 06GRC power costs.xls Chart 3_Book1 (8)" xfId="2096"/>
    <cellStyle name="_VC 6.15.06 update on 06GRC power costs.xls Chart 3_Book2" xfId="2097"/>
    <cellStyle name="_VC 6.15.06 update on 06GRC power costs.xls Chart 3_Book2_Adj Bench DR 3 for Initial Briefs (Electric)" xfId="2098"/>
    <cellStyle name="_VC 6.15.06 update on 06GRC power costs.xls Chart 3_Book2_Electric Rev Req Model (2009 GRC) Rebuttal REmoval of New  WH Solar AdjustMI" xfId="2099"/>
    <cellStyle name="_VC 6.15.06 update on 06GRC power costs.xls Chart 3_Book2_Electric Rev Req Model (2009 GRC) Rebuttal V1" xfId="2100"/>
    <cellStyle name="_VC 6.15.06 update on 06GRC power costs.xls Chart 3_Book2_Electric Rev Req Model (2009 GRC) Revised 01-18-2010" xfId="2101"/>
    <cellStyle name="_VC 6.15.06 update on 06GRC power costs.xls Chart 3_Book2_Final Order Electric EXHIBIT A-1" xfId="2102"/>
    <cellStyle name="_VC 6.15.06 update on 06GRC power costs.xls Chart 3_Book4" xfId="2103"/>
    <cellStyle name="_VC 6.15.06 update on 06GRC power costs.xls Chart 3_Book9" xfId="2104"/>
    <cellStyle name="_VC 6.15.06 update on 06GRC power costs.xls Chart 3_Chelan PUD Power Costs (8-10)" xfId="2105"/>
    <cellStyle name="_VC 6.15.06 update on 06GRC power costs.xls Chart 3_Costs for Imputing" xfId="2106"/>
    <cellStyle name="_VC 6.15.06 update on 06GRC power costs.xls Chart 3_Electric Margin Recon" xfId="2107"/>
    <cellStyle name="_VC 6.15.06 update on 06GRC power costs.xls Chart 3_Electric Rev Req Model (2009 GRC) Rebuttal V1" xfId="2108"/>
    <cellStyle name="_VC 6.15.06 update on 06GRC power costs.xls Chart 3_INPUTS" xfId="2109"/>
    <cellStyle name="_VC 6.15.06 update on 06GRC power costs.xls Chart 3_JHS-4 through JHS-7 Elec (2009 GRC)" xfId="2110"/>
    <cellStyle name="_VC 6.15.06 update on 06GRC power costs.xls Chart 3_NIM Summary" xfId="2111"/>
    <cellStyle name="_VC 6.15.06 update on 06GRC power costs.xls Chart 3_NIM Summary 09GRC" xfId="2112"/>
    <cellStyle name="_VC 6.15.06 update on 06GRC power costs.xls Chart 3_PCA 9 -  Exhibit D April 2010 (3)" xfId="2113"/>
    <cellStyle name="_VC 6.15.06 update on 06GRC power costs.xls Chart 3_PCA Mechanism" xfId="2114"/>
    <cellStyle name="_VC 6.15.06 update on 06GRC power costs.xls Chart 3_Power Costs - Comparison bx Rbtl-Staff-Jt-PC" xfId="2115"/>
    <cellStyle name="_VC 6.15.06 update on 06GRC power costs.xls Chart 3_Power Costs - Comparison bx Rbtl-Staff-Jt-PC_Adj Bench DR 3 for Initial Briefs (Electric)" xfId="2116"/>
    <cellStyle name="_VC 6.15.06 update on 06GRC power costs.xls Chart 3_Power Costs - Comparison bx Rbtl-Staff-Jt-PC_Electric Rev Req Model (2009 GRC) Rebuttal REmoval of New  WH Solar AdjustMI" xfId="2117"/>
    <cellStyle name="_VC 6.15.06 update on 06GRC power costs.xls Chart 3_Power Costs - Comparison bx Rbtl-Staff-Jt-PC_Electric Rev Req Model (2009 GRC) Rebuttal V1" xfId="2118"/>
    <cellStyle name="_VC 6.15.06 update on 06GRC power costs.xls Chart 3_Power Costs - Comparison bx Rbtl-Staff-Jt-PC_Electric Rev Req Model (2009 GRC) Revised 01-18-2010" xfId="2119"/>
    <cellStyle name="_VC 6.15.06 update on 06GRC power costs.xls Chart 3_Power Costs - Comparison bx Rbtl-Staff-Jt-PC_Final Order Electric EXHIBIT A-1" xfId="2120"/>
    <cellStyle name="_VC 6.15.06 update on 06GRC power costs.xls Chart 3_Power Costs Assumptions 2" xfId="2121"/>
    <cellStyle name="_VC 6.15.06 update on 06GRC power costs.xls Chart 3_Production Adj 4.37" xfId="2122"/>
    <cellStyle name="_VC 6.15.06 update on 06GRC power costs.xls Chart 3_Purchased Power Adj 4.03" xfId="2123"/>
    <cellStyle name="_VC 6.15.06 update on 06GRC power costs.xls Chart 3_Rebuttal Power Costs" xfId="2124"/>
    <cellStyle name="_VC 6.15.06 update on 06GRC power costs.xls Chart 3_Rebuttal Power Costs_Adj Bench DR 3 for Initial Briefs (Electric)" xfId="2125"/>
    <cellStyle name="_VC 6.15.06 update on 06GRC power costs.xls Chart 3_Rebuttal Power Costs_Electric Rev Req Model (2009 GRC) Rebuttal REmoval of New  WH Solar AdjustMI" xfId="2126"/>
    <cellStyle name="_VC 6.15.06 update on 06GRC power costs.xls Chart 3_Rebuttal Power Costs_Electric Rev Req Model (2009 GRC) Rebuttal V1" xfId="2127"/>
    <cellStyle name="_VC 6.15.06 update on 06GRC power costs.xls Chart 3_Rebuttal Power Costs_Electric Rev Req Model (2009 GRC) Revised 01-18-2010" xfId="2128"/>
    <cellStyle name="_VC 6.15.06 update on 06GRC power costs.xls Chart 3_Rebuttal Power Costs_Final Order Electric EXHIBIT A-1" xfId="2129"/>
    <cellStyle name="_VC 6.15.06 update on 06GRC power costs.xls Chart 3_ROR &amp; CONV FACTOR" xfId="2130"/>
    <cellStyle name="_VC 6.15.06 update on 06GRC power costs.xls Chart 3_ROR 5.02" xfId="2131"/>
    <cellStyle name="_VC 6.15.06 update on 06GRC power costs.xls Chart 3_Wind Integration 10GRC" xfId="2132"/>
    <cellStyle name="_Worksheet" xfId="2133"/>
    <cellStyle name="_Worksheet_Chelan PUD Power Costs (8-10)" xfId="2134"/>
    <cellStyle name="_Worksheet_NIM Summary" xfId="2135"/>
    <cellStyle name="_Worksheet_Transmission Workbook for May BOD" xfId="2136"/>
    <cellStyle name="_Worksheet_Wind Integration 10GRC" xfId="2137"/>
    <cellStyle name="£ BP" xfId="2138"/>
    <cellStyle name="£ BP 2" xfId="2139"/>
    <cellStyle name="£ BP 3" xfId="2140"/>
    <cellStyle name="¥ JY" xfId="2141"/>
    <cellStyle name="¥ JY 2" xfId="2142"/>
    <cellStyle name="¥ JY 3" xfId="2143"/>
    <cellStyle name="=C:\WINNT35\SYSTEM32\COMMAND.COM" xfId="2144"/>
    <cellStyle name="=C:\WINNT35\SYSTEM32\COMMAND.COM 2" xfId="3881"/>
    <cellStyle name="=C:\WINNT35\SYSTEM32\COMMAND.COM 2 2" xfId="3882"/>
    <cellStyle name="=C:\WINNT35\SYSTEM32\COMMAND.COM 3" xfId="3883"/>
    <cellStyle name="=C:\WINNT35\SYSTEM32\COMMAND.COM_7. Capital ASM Mar 2" xfId="3884"/>
    <cellStyle name="0,0_x000d__x000a_NA_x000d__x000a_" xfId="2145"/>
    <cellStyle name="14BLIN - Style8" xfId="2146"/>
    <cellStyle name="14-BT - Style1" xfId="2147"/>
    <cellStyle name="20% - Accent1 10" xfId="3885"/>
    <cellStyle name="20% - Accent1 10 2" xfId="3886"/>
    <cellStyle name="20% - Accent1 2" xfId="2148"/>
    <cellStyle name="20% - Accent1 2 10" xfId="3887"/>
    <cellStyle name="20% - Accent1 2 2" xfId="2149"/>
    <cellStyle name="20% - Accent1 2 2 2" xfId="3889"/>
    <cellStyle name="20% - Accent1 2 2 3" xfId="3888"/>
    <cellStyle name="20% - Accent1 2 3" xfId="2150"/>
    <cellStyle name="20% - Accent1 2 3 2" xfId="3890"/>
    <cellStyle name="20% - Accent1 2 4" xfId="2151"/>
    <cellStyle name="20% - Accent1 2 5" xfId="2152"/>
    <cellStyle name="20% - Accent1 2 6" xfId="2153"/>
    <cellStyle name="20% - Accent1 2 7" xfId="2154"/>
    <cellStyle name="20% - Accent1 2 8" xfId="2155"/>
    <cellStyle name="20% - Accent1 2 9" xfId="2156"/>
    <cellStyle name="20% - Accent1 3" xfId="2157"/>
    <cellStyle name="20% - Accent1 3 2" xfId="2158"/>
    <cellStyle name="20% - Accent1 3 3" xfId="2159"/>
    <cellStyle name="20% - Accent1 3 3 2" xfId="3892"/>
    <cellStyle name="20% - Accent1 3 4" xfId="2160"/>
    <cellStyle name="20% - Accent1 3 5" xfId="2161"/>
    <cellStyle name="20% - Accent1 3 6" xfId="2162"/>
    <cellStyle name="20% - Accent1 3 7" xfId="2163"/>
    <cellStyle name="20% - Accent1 3 8" xfId="3891"/>
    <cellStyle name="20% - Accent1 4" xfId="2164"/>
    <cellStyle name="20% - Accent1 4 2" xfId="3894"/>
    <cellStyle name="20% - Accent1 4 2 2" xfId="3895"/>
    <cellStyle name="20% - Accent1 4 3" xfId="3896"/>
    <cellStyle name="20% - Accent1 4 4" xfId="3893"/>
    <cellStyle name="20% - Accent1 5" xfId="2165"/>
    <cellStyle name="20% - Accent1 5 2" xfId="3898"/>
    <cellStyle name="20% - Accent1 5 2 2" xfId="3899"/>
    <cellStyle name="20% - Accent1 5 3" xfId="3900"/>
    <cellStyle name="20% - Accent1 5 4" xfId="3897"/>
    <cellStyle name="20% - Accent1 6" xfId="3901"/>
    <cellStyle name="20% - Accent1 6 2" xfId="3902"/>
    <cellStyle name="20% - Accent1 6 2 2" xfId="3903"/>
    <cellStyle name="20% - Accent1 6 3" xfId="3904"/>
    <cellStyle name="20% - Accent1 7" xfId="3905"/>
    <cellStyle name="20% - Accent1 7 2" xfId="3906"/>
    <cellStyle name="20% - Accent1 7 2 2" xfId="3907"/>
    <cellStyle name="20% - Accent1 7 3" xfId="3908"/>
    <cellStyle name="20% - Accent1 8" xfId="3909"/>
    <cellStyle name="20% - Accent1 8 2" xfId="3910"/>
    <cellStyle name="20% - Accent1 8 2 2" xfId="3911"/>
    <cellStyle name="20% - Accent1 8 3" xfId="3912"/>
    <cellStyle name="20% - Accent1 9" xfId="3913"/>
    <cellStyle name="20% - Accent1 9 2" xfId="3914"/>
    <cellStyle name="20% - Accent2 10" xfId="3915"/>
    <cellStyle name="20% - Accent2 10 2" xfId="3916"/>
    <cellStyle name="20% - Accent2 2" xfId="2166"/>
    <cellStyle name="20% - Accent2 2 10" xfId="3917"/>
    <cellStyle name="20% - Accent2 2 2" xfId="2167"/>
    <cellStyle name="20% - Accent2 2 2 2" xfId="3919"/>
    <cellStyle name="20% - Accent2 2 2 3" xfId="3918"/>
    <cellStyle name="20% - Accent2 2 3" xfId="2168"/>
    <cellStyle name="20% - Accent2 2 3 2" xfId="3920"/>
    <cellStyle name="20% - Accent2 2 4" xfId="2169"/>
    <cellStyle name="20% - Accent2 2 5" xfId="2170"/>
    <cellStyle name="20% - Accent2 2 6" xfId="2171"/>
    <cellStyle name="20% - Accent2 2 7" xfId="2172"/>
    <cellStyle name="20% - Accent2 2 8" xfId="2173"/>
    <cellStyle name="20% - Accent2 2 9" xfId="2174"/>
    <cellStyle name="20% - Accent2 3" xfId="2175"/>
    <cellStyle name="20% - Accent2 3 2" xfId="2176"/>
    <cellStyle name="20% - Accent2 3 2 2" xfId="3922"/>
    <cellStyle name="20% - Accent2 3 3" xfId="2177"/>
    <cellStyle name="20% - Accent2 3 4" xfId="2178"/>
    <cellStyle name="20% - Accent2 3 5" xfId="2179"/>
    <cellStyle name="20% - Accent2 3 6" xfId="2180"/>
    <cellStyle name="20% - Accent2 3 7" xfId="2181"/>
    <cellStyle name="20% - Accent2 3 8" xfId="3921"/>
    <cellStyle name="20% - Accent2 4" xfId="2182"/>
    <cellStyle name="20% - Accent2 4 2" xfId="3924"/>
    <cellStyle name="20% - Accent2 4 2 2" xfId="3925"/>
    <cellStyle name="20% - Accent2 4 3" xfId="3926"/>
    <cellStyle name="20% - Accent2 4 4" xfId="3923"/>
    <cellStyle name="20% - Accent2 5" xfId="2183"/>
    <cellStyle name="20% - Accent2 5 2" xfId="3928"/>
    <cellStyle name="20% - Accent2 5 2 2" xfId="3929"/>
    <cellStyle name="20% - Accent2 5 3" xfId="3930"/>
    <cellStyle name="20% - Accent2 5 4" xfId="3927"/>
    <cellStyle name="20% - Accent2 6" xfId="3931"/>
    <cellStyle name="20% - Accent2 6 2" xfId="3932"/>
    <cellStyle name="20% - Accent2 6 2 2" xfId="3933"/>
    <cellStyle name="20% - Accent2 6 3" xfId="3934"/>
    <cellStyle name="20% - Accent2 7" xfId="3935"/>
    <cellStyle name="20% - Accent2 7 2" xfId="3936"/>
    <cellStyle name="20% - Accent2 7 2 2" xfId="3937"/>
    <cellStyle name="20% - Accent2 7 3" xfId="3938"/>
    <cellStyle name="20% - Accent2 8" xfId="3939"/>
    <cellStyle name="20% - Accent2 8 2" xfId="3940"/>
    <cellStyle name="20% - Accent2 8 2 2" xfId="3941"/>
    <cellStyle name="20% - Accent2 8 3" xfId="3942"/>
    <cellStyle name="20% - Accent2 9" xfId="3943"/>
    <cellStyle name="20% - Accent2 9 2" xfId="3944"/>
    <cellStyle name="20% - Accent3 10" xfId="3945"/>
    <cellStyle name="20% - Accent3 10 2" xfId="3946"/>
    <cellStyle name="20% - Accent3 2" xfId="2184"/>
    <cellStyle name="20% - Accent3 2 10" xfId="3947"/>
    <cellStyle name="20% - Accent3 2 2" xfId="2185"/>
    <cellStyle name="20% - Accent3 2 2 2" xfId="3949"/>
    <cellStyle name="20% - Accent3 2 2 3" xfId="3948"/>
    <cellStyle name="20% - Accent3 2 3" xfId="2186"/>
    <cellStyle name="20% - Accent3 2 3 2" xfId="3950"/>
    <cellStyle name="20% - Accent3 2 4" xfId="2187"/>
    <cellStyle name="20% - Accent3 2 5" xfId="2188"/>
    <cellStyle name="20% - Accent3 2 6" xfId="2189"/>
    <cellStyle name="20% - Accent3 2 7" xfId="2190"/>
    <cellStyle name="20% - Accent3 2 8" xfId="2191"/>
    <cellStyle name="20% - Accent3 2 9" xfId="2192"/>
    <cellStyle name="20% - Accent3 3" xfId="2193"/>
    <cellStyle name="20% - Accent3 3 2" xfId="2194"/>
    <cellStyle name="20% - Accent3 3 2 2" xfId="3952"/>
    <cellStyle name="20% - Accent3 3 3" xfId="2195"/>
    <cellStyle name="20% - Accent3 3 4" xfId="2196"/>
    <cellStyle name="20% - Accent3 3 5" xfId="2197"/>
    <cellStyle name="20% - Accent3 3 6" xfId="2198"/>
    <cellStyle name="20% - Accent3 3 7" xfId="2199"/>
    <cellStyle name="20% - Accent3 3 8" xfId="3951"/>
    <cellStyle name="20% - Accent3 4" xfId="2200"/>
    <cellStyle name="20% - Accent3 4 2" xfId="3954"/>
    <cellStyle name="20% - Accent3 4 2 2" xfId="3955"/>
    <cellStyle name="20% - Accent3 4 3" xfId="3956"/>
    <cellStyle name="20% - Accent3 4 4" xfId="3953"/>
    <cellStyle name="20% - Accent3 5" xfId="2201"/>
    <cellStyle name="20% - Accent3 5 2" xfId="3958"/>
    <cellStyle name="20% - Accent3 5 2 2" xfId="3959"/>
    <cellStyle name="20% - Accent3 5 3" xfId="3960"/>
    <cellStyle name="20% - Accent3 5 4" xfId="3957"/>
    <cellStyle name="20% - Accent3 6" xfId="3961"/>
    <cellStyle name="20% - Accent3 6 2" xfId="3962"/>
    <cellStyle name="20% - Accent3 6 2 2" xfId="3963"/>
    <cellStyle name="20% - Accent3 6 3" xfId="3964"/>
    <cellStyle name="20% - Accent3 7" xfId="3965"/>
    <cellStyle name="20% - Accent3 7 2" xfId="3966"/>
    <cellStyle name="20% - Accent3 7 2 2" xfId="3967"/>
    <cellStyle name="20% - Accent3 7 3" xfId="3968"/>
    <cellStyle name="20% - Accent3 8" xfId="3969"/>
    <cellStyle name="20% - Accent3 8 2" xfId="3970"/>
    <cellStyle name="20% - Accent3 8 2 2" xfId="3971"/>
    <cellStyle name="20% - Accent3 8 3" xfId="3972"/>
    <cellStyle name="20% - Accent3 9" xfId="3973"/>
    <cellStyle name="20% - Accent3 9 2" xfId="3974"/>
    <cellStyle name="20% - Accent4 10" xfId="3975"/>
    <cellStyle name="20% - Accent4 10 2" xfId="3976"/>
    <cellStyle name="20% - Accent4 2" xfId="2202"/>
    <cellStyle name="20% - Accent4 2 10" xfId="3977"/>
    <cellStyle name="20% - Accent4 2 2" xfId="2203"/>
    <cellStyle name="20% - Accent4 2 2 2" xfId="3979"/>
    <cellStyle name="20% - Accent4 2 2 3" xfId="3978"/>
    <cellStyle name="20% - Accent4 2 3" xfId="2204"/>
    <cellStyle name="20% - Accent4 2 3 2" xfId="3980"/>
    <cellStyle name="20% - Accent4 2 4" xfId="2205"/>
    <cellStyle name="20% - Accent4 2 5" xfId="2206"/>
    <cellStyle name="20% - Accent4 2 6" xfId="2207"/>
    <cellStyle name="20% - Accent4 2 7" xfId="2208"/>
    <cellStyle name="20% - Accent4 2 8" xfId="2209"/>
    <cellStyle name="20% - Accent4 2 9" xfId="2210"/>
    <cellStyle name="20% - Accent4 3" xfId="2211"/>
    <cellStyle name="20% - Accent4 3 2" xfId="2212"/>
    <cellStyle name="20% - Accent4 3 2 2" xfId="3982"/>
    <cellStyle name="20% - Accent4 3 3" xfId="2213"/>
    <cellStyle name="20% - Accent4 3 4" xfId="2214"/>
    <cellStyle name="20% - Accent4 3 5" xfId="2215"/>
    <cellStyle name="20% - Accent4 3 6" xfId="2216"/>
    <cellStyle name="20% - Accent4 3 7" xfId="2217"/>
    <cellStyle name="20% - Accent4 3 8" xfId="3981"/>
    <cellStyle name="20% - Accent4 4" xfId="2218"/>
    <cellStyle name="20% - Accent4 4 2" xfId="3984"/>
    <cellStyle name="20% - Accent4 4 2 2" xfId="3985"/>
    <cellStyle name="20% - Accent4 4 3" xfId="3986"/>
    <cellStyle name="20% - Accent4 4 4" xfId="3983"/>
    <cellStyle name="20% - Accent4 5" xfId="2219"/>
    <cellStyle name="20% - Accent4 5 2" xfId="3988"/>
    <cellStyle name="20% - Accent4 5 2 2" xfId="3989"/>
    <cellStyle name="20% - Accent4 5 3" xfId="3990"/>
    <cellStyle name="20% - Accent4 5 4" xfId="3987"/>
    <cellStyle name="20% - Accent4 6" xfId="3991"/>
    <cellStyle name="20% - Accent4 6 2" xfId="3992"/>
    <cellStyle name="20% - Accent4 6 2 2" xfId="3993"/>
    <cellStyle name="20% - Accent4 6 3" xfId="3994"/>
    <cellStyle name="20% - Accent4 7" xfId="3995"/>
    <cellStyle name="20% - Accent4 7 2" xfId="3996"/>
    <cellStyle name="20% - Accent4 7 2 2" xfId="3997"/>
    <cellStyle name="20% - Accent4 7 3" xfId="3998"/>
    <cellStyle name="20% - Accent4 8" xfId="3999"/>
    <cellStyle name="20% - Accent4 8 2" xfId="4000"/>
    <cellStyle name="20% - Accent4 8 2 2" xfId="4001"/>
    <cellStyle name="20% - Accent4 8 3" xfId="4002"/>
    <cellStyle name="20% - Accent4 9" xfId="4003"/>
    <cellStyle name="20% - Accent4 9 2" xfId="4004"/>
    <cellStyle name="20% - Accent5 10" xfId="4005"/>
    <cellStyle name="20% - Accent5 10 2" xfId="4006"/>
    <cellStyle name="20% - Accent5 2" xfId="2220"/>
    <cellStyle name="20% - Accent5 2 10" xfId="4007"/>
    <cellStyle name="20% - Accent5 2 2" xfId="2221"/>
    <cellStyle name="20% - Accent5 2 2 2" xfId="4009"/>
    <cellStyle name="20% - Accent5 2 2 3" xfId="4008"/>
    <cellStyle name="20% - Accent5 2 3" xfId="2222"/>
    <cellStyle name="20% - Accent5 2 3 2" xfId="4010"/>
    <cellStyle name="20% - Accent5 2 4" xfId="2223"/>
    <cellStyle name="20% - Accent5 2 5" xfId="2224"/>
    <cellStyle name="20% - Accent5 2 6" xfId="2225"/>
    <cellStyle name="20% - Accent5 2 7" xfId="2226"/>
    <cellStyle name="20% - Accent5 2 8" xfId="2227"/>
    <cellStyle name="20% - Accent5 2 9" xfId="2228"/>
    <cellStyle name="20% - Accent5 3" xfId="2229"/>
    <cellStyle name="20% - Accent5 3 2" xfId="2230"/>
    <cellStyle name="20% - Accent5 3 2 2" xfId="4012"/>
    <cellStyle name="20% - Accent5 3 3" xfId="2231"/>
    <cellStyle name="20% - Accent5 3 4" xfId="2232"/>
    <cellStyle name="20% - Accent5 3 5" xfId="2233"/>
    <cellStyle name="20% - Accent5 3 6" xfId="2234"/>
    <cellStyle name="20% - Accent5 3 7" xfId="2235"/>
    <cellStyle name="20% - Accent5 3 8" xfId="4011"/>
    <cellStyle name="20% - Accent5 4" xfId="2236"/>
    <cellStyle name="20% - Accent5 4 2" xfId="4014"/>
    <cellStyle name="20% - Accent5 4 2 2" xfId="4015"/>
    <cellStyle name="20% - Accent5 4 3" xfId="4016"/>
    <cellStyle name="20% - Accent5 4 4" xfId="4013"/>
    <cellStyle name="20% - Accent5 5" xfId="2237"/>
    <cellStyle name="20% - Accent5 5 2" xfId="4018"/>
    <cellStyle name="20% - Accent5 5 2 2" xfId="4019"/>
    <cellStyle name="20% - Accent5 5 3" xfId="4020"/>
    <cellStyle name="20% - Accent5 5 4" xfId="4017"/>
    <cellStyle name="20% - Accent5 6" xfId="4021"/>
    <cellStyle name="20% - Accent5 6 2" xfId="4022"/>
    <cellStyle name="20% - Accent5 6 2 2" xfId="4023"/>
    <cellStyle name="20% - Accent5 6 3" xfId="4024"/>
    <cellStyle name="20% - Accent5 7" xfId="4025"/>
    <cellStyle name="20% - Accent5 7 2" xfId="4026"/>
    <cellStyle name="20% - Accent5 7 2 2" xfId="4027"/>
    <cellStyle name="20% - Accent5 7 3" xfId="4028"/>
    <cellStyle name="20% - Accent5 8" xfId="4029"/>
    <cellStyle name="20% - Accent5 8 2" xfId="4030"/>
    <cellStyle name="20% - Accent5 8 2 2" xfId="4031"/>
    <cellStyle name="20% - Accent5 8 3" xfId="4032"/>
    <cellStyle name="20% - Accent5 9" xfId="4033"/>
    <cellStyle name="20% - Accent5 9 2" xfId="4034"/>
    <cellStyle name="20% - Accent6 10" xfId="4035"/>
    <cellStyle name="20% - Accent6 10 2" xfId="4036"/>
    <cellStyle name="20% - Accent6 2" xfId="2238"/>
    <cellStyle name="20% - Accent6 2 10" xfId="4037"/>
    <cellStyle name="20% - Accent6 2 2" xfId="2239"/>
    <cellStyle name="20% - Accent6 2 2 2" xfId="4039"/>
    <cellStyle name="20% - Accent6 2 2 3" xfId="4038"/>
    <cellStyle name="20% - Accent6 2 3" xfId="2240"/>
    <cellStyle name="20% - Accent6 2 3 2" xfId="4040"/>
    <cellStyle name="20% - Accent6 2 4" xfId="2241"/>
    <cellStyle name="20% - Accent6 2 5" xfId="2242"/>
    <cellStyle name="20% - Accent6 2 6" xfId="2243"/>
    <cellStyle name="20% - Accent6 2 7" xfId="2244"/>
    <cellStyle name="20% - Accent6 2 8" xfId="2245"/>
    <cellStyle name="20% - Accent6 2 9" xfId="2246"/>
    <cellStyle name="20% - Accent6 3" xfId="2247"/>
    <cellStyle name="20% - Accent6 3 2" xfId="2248"/>
    <cellStyle name="20% - Accent6 3 2 2" xfId="4042"/>
    <cellStyle name="20% - Accent6 3 3" xfId="2249"/>
    <cellStyle name="20% - Accent6 3 4" xfId="2250"/>
    <cellStyle name="20% - Accent6 3 5" xfId="2251"/>
    <cellStyle name="20% - Accent6 3 6" xfId="2252"/>
    <cellStyle name="20% - Accent6 3 7" xfId="2253"/>
    <cellStyle name="20% - Accent6 3 8" xfId="4041"/>
    <cellStyle name="20% - Accent6 4" xfId="2254"/>
    <cellStyle name="20% - Accent6 4 2" xfId="4044"/>
    <cellStyle name="20% - Accent6 4 2 2" xfId="4045"/>
    <cellStyle name="20% - Accent6 4 3" xfId="4046"/>
    <cellStyle name="20% - Accent6 4 4" xfId="4043"/>
    <cellStyle name="20% - Accent6 5" xfId="2255"/>
    <cellStyle name="20% - Accent6 5 2" xfId="4048"/>
    <cellStyle name="20% - Accent6 5 2 2" xfId="4049"/>
    <cellStyle name="20% - Accent6 5 3" xfId="4050"/>
    <cellStyle name="20% - Accent6 5 4" xfId="4047"/>
    <cellStyle name="20% - Accent6 6" xfId="4051"/>
    <cellStyle name="20% - Accent6 6 2" xfId="4052"/>
    <cellStyle name="20% - Accent6 6 2 2" xfId="4053"/>
    <cellStyle name="20% - Accent6 6 3" xfId="4054"/>
    <cellStyle name="20% - Accent6 7" xfId="4055"/>
    <cellStyle name="20% - Accent6 7 2" xfId="4056"/>
    <cellStyle name="20% - Accent6 7 2 2" xfId="4057"/>
    <cellStyle name="20% - Accent6 7 3" xfId="4058"/>
    <cellStyle name="20% - Accent6 8" xfId="4059"/>
    <cellStyle name="20% - Accent6 8 2" xfId="4060"/>
    <cellStyle name="20% - Accent6 8 2 2" xfId="4061"/>
    <cellStyle name="20% - Accent6 8 3" xfId="4062"/>
    <cellStyle name="20% - Accent6 9" xfId="4063"/>
    <cellStyle name="20% - Accent6 9 2" xfId="4064"/>
    <cellStyle name="40% - Accent1 10" xfId="4065"/>
    <cellStyle name="40% - Accent1 10 2" xfId="4066"/>
    <cellStyle name="40% - Accent1 2" xfId="2256"/>
    <cellStyle name="40% - Accent1 2 10" xfId="4067"/>
    <cellStyle name="40% - Accent1 2 2" xfId="2257"/>
    <cellStyle name="40% - Accent1 2 2 2" xfId="4069"/>
    <cellStyle name="40% - Accent1 2 2 3" xfId="4068"/>
    <cellStyle name="40% - Accent1 2 3" xfId="2258"/>
    <cellStyle name="40% - Accent1 2 3 2" xfId="4070"/>
    <cellStyle name="40% - Accent1 2 4" xfId="2259"/>
    <cellStyle name="40% - Accent1 2 5" xfId="2260"/>
    <cellStyle name="40% - Accent1 2 6" xfId="2261"/>
    <cellStyle name="40% - Accent1 2 7" xfId="2262"/>
    <cellStyle name="40% - Accent1 2 8" xfId="2263"/>
    <cellStyle name="40% - Accent1 2 9" xfId="2264"/>
    <cellStyle name="40% - Accent1 3" xfId="2265"/>
    <cellStyle name="40% - Accent1 3 2" xfId="2266"/>
    <cellStyle name="40% - Accent1 3 2 2" xfId="4072"/>
    <cellStyle name="40% - Accent1 3 3" xfId="2267"/>
    <cellStyle name="40% - Accent1 3 4" xfId="2268"/>
    <cellStyle name="40% - Accent1 3 5" xfId="2269"/>
    <cellStyle name="40% - Accent1 3 6" xfId="2270"/>
    <cellStyle name="40% - Accent1 3 7" xfId="2271"/>
    <cellStyle name="40% - Accent1 3 8" xfId="4071"/>
    <cellStyle name="40% - Accent1 4" xfId="2272"/>
    <cellStyle name="40% - Accent1 4 2" xfId="4074"/>
    <cellStyle name="40% - Accent1 4 2 2" xfId="4075"/>
    <cellStyle name="40% - Accent1 4 3" xfId="4076"/>
    <cellStyle name="40% - Accent1 4 4" xfId="4073"/>
    <cellStyle name="40% - Accent1 5" xfId="2273"/>
    <cellStyle name="40% - Accent1 5 2" xfId="4078"/>
    <cellStyle name="40% - Accent1 5 2 2" xfId="4079"/>
    <cellStyle name="40% - Accent1 5 3" xfId="4080"/>
    <cellStyle name="40% - Accent1 5 4" xfId="4077"/>
    <cellStyle name="40% - Accent1 6" xfId="4081"/>
    <cellStyle name="40% - Accent1 6 2" xfId="4082"/>
    <cellStyle name="40% - Accent1 6 2 2" xfId="4083"/>
    <cellStyle name="40% - Accent1 6 3" xfId="4084"/>
    <cellStyle name="40% - Accent1 7" xfId="4085"/>
    <cellStyle name="40% - Accent1 7 2" xfId="4086"/>
    <cellStyle name="40% - Accent1 7 2 2" xfId="4087"/>
    <cellStyle name="40% - Accent1 7 3" xfId="4088"/>
    <cellStyle name="40% - Accent1 8" xfId="4089"/>
    <cellStyle name="40% - Accent1 8 2" xfId="4090"/>
    <cellStyle name="40% - Accent1 8 2 2" xfId="4091"/>
    <cellStyle name="40% - Accent1 8 3" xfId="4092"/>
    <cellStyle name="40% - Accent1 9" xfId="4093"/>
    <cellStyle name="40% - Accent1 9 2" xfId="4094"/>
    <cellStyle name="40% - Accent2 10" xfId="4095"/>
    <cellStyle name="40% - Accent2 10 2" xfId="4096"/>
    <cellStyle name="40% - Accent2 2" xfId="2274"/>
    <cellStyle name="40% - Accent2 2 10" xfId="4097"/>
    <cellStyle name="40% - Accent2 2 2" xfId="2275"/>
    <cellStyle name="40% - Accent2 2 2 2" xfId="4099"/>
    <cellStyle name="40% - Accent2 2 2 3" xfId="4098"/>
    <cellStyle name="40% - Accent2 2 3" xfId="2276"/>
    <cellStyle name="40% - Accent2 2 3 2" xfId="4100"/>
    <cellStyle name="40% - Accent2 2 4" xfId="2277"/>
    <cellStyle name="40% - Accent2 2 5" xfId="2278"/>
    <cellStyle name="40% - Accent2 2 6" xfId="2279"/>
    <cellStyle name="40% - Accent2 2 7" xfId="2280"/>
    <cellStyle name="40% - Accent2 2 8" xfId="2281"/>
    <cellStyle name="40% - Accent2 2 9" xfId="2282"/>
    <cellStyle name="40% - Accent2 3" xfId="2283"/>
    <cellStyle name="40% - Accent2 3 2" xfId="2284"/>
    <cellStyle name="40% - Accent2 3 3" xfId="2285"/>
    <cellStyle name="40% - Accent2 3 3 2" xfId="4102"/>
    <cellStyle name="40% - Accent2 3 4" xfId="2286"/>
    <cellStyle name="40% - Accent2 3 5" xfId="2287"/>
    <cellStyle name="40% - Accent2 3 6" xfId="2288"/>
    <cellStyle name="40% - Accent2 3 7" xfId="2289"/>
    <cellStyle name="40% - Accent2 3 8" xfId="4101"/>
    <cellStyle name="40% - Accent2 4" xfId="2290"/>
    <cellStyle name="40% - Accent2 4 2" xfId="4104"/>
    <cellStyle name="40% - Accent2 4 2 2" xfId="4105"/>
    <cellStyle name="40% - Accent2 4 3" xfId="4106"/>
    <cellStyle name="40% - Accent2 4 4" xfId="4103"/>
    <cellStyle name="40% - Accent2 5" xfId="2291"/>
    <cellStyle name="40% - Accent2 5 2" xfId="4108"/>
    <cellStyle name="40% - Accent2 5 2 2" xfId="4109"/>
    <cellStyle name="40% - Accent2 5 3" xfId="4110"/>
    <cellStyle name="40% - Accent2 5 4" xfId="4107"/>
    <cellStyle name="40% - Accent2 6" xfId="4111"/>
    <cellStyle name="40% - Accent2 6 2" xfId="4112"/>
    <cellStyle name="40% - Accent2 6 2 2" xfId="4113"/>
    <cellStyle name="40% - Accent2 6 3" xfId="4114"/>
    <cellStyle name="40% - Accent2 7" xfId="4115"/>
    <cellStyle name="40% - Accent2 7 2" xfId="4116"/>
    <cellStyle name="40% - Accent2 7 2 2" xfId="4117"/>
    <cellStyle name="40% - Accent2 7 3" xfId="4118"/>
    <cellStyle name="40% - Accent2 8" xfId="4119"/>
    <cellStyle name="40% - Accent2 8 2" xfId="4120"/>
    <cellStyle name="40% - Accent2 8 2 2" xfId="4121"/>
    <cellStyle name="40% - Accent2 8 3" xfId="4122"/>
    <cellStyle name="40% - Accent2 9" xfId="4123"/>
    <cellStyle name="40% - Accent2 9 2" xfId="4124"/>
    <cellStyle name="40% - Accent3 10" xfId="4125"/>
    <cellStyle name="40% - Accent3 10 2" xfId="4126"/>
    <cellStyle name="40% - Accent3 2" xfId="2292"/>
    <cellStyle name="40% - Accent3 2 10" xfId="4127"/>
    <cellStyle name="40% - Accent3 2 2" xfId="2293"/>
    <cellStyle name="40% - Accent3 2 2 2" xfId="4129"/>
    <cellStyle name="40% - Accent3 2 2 3" xfId="4128"/>
    <cellStyle name="40% - Accent3 2 3" xfId="2294"/>
    <cellStyle name="40% - Accent3 2 3 2" xfId="4130"/>
    <cellStyle name="40% - Accent3 2 4" xfId="2295"/>
    <cellStyle name="40% - Accent3 2 5" xfId="2296"/>
    <cellStyle name="40% - Accent3 2 6" xfId="2297"/>
    <cellStyle name="40% - Accent3 2 7" xfId="2298"/>
    <cellStyle name="40% - Accent3 2 8" xfId="2299"/>
    <cellStyle name="40% - Accent3 2 9" xfId="2300"/>
    <cellStyle name="40% - Accent3 3" xfId="2301"/>
    <cellStyle name="40% - Accent3 3 2" xfId="2302"/>
    <cellStyle name="40% - Accent3 3 2 2" xfId="4132"/>
    <cellStyle name="40% - Accent3 3 3" xfId="2303"/>
    <cellStyle name="40% - Accent3 3 4" xfId="2304"/>
    <cellStyle name="40% - Accent3 3 5" xfId="2305"/>
    <cellStyle name="40% - Accent3 3 6" xfId="2306"/>
    <cellStyle name="40% - Accent3 3 7" xfId="2307"/>
    <cellStyle name="40% - Accent3 3 8" xfId="4131"/>
    <cellStyle name="40% - Accent3 4" xfId="2308"/>
    <cellStyle name="40% - Accent3 4 2" xfId="4134"/>
    <cellStyle name="40% - Accent3 4 2 2" xfId="4135"/>
    <cellStyle name="40% - Accent3 4 3" xfId="4136"/>
    <cellStyle name="40% - Accent3 4 4" xfId="4133"/>
    <cellStyle name="40% - Accent3 5" xfId="2309"/>
    <cellStyle name="40% - Accent3 5 2" xfId="4138"/>
    <cellStyle name="40% - Accent3 5 2 2" xfId="4139"/>
    <cellStyle name="40% - Accent3 5 3" xfId="4140"/>
    <cellStyle name="40% - Accent3 5 4" xfId="4137"/>
    <cellStyle name="40% - Accent3 6" xfId="4141"/>
    <cellStyle name="40% - Accent3 6 2" xfId="4142"/>
    <cellStyle name="40% - Accent3 6 2 2" xfId="4143"/>
    <cellStyle name="40% - Accent3 6 3" xfId="4144"/>
    <cellStyle name="40% - Accent3 7" xfId="4145"/>
    <cellStyle name="40% - Accent3 7 2" xfId="4146"/>
    <cellStyle name="40% - Accent3 7 2 2" xfId="4147"/>
    <cellStyle name="40% - Accent3 7 3" xfId="4148"/>
    <cellStyle name="40% - Accent3 8" xfId="4149"/>
    <cellStyle name="40% - Accent3 8 2" xfId="4150"/>
    <cellStyle name="40% - Accent3 8 2 2" xfId="4151"/>
    <cellStyle name="40% - Accent3 8 3" xfId="4152"/>
    <cellStyle name="40% - Accent3 9" xfId="4153"/>
    <cellStyle name="40% - Accent3 9 2" xfId="4154"/>
    <cellStyle name="40% - Accent4 10" xfId="4155"/>
    <cellStyle name="40% - Accent4 10 2" xfId="4156"/>
    <cellStyle name="40% - Accent4 2" xfId="2310"/>
    <cellStyle name="40% - Accent4 2 10" xfId="4157"/>
    <cellStyle name="40% - Accent4 2 2" xfId="2311"/>
    <cellStyle name="40% - Accent4 2 2 2" xfId="4159"/>
    <cellStyle name="40% - Accent4 2 2 3" xfId="4158"/>
    <cellStyle name="40% - Accent4 2 3" xfId="2312"/>
    <cellStyle name="40% - Accent4 2 3 2" xfId="4160"/>
    <cellStyle name="40% - Accent4 2 4" xfId="2313"/>
    <cellStyle name="40% - Accent4 2 5" xfId="2314"/>
    <cellStyle name="40% - Accent4 2 6" xfId="2315"/>
    <cellStyle name="40% - Accent4 2 7" xfId="2316"/>
    <cellStyle name="40% - Accent4 2 8" xfId="2317"/>
    <cellStyle name="40% - Accent4 2 9" xfId="2318"/>
    <cellStyle name="40% - Accent4 3" xfId="2319"/>
    <cellStyle name="40% - Accent4 3 2" xfId="2320"/>
    <cellStyle name="40% - Accent4 3 2 2" xfId="4162"/>
    <cellStyle name="40% - Accent4 3 3" xfId="2321"/>
    <cellStyle name="40% - Accent4 3 4" xfId="2322"/>
    <cellStyle name="40% - Accent4 3 5" xfId="2323"/>
    <cellStyle name="40% - Accent4 3 6" xfId="2324"/>
    <cellStyle name="40% - Accent4 3 7" xfId="2325"/>
    <cellStyle name="40% - Accent4 3 8" xfId="4161"/>
    <cellStyle name="40% - Accent4 4" xfId="2326"/>
    <cellStyle name="40% - Accent4 4 2" xfId="4164"/>
    <cellStyle name="40% - Accent4 4 2 2" xfId="4165"/>
    <cellStyle name="40% - Accent4 4 3" xfId="4166"/>
    <cellStyle name="40% - Accent4 4 4" xfId="4163"/>
    <cellStyle name="40% - Accent4 5" xfId="2327"/>
    <cellStyle name="40% - Accent4 5 2" xfId="4168"/>
    <cellStyle name="40% - Accent4 5 2 2" xfId="4169"/>
    <cellStyle name="40% - Accent4 5 3" xfId="4170"/>
    <cellStyle name="40% - Accent4 5 4" xfId="4167"/>
    <cellStyle name="40% - Accent4 6" xfId="4171"/>
    <cellStyle name="40% - Accent4 6 2" xfId="4172"/>
    <cellStyle name="40% - Accent4 6 2 2" xfId="4173"/>
    <cellStyle name="40% - Accent4 6 3" xfId="4174"/>
    <cellStyle name="40% - Accent4 7" xfId="4175"/>
    <cellStyle name="40% - Accent4 7 2" xfId="4176"/>
    <cellStyle name="40% - Accent4 7 2 2" xfId="4177"/>
    <cellStyle name="40% - Accent4 7 3" xfId="4178"/>
    <cellStyle name="40% - Accent4 8" xfId="4179"/>
    <cellStyle name="40% - Accent4 8 2" xfId="4180"/>
    <cellStyle name="40% - Accent4 8 2 2" xfId="4181"/>
    <cellStyle name="40% - Accent4 8 3" xfId="4182"/>
    <cellStyle name="40% - Accent4 9" xfId="4183"/>
    <cellStyle name="40% - Accent4 9 2" xfId="4184"/>
    <cellStyle name="40% - Accent5 10" xfId="4185"/>
    <cellStyle name="40% - Accent5 10 2" xfId="4186"/>
    <cellStyle name="40% - Accent5 2" xfId="2328"/>
    <cellStyle name="40% - Accent5 2 10" xfId="4187"/>
    <cellStyle name="40% - Accent5 2 2" xfId="2329"/>
    <cellStyle name="40% - Accent5 2 2 2" xfId="4189"/>
    <cellStyle name="40% - Accent5 2 2 3" xfId="4188"/>
    <cellStyle name="40% - Accent5 2 3" xfId="2330"/>
    <cellStyle name="40% - Accent5 2 3 2" xfId="4190"/>
    <cellStyle name="40% - Accent5 2 4" xfId="2331"/>
    <cellStyle name="40% - Accent5 2 5" xfId="2332"/>
    <cellStyle name="40% - Accent5 2 6" xfId="2333"/>
    <cellStyle name="40% - Accent5 2 7" xfId="2334"/>
    <cellStyle name="40% - Accent5 2 8" xfId="2335"/>
    <cellStyle name="40% - Accent5 2 9" xfId="2336"/>
    <cellStyle name="40% - Accent5 3" xfId="2337"/>
    <cellStyle name="40% - Accent5 3 2" xfId="2338"/>
    <cellStyle name="40% - Accent5 3 2 2" xfId="4192"/>
    <cellStyle name="40% - Accent5 3 3" xfId="2339"/>
    <cellStyle name="40% - Accent5 3 4" xfId="2340"/>
    <cellStyle name="40% - Accent5 3 5" xfId="2341"/>
    <cellStyle name="40% - Accent5 3 6" xfId="2342"/>
    <cellStyle name="40% - Accent5 3 7" xfId="2343"/>
    <cellStyle name="40% - Accent5 3 8" xfId="4191"/>
    <cellStyle name="40% - Accent5 4" xfId="2344"/>
    <cellStyle name="40% - Accent5 4 2" xfId="4194"/>
    <cellStyle name="40% - Accent5 4 2 2" xfId="4195"/>
    <cellStyle name="40% - Accent5 4 3" xfId="4196"/>
    <cellStyle name="40% - Accent5 4 4" xfId="4193"/>
    <cellStyle name="40% - Accent5 5" xfId="2345"/>
    <cellStyle name="40% - Accent5 5 2" xfId="4198"/>
    <cellStyle name="40% - Accent5 5 2 2" xfId="4199"/>
    <cellStyle name="40% - Accent5 5 3" xfId="4200"/>
    <cellStyle name="40% - Accent5 5 4" xfId="4197"/>
    <cellStyle name="40% - Accent5 6" xfId="4201"/>
    <cellStyle name="40% - Accent5 6 2" xfId="4202"/>
    <cellStyle name="40% - Accent5 6 2 2" xfId="4203"/>
    <cellStyle name="40% - Accent5 6 3" xfId="4204"/>
    <cellStyle name="40% - Accent5 7" xfId="4205"/>
    <cellStyle name="40% - Accent5 7 2" xfId="4206"/>
    <cellStyle name="40% - Accent5 7 2 2" xfId="4207"/>
    <cellStyle name="40% - Accent5 7 3" xfId="4208"/>
    <cellStyle name="40% - Accent5 8" xfId="4209"/>
    <cellStyle name="40% - Accent5 8 2" xfId="4210"/>
    <cellStyle name="40% - Accent5 8 2 2" xfId="4211"/>
    <cellStyle name="40% - Accent5 8 3" xfId="4212"/>
    <cellStyle name="40% - Accent5 9" xfId="4213"/>
    <cellStyle name="40% - Accent5 9 2" xfId="4214"/>
    <cellStyle name="40% - Accent6 10" xfId="4215"/>
    <cellStyle name="40% - Accent6 10 2" xfId="4216"/>
    <cellStyle name="40% - Accent6 2" xfId="2346"/>
    <cellStyle name="40% - Accent6 2 10" xfId="4217"/>
    <cellStyle name="40% - Accent6 2 2" xfId="2347"/>
    <cellStyle name="40% - Accent6 2 2 2" xfId="4219"/>
    <cellStyle name="40% - Accent6 2 2 3" xfId="4218"/>
    <cellStyle name="40% - Accent6 2 3" xfId="2348"/>
    <cellStyle name="40% - Accent6 2 3 2" xfId="4220"/>
    <cellStyle name="40% - Accent6 2 4" xfId="2349"/>
    <cellStyle name="40% - Accent6 2 5" xfId="2350"/>
    <cellStyle name="40% - Accent6 2 6" xfId="2351"/>
    <cellStyle name="40% - Accent6 2 7" xfId="2352"/>
    <cellStyle name="40% - Accent6 2 8" xfId="2353"/>
    <cellStyle name="40% - Accent6 2 9" xfId="2354"/>
    <cellStyle name="40% - Accent6 3" xfId="2355"/>
    <cellStyle name="40% - Accent6 3 2" xfId="2356"/>
    <cellStyle name="40% - Accent6 3 2 2" xfId="4222"/>
    <cellStyle name="40% - Accent6 3 3" xfId="2357"/>
    <cellStyle name="40% - Accent6 3 4" xfId="2358"/>
    <cellStyle name="40% - Accent6 3 5" xfId="2359"/>
    <cellStyle name="40% - Accent6 3 6" xfId="2360"/>
    <cellStyle name="40% - Accent6 3 7" xfId="2361"/>
    <cellStyle name="40% - Accent6 3 8" xfId="4221"/>
    <cellStyle name="40% - Accent6 4" xfId="2362"/>
    <cellStyle name="40% - Accent6 4 2" xfId="4224"/>
    <cellStyle name="40% - Accent6 4 2 2" xfId="4225"/>
    <cellStyle name="40% - Accent6 4 3" xfId="4226"/>
    <cellStyle name="40% - Accent6 4 4" xfId="4223"/>
    <cellStyle name="40% - Accent6 5" xfId="2363"/>
    <cellStyle name="40% - Accent6 5 2" xfId="4228"/>
    <cellStyle name="40% - Accent6 5 2 2" xfId="4229"/>
    <cellStyle name="40% - Accent6 5 3" xfId="4230"/>
    <cellStyle name="40% - Accent6 5 4" xfId="4227"/>
    <cellStyle name="40% - Accent6 6" xfId="4231"/>
    <cellStyle name="40% - Accent6 6 2" xfId="4232"/>
    <cellStyle name="40% - Accent6 6 2 2" xfId="4233"/>
    <cellStyle name="40% - Accent6 6 3" xfId="4234"/>
    <cellStyle name="40% - Accent6 7" xfId="4235"/>
    <cellStyle name="40% - Accent6 7 2" xfId="4236"/>
    <cellStyle name="40% - Accent6 7 2 2" xfId="4237"/>
    <cellStyle name="40% - Accent6 7 3" xfId="4238"/>
    <cellStyle name="40% - Accent6 8" xfId="4239"/>
    <cellStyle name="40% - Accent6 8 2" xfId="4240"/>
    <cellStyle name="40% - Accent6 8 2 2" xfId="4241"/>
    <cellStyle name="40% - Accent6 8 3" xfId="4242"/>
    <cellStyle name="40% - Accent6 9" xfId="4243"/>
    <cellStyle name="40% - Accent6 9 2" xfId="4244"/>
    <cellStyle name="60% - Accent1 2" xfId="2364"/>
    <cellStyle name="60% - Accent1 2 2" xfId="2365"/>
    <cellStyle name="60% - Accent1 2 2 2" xfId="4247"/>
    <cellStyle name="60% - Accent1 2 2 3" xfId="4246"/>
    <cellStyle name="60% - Accent1 2 3" xfId="4248"/>
    <cellStyle name="60% - Accent1 2 4" xfId="4249"/>
    <cellStyle name="60% - Accent1 2 5" xfId="4250"/>
    <cellStyle name="60% - Accent1 2 6" xfId="4245"/>
    <cellStyle name="60% - Accent1 3" xfId="2366"/>
    <cellStyle name="60% - Accent1 3 2" xfId="4252"/>
    <cellStyle name="60% - Accent1 3 3" xfId="4251"/>
    <cellStyle name="60% - Accent1 4" xfId="4253"/>
    <cellStyle name="60% - Accent1 4 2" xfId="4254"/>
    <cellStyle name="60% - Accent1 4 2 2" xfId="4255"/>
    <cellStyle name="60% - Accent1 4 3" xfId="4256"/>
    <cellStyle name="60% - Accent1 5" xfId="4257"/>
    <cellStyle name="60% - Accent1 6" xfId="4258"/>
    <cellStyle name="60% - Accent1 7" xfId="4259"/>
    <cellStyle name="60% - Accent1 8" xfId="4260"/>
    <cellStyle name="60% - Accent1 9" xfId="4261"/>
    <cellStyle name="60% - Accent2 2" xfId="2367"/>
    <cellStyle name="60% - Accent2 2 2" xfId="2368"/>
    <cellStyle name="60% - Accent2 2 2 2" xfId="4264"/>
    <cellStyle name="60% - Accent2 2 2 3" xfId="4263"/>
    <cellStyle name="60% - Accent2 2 3" xfId="4265"/>
    <cellStyle name="60% - Accent2 2 4" xfId="4266"/>
    <cellStyle name="60% - Accent2 2 5" xfId="4267"/>
    <cellStyle name="60% - Accent2 2 6" xfId="4262"/>
    <cellStyle name="60% - Accent2 3" xfId="2369"/>
    <cellStyle name="60% - Accent2 3 2" xfId="4269"/>
    <cellStyle name="60% - Accent2 3 3" xfId="4268"/>
    <cellStyle name="60% - Accent2 4" xfId="4270"/>
    <cellStyle name="60% - Accent2 4 2" xfId="4271"/>
    <cellStyle name="60% - Accent2 4 3" xfId="4272"/>
    <cellStyle name="60% - Accent2 5" xfId="4273"/>
    <cellStyle name="60% - Accent2 6" xfId="4274"/>
    <cellStyle name="60% - Accent2 7" xfId="4275"/>
    <cellStyle name="60% - Accent2 8" xfId="4276"/>
    <cellStyle name="60% - Accent3 2" xfId="2370"/>
    <cellStyle name="60% - Accent3 2 2" xfId="2371"/>
    <cellStyle name="60% - Accent3 2 2 2" xfId="4279"/>
    <cellStyle name="60% - Accent3 2 2 3" xfId="4278"/>
    <cellStyle name="60% - Accent3 2 3" xfId="4280"/>
    <cellStyle name="60% - Accent3 2 4" xfId="4281"/>
    <cellStyle name="60% - Accent3 2 5" xfId="4282"/>
    <cellStyle name="60% - Accent3 2 6" xfId="4277"/>
    <cellStyle name="60% - Accent3 3" xfId="2372"/>
    <cellStyle name="60% - Accent3 3 2" xfId="4284"/>
    <cellStyle name="60% - Accent3 3 3" xfId="4283"/>
    <cellStyle name="60% - Accent3 4" xfId="4285"/>
    <cellStyle name="60% - Accent3 4 2" xfId="4286"/>
    <cellStyle name="60% - Accent3 4 2 2" xfId="4287"/>
    <cellStyle name="60% - Accent3 4 3" xfId="4288"/>
    <cellStyle name="60% - Accent3 5" xfId="4289"/>
    <cellStyle name="60% - Accent3 6" xfId="4290"/>
    <cellStyle name="60% - Accent3 7" xfId="4291"/>
    <cellStyle name="60% - Accent3 8" xfId="4292"/>
    <cellStyle name="60% - Accent3 9" xfId="4293"/>
    <cellStyle name="60% - Accent4 2" xfId="2373"/>
    <cellStyle name="60% - Accent4 2 2" xfId="2374"/>
    <cellStyle name="60% - Accent4 2 2 2" xfId="4296"/>
    <cellStyle name="60% - Accent4 2 2 3" xfId="4295"/>
    <cellStyle name="60% - Accent4 2 3" xfId="4297"/>
    <cellStyle name="60% - Accent4 2 4" xfId="4298"/>
    <cellStyle name="60% - Accent4 2 5" xfId="4299"/>
    <cellStyle name="60% - Accent4 2 6" xfId="4294"/>
    <cellStyle name="60% - Accent4 3" xfId="2375"/>
    <cellStyle name="60% - Accent4 3 2" xfId="4301"/>
    <cellStyle name="60% - Accent4 3 3" xfId="4300"/>
    <cellStyle name="60% - Accent4 4" xfId="4302"/>
    <cellStyle name="60% - Accent4 4 2" xfId="4303"/>
    <cellStyle name="60% - Accent4 4 2 2" xfId="4304"/>
    <cellStyle name="60% - Accent4 4 3" xfId="4305"/>
    <cellStyle name="60% - Accent4 5" xfId="4306"/>
    <cellStyle name="60% - Accent4 6" xfId="4307"/>
    <cellStyle name="60% - Accent4 7" xfId="4308"/>
    <cellStyle name="60% - Accent4 8" xfId="4309"/>
    <cellStyle name="60% - Accent4 9" xfId="4310"/>
    <cellStyle name="60% - Accent5 2" xfId="2376"/>
    <cellStyle name="60% - Accent5 2 2" xfId="2377"/>
    <cellStyle name="60% - Accent5 2 2 2" xfId="4313"/>
    <cellStyle name="60% - Accent5 2 2 3" xfId="4312"/>
    <cellStyle name="60% - Accent5 2 3" xfId="4314"/>
    <cellStyle name="60% - Accent5 2 4" xfId="4315"/>
    <cellStyle name="60% - Accent5 2 5" xfId="4316"/>
    <cellStyle name="60% - Accent5 2 6" xfId="4311"/>
    <cellStyle name="60% - Accent5 3" xfId="2378"/>
    <cellStyle name="60% - Accent5 3 2" xfId="4318"/>
    <cellStyle name="60% - Accent5 3 3" xfId="4317"/>
    <cellStyle name="60% - Accent5 4" xfId="4319"/>
    <cellStyle name="60% - Accent5 4 2" xfId="4320"/>
    <cellStyle name="60% - Accent5 4 3" xfId="4321"/>
    <cellStyle name="60% - Accent5 5" xfId="4322"/>
    <cellStyle name="60% - Accent5 6" xfId="4323"/>
    <cellStyle name="60% - Accent5 7" xfId="4324"/>
    <cellStyle name="60% - Accent5 8" xfId="4325"/>
    <cellStyle name="60% - Accent6 2" xfId="2379"/>
    <cellStyle name="60% - Accent6 2 2" xfId="2380"/>
    <cellStyle name="60% - Accent6 2 2 2" xfId="4328"/>
    <cellStyle name="60% - Accent6 2 2 3" xfId="4327"/>
    <cellStyle name="60% - Accent6 2 3" xfId="4329"/>
    <cellStyle name="60% - Accent6 2 4" xfId="4330"/>
    <cellStyle name="60% - Accent6 2 5" xfId="4331"/>
    <cellStyle name="60% - Accent6 2 6" xfId="4326"/>
    <cellStyle name="60% - Accent6 3" xfId="2381"/>
    <cellStyle name="60% - Accent6 3 2" xfId="4333"/>
    <cellStyle name="60% - Accent6 3 3" xfId="4332"/>
    <cellStyle name="60% - Accent6 4" xfId="4334"/>
    <cellStyle name="60% - Accent6 4 2" xfId="4335"/>
    <cellStyle name="60% - Accent6 4 2 2" xfId="4336"/>
    <cellStyle name="60% - Accent6 4 3" xfId="4337"/>
    <cellStyle name="60% - Accent6 5" xfId="4338"/>
    <cellStyle name="60% - Accent6 6" xfId="4339"/>
    <cellStyle name="60% - Accent6 7" xfId="4340"/>
    <cellStyle name="60% - Accent6 8" xfId="4341"/>
    <cellStyle name="60% - Accent6 9" xfId="4342"/>
    <cellStyle name="Accent1 - 20%" xfId="2382"/>
    <cellStyle name="Accent1 - 20% 2" xfId="4344"/>
    <cellStyle name="Accent1 - 20% 2 2" xfId="4345"/>
    <cellStyle name="Accent1 - 20% 3" xfId="4346"/>
    <cellStyle name="Accent1 - 20% 4" xfId="4343"/>
    <cellStyle name="Accent1 - 20%_7. Capital ASM Mar 2" xfId="4347"/>
    <cellStyle name="Accent1 - 40%" xfId="2383"/>
    <cellStyle name="Accent1 - 40% 2" xfId="4349"/>
    <cellStyle name="Accent1 - 40% 2 2" xfId="4350"/>
    <cellStyle name="Accent1 - 40% 3" xfId="4351"/>
    <cellStyle name="Accent1 - 40% 4" xfId="4348"/>
    <cellStyle name="Accent1 - 40%_7. Capital ASM Mar 2" xfId="4352"/>
    <cellStyle name="Accent1 - 60%" xfId="2384"/>
    <cellStyle name="Accent1 - 60% 2" xfId="4354"/>
    <cellStyle name="Accent1 - 60% 2 2" xfId="4355"/>
    <cellStyle name="Accent1 - 60% 3" xfId="4356"/>
    <cellStyle name="Accent1 - 60% 4" xfId="4353"/>
    <cellStyle name="Accent1 10" xfId="4357"/>
    <cellStyle name="Accent1 10 2" xfId="4358"/>
    <cellStyle name="Accent1 11" xfId="4359"/>
    <cellStyle name="Accent1 11 2" xfId="4360"/>
    <cellStyle name="Accent1 12" xfId="4361"/>
    <cellStyle name="Accent1 12 2" xfId="4362"/>
    <cellStyle name="Accent1 12 3" xfId="4363"/>
    <cellStyle name="Accent1 13" xfId="4364"/>
    <cellStyle name="Accent1 14" xfId="4365"/>
    <cellStyle name="Accent1 15" xfId="4366"/>
    <cellStyle name="Accent1 16" xfId="4367"/>
    <cellStyle name="Accent1 16 2" xfId="4368"/>
    <cellStyle name="Accent1 17" xfId="4369"/>
    <cellStyle name="Accent1 17 2" xfId="4370"/>
    <cellStyle name="Accent1 18" xfId="4371"/>
    <cellStyle name="Accent1 18 2" xfId="4372"/>
    <cellStyle name="Accent1 19" xfId="4373"/>
    <cellStyle name="Accent1 19 2" xfId="4374"/>
    <cellStyle name="Accent1 2" xfId="2385"/>
    <cellStyle name="Accent1 2 2" xfId="2386"/>
    <cellStyle name="Accent1 2 2 2" xfId="4376"/>
    <cellStyle name="Accent1 2 3" xfId="4377"/>
    <cellStyle name="Accent1 2 4" xfId="4378"/>
    <cellStyle name="Accent1 2 5" xfId="4379"/>
    <cellStyle name="Accent1 2 6" xfId="4375"/>
    <cellStyle name="Accent1 20" xfId="4380"/>
    <cellStyle name="Accent1 20 2" xfId="4381"/>
    <cellStyle name="Accent1 21" xfId="4382"/>
    <cellStyle name="Accent1 21 2" xfId="4383"/>
    <cellStyle name="Accent1 22" xfId="4384"/>
    <cellStyle name="Accent1 22 2" xfId="4385"/>
    <cellStyle name="Accent1 23" xfId="4386"/>
    <cellStyle name="Accent1 23 2" xfId="4387"/>
    <cellStyle name="Accent1 24" xfId="4388"/>
    <cellStyle name="Accent1 24 2" xfId="4389"/>
    <cellStyle name="Accent1 25" xfId="4390"/>
    <cellStyle name="Accent1 25 2" xfId="4391"/>
    <cellStyle name="Accent1 26" xfId="4392"/>
    <cellStyle name="Accent1 26 2" xfId="4393"/>
    <cellStyle name="Accent1 27" xfId="4394"/>
    <cellStyle name="Accent1 27 2" xfId="4395"/>
    <cellStyle name="Accent1 28" xfId="4396"/>
    <cellStyle name="Accent1 28 2" xfId="4397"/>
    <cellStyle name="Accent1 29" xfId="4398"/>
    <cellStyle name="Accent1 29 2" xfId="4399"/>
    <cellStyle name="Accent1 3" xfId="2387"/>
    <cellStyle name="Accent1 3 2" xfId="4400"/>
    <cellStyle name="Accent1 30" xfId="4401"/>
    <cellStyle name="Accent1 30 2" xfId="4402"/>
    <cellStyle name="Accent1 31" xfId="4403"/>
    <cellStyle name="Accent1 31 2" xfId="4404"/>
    <cellStyle name="Accent1 32" xfId="4405"/>
    <cellStyle name="Accent1 32 2" xfId="4406"/>
    <cellStyle name="Accent1 33" xfId="4407"/>
    <cellStyle name="Accent1 34" xfId="4408"/>
    <cellStyle name="Accent1 35" xfId="4409"/>
    <cellStyle name="Accent1 36" xfId="4410"/>
    <cellStyle name="Accent1 37" xfId="4411"/>
    <cellStyle name="Accent1 38" xfId="4412"/>
    <cellStyle name="Accent1 39" xfId="4413"/>
    <cellStyle name="Accent1 4" xfId="4414"/>
    <cellStyle name="Accent1 40" xfId="4415"/>
    <cellStyle name="Accent1 41" xfId="4416"/>
    <cellStyle name="Accent1 42" xfId="4417"/>
    <cellStyle name="Accent1 43" xfId="4418"/>
    <cellStyle name="Accent1 44" xfId="4419"/>
    <cellStyle name="Accent1 45" xfId="4420"/>
    <cellStyle name="Accent1 46" xfId="4421"/>
    <cellStyle name="Accent1 5" xfId="4422"/>
    <cellStyle name="Accent1 5 2" xfId="4423"/>
    <cellStyle name="Accent1 6" xfId="4424"/>
    <cellStyle name="Accent1 6 2" xfId="4425"/>
    <cellStyle name="Accent1 7" xfId="4426"/>
    <cellStyle name="Accent1 7 2" xfId="4427"/>
    <cellStyle name="Accent1 8" xfId="4428"/>
    <cellStyle name="Accent1 8 2" xfId="4429"/>
    <cellStyle name="Accent1 9" xfId="4430"/>
    <cellStyle name="Accent1 9 2" xfId="4431"/>
    <cellStyle name="Accent2 - 20%" xfId="2388"/>
    <cellStyle name="Accent2 - 20% 2" xfId="4433"/>
    <cellStyle name="Accent2 - 20% 2 2" xfId="4434"/>
    <cellStyle name="Accent2 - 20% 3" xfId="4435"/>
    <cellStyle name="Accent2 - 20% 4" xfId="4432"/>
    <cellStyle name="Accent2 - 20%_7. Capital ASM Mar 2" xfId="4436"/>
    <cellStyle name="Accent2 - 40%" xfId="2389"/>
    <cellStyle name="Accent2 - 40% 2" xfId="4438"/>
    <cellStyle name="Accent2 - 40% 2 2" xfId="4439"/>
    <cellStyle name="Accent2 - 40% 3" xfId="4440"/>
    <cellStyle name="Accent2 - 40% 4" xfId="4437"/>
    <cellStyle name="Accent2 - 40%_7. Capital ASM Mar 2" xfId="4441"/>
    <cellStyle name="Accent2 - 60%" xfId="2390"/>
    <cellStyle name="Accent2 - 60% 2" xfId="4443"/>
    <cellStyle name="Accent2 - 60% 2 2" xfId="4444"/>
    <cellStyle name="Accent2 - 60% 3" xfId="4445"/>
    <cellStyle name="Accent2 - 60% 4" xfId="4442"/>
    <cellStyle name="Accent2 10" xfId="4446"/>
    <cellStyle name="Accent2 10 2" xfId="4447"/>
    <cellStyle name="Accent2 11" xfId="4448"/>
    <cellStyle name="Accent2 11 2" xfId="4449"/>
    <cellStyle name="Accent2 12" xfId="4450"/>
    <cellStyle name="Accent2 12 2" xfId="4451"/>
    <cellStyle name="Accent2 12 3" xfId="4452"/>
    <cellStyle name="Accent2 13" xfId="4453"/>
    <cellStyle name="Accent2 14" xfId="4454"/>
    <cellStyle name="Accent2 15" xfId="4455"/>
    <cellStyle name="Accent2 16" xfId="4456"/>
    <cellStyle name="Accent2 16 2" xfId="4457"/>
    <cellStyle name="Accent2 17" xfId="4458"/>
    <cellStyle name="Accent2 17 2" xfId="4459"/>
    <cellStyle name="Accent2 18" xfId="4460"/>
    <cellStyle name="Accent2 18 2" xfId="4461"/>
    <cellStyle name="Accent2 19" xfId="4462"/>
    <cellStyle name="Accent2 19 2" xfId="4463"/>
    <cellStyle name="Accent2 2" xfId="2391"/>
    <cellStyle name="Accent2 2 2" xfId="2392"/>
    <cellStyle name="Accent2 2 2 2" xfId="4465"/>
    <cellStyle name="Accent2 2 3" xfId="4466"/>
    <cellStyle name="Accent2 2 4" xfId="4467"/>
    <cellStyle name="Accent2 2 5" xfId="4468"/>
    <cellStyle name="Accent2 2 6" xfId="4464"/>
    <cellStyle name="Accent2 20" xfId="4469"/>
    <cellStyle name="Accent2 20 2" xfId="4470"/>
    <cellStyle name="Accent2 21" xfId="4471"/>
    <cellStyle name="Accent2 21 2" xfId="4472"/>
    <cellStyle name="Accent2 22" xfId="4473"/>
    <cellStyle name="Accent2 22 2" xfId="4474"/>
    <cellStyle name="Accent2 23" xfId="4475"/>
    <cellStyle name="Accent2 23 2" xfId="4476"/>
    <cellStyle name="Accent2 24" xfId="4477"/>
    <cellStyle name="Accent2 24 2" xfId="4478"/>
    <cellStyle name="Accent2 25" xfId="4479"/>
    <cellStyle name="Accent2 25 2" xfId="4480"/>
    <cellStyle name="Accent2 26" xfId="4481"/>
    <cellStyle name="Accent2 26 2" xfId="4482"/>
    <cellStyle name="Accent2 27" xfId="4483"/>
    <cellStyle name="Accent2 27 2" xfId="4484"/>
    <cellStyle name="Accent2 28" xfId="4485"/>
    <cellStyle name="Accent2 28 2" xfId="4486"/>
    <cellStyle name="Accent2 29" xfId="4487"/>
    <cellStyle name="Accent2 29 2" xfId="4488"/>
    <cellStyle name="Accent2 3" xfId="2393"/>
    <cellStyle name="Accent2 3 2" xfId="4489"/>
    <cellStyle name="Accent2 30" xfId="4490"/>
    <cellStyle name="Accent2 30 2" xfId="4491"/>
    <cellStyle name="Accent2 31" xfId="4492"/>
    <cellStyle name="Accent2 31 2" xfId="4493"/>
    <cellStyle name="Accent2 32" xfId="4494"/>
    <cellStyle name="Accent2 32 2" xfId="4495"/>
    <cellStyle name="Accent2 33" xfId="4496"/>
    <cellStyle name="Accent2 34" xfId="4497"/>
    <cellStyle name="Accent2 35" xfId="4498"/>
    <cellStyle name="Accent2 36" xfId="4499"/>
    <cellStyle name="Accent2 37" xfId="4500"/>
    <cellStyle name="Accent2 38" xfId="4501"/>
    <cellStyle name="Accent2 39" xfId="4502"/>
    <cellStyle name="Accent2 4" xfId="4503"/>
    <cellStyle name="Accent2 40" xfId="4504"/>
    <cellStyle name="Accent2 41" xfId="4505"/>
    <cellStyle name="Accent2 42" xfId="4506"/>
    <cellStyle name="Accent2 43" xfId="4507"/>
    <cellStyle name="Accent2 44" xfId="4508"/>
    <cellStyle name="Accent2 45" xfId="4509"/>
    <cellStyle name="Accent2 5" xfId="4510"/>
    <cellStyle name="Accent2 5 2" xfId="4511"/>
    <cellStyle name="Accent2 6" xfId="4512"/>
    <cellStyle name="Accent2 6 2" xfId="4513"/>
    <cellStyle name="Accent2 7" xfId="4514"/>
    <cellStyle name="Accent2 7 2" xfId="4515"/>
    <cellStyle name="Accent2 8" xfId="4516"/>
    <cellStyle name="Accent2 8 2" xfId="4517"/>
    <cellStyle name="Accent2 9" xfId="4518"/>
    <cellStyle name="Accent2 9 2" xfId="4519"/>
    <cellStyle name="Accent3 - 20%" xfId="2394"/>
    <cellStyle name="Accent3 - 20% 2" xfId="4521"/>
    <cellStyle name="Accent3 - 20% 2 2" xfId="4522"/>
    <cellStyle name="Accent3 - 20% 3" xfId="4523"/>
    <cellStyle name="Accent3 - 20% 4" xfId="4520"/>
    <cellStyle name="Accent3 - 20%_7. Capital ASM Mar 2" xfId="4524"/>
    <cellStyle name="Accent3 - 40%" xfId="2395"/>
    <cellStyle name="Accent3 - 40% 2" xfId="4526"/>
    <cellStyle name="Accent3 - 40% 2 2" xfId="4527"/>
    <cellStyle name="Accent3 - 40% 3" xfId="4528"/>
    <cellStyle name="Accent3 - 40% 4" xfId="4525"/>
    <cellStyle name="Accent3 - 40%_7. Capital ASM Mar 2" xfId="4529"/>
    <cellStyle name="Accent3 - 60%" xfId="2396"/>
    <cellStyle name="Accent3 - 60% 2" xfId="4531"/>
    <cellStyle name="Accent3 - 60% 2 2" xfId="4532"/>
    <cellStyle name="Accent3 - 60% 3" xfId="4533"/>
    <cellStyle name="Accent3 - 60% 4" xfId="4530"/>
    <cellStyle name="Accent3 10" xfId="4534"/>
    <cellStyle name="Accent3 10 2" xfId="4535"/>
    <cellStyle name="Accent3 11" xfId="4536"/>
    <cellStyle name="Accent3 11 2" xfId="4537"/>
    <cellStyle name="Accent3 12" xfId="4538"/>
    <cellStyle name="Accent3 12 2" xfId="4539"/>
    <cellStyle name="Accent3 12 3" xfId="4540"/>
    <cellStyle name="Accent3 13" xfId="4541"/>
    <cellStyle name="Accent3 13 2" xfId="4542"/>
    <cellStyle name="Accent3 14" xfId="4543"/>
    <cellStyle name="Accent3 14 2" xfId="4544"/>
    <cellStyle name="Accent3 15" xfId="4545"/>
    <cellStyle name="Accent3 15 2" xfId="4546"/>
    <cellStyle name="Accent3 16" xfId="4547"/>
    <cellStyle name="Accent3 16 2" xfId="4548"/>
    <cellStyle name="Accent3 17" xfId="4549"/>
    <cellStyle name="Accent3 17 2" xfId="4550"/>
    <cellStyle name="Accent3 18" xfId="4551"/>
    <cellStyle name="Accent3 18 2" xfId="4552"/>
    <cellStyle name="Accent3 19" xfId="4553"/>
    <cellStyle name="Accent3 19 2" xfId="4554"/>
    <cellStyle name="Accent3 2" xfId="2397"/>
    <cellStyle name="Accent3 2 2" xfId="2398"/>
    <cellStyle name="Accent3 2 2 2" xfId="4556"/>
    <cellStyle name="Accent3 2 3" xfId="4557"/>
    <cellStyle name="Accent3 2 4" xfId="4558"/>
    <cellStyle name="Accent3 2 4 2" xfId="4559"/>
    <cellStyle name="Accent3 2 5" xfId="4560"/>
    <cellStyle name="Accent3 2 6" xfId="4555"/>
    <cellStyle name="Accent3 20" xfId="4561"/>
    <cellStyle name="Accent3 20 2" xfId="4562"/>
    <cellStyle name="Accent3 21" xfId="4563"/>
    <cellStyle name="Accent3 21 2" xfId="4564"/>
    <cellStyle name="Accent3 22" xfId="4565"/>
    <cellStyle name="Accent3 22 2" xfId="4566"/>
    <cellStyle name="Accent3 23" xfId="4567"/>
    <cellStyle name="Accent3 23 2" xfId="4568"/>
    <cellStyle name="Accent3 24" xfId="4569"/>
    <cellStyle name="Accent3 24 2" xfId="4570"/>
    <cellStyle name="Accent3 25" xfId="4571"/>
    <cellStyle name="Accent3 25 2" xfId="4572"/>
    <cellStyle name="Accent3 26" xfId="4573"/>
    <cellStyle name="Accent3 26 2" xfId="4574"/>
    <cellStyle name="Accent3 27" xfId="4575"/>
    <cellStyle name="Accent3 27 2" xfId="4576"/>
    <cellStyle name="Accent3 28" xfId="4577"/>
    <cellStyle name="Accent3 28 2" xfId="4578"/>
    <cellStyle name="Accent3 29" xfId="4579"/>
    <cellStyle name="Accent3 29 2" xfId="4580"/>
    <cellStyle name="Accent3 3" xfId="2399"/>
    <cellStyle name="Accent3 3 2" xfId="4582"/>
    <cellStyle name="Accent3 3 3" xfId="4583"/>
    <cellStyle name="Accent3 3 4" xfId="4581"/>
    <cellStyle name="Accent3 30" xfId="4584"/>
    <cellStyle name="Accent3 30 2" xfId="4585"/>
    <cellStyle name="Accent3 31" xfId="4586"/>
    <cellStyle name="Accent3 31 2" xfId="4587"/>
    <cellStyle name="Accent3 32" xfId="4588"/>
    <cellStyle name="Accent3 32 2" xfId="4589"/>
    <cellStyle name="Accent3 33" xfId="4590"/>
    <cellStyle name="Accent3 33 2" xfId="4591"/>
    <cellStyle name="Accent3 34" xfId="4592"/>
    <cellStyle name="Accent3 35" xfId="4593"/>
    <cellStyle name="Accent3 36" xfId="4594"/>
    <cellStyle name="Accent3 37" xfId="4595"/>
    <cellStyle name="Accent3 38" xfId="4596"/>
    <cellStyle name="Accent3 39" xfId="4597"/>
    <cellStyle name="Accent3 4" xfId="4598"/>
    <cellStyle name="Accent3 4 2" xfId="4599"/>
    <cellStyle name="Accent3 40" xfId="4600"/>
    <cellStyle name="Accent3 41" xfId="4601"/>
    <cellStyle name="Accent3 42" xfId="4602"/>
    <cellStyle name="Accent3 43" xfId="4603"/>
    <cellStyle name="Accent3 44" xfId="4604"/>
    <cellStyle name="Accent3 45" xfId="4605"/>
    <cellStyle name="Accent3 46" xfId="4606"/>
    <cellStyle name="Accent3 47" xfId="4607"/>
    <cellStyle name="Accent3 48" xfId="4608"/>
    <cellStyle name="Accent3 49" xfId="4609"/>
    <cellStyle name="Accent3 5" xfId="4610"/>
    <cellStyle name="Accent3 5 2" xfId="4611"/>
    <cellStyle name="Accent3 5 3" xfId="4612"/>
    <cellStyle name="Accent3 50" xfId="4613"/>
    <cellStyle name="Accent3 51" xfId="4614"/>
    <cellStyle name="Accent3 52" xfId="4615"/>
    <cellStyle name="Accent3 53" xfId="4616"/>
    <cellStyle name="Accent3 54" xfId="4617"/>
    <cellStyle name="Accent3 55" xfId="4618"/>
    <cellStyle name="Accent3 56" xfId="4619"/>
    <cellStyle name="Accent3 57" xfId="4620"/>
    <cellStyle name="Accent3 58" xfId="4621"/>
    <cellStyle name="Accent3 59" xfId="4622"/>
    <cellStyle name="Accent3 6" xfId="4623"/>
    <cellStyle name="Accent3 6 2" xfId="4624"/>
    <cellStyle name="Accent3 6 3" xfId="4625"/>
    <cellStyle name="Accent3 60" xfId="4626"/>
    <cellStyle name="Accent3 61" xfId="4627"/>
    <cellStyle name="Accent3 62" xfId="4628"/>
    <cellStyle name="Accent3 7" xfId="4629"/>
    <cellStyle name="Accent3 7 2" xfId="4630"/>
    <cellStyle name="Accent3 7 3" xfId="4631"/>
    <cellStyle name="Accent3 8" xfId="4632"/>
    <cellStyle name="Accent3 8 2" xfId="4633"/>
    <cellStyle name="Accent3 8 3" xfId="4634"/>
    <cellStyle name="Accent3 9" xfId="4635"/>
    <cellStyle name="Accent3 9 2" xfId="4636"/>
    <cellStyle name="Accent3 9 3" xfId="4637"/>
    <cellStyle name="Accent4 - 20%" xfId="2400"/>
    <cellStyle name="Accent4 - 20% 2" xfId="4639"/>
    <cellStyle name="Accent4 - 20% 2 2" xfId="4640"/>
    <cellStyle name="Accent4 - 20% 3" xfId="4641"/>
    <cellStyle name="Accent4 - 20% 4" xfId="4638"/>
    <cellStyle name="Accent4 - 20%_7. Capital ASM Mar 2" xfId="4642"/>
    <cellStyle name="Accent4 - 40%" xfId="2401"/>
    <cellStyle name="Accent4 - 40% 2" xfId="4644"/>
    <cellStyle name="Accent4 - 40% 2 2" xfId="4645"/>
    <cellStyle name="Accent4 - 40% 3" xfId="4646"/>
    <cellStyle name="Accent4 - 40% 4" xfId="4643"/>
    <cellStyle name="Accent4 - 40%_7. Capital ASM Mar 2" xfId="4647"/>
    <cellStyle name="Accent4 - 60%" xfId="2402"/>
    <cellStyle name="Accent4 - 60% 2" xfId="4649"/>
    <cellStyle name="Accent4 - 60% 2 2" xfId="4650"/>
    <cellStyle name="Accent4 - 60% 3" xfId="4651"/>
    <cellStyle name="Accent4 - 60% 4" xfId="4648"/>
    <cellStyle name="Accent4 10" xfId="4652"/>
    <cellStyle name="Accent4 10 2" xfId="4653"/>
    <cellStyle name="Accent4 11" xfId="4654"/>
    <cellStyle name="Accent4 11 2" xfId="4655"/>
    <cellStyle name="Accent4 12" xfId="4656"/>
    <cellStyle name="Accent4 12 2" xfId="4657"/>
    <cellStyle name="Accent4 12 3" xfId="4658"/>
    <cellStyle name="Accent4 13" xfId="4659"/>
    <cellStyle name="Accent4 13 2" xfId="4660"/>
    <cellStyle name="Accent4 14" xfId="4661"/>
    <cellStyle name="Accent4 14 2" xfId="4662"/>
    <cellStyle name="Accent4 15" xfId="4663"/>
    <cellStyle name="Accent4 15 2" xfId="4664"/>
    <cellStyle name="Accent4 16" xfId="4665"/>
    <cellStyle name="Accent4 16 2" xfId="4666"/>
    <cellStyle name="Accent4 17" xfId="4667"/>
    <cellStyle name="Accent4 17 2" xfId="4668"/>
    <cellStyle name="Accent4 18" xfId="4669"/>
    <cellStyle name="Accent4 18 2" xfId="4670"/>
    <cellStyle name="Accent4 19" xfId="4671"/>
    <cellStyle name="Accent4 19 2" xfId="4672"/>
    <cellStyle name="Accent4 2" xfId="2403"/>
    <cellStyle name="Accent4 2 2" xfId="2404"/>
    <cellStyle name="Accent4 2 2 2" xfId="4674"/>
    <cellStyle name="Accent4 2 3" xfId="4675"/>
    <cellStyle name="Accent4 2 4" xfId="4676"/>
    <cellStyle name="Accent4 2 4 2" xfId="4677"/>
    <cellStyle name="Accent4 2 5" xfId="4678"/>
    <cellStyle name="Accent4 2 6" xfId="4673"/>
    <cellStyle name="Accent4 20" xfId="4679"/>
    <cellStyle name="Accent4 20 2" xfId="4680"/>
    <cellStyle name="Accent4 21" xfId="4681"/>
    <cellStyle name="Accent4 21 2" xfId="4682"/>
    <cellStyle name="Accent4 22" xfId="4683"/>
    <cellStyle name="Accent4 22 2" xfId="4684"/>
    <cellStyle name="Accent4 23" xfId="4685"/>
    <cellStyle name="Accent4 23 2" xfId="4686"/>
    <cellStyle name="Accent4 24" xfId="4687"/>
    <cellStyle name="Accent4 24 2" xfId="4688"/>
    <cellStyle name="Accent4 25" xfId="4689"/>
    <cellStyle name="Accent4 25 2" xfId="4690"/>
    <cellStyle name="Accent4 26" xfId="4691"/>
    <cellStyle name="Accent4 26 2" xfId="4692"/>
    <cellStyle name="Accent4 27" xfId="4693"/>
    <cellStyle name="Accent4 27 2" xfId="4694"/>
    <cellStyle name="Accent4 28" xfId="4695"/>
    <cellStyle name="Accent4 28 2" xfId="4696"/>
    <cellStyle name="Accent4 29" xfId="4697"/>
    <cellStyle name="Accent4 29 2" xfId="4698"/>
    <cellStyle name="Accent4 3" xfId="2405"/>
    <cellStyle name="Accent4 3 2" xfId="4700"/>
    <cellStyle name="Accent4 3 3" xfId="4701"/>
    <cellStyle name="Accent4 3 4" xfId="4699"/>
    <cellStyle name="Accent4 30" xfId="4702"/>
    <cellStyle name="Accent4 30 2" xfId="4703"/>
    <cellStyle name="Accent4 31" xfId="4704"/>
    <cellStyle name="Accent4 31 2" xfId="4705"/>
    <cellStyle name="Accent4 32" xfId="4706"/>
    <cellStyle name="Accent4 32 2" xfId="4707"/>
    <cellStyle name="Accent4 33" xfId="4708"/>
    <cellStyle name="Accent4 33 2" xfId="4709"/>
    <cellStyle name="Accent4 34" xfId="4710"/>
    <cellStyle name="Accent4 34 2" xfId="4711"/>
    <cellStyle name="Accent4 35" xfId="4712"/>
    <cellStyle name="Accent4 36" xfId="4713"/>
    <cellStyle name="Accent4 37" xfId="4714"/>
    <cellStyle name="Accent4 38" xfId="4715"/>
    <cellStyle name="Accent4 39" xfId="4716"/>
    <cellStyle name="Accent4 4" xfId="4717"/>
    <cellStyle name="Accent4 4 2" xfId="4718"/>
    <cellStyle name="Accent4 40" xfId="4719"/>
    <cellStyle name="Accent4 41" xfId="4720"/>
    <cellStyle name="Accent4 42" xfId="4721"/>
    <cellStyle name="Accent4 43" xfId="4722"/>
    <cellStyle name="Accent4 44" xfId="4723"/>
    <cellStyle name="Accent4 45" xfId="4724"/>
    <cellStyle name="Accent4 46" xfId="4725"/>
    <cellStyle name="Accent4 47" xfId="4726"/>
    <cellStyle name="Accent4 48" xfId="4727"/>
    <cellStyle name="Accent4 49" xfId="4728"/>
    <cellStyle name="Accent4 5" xfId="4729"/>
    <cellStyle name="Accent4 5 2" xfId="4730"/>
    <cellStyle name="Accent4 5 3" xfId="4731"/>
    <cellStyle name="Accent4 50" xfId="4732"/>
    <cellStyle name="Accent4 51" xfId="4733"/>
    <cellStyle name="Accent4 52" xfId="4734"/>
    <cellStyle name="Accent4 53" xfId="4735"/>
    <cellStyle name="Accent4 54" xfId="4736"/>
    <cellStyle name="Accent4 55" xfId="4737"/>
    <cellStyle name="Accent4 56" xfId="4738"/>
    <cellStyle name="Accent4 57" xfId="4739"/>
    <cellStyle name="Accent4 58" xfId="4740"/>
    <cellStyle name="Accent4 59" xfId="4741"/>
    <cellStyle name="Accent4 6" xfId="4742"/>
    <cellStyle name="Accent4 6 2" xfId="4743"/>
    <cellStyle name="Accent4 6 3" xfId="4744"/>
    <cellStyle name="Accent4 60" xfId="4745"/>
    <cellStyle name="Accent4 61" xfId="4746"/>
    <cellStyle name="Accent4 62" xfId="4747"/>
    <cellStyle name="Accent4 7" xfId="4748"/>
    <cellStyle name="Accent4 7 2" xfId="4749"/>
    <cellStyle name="Accent4 7 3" xfId="4750"/>
    <cellStyle name="Accent4 8" xfId="4751"/>
    <cellStyle name="Accent4 8 2" xfId="4752"/>
    <cellStyle name="Accent4 8 3" xfId="4753"/>
    <cellStyle name="Accent4 9" xfId="4754"/>
    <cellStyle name="Accent4 9 2" xfId="4755"/>
    <cellStyle name="Accent4 9 3" xfId="4756"/>
    <cellStyle name="Accent5 - 20%" xfId="2406"/>
    <cellStyle name="Accent5 - 20% 2" xfId="4758"/>
    <cellStyle name="Accent5 - 20% 2 2" xfId="4759"/>
    <cellStyle name="Accent5 - 20% 3" xfId="4760"/>
    <cellStyle name="Accent5 - 20% 4" xfId="4757"/>
    <cellStyle name="Accent5 - 20%_7. Capital ASM Mar 2" xfId="4761"/>
    <cellStyle name="Accent5 - 40%" xfId="2407"/>
    <cellStyle name="Accent5 - 40% 2" xfId="4762"/>
    <cellStyle name="Accent5 - 40%_7. Capital ASM Mar 2" xfId="4763"/>
    <cellStyle name="Accent5 - 60%" xfId="2408"/>
    <cellStyle name="Accent5 - 60% 2" xfId="4765"/>
    <cellStyle name="Accent5 - 60% 2 2" xfId="4766"/>
    <cellStyle name="Accent5 - 60% 3" xfId="4767"/>
    <cellStyle name="Accent5 - 60% 4" xfId="4764"/>
    <cellStyle name="Accent5 10" xfId="4768"/>
    <cellStyle name="Accent5 10 2" xfId="4769"/>
    <cellStyle name="Accent5 11" xfId="4770"/>
    <cellStyle name="Accent5 11 2" xfId="4771"/>
    <cellStyle name="Accent5 12" xfId="4772"/>
    <cellStyle name="Accent5 12 2" xfId="4773"/>
    <cellStyle name="Accent5 12 3" xfId="4774"/>
    <cellStyle name="Accent5 13" xfId="4775"/>
    <cellStyle name="Accent5 13 2" xfId="4776"/>
    <cellStyle name="Accent5 14" xfId="4777"/>
    <cellStyle name="Accent5 14 2" xfId="4778"/>
    <cellStyle name="Accent5 15" xfId="4779"/>
    <cellStyle name="Accent5 15 2" xfId="4780"/>
    <cellStyle name="Accent5 16" xfId="4781"/>
    <cellStyle name="Accent5 16 2" xfId="4782"/>
    <cellStyle name="Accent5 17" xfId="4783"/>
    <cellStyle name="Accent5 17 2" xfId="4784"/>
    <cellStyle name="Accent5 18" xfId="4785"/>
    <cellStyle name="Accent5 18 2" xfId="4786"/>
    <cellStyle name="Accent5 19" xfId="4787"/>
    <cellStyle name="Accent5 19 2" xfId="4788"/>
    <cellStyle name="Accent5 2" xfId="2409"/>
    <cellStyle name="Accent5 2 2" xfId="2410"/>
    <cellStyle name="Accent5 2 2 2" xfId="4790"/>
    <cellStyle name="Accent5 2 3" xfId="4791"/>
    <cellStyle name="Accent5 2 4" xfId="4792"/>
    <cellStyle name="Accent5 2 4 2" xfId="4793"/>
    <cellStyle name="Accent5 2 5" xfId="4794"/>
    <cellStyle name="Accent5 2 6" xfId="4789"/>
    <cellStyle name="Accent5 20" xfId="4795"/>
    <cellStyle name="Accent5 20 2" xfId="4796"/>
    <cellStyle name="Accent5 21" xfId="4797"/>
    <cellStyle name="Accent5 21 2" xfId="4798"/>
    <cellStyle name="Accent5 22" xfId="4799"/>
    <cellStyle name="Accent5 22 2" xfId="4800"/>
    <cellStyle name="Accent5 23" xfId="4801"/>
    <cellStyle name="Accent5 23 2" xfId="4802"/>
    <cellStyle name="Accent5 24" xfId="4803"/>
    <cellStyle name="Accent5 24 2" xfId="4804"/>
    <cellStyle name="Accent5 25" xfId="4805"/>
    <cellStyle name="Accent5 25 2" xfId="4806"/>
    <cellStyle name="Accent5 26" xfId="4807"/>
    <cellStyle name="Accent5 26 2" xfId="4808"/>
    <cellStyle name="Accent5 27" xfId="4809"/>
    <cellStyle name="Accent5 27 2" xfId="4810"/>
    <cellStyle name="Accent5 28" xfId="4811"/>
    <cellStyle name="Accent5 28 2" xfId="4812"/>
    <cellStyle name="Accent5 29" xfId="4813"/>
    <cellStyle name="Accent5 29 2" xfId="4814"/>
    <cellStyle name="Accent5 3" xfId="2411"/>
    <cellStyle name="Accent5 3 2" xfId="4816"/>
    <cellStyle name="Accent5 3 3" xfId="4817"/>
    <cellStyle name="Accent5 3 4" xfId="4815"/>
    <cellStyle name="Accent5 30" xfId="4818"/>
    <cellStyle name="Accent5 30 2" xfId="4819"/>
    <cellStyle name="Accent5 31" xfId="4820"/>
    <cellStyle name="Accent5 31 2" xfId="4821"/>
    <cellStyle name="Accent5 32" xfId="4822"/>
    <cellStyle name="Accent5 32 2" xfId="4823"/>
    <cellStyle name="Accent5 33" xfId="4824"/>
    <cellStyle name="Accent5 33 2" xfId="4825"/>
    <cellStyle name="Accent5 34" xfId="4826"/>
    <cellStyle name="Accent5 35" xfId="4827"/>
    <cellStyle name="Accent5 36" xfId="4828"/>
    <cellStyle name="Accent5 37" xfId="4829"/>
    <cellStyle name="Accent5 38" xfId="4830"/>
    <cellStyle name="Accent5 39" xfId="4831"/>
    <cellStyle name="Accent5 4" xfId="4832"/>
    <cellStyle name="Accent5 4 2" xfId="4833"/>
    <cellStyle name="Accent5 40" xfId="4834"/>
    <cellStyle name="Accent5 41" xfId="4835"/>
    <cellStyle name="Accent5 42" xfId="4836"/>
    <cellStyle name="Accent5 43" xfId="4837"/>
    <cellStyle name="Accent5 44" xfId="4838"/>
    <cellStyle name="Accent5 45" xfId="4839"/>
    <cellStyle name="Accent5 46" xfId="4840"/>
    <cellStyle name="Accent5 47" xfId="4841"/>
    <cellStyle name="Accent5 48" xfId="4842"/>
    <cellStyle name="Accent5 49" xfId="4843"/>
    <cellStyle name="Accent5 5" xfId="4844"/>
    <cellStyle name="Accent5 5 2" xfId="4845"/>
    <cellStyle name="Accent5 5 3" xfId="4846"/>
    <cellStyle name="Accent5 50" xfId="4847"/>
    <cellStyle name="Accent5 51" xfId="4848"/>
    <cellStyle name="Accent5 52" xfId="4849"/>
    <cellStyle name="Accent5 53" xfId="4850"/>
    <cellStyle name="Accent5 54" xfId="4851"/>
    <cellStyle name="Accent5 55" xfId="4852"/>
    <cellStyle name="Accent5 56" xfId="4853"/>
    <cellStyle name="Accent5 57" xfId="4854"/>
    <cellStyle name="Accent5 58" xfId="4855"/>
    <cellStyle name="Accent5 59" xfId="4856"/>
    <cellStyle name="Accent5 6" xfId="4857"/>
    <cellStyle name="Accent5 6 2" xfId="4858"/>
    <cellStyle name="Accent5 6 3" xfId="4859"/>
    <cellStyle name="Accent5 60" xfId="4860"/>
    <cellStyle name="Accent5 61" xfId="4861"/>
    <cellStyle name="Accent5 62" xfId="4862"/>
    <cellStyle name="Accent5 7" xfId="4863"/>
    <cellStyle name="Accent5 7 2" xfId="4864"/>
    <cellStyle name="Accent5 7 3" xfId="4865"/>
    <cellStyle name="Accent5 8" xfId="4866"/>
    <cellStyle name="Accent5 8 2" xfId="4867"/>
    <cellStyle name="Accent5 8 3" xfId="4868"/>
    <cellStyle name="Accent5 9" xfId="4869"/>
    <cellStyle name="Accent5 9 2" xfId="4870"/>
    <cellStyle name="Accent5 9 3" xfId="4871"/>
    <cellStyle name="Accent6 - 20%" xfId="2412"/>
    <cellStyle name="Accent6 - 20% 2" xfId="4872"/>
    <cellStyle name="Accent6 - 20%_7. Capital ASM Mar 2" xfId="4873"/>
    <cellStyle name="Accent6 - 40%" xfId="2413"/>
    <cellStyle name="Accent6 - 40% 2" xfId="4875"/>
    <cellStyle name="Accent6 - 40% 2 2" xfId="4876"/>
    <cellStyle name="Accent6 - 40% 3" xfId="4877"/>
    <cellStyle name="Accent6 - 40% 4" xfId="4874"/>
    <cellStyle name="Accent6 - 40%_7. Capital ASM Mar 2" xfId="4878"/>
    <cellStyle name="Accent6 - 60%" xfId="2414"/>
    <cellStyle name="Accent6 - 60% 2" xfId="4880"/>
    <cellStyle name="Accent6 - 60% 2 2" xfId="4881"/>
    <cellStyle name="Accent6 - 60% 3" xfId="4882"/>
    <cellStyle name="Accent6 - 60% 4" xfId="4879"/>
    <cellStyle name="Accent6 10" xfId="4883"/>
    <cellStyle name="Accent6 10 2" xfId="4884"/>
    <cellStyle name="Accent6 11" xfId="4885"/>
    <cellStyle name="Accent6 11 2" xfId="4886"/>
    <cellStyle name="Accent6 12" xfId="4887"/>
    <cellStyle name="Accent6 12 2" xfId="4888"/>
    <cellStyle name="Accent6 12 3" xfId="4889"/>
    <cellStyle name="Accent6 13" xfId="4890"/>
    <cellStyle name="Accent6 13 2" xfId="4891"/>
    <cellStyle name="Accent6 14" xfId="4892"/>
    <cellStyle name="Accent6 14 2" xfId="4893"/>
    <cellStyle name="Accent6 15" xfId="4894"/>
    <cellStyle name="Accent6 15 2" xfId="4895"/>
    <cellStyle name="Accent6 16" xfId="4896"/>
    <cellStyle name="Accent6 16 2" xfId="4897"/>
    <cellStyle name="Accent6 17" xfId="4898"/>
    <cellStyle name="Accent6 17 2" xfId="4899"/>
    <cellStyle name="Accent6 18" xfId="4900"/>
    <cellStyle name="Accent6 18 2" xfId="4901"/>
    <cellStyle name="Accent6 19" xfId="4902"/>
    <cellStyle name="Accent6 19 2" xfId="4903"/>
    <cellStyle name="Accent6 2" xfId="2415"/>
    <cellStyle name="Accent6 2 2" xfId="2416"/>
    <cellStyle name="Accent6 2 2 2" xfId="4905"/>
    <cellStyle name="Accent6 2 3" xfId="4906"/>
    <cellStyle name="Accent6 2 4" xfId="4907"/>
    <cellStyle name="Accent6 2 4 2" xfId="4908"/>
    <cellStyle name="Accent6 2 5" xfId="4909"/>
    <cellStyle name="Accent6 2 6" xfId="4904"/>
    <cellStyle name="Accent6 20" xfId="4910"/>
    <cellStyle name="Accent6 20 2" xfId="4911"/>
    <cellStyle name="Accent6 21" xfId="4912"/>
    <cellStyle name="Accent6 21 2" xfId="4913"/>
    <cellStyle name="Accent6 22" xfId="4914"/>
    <cellStyle name="Accent6 22 2" xfId="4915"/>
    <cellStyle name="Accent6 23" xfId="4916"/>
    <cellStyle name="Accent6 23 2" xfId="4917"/>
    <cellStyle name="Accent6 24" xfId="4918"/>
    <cellStyle name="Accent6 24 2" xfId="4919"/>
    <cellStyle name="Accent6 25" xfId="4920"/>
    <cellStyle name="Accent6 25 2" xfId="4921"/>
    <cellStyle name="Accent6 26" xfId="4922"/>
    <cellStyle name="Accent6 26 2" xfId="4923"/>
    <cellStyle name="Accent6 27" xfId="4924"/>
    <cellStyle name="Accent6 27 2" xfId="4925"/>
    <cellStyle name="Accent6 28" xfId="4926"/>
    <cellStyle name="Accent6 28 2" xfId="4927"/>
    <cellStyle name="Accent6 29" xfId="4928"/>
    <cellStyle name="Accent6 29 2" xfId="4929"/>
    <cellStyle name="Accent6 3" xfId="2417"/>
    <cellStyle name="Accent6 3 2" xfId="4931"/>
    <cellStyle name="Accent6 3 3" xfId="4932"/>
    <cellStyle name="Accent6 3 4" xfId="4930"/>
    <cellStyle name="Accent6 30" xfId="4933"/>
    <cellStyle name="Accent6 30 2" xfId="4934"/>
    <cellStyle name="Accent6 31" xfId="4935"/>
    <cellStyle name="Accent6 31 2" xfId="4936"/>
    <cellStyle name="Accent6 32" xfId="4937"/>
    <cellStyle name="Accent6 32 2" xfId="4938"/>
    <cellStyle name="Accent6 33" xfId="4939"/>
    <cellStyle name="Accent6 33 2" xfId="4940"/>
    <cellStyle name="Accent6 34" xfId="4941"/>
    <cellStyle name="Accent6 34 2" xfId="4942"/>
    <cellStyle name="Accent6 35" xfId="4943"/>
    <cellStyle name="Accent6 36" xfId="4944"/>
    <cellStyle name="Accent6 37" xfId="4945"/>
    <cellStyle name="Accent6 38" xfId="4946"/>
    <cellStyle name="Accent6 39" xfId="4947"/>
    <cellStyle name="Accent6 4" xfId="4948"/>
    <cellStyle name="Accent6 4 2" xfId="4949"/>
    <cellStyle name="Accent6 40" xfId="4950"/>
    <cellStyle name="Accent6 41" xfId="4951"/>
    <cellStyle name="Accent6 42" xfId="4952"/>
    <cellStyle name="Accent6 43" xfId="4953"/>
    <cellStyle name="Accent6 44" xfId="4954"/>
    <cellStyle name="Accent6 45" xfId="4955"/>
    <cellStyle name="Accent6 46" xfId="4956"/>
    <cellStyle name="Accent6 47" xfId="4957"/>
    <cellStyle name="Accent6 48" xfId="4958"/>
    <cellStyle name="Accent6 49" xfId="4959"/>
    <cellStyle name="Accent6 5" xfId="4960"/>
    <cellStyle name="Accent6 5 2" xfId="4961"/>
    <cellStyle name="Accent6 5 3" xfId="4962"/>
    <cellStyle name="Accent6 50" xfId="4963"/>
    <cellStyle name="Accent6 51" xfId="4964"/>
    <cellStyle name="Accent6 52" xfId="4965"/>
    <cellStyle name="Accent6 53" xfId="4966"/>
    <cellStyle name="Accent6 54" xfId="4967"/>
    <cellStyle name="Accent6 55" xfId="4968"/>
    <cellStyle name="Accent6 56" xfId="4969"/>
    <cellStyle name="Accent6 57" xfId="4970"/>
    <cellStyle name="Accent6 58" xfId="4971"/>
    <cellStyle name="Accent6 59" xfId="4972"/>
    <cellStyle name="Accent6 6" xfId="4973"/>
    <cellStyle name="Accent6 6 2" xfId="4974"/>
    <cellStyle name="Accent6 6 3" xfId="4975"/>
    <cellStyle name="Accent6 60" xfId="4976"/>
    <cellStyle name="Accent6 61" xfId="4977"/>
    <cellStyle name="Accent6 62" xfId="4978"/>
    <cellStyle name="Accent6 7" xfId="4979"/>
    <cellStyle name="Accent6 7 2" xfId="4980"/>
    <cellStyle name="Accent6 7 3" xfId="4981"/>
    <cellStyle name="Accent6 8" xfId="4982"/>
    <cellStyle name="Accent6 8 2" xfId="4983"/>
    <cellStyle name="Accent6 8 3" xfId="4984"/>
    <cellStyle name="Accent6 9" xfId="4985"/>
    <cellStyle name="Accent6 9 2" xfId="4986"/>
    <cellStyle name="Accent6 9 3" xfId="4987"/>
    <cellStyle name="Arial 10" xfId="4988"/>
    <cellStyle name="Arial 10 2" xfId="4989"/>
    <cellStyle name="Arial 10 2 2" xfId="4990"/>
    <cellStyle name="Arial 10 3" xfId="4991"/>
    <cellStyle name="Arial 10_7. Capital ASM Mar 2" xfId="4992"/>
    <cellStyle name="Arial 12" xfId="4993"/>
    <cellStyle name="Array" xfId="2418"/>
    <cellStyle name="Bad 2" xfId="2419"/>
    <cellStyle name="Bad 2 2" xfId="2420"/>
    <cellStyle name="Bad 2 2 2" xfId="4995"/>
    <cellStyle name="Bad 2 3" xfId="4996"/>
    <cellStyle name="Bad 2 4" xfId="4997"/>
    <cellStyle name="Bad 2 5" xfId="4994"/>
    <cellStyle name="Bad 3" xfId="2421"/>
    <cellStyle name="Bad 3 2" xfId="4999"/>
    <cellStyle name="Bad 3 2 2" xfId="5000"/>
    <cellStyle name="Bad 3 3" xfId="5001"/>
    <cellStyle name="Bad 3 4" xfId="5002"/>
    <cellStyle name="Bad 3 5" xfId="4998"/>
    <cellStyle name="Bad 4" xfId="5003"/>
    <cellStyle name="Bad 4 2" xfId="5004"/>
    <cellStyle name="Bad 4 2 2" xfId="5005"/>
    <cellStyle name="Bad 4 3" xfId="5006"/>
    <cellStyle name="Bad 4 4" xfId="5007"/>
    <cellStyle name="Bad 5" xfId="5008"/>
    <cellStyle name="Bad 5 2" xfId="5009"/>
    <cellStyle name="Bad 5 3" xfId="5010"/>
    <cellStyle name="Bad 6" xfId="5011"/>
    <cellStyle name="Bad 7" xfId="5012"/>
    <cellStyle name="bld-li - Style4" xfId="2422"/>
    <cellStyle name="Blue" xfId="2423"/>
    <cellStyle name="Bold/Border" xfId="2424"/>
    <cellStyle name="Border Heavy" xfId="2425"/>
    <cellStyle name="Border Thin" xfId="2426"/>
    <cellStyle name="British Pound" xfId="5013"/>
    <cellStyle name="Bullet" xfId="2427"/>
    <cellStyle name="Bullet 2" xfId="2428"/>
    <cellStyle name="Bullet 3" xfId="2429"/>
    <cellStyle name="Calc Currency (0)" xfId="2430"/>
    <cellStyle name="Calc Currency (0) 2" xfId="2431"/>
    <cellStyle name="Calc Currency (0) 2 2" xfId="5014"/>
    <cellStyle name="Calc Currency (0) 3" xfId="2432"/>
    <cellStyle name="Calc Currency (0) 4" xfId="2433"/>
    <cellStyle name="Calc Currency (0) 5" xfId="2434"/>
    <cellStyle name="Calc Currency (0)_2011 Under Earnings 9.7" xfId="2435"/>
    <cellStyle name="Calculation 10" xfId="2436"/>
    <cellStyle name="Calculation 10 2" xfId="5016"/>
    <cellStyle name="Calculation 10 2 2" xfId="5017"/>
    <cellStyle name="Calculation 10 2 2 2" xfId="5018"/>
    <cellStyle name="Calculation 10 3" xfId="5019"/>
    <cellStyle name="Calculation 10 3 2" xfId="5020"/>
    <cellStyle name="Calculation 10 4" xfId="5015"/>
    <cellStyle name="Calculation 11" xfId="5021"/>
    <cellStyle name="Calculation 11 2" xfId="5022"/>
    <cellStyle name="Calculation 11 2 2" xfId="5023"/>
    <cellStyle name="Calculation 12" xfId="5024"/>
    <cellStyle name="Calculation 12 2" xfId="5025"/>
    <cellStyle name="Calculation 12 2 2" xfId="5026"/>
    <cellStyle name="Calculation 13" xfId="5027"/>
    <cellStyle name="Calculation 13 2" xfId="5028"/>
    <cellStyle name="Calculation 13 2 2" xfId="5029"/>
    <cellStyle name="Calculation 14" xfId="5030"/>
    <cellStyle name="Calculation 15" xfId="5031"/>
    <cellStyle name="Calculation 2" xfId="2437"/>
    <cellStyle name="Calculation 2 10" xfId="5033"/>
    <cellStyle name="Calculation 2 10 2" xfId="5034"/>
    <cellStyle name="Calculation 2 10 2 2" xfId="5035"/>
    <cellStyle name="Calculation 2 11" xfId="5036"/>
    <cellStyle name="Calculation 2 11 2" xfId="5037"/>
    <cellStyle name="Calculation 2 11 3" xfId="5038"/>
    <cellStyle name="Calculation 2 12" xfId="5039"/>
    <cellStyle name="Calculation 2 13" xfId="5040"/>
    <cellStyle name="Calculation 2 14" xfId="5041"/>
    <cellStyle name="Calculation 2 15" xfId="5032"/>
    <cellStyle name="Calculation 2 2" xfId="2438"/>
    <cellStyle name="Calculation 2 2 10" xfId="5042"/>
    <cellStyle name="Calculation 2 2 2" xfId="5043"/>
    <cellStyle name="Calculation 2 2 2 2" xfId="5044"/>
    <cellStyle name="Calculation 2 2 2 2 2" xfId="5045"/>
    <cellStyle name="Calculation 2 2 2 2 2 2" xfId="5046"/>
    <cellStyle name="Calculation 2 2 2 3" xfId="5047"/>
    <cellStyle name="Calculation 2 2 2 3 2" xfId="5048"/>
    <cellStyle name="Calculation 2 2 3" xfId="5049"/>
    <cellStyle name="Calculation 2 2 3 2" xfId="5050"/>
    <cellStyle name="Calculation 2 2 3 2 2" xfId="5051"/>
    <cellStyle name="Calculation 2 2 3 2 2 2" xfId="5052"/>
    <cellStyle name="Calculation 2 2 3 3" xfId="5053"/>
    <cellStyle name="Calculation 2 2 3 3 2" xfId="5054"/>
    <cellStyle name="Calculation 2 2 4" xfId="5055"/>
    <cellStyle name="Calculation 2 2 4 2" xfId="5056"/>
    <cellStyle name="Calculation 2 2 4 2 2" xfId="5057"/>
    <cellStyle name="Calculation 2 2 4 2 2 2" xfId="5058"/>
    <cellStyle name="Calculation 2 2 4 3" xfId="5059"/>
    <cellStyle name="Calculation 2 2 4 3 2" xfId="5060"/>
    <cellStyle name="Calculation 2 2 5" xfId="5061"/>
    <cellStyle name="Calculation 2 2 5 2" xfId="5062"/>
    <cellStyle name="Calculation 2 2 5 2 2" xfId="5063"/>
    <cellStyle name="Calculation 2 2 5 2 2 2" xfId="5064"/>
    <cellStyle name="Calculation 2 2 5 3" xfId="5065"/>
    <cellStyle name="Calculation 2 2 5 3 2" xfId="5066"/>
    <cellStyle name="Calculation 2 2 6" xfId="5067"/>
    <cellStyle name="Calculation 2 2 6 2" xfId="5068"/>
    <cellStyle name="Calculation 2 2 6 2 2" xfId="5069"/>
    <cellStyle name="Calculation 2 2 6 2 2 2" xfId="5070"/>
    <cellStyle name="Calculation 2 2 6 3" xfId="5071"/>
    <cellStyle name="Calculation 2 2 6 3 2" xfId="5072"/>
    <cellStyle name="Calculation 2 2 7" xfId="5073"/>
    <cellStyle name="Calculation 2 2 7 2" xfId="5074"/>
    <cellStyle name="Calculation 2 2 7 2 2" xfId="5075"/>
    <cellStyle name="Calculation 2 2 7 2 2 2" xfId="5076"/>
    <cellStyle name="Calculation 2 2 7 3" xfId="5077"/>
    <cellStyle name="Calculation 2 2 7 3 2" xfId="5078"/>
    <cellStyle name="Calculation 2 2 8" xfId="5079"/>
    <cellStyle name="Calculation 2 2 8 2" xfId="5080"/>
    <cellStyle name="Calculation 2 2 8 2 2" xfId="5081"/>
    <cellStyle name="Calculation 2 2 9" xfId="5082"/>
    <cellStyle name="Calculation 2 3" xfId="5083"/>
    <cellStyle name="Calculation 2 3 2" xfId="5084"/>
    <cellStyle name="Calculation 2 3 2 2" xfId="5085"/>
    <cellStyle name="Calculation 2 3 2 2 2" xfId="5086"/>
    <cellStyle name="Calculation 2 3 2 2 2 2" xfId="5087"/>
    <cellStyle name="Calculation 2 3 2 3" xfId="5088"/>
    <cellStyle name="Calculation 2 3 2 3 2" xfId="5089"/>
    <cellStyle name="Calculation 2 3 3" xfId="5090"/>
    <cellStyle name="Calculation 2 3 3 2" xfId="5091"/>
    <cellStyle name="Calculation 2 3 3 2 2" xfId="5092"/>
    <cellStyle name="Calculation 2 3 3 2 2 2" xfId="5093"/>
    <cellStyle name="Calculation 2 3 3 3" xfId="5094"/>
    <cellStyle name="Calculation 2 3 3 3 2" xfId="5095"/>
    <cellStyle name="Calculation 2 3 4" xfId="5096"/>
    <cellStyle name="Calculation 2 3 4 2" xfId="5097"/>
    <cellStyle name="Calculation 2 3 4 2 2" xfId="5098"/>
    <cellStyle name="Calculation 2 3 4 2 2 2" xfId="5099"/>
    <cellStyle name="Calculation 2 3 4 3" xfId="5100"/>
    <cellStyle name="Calculation 2 3 4 3 2" xfId="5101"/>
    <cellStyle name="Calculation 2 3 5" xfId="5102"/>
    <cellStyle name="Calculation 2 3 5 2" xfId="5103"/>
    <cellStyle name="Calculation 2 3 5 2 2" xfId="5104"/>
    <cellStyle name="Calculation 2 3 5 2 2 2" xfId="5105"/>
    <cellStyle name="Calculation 2 3 5 3" xfId="5106"/>
    <cellStyle name="Calculation 2 3 5 3 2" xfId="5107"/>
    <cellStyle name="Calculation 2 3 6" xfId="5108"/>
    <cellStyle name="Calculation 2 3 6 2" xfId="5109"/>
    <cellStyle name="Calculation 2 3 6 2 2" xfId="5110"/>
    <cellStyle name="Calculation 2 3 6 2 2 2" xfId="5111"/>
    <cellStyle name="Calculation 2 3 6 3" xfId="5112"/>
    <cellStyle name="Calculation 2 3 6 3 2" xfId="5113"/>
    <cellStyle name="Calculation 2 3 7" xfId="5114"/>
    <cellStyle name="Calculation 2 3 7 2" xfId="5115"/>
    <cellStyle name="Calculation 2 3 7 2 2" xfId="5116"/>
    <cellStyle name="Calculation 2 3 7 2 2 2" xfId="5117"/>
    <cellStyle name="Calculation 2 3 7 3" xfId="5118"/>
    <cellStyle name="Calculation 2 3 7 3 2" xfId="5119"/>
    <cellStyle name="Calculation 2 3 8" xfId="5120"/>
    <cellStyle name="Calculation 2 3 8 2" xfId="5121"/>
    <cellStyle name="Calculation 2 3 8 2 2" xfId="5122"/>
    <cellStyle name="Calculation 2 3 9" xfId="5123"/>
    <cellStyle name="Calculation 2 4" xfId="5124"/>
    <cellStyle name="Calculation 2 4 2" xfId="5125"/>
    <cellStyle name="Calculation 2 4 2 2" xfId="5126"/>
    <cellStyle name="Calculation 2 4 2 2 2" xfId="5127"/>
    <cellStyle name="Calculation 2 4 3" xfId="5128"/>
    <cellStyle name="Calculation 2 4 3 2" xfId="5129"/>
    <cellStyle name="Calculation 2 4 4" xfId="5130"/>
    <cellStyle name="Calculation 2 5" xfId="5131"/>
    <cellStyle name="Calculation 2 5 2" xfId="5132"/>
    <cellStyle name="Calculation 2 5 2 2" xfId="5133"/>
    <cellStyle name="Calculation 2 5 2 2 2" xfId="5134"/>
    <cellStyle name="Calculation 2 5 3" xfId="5135"/>
    <cellStyle name="Calculation 2 5 3 2" xfId="5136"/>
    <cellStyle name="Calculation 2 5 4" xfId="5137"/>
    <cellStyle name="Calculation 2 6" xfId="5138"/>
    <cellStyle name="Calculation 2 6 2" xfId="5139"/>
    <cellStyle name="Calculation 2 6 2 2" xfId="5140"/>
    <cellStyle name="Calculation 2 6 2 2 2" xfId="5141"/>
    <cellStyle name="Calculation 2 6 3" xfId="5142"/>
    <cellStyle name="Calculation 2 6 3 2" xfId="5143"/>
    <cellStyle name="Calculation 2 6 4" xfId="5144"/>
    <cellStyle name="Calculation 2 7" xfId="5145"/>
    <cellStyle name="Calculation 2 7 2" xfId="5146"/>
    <cellStyle name="Calculation 2 7 2 2" xfId="5147"/>
    <cellStyle name="Calculation 2 7 2 2 2" xfId="5148"/>
    <cellStyle name="Calculation 2 7 3" xfId="5149"/>
    <cellStyle name="Calculation 2 7 3 2" xfId="5150"/>
    <cellStyle name="Calculation 2 7 4" xfId="5151"/>
    <cellStyle name="Calculation 2 8" xfId="5152"/>
    <cellStyle name="Calculation 2 8 2" xfId="5153"/>
    <cellStyle name="Calculation 2 8 2 2" xfId="5154"/>
    <cellStyle name="Calculation 2 8 2 2 2" xfId="5155"/>
    <cellStyle name="Calculation 2 8 3" xfId="5156"/>
    <cellStyle name="Calculation 2 8 3 2" xfId="5157"/>
    <cellStyle name="Calculation 2 9" xfId="5158"/>
    <cellStyle name="Calculation 2 9 2" xfId="5159"/>
    <cellStyle name="Calculation 2 9 2 2" xfId="5160"/>
    <cellStyle name="Calculation 2 9 2 2 2" xfId="5161"/>
    <cellStyle name="Calculation 2 9 3" xfId="5162"/>
    <cellStyle name="Calculation 2 9 3 2" xfId="5163"/>
    <cellStyle name="Calculation 3" xfId="2439"/>
    <cellStyle name="Calculation 3 10" xfId="5165"/>
    <cellStyle name="Calculation 3 11" xfId="5164"/>
    <cellStyle name="Calculation 3 2" xfId="5166"/>
    <cellStyle name="Calculation 3 2 2" xfId="5167"/>
    <cellStyle name="Calculation 3 2 2 2" xfId="5168"/>
    <cellStyle name="Calculation 3 2 2 2 2" xfId="5169"/>
    <cellStyle name="Calculation 3 2 2 2 2 2" xfId="5170"/>
    <cellStyle name="Calculation 3 2 2 3" xfId="5171"/>
    <cellStyle name="Calculation 3 2 2 3 2" xfId="5172"/>
    <cellStyle name="Calculation 3 2 3" xfId="5173"/>
    <cellStyle name="Calculation 3 2 3 2" xfId="5174"/>
    <cellStyle name="Calculation 3 2 3 2 2" xfId="5175"/>
    <cellStyle name="Calculation 3 2 3 2 2 2" xfId="5176"/>
    <cellStyle name="Calculation 3 2 3 3" xfId="5177"/>
    <cellStyle name="Calculation 3 2 3 3 2" xfId="5178"/>
    <cellStyle name="Calculation 3 2 4" xfId="5179"/>
    <cellStyle name="Calculation 3 2 4 2" xfId="5180"/>
    <cellStyle name="Calculation 3 2 4 2 2" xfId="5181"/>
    <cellStyle name="Calculation 3 2 4 2 2 2" xfId="5182"/>
    <cellStyle name="Calculation 3 2 4 3" xfId="5183"/>
    <cellStyle name="Calculation 3 2 4 3 2" xfId="5184"/>
    <cellStyle name="Calculation 3 2 5" xfId="5185"/>
    <cellStyle name="Calculation 3 2 5 2" xfId="5186"/>
    <cellStyle name="Calculation 3 2 5 2 2" xfId="5187"/>
    <cellStyle name="Calculation 3 2 5 2 2 2" xfId="5188"/>
    <cellStyle name="Calculation 3 2 5 3" xfId="5189"/>
    <cellStyle name="Calculation 3 2 5 3 2" xfId="5190"/>
    <cellStyle name="Calculation 3 2 6" xfId="5191"/>
    <cellStyle name="Calculation 3 2 6 2" xfId="5192"/>
    <cellStyle name="Calculation 3 2 6 2 2" xfId="5193"/>
    <cellStyle name="Calculation 3 2 6 2 2 2" xfId="5194"/>
    <cellStyle name="Calculation 3 2 6 3" xfId="5195"/>
    <cellStyle name="Calculation 3 2 6 3 2" xfId="5196"/>
    <cellStyle name="Calculation 3 2 7" xfId="5197"/>
    <cellStyle name="Calculation 3 2 7 2" xfId="5198"/>
    <cellStyle name="Calculation 3 2 7 2 2" xfId="5199"/>
    <cellStyle name="Calculation 3 2 7 2 2 2" xfId="5200"/>
    <cellStyle name="Calculation 3 2 7 3" xfId="5201"/>
    <cellStyle name="Calculation 3 2 7 3 2" xfId="5202"/>
    <cellStyle name="Calculation 3 2 8" xfId="5203"/>
    <cellStyle name="Calculation 3 2 8 2" xfId="5204"/>
    <cellStyle name="Calculation 3 2 8 2 2" xfId="5205"/>
    <cellStyle name="Calculation 3 2 9" xfId="5206"/>
    <cellStyle name="Calculation 3 3" xfId="5207"/>
    <cellStyle name="Calculation 3 3 2" xfId="5208"/>
    <cellStyle name="Calculation 3 3 2 2" xfId="5209"/>
    <cellStyle name="Calculation 3 3 2 2 2" xfId="5210"/>
    <cellStyle name="Calculation 3 3 3" xfId="5211"/>
    <cellStyle name="Calculation 3 3 3 2" xfId="5212"/>
    <cellStyle name="Calculation 3 3 4" xfId="5213"/>
    <cellStyle name="Calculation 3 4" xfId="5214"/>
    <cellStyle name="Calculation 3 4 2" xfId="5215"/>
    <cellStyle name="Calculation 3 4 2 2" xfId="5216"/>
    <cellStyle name="Calculation 3 4 2 2 2" xfId="5217"/>
    <cellStyle name="Calculation 3 4 3" xfId="5218"/>
    <cellStyle name="Calculation 3 4 3 2" xfId="5219"/>
    <cellStyle name="Calculation 3 4 4" xfId="5220"/>
    <cellStyle name="Calculation 3 5" xfId="5221"/>
    <cellStyle name="Calculation 3 5 2" xfId="5222"/>
    <cellStyle name="Calculation 3 5 2 2" xfId="5223"/>
    <cellStyle name="Calculation 3 5 2 2 2" xfId="5224"/>
    <cellStyle name="Calculation 3 5 3" xfId="5225"/>
    <cellStyle name="Calculation 3 5 3 2" xfId="5226"/>
    <cellStyle name="Calculation 3 5 4" xfId="5227"/>
    <cellStyle name="Calculation 3 6" xfId="5228"/>
    <cellStyle name="Calculation 3 6 2" xfId="5229"/>
    <cellStyle name="Calculation 3 6 2 2" xfId="5230"/>
    <cellStyle name="Calculation 3 6 2 2 2" xfId="5231"/>
    <cellStyle name="Calculation 3 6 3" xfId="5232"/>
    <cellStyle name="Calculation 3 6 3 2" xfId="5233"/>
    <cellStyle name="Calculation 3 6 4" xfId="5234"/>
    <cellStyle name="Calculation 3 7" xfId="5235"/>
    <cellStyle name="Calculation 3 7 2" xfId="5236"/>
    <cellStyle name="Calculation 3 7 2 2" xfId="5237"/>
    <cellStyle name="Calculation 3 7 2 2 2" xfId="5238"/>
    <cellStyle name="Calculation 3 7 3" xfId="5239"/>
    <cellStyle name="Calculation 3 7 3 2" xfId="5240"/>
    <cellStyle name="Calculation 3 7 4" xfId="5241"/>
    <cellStyle name="Calculation 3 8" xfId="5242"/>
    <cellStyle name="Calculation 3 8 2" xfId="5243"/>
    <cellStyle name="Calculation 3 8 2 2" xfId="5244"/>
    <cellStyle name="Calculation 3 8 2 2 2" xfId="5245"/>
    <cellStyle name="Calculation 3 8 3" xfId="5246"/>
    <cellStyle name="Calculation 3 8 3 2" xfId="5247"/>
    <cellStyle name="Calculation 3 9" xfId="5248"/>
    <cellStyle name="Calculation 3 9 2" xfId="5249"/>
    <cellStyle name="Calculation 3 9 2 2" xfId="5250"/>
    <cellStyle name="Calculation 4" xfId="2440"/>
    <cellStyle name="Calculation 4 10" xfId="5252"/>
    <cellStyle name="Calculation 4 11" xfId="5251"/>
    <cellStyle name="Calculation 4 2" xfId="5253"/>
    <cellStyle name="Calculation 4 2 2" xfId="5254"/>
    <cellStyle name="Calculation 4 2 2 2" xfId="5255"/>
    <cellStyle name="Calculation 4 2 2 2 2" xfId="5256"/>
    <cellStyle name="Calculation 4 2 3" xfId="5257"/>
    <cellStyle name="Calculation 4 2 3 2" xfId="5258"/>
    <cellStyle name="Calculation 4 2 4" xfId="5259"/>
    <cellStyle name="Calculation 4 3" xfId="5260"/>
    <cellStyle name="Calculation 4 3 2" xfId="5261"/>
    <cellStyle name="Calculation 4 3 2 2" xfId="5262"/>
    <cellStyle name="Calculation 4 3 2 2 2" xfId="5263"/>
    <cellStyle name="Calculation 4 3 3" xfId="5264"/>
    <cellStyle name="Calculation 4 3 3 2" xfId="5265"/>
    <cellStyle name="Calculation 4 3 4" xfId="5266"/>
    <cellStyle name="Calculation 4 4" xfId="5267"/>
    <cellStyle name="Calculation 4 4 2" xfId="5268"/>
    <cellStyle name="Calculation 4 4 2 2" xfId="5269"/>
    <cellStyle name="Calculation 4 4 2 2 2" xfId="5270"/>
    <cellStyle name="Calculation 4 4 3" xfId="5271"/>
    <cellStyle name="Calculation 4 4 3 2" xfId="5272"/>
    <cellStyle name="Calculation 4 5" xfId="5273"/>
    <cellStyle name="Calculation 4 5 2" xfId="5274"/>
    <cellStyle name="Calculation 4 5 2 2" xfId="5275"/>
    <cellStyle name="Calculation 4 5 2 2 2" xfId="5276"/>
    <cellStyle name="Calculation 4 5 3" xfId="5277"/>
    <cellStyle name="Calculation 4 5 3 2" xfId="5278"/>
    <cellStyle name="Calculation 4 6" xfId="5279"/>
    <cellStyle name="Calculation 4 6 2" xfId="5280"/>
    <cellStyle name="Calculation 4 6 2 2" xfId="5281"/>
    <cellStyle name="Calculation 4 6 2 2 2" xfId="5282"/>
    <cellStyle name="Calculation 4 6 3" xfId="5283"/>
    <cellStyle name="Calculation 4 6 3 2" xfId="5284"/>
    <cellStyle name="Calculation 4 7" xfId="5285"/>
    <cellStyle name="Calculation 4 7 2" xfId="5286"/>
    <cellStyle name="Calculation 4 7 2 2" xfId="5287"/>
    <cellStyle name="Calculation 4 7 2 2 2" xfId="5288"/>
    <cellStyle name="Calculation 4 7 3" xfId="5289"/>
    <cellStyle name="Calculation 4 7 3 2" xfId="5290"/>
    <cellStyle name="Calculation 4 8" xfId="5291"/>
    <cellStyle name="Calculation 4 8 2" xfId="5292"/>
    <cellStyle name="Calculation 4 8 2 2" xfId="5293"/>
    <cellStyle name="Calculation 4 9" xfId="5294"/>
    <cellStyle name="Calculation 4 9 2" xfId="5295"/>
    <cellStyle name="Calculation 4 9 2 2" xfId="5296"/>
    <cellStyle name="Calculation 5" xfId="2441"/>
    <cellStyle name="Calculation 5 2" xfId="5298"/>
    <cellStyle name="Calculation 5 2 2" xfId="5299"/>
    <cellStyle name="Calculation 5 2 2 2" xfId="5300"/>
    <cellStyle name="Calculation 5 3" xfId="5301"/>
    <cellStyle name="Calculation 5 3 2" xfId="5302"/>
    <cellStyle name="Calculation 5 4" xfId="5303"/>
    <cellStyle name="Calculation 5 5" xfId="5297"/>
    <cellStyle name="Calculation 6" xfId="2442"/>
    <cellStyle name="Calculation 6 2" xfId="5305"/>
    <cellStyle name="Calculation 6 2 2" xfId="5306"/>
    <cellStyle name="Calculation 6 2 2 2" xfId="5307"/>
    <cellStyle name="Calculation 6 3" xfId="5308"/>
    <cellStyle name="Calculation 6 3 2" xfId="5309"/>
    <cellStyle name="Calculation 6 4" xfId="5310"/>
    <cellStyle name="Calculation 6 5" xfId="5304"/>
    <cellStyle name="Calculation 7" xfId="2443"/>
    <cellStyle name="Calculation 7 2" xfId="5312"/>
    <cellStyle name="Calculation 7 2 2" xfId="5313"/>
    <cellStyle name="Calculation 7 2 2 2" xfId="5314"/>
    <cellStyle name="Calculation 7 3" xfId="5315"/>
    <cellStyle name="Calculation 7 3 2" xfId="5316"/>
    <cellStyle name="Calculation 7 4" xfId="5317"/>
    <cellStyle name="Calculation 7 5" xfId="5311"/>
    <cellStyle name="Calculation 8" xfId="2444"/>
    <cellStyle name="Calculation 8 2" xfId="5319"/>
    <cellStyle name="Calculation 8 2 2" xfId="5320"/>
    <cellStyle name="Calculation 8 2 2 2" xfId="5321"/>
    <cellStyle name="Calculation 8 2 3" xfId="5322"/>
    <cellStyle name="Calculation 8 3" xfId="5323"/>
    <cellStyle name="Calculation 8 3 2" xfId="5324"/>
    <cellStyle name="Calculation 8 4" xfId="5325"/>
    <cellStyle name="Calculation 8 5" xfId="5318"/>
    <cellStyle name="Calculation 9" xfId="2445"/>
    <cellStyle name="Calculation 9 2" xfId="5327"/>
    <cellStyle name="Calculation 9 2 2" xfId="5328"/>
    <cellStyle name="Calculation 9 2 2 2" xfId="5329"/>
    <cellStyle name="Calculation 9 2 3" xfId="5330"/>
    <cellStyle name="Calculation 9 3" xfId="5331"/>
    <cellStyle name="Calculation 9 3 2" xfId="5332"/>
    <cellStyle name="Calculation 9 4" xfId="5333"/>
    <cellStyle name="Calculation 9 5" xfId="5326"/>
    <cellStyle name="Cash" xfId="2446"/>
    <cellStyle name="Cash 2" xfId="5334"/>
    <cellStyle name="Cash 2 2" xfId="5335"/>
    <cellStyle name="Cash 3" xfId="5336"/>
    <cellStyle name="Cash_7. Capital ASM Mar 2" xfId="5337"/>
    <cellStyle name="Centered Heading" xfId="2447"/>
    <cellStyle name="Check Cell 2" xfId="2448"/>
    <cellStyle name="Check Cell 2 2" xfId="2449"/>
    <cellStyle name="Check Cell 2 2 2" xfId="5339"/>
    <cellStyle name="Check Cell 2 3" xfId="5340"/>
    <cellStyle name="Check Cell 2 4" xfId="5341"/>
    <cellStyle name="Check Cell 2 5" xfId="5338"/>
    <cellStyle name="Check Cell 3" xfId="2450"/>
    <cellStyle name="Check Cell 3 2" xfId="5343"/>
    <cellStyle name="Check Cell 3 2 2" xfId="5344"/>
    <cellStyle name="Check Cell 3 3" xfId="5345"/>
    <cellStyle name="Check Cell 3 4" xfId="5346"/>
    <cellStyle name="Check Cell 3 5" xfId="5342"/>
    <cellStyle name="Check Cell 4" xfId="5347"/>
    <cellStyle name="Check Cell 4 2" xfId="5348"/>
    <cellStyle name="Check Cell 4 2 2" xfId="5349"/>
    <cellStyle name="Check Cell 4 3" xfId="5350"/>
    <cellStyle name="Check Cell 4 4" xfId="5351"/>
    <cellStyle name="Check Cell 5" xfId="5352"/>
    <cellStyle name="Check Cell 5 2" xfId="5353"/>
    <cellStyle name="Check Cell 5 3" xfId="5354"/>
    <cellStyle name="Check Cell 6" xfId="5355"/>
    <cellStyle name="Check Cell 7" xfId="5356"/>
    <cellStyle name="CheckCell" xfId="2451"/>
    <cellStyle name="CheckCell 2" xfId="2452"/>
    <cellStyle name="CheckCell 2 2" xfId="5357"/>
    <cellStyle name="CheckCell 3" xfId="5358"/>
    <cellStyle name="CheckCell_Electric Rev Req Model (2009 GRC) Rebuttal" xfId="2453"/>
    <cellStyle name="Code" xfId="2454"/>
    <cellStyle name="Comma" xfId="3263" builtinId="3"/>
    <cellStyle name="Comma  - Style1" xfId="2455"/>
    <cellStyle name="Comma  - Style1 2" xfId="2456"/>
    <cellStyle name="Comma  - Style1 2 2" xfId="5359"/>
    <cellStyle name="Comma  - Style1 2 2 2" xfId="5360"/>
    <cellStyle name="Comma  - Style1 3" xfId="2457"/>
    <cellStyle name="Comma  - Style1 3 2" xfId="5361"/>
    <cellStyle name="Comma  - Style2" xfId="2458"/>
    <cellStyle name="Comma  - Style2 2" xfId="2459"/>
    <cellStyle name="Comma  - Style2 2 2" xfId="5362"/>
    <cellStyle name="Comma  - Style2 2 2 2" xfId="5363"/>
    <cellStyle name="Comma  - Style2 3" xfId="2460"/>
    <cellStyle name="Comma  - Style2 3 2" xfId="5364"/>
    <cellStyle name="Comma  - Style3" xfId="2461"/>
    <cellStyle name="Comma  - Style3 2" xfId="2462"/>
    <cellStyle name="Comma  - Style3 2 2" xfId="5365"/>
    <cellStyle name="Comma  - Style3 2 2 2" xfId="5366"/>
    <cellStyle name="Comma  - Style3 3" xfId="2463"/>
    <cellStyle name="Comma  - Style3 3 2" xfId="5367"/>
    <cellStyle name="Comma  - Style4" xfId="2464"/>
    <cellStyle name="Comma  - Style4 2" xfId="2465"/>
    <cellStyle name="Comma  - Style4 2 2" xfId="5368"/>
    <cellStyle name="Comma  - Style4 2 2 2" xfId="5369"/>
    <cellStyle name="Comma  - Style4 3" xfId="2466"/>
    <cellStyle name="Comma  - Style4 3 2" xfId="5370"/>
    <cellStyle name="Comma  - Style5" xfId="2467"/>
    <cellStyle name="Comma  - Style5 2" xfId="2468"/>
    <cellStyle name="Comma  - Style5 2 2" xfId="5371"/>
    <cellStyle name="Comma  - Style5 2 2 2" xfId="5372"/>
    <cellStyle name="Comma  - Style5 3" xfId="2469"/>
    <cellStyle name="Comma  - Style5 3 2" xfId="5373"/>
    <cellStyle name="Comma  - Style6" xfId="2470"/>
    <cellStyle name="Comma  - Style6 2" xfId="2471"/>
    <cellStyle name="Comma  - Style6 2 2" xfId="5374"/>
    <cellStyle name="Comma  - Style6 2 2 2" xfId="5375"/>
    <cellStyle name="Comma  - Style6 3" xfId="2472"/>
    <cellStyle name="Comma  - Style6 3 2" xfId="5376"/>
    <cellStyle name="Comma  - Style7" xfId="2473"/>
    <cellStyle name="Comma  - Style7 2" xfId="2474"/>
    <cellStyle name="Comma  - Style7 2 2" xfId="5377"/>
    <cellStyle name="Comma  - Style7 2 2 2" xfId="5378"/>
    <cellStyle name="Comma  - Style7 3" xfId="2475"/>
    <cellStyle name="Comma  - Style7 3 2" xfId="5379"/>
    <cellStyle name="Comma  - Style8" xfId="2476"/>
    <cellStyle name="Comma  - Style8 2" xfId="2477"/>
    <cellStyle name="Comma  - Style8 2 2" xfId="5380"/>
    <cellStyle name="Comma  - Style8 2 2 2" xfId="5381"/>
    <cellStyle name="Comma  - Style8 3" xfId="2478"/>
    <cellStyle name="Comma  - Style8 3 2" xfId="5382"/>
    <cellStyle name="Comma [0] 2" xfId="5383"/>
    <cellStyle name="Comma [0] 2 2" xfId="5384"/>
    <cellStyle name="Comma [0] 2 2 2" xfId="5385"/>
    <cellStyle name="Comma [0] 2 3" xfId="5386"/>
    <cellStyle name="Comma 10" xfId="2479"/>
    <cellStyle name="Comma 10 2" xfId="2480"/>
    <cellStyle name="Comma 10 2 2" xfId="5389"/>
    <cellStyle name="Comma 10 2 3" xfId="5388"/>
    <cellStyle name="Comma 10 3" xfId="5390"/>
    <cellStyle name="Comma 10 4" xfId="5387"/>
    <cellStyle name="Comma 100" xfId="5391"/>
    <cellStyle name="Comma 101" xfId="5392"/>
    <cellStyle name="Comma 102" xfId="5393"/>
    <cellStyle name="Comma 103" xfId="5394"/>
    <cellStyle name="Comma 104" xfId="5395"/>
    <cellStyle name="Comma 104 2" xfId="5396"/>
    <cellStyle name="Comma 104 2 2" xfId="5397"/>
    <cellStyle name="Comma 104 3" xfId="5398"/>
    <cellStyle name="Comma 105" xfId="5399"/>
    <cellStyle name="Comma 106" xfId="5400"/>
    <cellStyle name="Comma 107" xfId="5401"/>
    <cellStyle name="Comma 108" xfId="5402"/>
    <cellStyle name="Comma 109" xfId="5403"/>
    <cellStyle name="Comma 11" xfId="2481"/>
    <cellStyle name="Comma 11 2" xfId="5405"/>
    <cellStyle name="Comma 11 2 2" xfId="5406"/>
    <cellStyle name="Comma 11 3" xfId="5407"/>
    <cellStyle name="Comma 11 4" xfId="5404"/>
    <cellStyle name="Comma 110" xfId="5408"/>
    <cellStyle name="Comma 111" xfId="5409"/>
    <cellStyle name="Comma 112" xfId="3271"/>
    <cellStyle name="Comma 113" xfId="38430"/>
    <cellStyle name="Comma 114" xfId="38433"/>
    <cellStyle name="Comma 12" xfId="2482"/>
    <cellStyle name="Comma 12 2" xfId="5411"/>
    <cellStyle name="Comma 12 2 2" xfId="5412"/>
    <cellStyle name="Comma 12 3" xfId="5413"/>
    <cellStyle name="Comma 12 4" xfId="5410"/>
    <cellStyle name="Comma 13" xfId="2483"/>
    <cellStyle name="Comma 13 2" xfId="5415"/>
    <cellStyle name="Comma 13 2 2" xfId="5416"/>
    <cellStyle name="Comma 13 3" xfId="5417"/>
    <cellStyle name="Comma 13 4" xfId="5414"/>
    <cellStyle name="Comma 14" xfId="2484"/>
    <cellStyle name="Comma 14 2" xfId="5419"/>
    <cellStyle name="Comma 14 2 2" xfId="5420"/>
    <cellStyle name="Comma 14 3" xfId="5421"/>
    <cellStyle name="Comma 14 4" xfId="5418"/>
    <cellStyle name="Comma 15" xfId="2485"/>
    <cellStyle name="Comma 15 2" xfId="5423"/>
    <cellStyle name="Comma 15 2 2" xfId="5424"/>
    <cellStyle name="Comma 15 3" xfId="5425"/>
    <cellStyle name="Comma 15 4" xfId="5422"/>
    <cellStyle name="Comma 16" xfId="2486"/>
    <cellStyle name="Comma 16 2" xfId="5427"/>
    <cellStyle name="Comma 16 2 2" xfId="5428"/>
    <cellStyle name="Comma 16 3" xfId="5429"/>
    <cellStyle name="Comma 16 4" xfId="5426"/>
    <cellStyle name="Comma 17" xfId="2487"/>
    <cellStyle name="Comma 17 2" xfId="5431"/>
    <cellStyle name="Comma 17 3" xfId="5430"/>
    <cellStyle name="Comma 18" xfId="2488"/>
    <cellStyle name="Comma 18 2" xfId="5432"/>
    <cellStyle name="Comma 19" xfId="2489"/>
    <cellStyle name="Comma 19 2" xfId="5434"/>
    <cellStyle name="Comma 19 2 2" xfId="5435"/>
    <cellStyle name="Comma 19 3" xfId="5433"/>
    <cellStyle name="Comma 2" xfId="2490"/>
    <cellStyle name="Comma 2 2" xfId="2491"/>
    <cellStyle name="Comma 2 2 2" xfId="2492"/>
    <cellStyle name="Comma 2 2 3" xfId="2493"/>
    <cellStyle name="Comma 2 2 3 2" xfId="5436"/>
    <cellStyle name="Comma 2 3" xfId="2494"/>
    <cellStyle name="Comma 2 3 2" xfId="5438"/>
    <cellStyle name="Comma 2 3 3" xfId="5439"/>
    <cellStyle name="Comma 2 3 4" xfId="5437"/>
    <cellStyle name="Comma 2 4" xfId="2495"/>
    <cellStyle name="Comma 2 4 2" xfId="5441"/>
    <cellStyle name="Comma 2 4 3" xfId="5442"/>
    <cellStyle name="Comma 2 4 4" xfId="5440"/>
    <cellStyle name="Comma 2 5" xfId="2496"/>
    <cellStyle name="Comma 2 5 2" xfId="5443"/>
    <cellStyle name="Comma 2 6" xfId="2497"/>
    <cellStyle name="Comma 2 7" xfId="2498"/>
    <cellStyle name="Comma 2 8" xfId="2499"/>
    <cellStyle name="Comma 2 9" xfId="2500"/>
    <cellStyle name="Comma 2_Chelan PUD Power Costs (8-10)" xfId="2501"/>
    <cellStyle name="Comma 20" xfId="2502"/>
    <cellStyle name="Comma 20 2" xfId="5445"/>
    <cellStyle name="Comma 20 2 2" xfId="5446"/>
    <cellStyle name="Comma 20 3" xfId="5444"/>
    <cellStyle name="Comma 20 4" xfId="38437"/>
    <cellStyle name="Comma 21" xfId="2503"/>
    <cellStyle name="Comma 21 2" xfId="5448"/>
    <cellStyle name="Comma 21 3" xfId="5447"/>
    <cellStyle name="Comma 22" xfId="2504"/>
    <cellStyle name="Comma 22 2" xfId="5450"/>
    <cellStyle name="Comma 22 3" xfId="5449"/>
    <cellStyle name="Comma 23" xfId="2505"/>
    <cellStyle name="Comma 23 2" xfId="5451"/>
    <cellStyle name="Comma 24" xfId="3265"/>
    <cellStyle name="Comma 24 2" xfId="5453"/>
    <cellStyle name="Comma 24 3" xfId="5452"/>
    <cellStyle name="Comma 25" xfId="3268"/>
    <cellStyle name="Comma 25 2" xfId="5454"/>
    <cellStyle name="Comma 26" xfId="5455"/>
    <cellStyle name="Comma 26 10" xfId="5456"/>
    <cellStyle name="Comma 26 10 2" xfId="5457"/>
    <cellStyle name="Comma 26 11" xfId="5458"/>
    <cellStyle name="Comma 26 2" xfId="5459"/>
    <cellStyle name="Comma 26 2 2" xfId="5460"/>
    <cellStyle name="Comma 26 2 2 2" xfId="5461"/>
    <cellStyle name="Comma 26 2 2 2 2" xfId="5462"/>
    <cellStyle name="Comma 26 2 2 2 2 2" xfId="5463"/>
    <cellStyle name="Comma 26 2 2 2 2 2 2" xfId="5464"/>
    <cellStyle name="Comma 26 2 2 2 2 2 2 2" xfId="5465"/>
    <cellStyle name="Comma 26 2 2 2 2 2 2 2 2" xfId="5466"/>
    <cellStyle name="Comma 26 2 2 2 2 2 2 3" xfId="5467"/>
    <cellStyle name="Comma 26 2 2 2 2 2 3" xfId="5468"/>
    <cellStyle name="Comma 26 2 2 2 2 2 3 2" xfId="5469"/>
    <cellStyle name="Comma 26 2 2 2 2 2 4" xfId="5470"/>
    <cellStyle name="Comma 26 2 2 2 2 3" xfId="5471"/>
    <cellStyle name="Comma 26 2 2 2 2 3 2" xfId="5472"/>
    <cellStyle name="Comma 26 2 2 2 2 3 2 2" xfId="5473"/>
    <cellStyle name="Comma 26 2 2 2 2 3 3" xfId="5474"/>
    <cellStyle name="Comma 26 2 2 2 2 4" xfId="5475"/>
    <cellStyle name="Comma 26 2 2 2 2 4 2" xfId="5476"/>
    <cellStyle name="Comma 26 2 2 2 2 5" xfId="5477"/>
    <cellStyle name="Comma 26 2 2 2 3" xfId="5478"/>
    <cellStyle name="Comma 26 2 2 2 3 2" xfId="5479"/>
    <cellStyle name="Comma 26 2 2 2 3 2 2" xfId="5480"/>
    <cellStyle name="Comma 26 2 2 2 3 2 2 2" xfId="5481"/>
    <cellStyle name="Comma 26 2 2 2 3 2 3" xfId="5482"/>
    <cellStyle name="Comma 26 2 2 2 3 3" xfId="5483"/>
    <cellStyle name="Comma 26 2 2 2 3 3 2" xfId="5484"/>
    <cellStyle name="Comma 26 2 2 2 3 4" xfId="5485"/>
    <cellStyle name="Comma 26 2 2 2 4" xfId="5486"/>
    <cellStyle name="Comma 26 2 2 2 4 2" xfId="5487"/>
    <cellStyle name="Comma 26 2 2 2 4 2 2" xfId="5488"/>
    <cellStyle name="Comma 26 2 2 2 4 3" xfId="5489"/>
    <cellStyle name="Comma 26 2 2 2 5" xfId="5490"/>
    <cellStyle name="Comma 26 2 2 2 5 2" xfId="5491"/>
    <cellStyle name="Comma 26 2 2 2 6" xfId="5492"/>
    <cellStyle name="Comma 26 2 2 3" xfId="5493"/>
    <cellStyle name="Comma 26 2 2 3 2" xfId="5494"/>
    <cellStyle name="Comma 26 2 2 3 2 2" xfId="5495"/>
    <cellStyle name="Comma 26 2 2 3 2 2 2" xfId="5496"/>
    <cellStyle name="Comma 26 2 2 3 2 2 2 2" xfId="5497"/>
    <cellStyle name="Comma 26 2 2 3 2 2 3" xfId="5498"/>
    <cellStyle name="Comma 26 2 2 3 2 3" xfId="5499"/>
    <cellStyle name="Comma 26 2 2 3 2 3 2" xfId="5500"/>
    <cellStyle name="Comma 26 2 2 3 2 4" xfId="5501"/>
    <cellStyle name="Comma 26 2 2 3 3" xfId="5502"/>
    <cellStyle name="Comma 26 2 2 3 3 2" xfId="5503"/>
    <cellStyle name="Comma 26 2 2 3 3 2 2" xfId="5504"/>
    <cellStyle name="Comma 26 2 2 3 3 3" xfId="5505"/>
    <cellStyle name="Comma 26 2 2 3 4" xfId="5506"/>
    <cellStyle name="Comma 26 2 2 3 4 2" xfId="5507"/>
    <cellStyle name="Comma 26 2 2 3 5" xfId="5508"/>
    <cellStyle name="Comma 26 2 2 4" xfId="5509"/>
    <cellStyle name="Comma 26 2 2 4 2" xfId="5510"/>
    <cellStyle name="Comma 26 2 2 4 2 2" xfId="5511"/>
    <cellStyle name="Comma 26 2 2 4 2 2 2" xfId="5512"/>
    <cellStyle name="Comma 26 2 2 4 2 3" xfId="5513"/>
    <cellStyle name="Comma 26 2 2 4 3" xfId="5514"/>
    <cellStyle name="Comma 26 2 2 4 3 2" xfId="5515"/>
    <cellStyle name="Comma 26 2 2 4 4" xfId="5516"/>
    <cellStyle name="Comma 26 2 2 5" xfId="5517"/>
    <cellStyle name="Comma 26 2 2 5 2" xfId="5518"/>
    <cellStyle name="Comma 26 2 2 5 2 2" xfId="5519"/>
    <cellStyle name="Comma 26 2 2 5 3" xfId="5520"/>
    <cellStyle name="Comma 26 2 2 6" xfId="5521"/>
    <cellStyle name="Comma 26 2 2 6 2" xfId="5522"/>
    <cellStyle name="Comma 26 2 2 7" xfId="5523"/>
    <cellStyle name="Comma 26 2 3" xfId="5524"/>
    <cellStyle name="Comma 26 2 3 2" xfId="5525"/>
    <cellStyle name="Comma 26 2 3 2 2" xfId="5526"/>
    <cellStyle name="Comma 26 2 3 2 2 2" xfId="5527"/>
    <cellStyle name="Comma 26 2 3 2 2 2 2" xfId="5528"/>
    <cellStyle name="Comma 26 2 3 2 2 2 2 2" xfId="5529"/>
    <cellStyle name="Comma 26 2 3 2 2 2 3" xfId="5530"/>
    <cellStyle name="Comma 26 2 3 2 2 3" xfId="5531"/>
    <cellStyle name="Comma 26 2 3 2 2 3 2" xfId="5532"/>
    <cellStyle name="Comma 26 2 3 2 2 4" xfId="5533"/>
    <cellStyle name="Comma 26 2 3 2 3" xfId="5534"/>
    <cellStyle name="Comma 26 2 3 2 3 2" xfId="5535"/>
    <cellStyle name="Comma 26 2 3 2 3 2 2" xfId="5536"/>
    <cellStyle name="Comma 26 2 3 2 3 3" xfId="5537"/>
    <cellStyle name="Comma 26 2 3 2 4" xfId="5538"/>
    <cellStyle name="Comma 26 2 3 2 4 2" xfId="5539"/>
    <cellStyle name="Comma 26 2 3 2 5" xfId="5540"/>
    <cellStyle name="Comma 26 2 3 3" xfId="5541"/>
    <cellStyle name="Comma 26 2 3 3 2" xfId="5542"/>
    <cellStyle name="Comma 26 2 3 3 2 2" xfId="5543"/>
    <cellStyle name="Comma 26 2 3 3 2 2 2" xfId="5544"/>
    <cellStyle name="Comma 26 2 3 3 2 3" xfId="5545"/>
    <cellStyle name="Comma 26 2 3 3 3" xfId="5546"/>
    <cellStyle name="Comma 26 2 3 3 3 2" xfId="5547"/>
    <cellStyle name="Comma 26 2 3 3 4" xfId="5548"/>
    <cellStyle name="Comma 26 2 3 4" xfId="5549"/>
    <cellStyle name="Comma 26 2 3 4 2" xfId="5550"/>
    <cellStyle name="Comma 26 2 3 4 2 2" xfId="5551"/>
    <cellStyle name="Comma 26 2 3 4 3" xfId="5552"/>
    <cellStyle name="Comma 26 2 3 5" xfId="5553"/>
    <cellStyle name="Comma 26 2 3 5 2" xfId="5554"/>
    <cellStyle name="Comma 26 2 3 6" xfId="5555"/>
    <cellStyle name="Comma 26 2 4" xfId="5556"/>
    <cellStyle name="Comma 26 2 4 2" xfId="5557"/>
    <cellStyle name="Comma 26 2 4 2 2" xfId="5558"/>
    <cellStyle name="Comma 26 2 4 2 2 2" xfId="5559"/>
    <cellStyle name="Comma 26 2 4 2 2 2 2" xfId="5560"/>
    <cellStyle name="Comma 26 2 4 2 2 3" xfId="5561"/>
    <cellStyle name="Comma 26 2 4 2 3" xfId="5562"/>
    <cellStyle name="Comma 26 2 4 2 3 2" xfId="5563"/>
    <cellStyle name="Comma 26 2 4 2 4" xfId="5564"/>
    <cellStyle name="Comma 26 2 4 3" xfId="5565"/>
    <cellStyle name="Comma 26 2 4 3 2" xfId="5566"/>
    <cellStyle name="Comma 26 2 4 3 2 2" xfId="5567"/>
    <cellStyle name="Comma 26 2 4 3 3" xfId="5568"/>
    <cellStyle name="Comma 26 2 4 4" xfId="5569"/>
    <cellStyle name="Comma 26 2 4 4 2" xfId="5570"/>
    <cellStyle name="Comma 26 2 4 5" xfId="5571"/>
    <cellStyle name="Comma 26 2 5" xfId="5572"/>
    <cellStyle name="Comma 26 2 5 2" xfId="5573"/>
    <cellStyle name="Comma 26 2 5 2 2" xfId="5574"/>
    <cellStyle name="Comma 26 2 5 2 2 2" xfId="5575"/>
    <cellStyle name="Comma 26 2 5 2 3" xfId="5576"/>
    <cellStyle name="Comma 26 2 5 3" xfId="5577"/>
    <cellStyle name="Comma 26 2 5 3 2" xfId="5578"/>
    <cellStyle name="Comma 26 2 5 4" xfId="5579"/>
    <cellStyle name="Comma 26 2 6" xfId="5580"/>
    <cellStyle name="Comma 26 2 6 2" xfId="5581"/>
    <cellStyle name="Comma 26 2 6 2 2" xfId="5582"/>
    <cellStyle name="Comma 26 2 6 3" xfId="5583"/>
    <cellStyle name="Comma 26 2 7" xfId="5584"/>
    <cellStyle name="Comma 26 2 7 2" xfId="5585"/>
    <cellStyle name="Comma 26 2 8" xfId="5586"/>
    <cellStyle name="Comma 26 3" xfId="5587"/>
    <cellStyle name="Comma 26 3 2" xfId="5588"/>
    <cellStyle name="Comma 26 3 2 2" xfId="5589"/>
    <cellStyle name="Comma 26 3 2 2 2" xfId="5590"/>
    <cellStyle name="Comma 26 3 2 2 2 2" xfId="5591"/>
    <cellStyle name="Comma 26 3 2 2 2 2 2" xfId="5592"/>
    <cellStyle name="Comma 26 3 2 2 2 2 2 2" xfId="5593"/>
    <cellStyle name="Comma 26 3 2 2 2 2 2 2 2" xfId="5594"/>
    <cellStyle name="Comma 26 3 2 2 2 2 2 3" xfId="5595"/>
    <cellStyle name="Comma 26 3 2 2 2 2 3" xfId="5596"/>
    <cellStyle name="Comma 26 3 2 2 2 2 3 2" xfId="5597"/>
    <cellStyle name="Comma 26 3 2 2 2 2 4" xfId="5598"/>
    <cellStyle name="Comma 26 3 2 2 2 3" xfId="5599"/>
    <cellStyle name="Comma 26 3 2 2 2 3 2" xfId="5600"/>
    <cellStyle name="Comma 26 3 2 2 2 3 2 2" xfId="5601"/>
    <cellStyle name="Comma 26 3 2 2 2 3 3" xfId="5602"/>
    <cellStyle name="Comma 26 3 2 2 2 4" xfId="5603"/>
    <cellStyle name="Comma 26 3 2 2 2 4 2" xfId="5604"/>
    <cellStyle name="Comma 26 3 2 2 2 5" xfId="5605"/>
    <cellStyle name="Comma 26 3 2 2 3" xfId="5606"/>
    <cellStyle name="Comma 26 3 2 2 3 2" xfId="5607"/>
    <cellStyle name="Comma 26 3 2 2 3 2 2" xfId="5608"/>
    <cellStyle name="Comma 26 3 2 2 3 2 2 2" xfId="5609"/>
    <cellStyle name="Comma 26 3 2 2 3 2 3" xfId="5610"/>
    <cellStyle name="Comma 26 3 2 2 3 3" xfId="5611"/>
    <cellStyle name="Comma 26 3 2 2 3 3 2" xfId="5612"/>
    <cellStyle name="Comma 26 3 2 2 3 4" xfId="5613"/>
    <cellStyle name="Comma 26 3 2 2 4" xfId="5614"/>
    <cellStyle name="Comma 26 3 2 2 4 2" xfId="5615"/>
    <cellStyle name="Comma 26 3 2 2 4 2 2" xfId="5616"/>
    <cellStyle name="Comma 26 3 2 2 4 3" xfId="5617"/>
    <cellStyle name="Comma 26 3 2 2 5" xfId="5618"/>
    <cellStyle name="Comma 26 3 2 2 5 2" xfId="5619"/>
    <cellStyle name="Comma 26 3 2 2 6" xfId="5620"/>
    <cellStyle name="Comma 26 3 2 3" xfId="5621"/>
    <cellStyle name="Comma 26 3 2 3 2" xfId="5622"/>
    <cellStyle name="Comma 26 3 2 3 2 2" xfId="5623"/>
    <cellStyle name="Comma 26 3 2 3 2 2 2" xfId="5624"/>
    <cellStyle name="Comma 26 3 2 3 2 2 2 2" xfId="5625"/>
    <cellStyle name="Comma 26 3 2 3 2 2 3" xfId="5626"/>
    <cellStyle name="Comma 26 3 2 3 2 3" xfId="5627"/>
    <cellStyle name="Comma 26 3 2 3 2 3 2" xfId="5628"/>
    <cellStyle name="Comma 26 3 2 3 2 4" xfId="5629"/>
    <cellStyle name="Comma 26 3 2 3 3" xfId="5630"/>
    <cellStyle name="Comma 26 3 2 3 3 2" xfId="5631"/>
    <cellStyle name="Comma 26 3 2 3 3 2 2" xfId="5632"/>
    <cellStyle name="Comma 26 3 2 3 3 3" xfId="5633"/>
    <cellStyle name="Comma 26 3 2 3 4" xfId="5634"/>
    <cellStyle name="Comma 26 3 2 3 4 2" xfId="5635"/>
    <cellStyle name="Comma 26 3 2 3 5" xfId="5636"/>
    <cellStyle name="Comma 26 3 2 4" xfId="5637"/>
    <cellStyle name="Comma 26 3 2 4 2" xfId="5638"/>
    <cellStyle name="Comma 26 3 2 4 2 2" xfId="5639"/>
    <cellStyle name="Comma 26 3 2 4 2 2 2" xfId="5640"/>
    <cellStyle name="Comma 26 3 2 4 2 3" xfId="5641"/>
    <cellStyle name="Comma 26 3 2 4 3" xfId="5642"/>
    <cellStyle name="Comma 26 3 2 4 3 2" xfId="5643"/>
    <cellStyle name="Comma 26 3 2 4 4" xfId="5644"/>
    <cellStyle name="Comma 26 3 2 5" xfId="5645"/>
    <cellStyle name="Comma 26 3 2 5 2" xfId="5646"/>
    <cellStyle name="Comma 26 3 2 5 2 2" xfId="5647"/>
    <cellStyle name="Comma 26 3 2 5 3" xfId="5648"/>
    <cellStyle name="Comma 26 3 2 6" xfId="5649"/>
    <cellStyle name="Comma 26 3 2 6 2" xfId="5650"/>
    <cellStyle name="Comma 26 3 2 7" xfId="5651"/>
    <cellStyle name="Comma 26 3 3" xfId="5652"/>
    <cellStyle name="Comma 26 3 3 2" xfId="5653"/>
    <cellStyle name="Comma 26 3 3 2 2" xfId="5654"/>
    <cellStyle name="Comma 26 3 3 2 2 2" xfId="5655"/>
    <cellStyle name="Comma 26 3 3 2 2 2 2" xfId="5656"/>
    <cellStyle name="Comma 26 3 3 2 2 2 2 2" xfId="5657"/>
    <cellStyle name="Comma 26 3 3 2 2 2 3" xfId="5658"/>
    <cellStyle name="Comma 26 3 3 2 2 3" xfId="5659"/>
    <cellStyle name="Comma 26 3 3 2 2 3 2" xfId="5660"/>
    <cellStyle name="Comma 26 3 3 2 2 4" xfId="5661"/>
    <cellStyle name="Comma 26 3 3 2 3" xfId="5662"/>
    <cellStyle name="Comma 26 3 3 2 3 2" xfId="5663"/>
    <cellStyle name="Comma 26 3 3 2 3 2 2" xfId="5664"/>
    <cellStyle name="Comma 26 3 3 2 3 3" xfId="5665"/>
    <cellStyle name="Comma 26 3 3 2 4" xfId="5666"/>
    <cellStyle name="Comma 26 3 3 2 4 2" xfId="5667"/>
    <cellStyle name="Comma 26 3 3 2 5" xfId="5668"/>
    <cellStyle name="Comma 26 3 3 3" xfId="5669"/>
    <cellStyle name="Comma 26 3 3 3 2" xfId="5670"/>
    <cellStyle name="Comma 26 3 3 3 2 2" xfId="5671"/>
    <cellStyle name="Comma 26 3 3 3 2 2 2" xfId="5672"/>
    <cellStyle name="Comma 26 3 3 3 2 3" xfId="5673"/>
    <cellStyle name="Comma 26 3 3 3 3" xfId="5674"/>
    <cellStyle name="Comma 26 3 3 3 3 2" xfId="5675"/>
    <cellStyle name="Comma 26 3 3 3 4" xfId="5676"/>
    <cellStyle name="Comma 26 3 3 4" xfId="5677"/>
    <cellStyle name="Comma 26 3 3 4 2" xfId="5678"/>
    <cellStyle name="Comma 26 3 3 4 2 2" xfId="5679"/>
    <cellStyle name="Comma 26 3 3 4 3" xfId="5680"/>
    <cellStyle name="Comma 26 3 3 5" xfId="5681"/>
    <cellStyle name="Comma 26 3 3 5 2" xfId="5682"/>
    <cellStyle name="Comma 26 3 3 6" xfId="5683"/>
    <cellStyle name="Comma 26 3 4" xfId="5684"/>
    <cellStyle name="Comma 26 3 4 2" xfId="5685"/>
    <cellStyle name="Comma 26 3 4 2 2" xfId="5686"/>
    <cellStyle name="Comma 26 3 4 2 2 2" xfId="5687"/>
    <cellStyle name="Comma 26 3 4 2 2 2 2" xfId="5688"/>
    <cellStyle name="Comma 26 3 4 2 2 3" xfId="5689"/>
    <cellStyle name="Comma 26 3 4 2 3" xfId="5690"/>
    <cellStyle name="Comma 26 3 4 2 3 2" xfId="5691"/>
    <cellStyle name="Comma 26 3 4 2 4" xfId="5692"/>
    <cellStyle name="Comma 26 3 4 3" xfId="5693"/>
    <cellStyle name="Comma 26 3 4 3 2" xfId="5694"/>
    <cellStyle name="Comma 26 3 4 3 2 2" xfId="5695"/>
    <cellStyle name="Comma 26 3 4 3 3" xfId="5696"/>
    <cellStyle name="Comma 26 3 4 4" xfId="5697"/>
    <cellStyle name="Comma 26 3 4 4 2" xfId="5698"/>
    <cellStyle name="Comma 26 3 4 5" xfId="5699"/>
    <cellStyle name="Comma 26 3 5" xfId="5700"/>
    <cellStyle name="Comma 26 3 5 2" xfId="5701"/>
    <cellStyle name="Comma 26 3 5 2 2" xfId="5702"/>
    <cellStyle name="Comma 26 3 5 2 2 2" xfId="5703"/>
    <cellStyle name="Comma 26 3 5 2 3" xfId="5704"/>
    <cellStyle name="Comma 26 3 5 3" xfId="5705"/>
    <cellStyle name="Comma 26 3 5 3 2" xfId="5706"/>
    <cellStyle name="Comma 26 3 5 4" xfId="5707"/>
    <cellStyle name="Comma 26 3 6" xfId="5708"/>
    <cellStyle name="Comma 26 3 6 2" xfId="5709"/>
    <cellStyle name="Comma 26 3 6 2 2" xfId="5710"/>
    <cellStyle name="Comma 26 3 6 3" xfId="5711"/>
    <cellStyle name="Comma 26 3 7" xfId="5712"/>
    <cellStyle name="Comma 26 3 7 2" xfId="5713"/>
    <cellStyle name="Comma 26 3 8" xfId="5714"/>
    <cellStyle name="Comma 26 4" xfId="5715"/>
    <cellStyle name="Comma 26 4 2" xfId="5716"/>
    <cellStyle name="Comma 26 4 2 2" xfId="5717"/>
    <cellStyle name="Comma 26 4 2 2 2" xfId="5718"/>
    <cellStyle name="Comma 26 4 2 2 2 2" xfId="5719"/>
    <cellStyle name="Comma 26 4 2 2 2 2 2" xfId="5720"/>
    <cellStyle name="Comma 26 4 2 2 2 2 2 2" xfId="5721"/>
    <cellStyle name="Comma 26 4 2 2 2 2 3" xfId="5722"/>
    <cellStyle name="Comma 26 4 2 2 2 3" xfId="5723"/>
    <cellStyle name="Comma 26 4 2 2 2 3 2" xfId="5724"/>
    <cellStyle name="Comma 26 4 2 2 2 4" xfId="5725"/>
    <cellStyle name="Comma 26 4 2 2 3" xfId="5726"/>
    <cellStyle name="Comma 26 4 2 2 3 2" xfId="5727"/>
    <cellStyle name="Comma 26 4 2 2 3 2 2" xfId="5728"/>
    <cellStyle name="Comma 26 4 2 2 3 3" xfId="5729"/>
    <cellStyle name="Comma 26 4 2 2 4" xfId="5730"/>
    <cellStyle name="Comma 26 4 2 2 4 2" xfId="5731"/>
    <cellStyle name="Comma 26 4 2 2 5" xfId="5732"/>
    <cellStyle name="Comma 26 4 2 3" xfId="5733"/>
    <cellStyle name="Comma 26 4 2 3 2" xfId="5734"/>
    <cellStyle name="Comma 26 4 2 3 2 2" xfId="5735"/>
    <cellStyle name="Comma 26 4 2 3 2 2 2" xfId="5736"/>
    <cellStyle name="Comma 26 4 2 3 2 3" xfId="5737"/>
    <cellStyle name="Comma 26 4 2 3 3" xfId="5738"/>
    <cellStyle name="Comma 26 4 2 3 3 2" xfId="5739"/>
    <cellStyle name="Comma 26 4 2 3 4" xfId="5740"/>
    <cellStyle name="Comma 26 4 2 4" xfId="5741"/>
    <cellStyle name="Comma 26 4 2 4 2" xfId="5742"/>
    <cellStyle name="Comma 26 4 2 4 2 2" xfId="5743"/>
    <cellStyle name="Comma 26 4 2 4 3" xfId="5744"/>
    <cellStyle name="Comma 26 4 2 5" xfId="5745"/>
    <cellStyle name="Comma 26 4 2 5 2" xfId="5746"/>
    <cellStyle name="Comma 26 4 2 6" xfId="5747"/>
    <cellStyle name="Comma 26 4 3" xfId="5748"/>
    <cellStyle name="Comma 26 4 3 2" xfId="5749"/>
    <cellStyle name="Comma 26 4 3 2 2" xfId="5750"/>
    <cellStyle name="Comma 26 4 3 2 2 2" xfId="5751"/>
    <cellStyle name="Comma 26 4 3 2 2 2 2" xfId="5752"/>
    <cellStyle name="Comma 26 4 3 2 2 3" xfId="5753"/>
    <cellStyle name="Comma 26 4 3 2 3" xfId="5754"/>
    <cellStyle name="Comma 26 4 3 2 3 2" xfId="5755"/>
    <cellStyle name="Comma 26 4 3 2 4" xfId="5756"/>
    <cellStyle name="Comma 26 4 3 3" xfId="5757"/>
    <cellStyle name="Comma 26 4 3 3 2" xfId="5758"/>
    <cellStyle name="Comma 26 4 3 3 2 2" xfId="5759"/>
    <cellStyle name="Comma 26 4 3 3 3" xfId="5760"/>
    <cellStyle name="Comma 26 4 3 4" xfId="5761"/>
    <cellStyle name="Comma 26 4 3 4 2" xfId="5762"/>
    <cellStyle name="Comma 26 4 3 5" xfId="5763"/>
    <cellStyle name="Comma 26 4 4" xfId="5764"/>
    <cellStyle name="Comma 26 4 4 2" xfId="5765"/>
    <cellStyle name="Comma 26 4 4 2 2" xfId="5766"/>
    <cellStyle name="Comma 26 4 4 2 2 2" xfId="5767"/>
    <cellStyle name="Comma 26 4 4 2 3" xfId="5768"/>
    <cellStyle name="Comma 26 4 4 3" xfId="5769"/>
    <cellStyle name="Comma 26 4 4 3 2" xfId="5770"/>
    <cellStyle name="Comma 26 4 4 4" xfId="5771"/>
    <cellStyle name="Comma 26 4 5" xfId="5772"/>
    <cellStyle name="Comma 26 4 5 2" xfId="5773"/>
    <cellStyle name="Comma 26 4 5 2 2" xfId="5774"/>
    <cellStyle name="Comma 26 4 5 3" xfId="5775"/>
    <cellStyle name="Comma 26 4 6" xfId="5776"/>
    <cellStyle name="Comma 26 4 6 2" xfId="5777"/>
    <cellStyle name="Comma 26 4 7" xfId="5778"/>
    <cellStyle name="Comma 26 5" xfId="5779"/>
    <cellStyle name="Comma 26 5 2" xfId="5780"/>
    <cellStyle name="Comma 26 5 2 2" xfId="5781"/>
    <cellStyle name="Comma 26 5 2 2 2" xfId="5782"/>
    <cellStyle name="Comma 26 5 2 2 2 2" xfId="5783"/>
    <cellStyle name="Comma 26 5 2 2 2 2 2" xfId="5784"/>
    <cellStyle name="Comma 26 5 2 2 2 3" xfId="5785"/>
    <cellStyle name="Comma 26 5 2 2 3" xfId="5786"/>
    <cellStyle name="Comma 26 5 2 2 3 2" xfId="5787"/>
    <cellStyle name="Comma 26 5 2 2 4" xfId="5788"/>
    <cellStyle name="Comma 26 5 2 3" xfId="5789"/>
    <cellStyle name="Comma 26 5 2 3 2" xfId="5790"/>
    <cellStyle name="Comma 26 5 2 3 2 2" xfId="5791"/>
    <cellStyle name="Comma 26 5 2 3 3" xfId="5792"/>
    <cellStyle name="Comma 26 5 2 4" xfId="5793"/>
    <cellStyle name="Comma 26 5 2 4 2" xfId="5794"/>
    <cellStyle name="Comma 26 5 2 5" xfId="5795"/>
    <cellStyle name="Comma 26 5 3" xfId="5796"/>
    <cellStyle name="Comma 26 5 3 2" xfId="5797"/>
    <cellStyle name="Comma 26 5 3 2 2" xfId="5798"/>
    <cellStyle name="Comma 26 5 3 2 2 2" xfId="5799"/>
    <cellStyle name="Comma 26 5 3 2 3" xfId="5800"/>
    <cellStyle name="Comma 26 5 3 3" xfId="5801"/>
    <cellStyle name="Comma 26 5 3 3 2" xfId="5802"/>
    <cellStyle name="Comma 26 5 3 4" xfId="5803"/>
    <cellStyle name="Comma 26 5 4" xfId="5804"/>
    <cellStyle name="Comma 26 5 4 2" xfId="5805"/>
    <cellStyle name="Comma 26 5 4 2 2" xfId="5806"/>
    <cellStyle name="Comma 26 5 4 3" xfId="5807"/>
    <cellStyle name="Comma 26 5 5" xfId="5808"/>
    <cellStyle name="Comma 26 5 5 2" xfId="5809"/>
    <cellStyle name="Comma 26 5 6" xfId="5810"/>
    <cellStyle name="Comma 26 6" xfId="5811"/>
    <cellStyle name="Comma 26 7" xfId="5812"/>
    <cellStyle name="Comma 26 7 2" xfId="5813"/>
    <cellStyle name="Comma 26 7 2 2" xfId="5814"/>
    <cellStyle name="Comma 26 7 2 2 2" xfId="5815"/>
    <cellStyle name="Comma 26 7 2 2 2 2" xfId="5816"/>
    <cellStyle name="Comma 26 7 2 2 3" xfId="5817"/>
    <cellStyle name="Comma 26 7 2 3" xfId="5818"/>
    <cellStyle name="Comma 26 7 2 3 2" xfId="5819"/>
    <cellStyle name="Comma 26 7 2 4" xfId="5820"/>
    <cellStyle name="Comma 26 7 3" xfId="5821"/>
    <cellStyle name="Comma 26 7 3 2" xfId="5822"/>
    <cellStyle name="Comma 26 7 3 2 2" xfId="5823"/>
    <cellStyle name="Comma 26 7 3 3" xfId="5824"/>
    <cellStyle name="Comma 26 7 4" xfId="5825"/>
    <cellStyle name="Comma 26 7 4 2" xfId="5826"/>
    <cellStyle name="Comma 26 7 5" xfId="5827"/>
    <cellStyle name="Comma 26 8" xfId="5828"/>
    <cellStyle name="Comma 26 8 2" xfId="5829"/>
    <cellStyle name="Comma 26 8 2 2" xfId="5830"/>
    <cellStyle name="Comma 26 8 2 2 2" xfId="5831"/>
    <cellStyle name="Comma 26 8 2 3" xfId="5832"/>
    <cellStyle name="Comma 26 8 3" xfId="5833"/>
    <cellStyle name="Comma 26 8 3 2" xfId="5834"/>
    <cellStyle name="Comma 26 8 4" xfId="5835"/>
    <cellStyle name="Comma 26 9" xfId="5836"/>
    <cellStyle name="Comma 26 9 2" xfId="5837"/>
    <cellStyle name="Comma 26 9 2 2" xfId="5838"/>
    <cellStyle name="Comma 26 9 3" xfId="5839"/>
    <cellStyle name="Comma 27" xfId="5840"/>
    <cellStyle name="Comma 27 10" xfId="5841"/>
    <cellStyle name="Comma 27 10 2" xfId="5842"/>
    <cellStyle name="Comma 27 11" xfId="5843"/>
    <cellStyle name="Comma 27 2" xfId="5844"/>
    <cellStyle name="Comma 27 2 2" xfId="5845"/>
    <cellStyle name="Comma 27 2 2 2" xfId="5846"/>
    <cellStyle name="Comma 27 2 2 2 2" xfId="5847"/>
    <cellStyle name="Comma 27 2 2 2 2 2" xfId="5848"/>
    <cellStyle name="Comma 27 2 2 2 2 2 2" xfId="5849"/>
    <cellStyle name="Comma 27 2 2 2 2 2 2 2" xfId="5850"/>
    <cellStyle name="Comma 27 2 2 2 2 2 2 2 2" xfId="5851"/>
    <cellStyle name="Comma 27 2 2 2 2 2 2 3" xfId="5852"/>
    <cellStyle name="Comma 27 2 2 2 2 2 3" xfId="5853"/>
    <cellStyle name="Comma 27 2 2 2 2 2 3 2" xfId="5854"/>
    <cellStyle name="Comma 27 2 2 2 2 2 4" xfId="5855"/>
    <cellStyle name="Comma 27 2 2 2 2 3" xfId="5856"/>
    <cellStyle name="Comma 27 2 2 2 2 3 2" xfId="5857"/>
    <cellStyle name="Comma 27 2 2 2 2 3 2 2" xfId="5858"/>
    <cellStyle name="Comma 27 2 2 2 2 3 3" xfId="5859"/>
    <cellStyle name="Comma 27 2 2 2 2 4" xfId="5860"/>
    <cellStyle name="Comma 27 2 2 2 2 4 2" xfId="5861"/>
    <cellStyle name="Comma 27 2 2 2 2 5" xfId="5862"/>
    <cellStyle name="Comma 27 2 2 2 3" xfId="5863"/>
    <cellStyle name="Comma 27 2 2 2 3 2" xfId="5864"/>
    <cellStyle name="Comma 27 2 2 2 3 2 2" xfId="5865"/>
    <cellStyle name="Comma 27 2 2 2 3 2 2 2" xfId="5866"/>
    <cellStyle name="Comma 27 2 2 2 3 2 3" xfId="5867"/>
    <cellStyle name="Comma 27 2 2 2 3 3" xfId="5868"/>
    <cellStyle name="Comma 27 2 2 2 3 3 2" xfId="5869"/>
    <cellStyle name="Comma 27 2 2 2 3 4" xfId="5870"/>
    <cellStyle name="Comma 27 2 2 2 4" xfId="5871"/>
    <cellStyle name="Comma 27 2 2 2 4 2" xfId="5872"/>
    <cellStyle name="Comma 27 2 2 2 4 2 2" xfId="5873"/>
    <cellStyle name="Comma 27 2 2 2 4 3" xfId="5874"/>
    <cellStyle name="Comma 27 2 2 2 5" xfId="5875"/>
    <cellStyle name="Comma 27 2 2 2 5 2" xfId="5876"/>
    <cellStyle name="Comma 27 2 2 2 6" xfId="5877"/>
    <cellStyle name="Comma 27 2 2 3" xfId="5878"/>
    <cellStyle name="Comma 27 2 2 3 2" xfId="5879"/>
    <cellStyle name="Comma 27 2 2 3 2 2" xfId="5880"/>
    <cellStyle name="Comma 27 2 2 3 2 2 2" xfId="5881"/>
    <cellStyle name="Comma 27 2 2 3 2 2 2 2" xfId="5882"/>
    <cellStyle name="Comma 27 2 2 3 2 2 3" xfId="5883"/>
    <cellStyle name="Comma 27 2 2 3 2 3" xfId="5884"/>
    <cellStyle name="Comma 27 2 2 3 2 3 2" xfId="5885"/>
    <cellStyle name="Comma 27 2 2 3 2 4" xfId="5886"/>
    <cellStyle name="Comma 27 2 2 3 3" xfId="5887"/>
    <cellStyle name="Comma 27 2 2 3 3 2" xfId="5888"/>
    <cellStyle name="Comma 27 2 2 3 3 2 2" xfId="5889"/>
    <cellStyle name="Comma 27 2 2 3 3 3" xfId="5890"/>
    <cellStyle name="Comma 27 2 2 3 4" xfId="5891"/>
    <cellStyle name="Comma 27 2 2 3 4 2" xfId="5892"/>
    <cellStyle name="Comma 27 2 2 3 5" xfId="5893"/>
    <cellStyle name="Comma 27 2 2 4" xfId="5894"/>
    <cellStyle name="Comma 27 2 2 4 2" xfId="5895"/>
    <cellStyle name="Comma 27 2 2 4 2 2" xfId="5896"/>
    <cellStyle name="Comma 27 2 2 4 2 2 2" xfId="5897"/>
    <cellStyle name="Comma 27 2 2 4 2 3" xfId="5898"/>
    <cellStyle name="Comma 27 2 2 4 3" xfId="5899"/>
    <cellStyle name="Comma 27 2 2 4 3 2" xfId="5900"/>
    <cellStyle name="Comma 27 2 2 4 4" xfId="5901"/>
    <cellStyle name="Comma 27 2 2 5" xfId="5902"/>
    <cellStyle name="Comma 27 2 2 5 2" xfId="5903"/>
    <cellStyle name="Comma 27 2 2 5 2 2" xfId="5904"/>
    <cellStyle name="Comma 27 2 2 5 3" xfId="5905"/>
    <cellStyle name="Comma 27 2 2 6" xfId="5906"/>
    <cellStyle name="Comma 27 2 2 6 2" xfId="5907"/>
    <cellStyle name="Comma 27 2 2 7" xfId="5908"/>
    <cellStyle name="Comma 27 2 3" xfId="5909"/>
    <cellStyle name="Comma 27 2 3 2" xfId="5910"/>
    <cellStyle name="Comma 27 2 3 2 2" xfId="5911"/>
    <cellStyle name="Comma 27 2 3 2 2 2" xfId="5912"/>
    <cellStyle name="Comma 27 2 3 2 2 2 2" xfId="5913"/>
    <cellStyle name="Comma 27 2 3 2 2 2 2 2" xfId="5914"/>
    <cellStyle name="Comma 27 2 3 2 2 2 3" xfId="5915"/>
    <cellStyle name="Comma 27 2 3 2 2 3" xfId="5916"/>
    <cellStyle name="Comma 27 2 3 2 2 3 2" xfId="5917"/>
    <cellStyle name="Comma 27 2 3 2 2 4" xfId="5918"/>
    <cellStyle name="Comma 27 2 3 2 3" xfId="5919"/>
    <cellStyle name="Comma 27 2 3 2 3 2" xfId="5920"/>
    <cellStyle name="Comma 27 2 3 2 3 2 2" xfId="5921"/>
    <cellStyle name="Comma 27 2 3 2 3 3" xfId="5922"/>
    <cellStyle name="Comma 27 2 3 2 4" xfId="5923"/>
    <cellStyle name="Comma 27 2 3 2 4 2" xfId="5924"/>
    <cellStyle name="Comma 27 2 3 2 5" xfId="5925"/>
    <cellStyle name="Comma 27 2 3 3" xfId="5926"/>
    <cellStyle name="Comma 27 2 3 3 2" xfId="5927"/>
    <cellStyle name="Comma 27 2 3 3 2 2" xfId="5928"/>
    <cellStyle name="Comma 27 2 3 3 2 2 2" xfId="5929"/>
    <cellStyle name="Comma 27 2 3 3 2 3" xfId="5930"/>
    <cellStyle name="Comma 27 2 3 3 3" xfId="5931"/>
    <cellStyle name="Comma 27 2 3 3 3 2" xfId="5932"/>
    <cellStyle name="Comma 27 2 3 3 4" xfId="5933"/>
    <cellStyle name="Comma 27 2 3 4" xfId="5934"/>
    <cellStyle name="Comma 27 2 3 4 2" xfId="5935"/>
    <cellStyle name="Comma 27 2 3 4 2 2" xfId="5936"/>
    <cellStyle name="Comma 27 2 3 4 3" xfId="5937"/>
    <cellStyle name="Comma 27 2 3 5" xfId="5938"/>
    <cellStyle name="Comma 27 2 3 5 2" xfId="5939"/>
    <cellStyle name="Comma 27 2 3 6" xfId="5940"/>
    <cellStyle name="Comma 27 2 4" xfId="5941"/>
    <cellStyle name="Comma 27 2 4 2" xfId="5942"/>
    <cellStyle name="Comma 27 2 4 2 2" xfId="5943"/>
    <cellStyle name="Comma 27 2 4 2 2 2" xfId="5944"/>
    <cellStyle name="Comma 27 2 4 2 2 2 2" xfId="5945"/>
    <cellStyle name="Comma 27 2 4 2 2 3" xfId="5946"/>
    <cellStyle name="Comma 27 2 4 2 3" xfId="5947"/>
    <cellStyle name="Comma 27 2 4 2 3 2" xfId="5948"/>
    <cellStyle name="Comma 27 2 4 2 4" xfId="5949"/>
    <cellStyle name="Comma 27 2 4 3" xfId="5950"/>
    <cellStyle name="Comma 27 2 4 3 2" xfId="5951"/>
    <cellStyle name="Comma 27 2 4 3 2 2" xfId="5952"/>
    <cellStyle name="Comma 27 2 4 3 3" xfId="5953"/>
    <cellStyle name="Comma 27 2 4 4" xfId="5954"/>
    <cellStyle name="Comma 27 2 4 4 2" xfId="5955"/>
    <cellStyle name="Comma 27 2 4 5" xfId="5956"/>
    <cellStyle name="Comma 27 2 5" xfId="5957"/>
    <cellStyle name="Comma 27 2 5 2" xfId="5958"/>
    <cellStyle name="Comma 27 2 5 2 2" xfId="5959"/>
    <cellStyle name="Comma 27 2 5 2 2 2" xfId="5960"/>
    <cellStyle name="Comma 27 2 5 2 3" xfId="5961"/>
    <cellStyle name="Comma 27 2 5 3" xfId="5962"/>
    <cellStyle name="Comma 27 2 5 3 2" xfId="5963"/>
    <cellStyle name="Comma 27 2 5 4" xfId="5964"/>
    <cellStyle name="Comma 27 2 6" xfId="5965"/>
    <cellStyle name="Comma 27 2 6 2" xfId="5966"/>
    <cellStyle name="Comma 27 2 6 2 2" xfId="5967"/>
    <cellStyle name="Comma 27 2 6 3" xfId="5968"/>
    <cellStyle name="Comma 27 2 7" xfId="5969"/>
    <cellStyle name="Comma 27 2 7 2" xfId="5970"/>
    <cellStyle name="Comma 27 2 8" xfId="5971"/>
    <cellStyle name="Comma 27 3" xfId="5972"/>
    <cellStyle name="Comma 27 3 2" xfId="5973"/>
    <cellStyle name="Comma 27 3 2 2" xfId="5974"/>
    <cellStyle name="Comma 27 3 2 2 2" xfId="5975"/>
    <cellStyle name="Comma 27 3 2 2 2 2" xfId="5976"/>
    <cellStyle name="Comma 27 3 2 2 2 2 2" xfId="5977"/>
    <cellStyle name="Comma 27 3 2 2 2 2 2 2" xfId="5978"/>
    <cellStyle name="Comma 27 3 2 2 2 2 2 2 2" xfId="5979"/>
    <cellStyle name="Comma 27 3 2 2 2 2 2 3" xfId="5980"/>
    <cellStyle name="Comma 27 3 2 2 2 2 3" xfId="5981"/>
    <cellStyle name="Comma 27 3 2 2 2 2 3 2" xfId="5982"/>
    <cellStyle name="Comma 27 3 2 2 2 2 4" xfId="5983"/>
    <cellStyle name="Comma 27 3 2 2 2 3" xfId="5984"/>
    <cellStyle name="Comma 27 3 2 2 2 3 2" xfId="5985"/>
    <cellStyle name="Comma 27 3 2 2 2 3 2 2" xfId="5986"/>
    <cellStyle name="Comma 27 3 2 2 2 3 3" xfId="5987"/>
    <cellStyle name="Comma 27 3 2 2 2 4" xfId="5988"/>
    <cellStyle name="Comma 27 3 2 2 2 4 2" xfId="5989"/>
    <cellStyle name="Comma 27 3 2 2 2 5" xfId="5990"/>
    <cellStyle name="Comma 27 3 2 2 3" xfId="5991"/>
    <cellStyle name="Comma 27 3 2 2 3 2" xfId="5992"/>
    <cellStyle name="Comma 27 3 2 2 3 2 2" xfId="5993"/>
    <cellStyle name="Comma 27 3 2 2 3 2 2 2" xfId="5994"/>
    <cellStyle name="Comma 27 3 2 2 3 2 3" xfId="5995"/>
    <cellStyle name="Comma 27 3 2 2 3 3" xfId="5996"/>
    <cellStyle name="Comma 27 3 2 2 3 3 2" xfId="5997"/>
    <cellStyle name="Comma 27 3 2 2 3 4" xfId="5998"/>
    <cellStyle name="Comma 27 3 2 2 4" xfId="5999"/>
    <cellStyle name="Comma 27 3 2 2 4 2" xfId="6000"/>
    <cellStyle name="Comma 27 3 2 2 4 2 2" xfId="6001"/>
    <cellStyle name="Comma 27 3 2 2 4 3" xfId="6002"/>
    <cellStyle name="Comma 27 3 2 2 5" xfId="6003"/>
    <cellStyle name="Comma 27 3 2 2 5 2" xfId="6004"/>
    <cellStyle name="Comma 27 3 2 2 6" xfId="6005"/>
    <cellStyle name="Comma 27 3 2 3" xfId="6006"/>
    <cellStyle name="Comma 27 3 2 3 2" xfId="6007"/>
    <cellStyle name="Comma 27 3 2 3 2 2" xfId="6008"/>
    <cellStyle name="Comma 27 3 2 3 2 2 2" xfId="6009"/>
    <cellStyle name="Comma 27 3 2 3 2 2 2 2" xfId="6010"/>
    <cellStyle name="Comma 27 3 2 3 2 2 3" xfId="6011"/>
    <cellStyle name="Comma 27 3 2 3 2 3" xfId="6012"/>
    <cellStyle name="Comma 27 3 2 3 2 3 2" xfId="6013"/>
    <cellStyle name="Comma 27 3 2 3 2 4" xfId="6014"/>
    <cellStyle name="Comma 27 3 2 3 3" xfId="6015"/>
    <cellStyle name="Comma 27 3 2 3 3 2" xfId="6016"/>
    <cellStyle name="Comma 27 3 2 3 3 2 2" xfId="6017"/>
    <cellStyle name="Comma 27 3 2 3 3 3" xfId="6018"/>
    <cellStyle name="Comma 27 3 2 3 4" xfId="6019"/>
    <cellStyle name="Comma 27 3 2 3 4 2" xfId="6020"/>
    <cellStyle name="Comma 27 3 2 3 5" xfId="6021"/>
    <cellStyle name="Comma 27 3 2 4" xfId="6022"/>
    <cellStyle name="Comma 27 3 2 4 2" xfId="6023"/>
    <cellStyle name="Comma 27 3 2 4 2 2" xfId="6024"/>
    <cellStyle name="Comma 27 3 2 4 2 2 2" xfId="6025"/>
    <cellStyle name="Comma 27 3 2 4 2 3" xfId="6026"/>
    <cellStyle name="Comma 27 3 2 4 3" xfId="6027"/>
    <cellStyle name="Comma 27 3 2 4 3 2" xfId="6028"/>
    <cellStyle name="Comma 27 3 2 4 4" xfId="6029"/>
    <cellStyle name="Comma 27 3 2 5" xfId="6030"/>
    <cellStyle name="Comma 27 3 2 5 2" xfId="6031"/>
    <cellStyle name="Comma 27 3 2 5 2 2" xfId="6032"/>
    <cellStyle name="Comma 27 3 2 5 3" xfId="6033"/>
    <cellStyle name="Comma 27 3 2 6" xfId="6034"/>
    <cellStyle name="Comma 27 3 2 6 2" xfId="6035"/>
    <cellStyle name="Comma 27 3 2 7" xfId="6036"/>
    <cellStyle name="Comma 27 3 3" xfId="6037"/>
    <cellStyle name="Comma 27 3 3 2" xfId="6038"/>
    <cellStyle name="Comma 27 3 3 2 2" xfId="6039"/>
    <cellStyle name="Comma 27 3 3 2 2 2" xfId="6040"/>
    <cellStyle name="Comma 27 3 3 2 2 2 2" xfId="6041"/>
    <cellStyle name="Comma 27 3 3 2 2 2 2 2" xfId="6042"/>
    <cellStyle name="Comma 27 3 3 2 2 2 3" xfId="6043"/>
    <cellStyle name="Comma 27 3 3 2 2 3" xfId="6044"/>
    <cellStyle name="Comma 27 3 3 2 2 3 2" xfId="6045"/>
    <cellStyle name="Comma 27 3 3 2 2 4" xfId="6046"/>
    <cellStyle name="Comma 27 3 3 2 3" xfId="6047"/>
    <cellStyle name="Comma 27 3 3 2 3 2" xfId="6048"/>
    <cellStyle name="Comma 27 3 3 2 3 2 2" xfId="6049"/>
    <cellStyle name="Comma 27 3 3 2 3 3" xfId="6050"/>
    <cellStyle name="Comma 27 3 3 2 4" xfId="6051"/>
    <cellStyle name="Comma 27 3 3 2 4 2" xfId="6052"/>
    <cellStyle name="Comma 27 3 3 2 5" xfId="6053"/>
    <cellStyle name="Comma 27 3 3 3" xfId="6054"/>
    <cellStyle name="Comma 27 3 3 3 2" xfId="6055"/>
    <cellStyle name="Comma 27 3 3 3 2 2" xfId="6056"/>
    <cellStyle name="Comma 27 3 3 3 2 2 2" xfId="6057"/>
    <cellStyle name="Comma 27 3 3 3 2 3" xfId="6058"/>
    <cellStyle name="Comma 27 3 3 3 3" xfId="6059"/>
    <cellStyle name="Comma 27 3 3 3 3 2" xfId="6060"/>
    <cellStyle name="Comma 27 3 3 3 4" xfId="6061"/>
    <cellStyle name="Comma 27 3 3 4" xfId="6062"/>
    <cellStyle name="Comma 27 3 3 4 2" xfId="6063"/>
    <cellStyle name="Comma 27 3 3 4 2 2" xfId="6064"/>
    <cellStyle name="Comma 27 3 3 4 3" xfId="6065"/>
    <cellStyle name="Comma 27 3 3 5" xfId="6066"/>
    <cellStyle name="Comma 27 3 3 5 2" xfId="6067"/>
    <cellStyle name="Comma 27 3 3 6" xfId="6068"/>
    <cellStyle name="Comma 27 3 4" xfId="6069"/>
    <cellStyle name="Comma 27 3 4 2" xfId="6070"/>
    <cellStyle name="Comma 27 3 4 2 2" xfId="6071"/>
    <cellStyle name="Comma 27 3 4 2 2 2" xfId="6072"/>
    <cellStyle name="Comma 27 3 4 2 2 2 2" xfId="6073"/>
    <cellStyle name="Comma 27 3 4 2 2 3" xfId="6074"/>
    <cellStyle name="Comma 27 3 4 2 3" xfId="6075"/>
    <cellStyle name="Comma 27 3 4 2 3 2" xfId="6076"/>
    <cellStyle name="Comma 27 3 4 2 4" xfId="6077"/>
    <cellStyle name="Comma 27 3 4 3" xfId="6078"/>
    <cellStyle name="Comma 27 3 4 3 2" xfId="6079"/>
    <cellStyle name="Comma 27 3 4 3 2 2" xfId="6080"/>
    <cellStyle name="Comma 27 3 4 3 3" xfId="6081"/>
    <cellStyle name="Comma 27 3 4 4" xfId="6082"/>
    <cellStyle name="Comma 27 3 4 4 2" xfId="6083"/>
    <cellStyle name="Comma 27 3 4 5" xfId="6084"/>
    <cellStyle name="Comma 27 3 5" xfId="6085"/>
    <cellStyle name="Comma 27 3 5 2" xfId="6086"/>
    <cellStyle name="Comma 27 3 5 2 2" xfId="6087"/>
    <cellStyle name="Comma 27 3 5 2 2 2" xfId="6088"/>
    <cellStyle name="Comma 27 3 5 2 3" xfId="6089"/>
    <cellStyle name="Comma 27 3 5 3" xfId="6090"/>
    <cellStyle name="Comma 27 3 5 3 2" xfId="6091"/>
    <cellStyle name="Comma 27 3 5 4" xfId="6092"/>
    <cellStyle name="Comma 27 3 6" xfId="6093"/>
    <cellStyle name="Comma 27 3 6 2" xfId="6094"/>
    <cellStyle name="Comma 27 3 6 2 2" xfId="6095"/>
    <cellStyle name="Comma 27 3 6 3" xfId="6096"/>
    <cellStyle name="Comma 27 3 7" xfId="6097"/>
    <cellStyle name="Comma 27 3 7 2" xfId="6098"/>
    <cellStyle name="Comma 27 3 8" xfId="6099"/>
    <cellStyle name="Comma 27 4" xfId="6100"/>
    <cellStyle name="Comma 27 4 2" xfId="6101"/>
    <cellStyle name="Comma 27 4 2 2" xfId="6102"/>
    <cellStyle name="Comma 27 4 2 2 2" xfId="6103"/>
    <cellStyle name="Comma 27 4 2 2 2 2" xfId="6104"/>
    <cellStyle name="Comma 27 4 2 2 2 2 2" xfId="6105"/>
    <cellStyle name="Comma 27 4 2 2 2 2 2 2" xfId="6106"/>
    <cellStyle name="Comma 27 4 2 2 2 2 3" xfId="6107"/>
    <cellStyle name="Comma 27 4 2 2 2 3" xfId="6108"/>
    <cellStyle name="Comma 27 4 2 2 2 3 2" xfId="6109"/>
    <cellStyle name="Comma 27 4 2 2 2 4" xfId="6110"/>
    <cellStyle name="Comma 27 4 2 2 3" xfId="6111"/>
    <cellStyle name="Comma 27 4 2 2 3 2" xfId="6112"/>
    <cellStyle name="Comma 27 4 2 2 3 2 2" xfId="6113"/>
    <cellStyle name="Comma 27 4 2 2 3 3" xfId="6114"/>
    <cellStyle name="Comma 27 4 2 2 4" xfId="6115"/>
    <cellStyle name="Comma 27 4 2 2 4 2" xfId="6116"/>
    <cellStyle name="Comma 27 4 2 2 5" xfId="6117"/>
    <cellStyle name="Comma 27 4 2 3" xfId="6118"/>
    <cellStyle name="Comma 27 4 2 3 2" xfId="6119"/>
    <cellStyle name="Comma 27 4 2 3 2 2" xfId="6120"/>
    <cellStyle name="Comma 27 4 2 3 2 2 2" xfId="6121"/>
    <cellStyle name="Comma 27 4 2 3 2 3" xfId="6122"/>
    <cellStyle name="Comma 27 4 2 3 3" xfId="6123"/>
    <cellStyle name="Comma 27 4 2 3 3 2" xfId="6124"/>
    <cellStyle name="Comma 27 4 2 3 4" xfId="6125"/>
    <cellStyle name="Comma 27 4 2 4" xfId="6126"/>
    <cellStyle name="Comma 27 4 2 4 2" xfId="6127"/>
    <cellStyle name="Comma 27 4 2 4 2 2" xfId="6128"/>
    <cellStyle name="Comma 27 4 2 4 3" xfId="6129"/>
    <cellStyle name="Comma 27 4 2 5" xfId="6130"/>
    <cellStyle name="Comma 27 4 2 5 2" xfId="6131"/>
    <cellStyle name="Comma 27 4 2 6" xfId="6132"/>
    <cellStyle name="Comma 27 4 3" xfId="6133"/>
    <cellStyle name="Comma 27 4 3 2" xfId="6134"/>
    <cellStyle name="Comma 27 4 3 2 2" xfId="6135"/>
    <cellStyle name="Comma 27 4 3 2 2 2" xfId="6136"/>
    <cellStyle name="Comma 27 4 3 2 2 2 2" xfId="6137"/>
    <cellStyle name="Comma 27 4 3 2 2 3" xfId="6138"/>
    <cellStyle name="Comma 27 4 3 2 3" xfId="6139"/>
    <cellStyle name="Comma 27 4 3 2 3 2" xfId="6140"/>
    <cellStyle name="Comma 27 4 3 2 4" xfId="6141"/>
    <cellStyle name="Comma 27 4 3 3" xfId="6142"/>
    <cellStyle name="Comma 27 4 3 3 2" xfId="6143"/>
    <cellStyle name="Comma 27 4 3 3 2 2" xfId="6144"/>
    <cellStyle name="Comma 27 4 3 3 3" xfId="6145"/>
    <cellStyle name="Comma 27 4 3 4" xfId="6146"/>
    <cellStyle name="Comma 27 4 3 4 2" xfId="6147"/>
    <cellStyle name="Comma 27 4 3 5" xfId="6148"/>
    <cellStyle name="Comma 27 4 4" xfId="6149"/>
    <cellStyle name="Comma 27 4 4 2" xfId="6150"/>
    <cellStyle name="Comma 27 4 4 2 2" xfId="6151"/>
    <cellStyle name="Comma 27 4 4 2 2 2" xfId="6152"/>
    <cellStyle name="Comma 27 4 4 2 3" xfId="6153"/>
    <cellStyle name="Comma 27 4 4 3" xfId="6154"/>
    <cellStyle name="Comma 27 4 4 3 2" xfId="6155"/>
    <cellStyle name="Comma 27 4 4 4" xfId="6156"/>
    <cellStyle name="Comma 27 4 5" xfId="6157"/>
    <cellStyle name="Comma 27 4 5 2" xfId="6158"/>
    <cellStyle name="Comma 27 4 5 2 2" xfId="6159"/>
    <cellStyle name="Comma 27 4 5 3" xfId="6160"/>
    <cellStyle name="Comma 27 4 6" xfId="6161"/>
    <cellStyle name="Comma 27 4 6 2" xfId="6162"/>
    <cellStyle name="Comma 27 4 7" xfId="6163"/>
    <cellStyle name="Comma 27 5" xfId="6164"/>
    <cellStyle name="Comma 27 5 2" xfId="6165"/>
    <cellStyle name="Comma 27 5 2 2" xfId="6166"/>
    <cellStyle name="Comma 27 5 2 2 2" xfId="6167"/>
    <cellStyle name="Comma 27 5 2 2 2 2" xfId="6168"/>
    <cellStyle name="Comma 27 5 2 2 2 2 2" xfId="6169"/>
    <cellStyle name="Comma 27 5 2 2 2 3" xfId="6170"/>
    <cellStyle name="Comma 27 5 2 2 3" xfId="6171"/>
    <cellStyle name="Comma 27 5 2 2 3 2" xfId="6172"/>
    <cellStyle name="Comma 27 5 2 2 4" xfId="6173"/>
    <cellStyle name="Comma 27 5 2 3" xfId="6174"/>
    <cellStyle name="Comma 27 5 2 3 2" xfId="6175"/>
    <cellStyle name="Comma 27 5 2 3 2 2" xfId="6176"/>
    <cellStyle name="Comma 27 5 2 3 3" xfId="6177"/>
    <cellStyle name="Comma 27 5 2 4" xfId="6178"/>
    <cellStyle name="Comma 27 5 2 4 2" xfId="6179"/>
    <cellStyle name="Comma 27 5 2 5" xfId="6180"/>
    <cellStyle name="Comma 27 5 3" xfId="6181"/>
    <cellStyle name="Comma 27 5 3 2" xfId="6182"/>
    <cellStyle name="Comma 27 5 3 2 2" xfId="6183"/>
    <cellStyle name="Comma 27 5 3 2 2 2" xfId="6184"/>
    <cellStyle name="Comma 27 5 3 2 3" xfId="6185"/>
    <cellStyle name="Comma 27 5 3 3" xfId="6186"/>
    <cellStyle name="Comma 27 5 3 3 2" xfId="6187"/>
    <cellStyle name="Comma 27 5 3 4" xfId="6188"/>
    <cellStyle name="Comma 27 5 4" xfId="6189"/>
    <cellStyle name="Comma 27 5 4 2" xfId="6190"/>
    <cellStyle name="Comma 27 5 4 2 2" xfId="6191"/>
    <cellStyle name="Comma 27 5 4 3" xfId="6192"/>
    <cellStyle name="Comma 27 5 5" xfId="6193"/>
    <cellStyle name="Comma 27 5 5 2" xfId="6194"/>
    <cellStyle name="Comma 27 5 6" xfId="6195"/>
    <cellStyle name="Comma 27 6" xfId="6196"/>
    <cellStyle name="Comma 27 7" xfId="6197"/>
    <cellStyle name="Comma 27 7 2" xfId="6198"/>
    <cellStyle name="Comma 27 7 2 2" xfId="6199"/>
    <cellStyle name="Comma 27 7 2 2 2" xfId="6200"/>
    <cellStyle name="Comma 27 7 2 2 2 2" xfId="6201"/>
    <cellStyle name="Comma 27 7 2 2 3" xfId="6202"/>
    <cellStyle name="Comma 27 7 2 3" xfId="6203"/>
    <cellStyle name="Comma 27 7 2 3 2" xfId="6204"/>
    <cellStyle name="Comma 27 7 2 4" xfId="6205"/>
    <cellStyle name="Comma 27 7 3" xfId="6206"/>
    <cellStyle name="Comma 27 7 3 2" xfId="6207"/>
    <cellStyle name="Comma 27 7 3 2 2" xfId="6208"/>
    <cellStyle name="Comma 27 7 3 3" xfId="6209"/>
    <cellStyle name="Comma 27 7 4" xfId="6210"/>
    <cellStyle name="Comma 27 7 4 2" xfId="6211"/>
    <cellStyle name="Comma 27 7 5" xfId="6212"/>
    <cellStyle name="Comma 27 8" xfId="6213"/>
    <cellStyle name="Comma 27 8 2" xfId="6214"/>
    <cellStyle name="Comma 27 8 2 2" xfId="6215"/>
    <cellStyle name="Comma 27 8 2 2 2" xfId="6216"/>
    <cellStyle name="Comma 27 8 2 3" xfId="6217"/>
    <cellStyle name="Comma 27 8 3" xfId="6218"/>
    <cellStyle name="Comma 27 8 3 2" xfId="6219"/>
    <cellStyle name="Comma 27 8 4" xfId="6220"/>
    <cellStyle name="Comma 27 9" xfId="6221"/>
    <cellStyle name="Comma 27 9 2" xfId="6222"/>
    <cellStyle name="Comma 27 9 2 2" xfId="6223"/>
    <cellStyle name="Comma 27 9 3" xfId="6224"/>
    <cellStyle name="Comma 28" xfId="6225"/>
    <cellStyle name="Comma 28 10" xfId="6226"/>
    <cellStyle name="Comma 28 10 2" xfId="6227"/>
    <cellStyle name="Comma 28 11" xfId="6228"/>
    <cellStyle name="Comma 28 2" xfId="6229"/>
    <cellStyle name="Comma 28 2 2" xfId="6230"/>
    <cellStyle name="Comma 28 2 2 2" xfId="6231"/>
    <cellStyle name="Comma 28 2 2 2 2" xfId="6232"/>
    <cellStyle name="Comma 28 2 2 2 2 2" xfId="6233"/>
    <cellStyle name="Comma 28 2 2 2 2 2 2" xfId="6234"/>
    <cellStyle name="Comma 28 2 2 2 2 2 2 2" xfId="6235"/>
    <cellStyle name="Comma 28 2 2 2 2 2 2 2 2" xfId="6236"/>
    <cellStyle name="Comma 28 2 2 2 2 2 2 3" xfId="6237"/>
    <cellStyle name="Comma 28 2 2 2 2 2 3" xfId="6238"/>
    <cellStyle name="Comma 28 2 2 2 2 2 3 2" xfId="6239"/>
    <cellStyle name="Comma 28 2 2 2 2 2 4" xfId="6240"/>
    <cellStyle name="Comma 28 2 2 2 2 3" xfId="6241"/>
    <cellStyle name="Comma 28 2 2 2 2 3 2" xfId="6242"/>
    <cellStyle name="Comma 28 2 2 2 2 3 2 2" xfId="6243"/>
    <cellStyle name="Comma 28 2 2 2 2 3 3" xfId="6244"/>
    <cellStyle name="Comma 28 2 2 2 2 4" xfId="6245"/>
    <cellStyle name="Comma 28 2 2 2 2 4 2" xfId="6246"/>
    <cellStyle name="Comma 28 2 2 2 2 5" xfId="6247"/>
    <cellStyle name="Comma 28 2 2 2 3" xfId="6248"/>
    <cellStyle name="Comma 28 2 2 2 3 2" xfId="6249"/>
    <cellStyle name="Comma 28 2 2 2 3 2 2" xfId="6250"/>
    <cellStyle name="Comma 28 2 2 2 3 2 2 2" xfId="6251"/>
    <cellStyle name="Comma 28 2 2 2 3 2 3" xfId="6252"/>
    <cellStyle name="Comma 28 2 2 2 3 3" xfId="6253"/>
    <cellStyle name="Comma 28 2 2 2 3 3 2" xfId="6254"/>
    <cellStyle name="Comma 28 2 2 2 3 4" xfId="6255"/>
    <cellStyle name="Comma 28 2 2 2 4" xfId="6256"/>
    <cellStyle name="Comma 28 2 2 2 4 2" xfId="6257"/>
    <cellStyle name="Comma 28 2 2 2 4 2 2" xfId="6258"/>
    <cellStyle name="Comma 28 2 2 2 4 3" xfId="6259"/>
    <cellStyle name="Comma 28 2 2 2 5" xfId="6260"/>
    <cellStyle name="Comma 28 2 2 2 5 2" xfId="6261"/>
    <cellStyle name="Comma 28 2 2 2 6" xfId="6262"/>
    <cellStyle name="Comma 28 2 2 3" xfId="6263"/>
    <cellStyle name="Comma 28 2 2 3 2" xfId="6264"/>
    <cellStyle name="Comma 28 2 2 3 2 2" xfId="6265"/>
    <cellStyle name="Comma 28 2 2 3 2 2 2" xfId="6266"/>
    <cellStyle name="Comma 28 2 2 3 2 2 2 2" xfId="6267"/>
    <cellStyle name="Comma 28 2 2 3 2 2 3" xfId="6268"/>
    <cellStyle name="Comma 28 2 2 3 2 3" xfId="6269"/>
    <cellStyle name="Comma 28 2 2 3 2 3 2" xfId="6270"/>
    <cellStyle name="Comma 28 2 2 3 2 4" xfId="6271"/>
    <cellStyle name="Comma 28 2 2 3 3" xfId="6272"/>
    <cellStyle name="Comma 28 2 2 3 3 2" xfId="6273"/>
    <cellStyle name="Comma 28 2 2 3 3 2 2" xfId="6274"/>
    <cellStyle name="Comma 28 2 2 3 3 3" xfId="6275"/>
    <cellStyle name="Comma 28 2 2 3 4" xfId="6276"/>
    <cellStyle name="Comma 28 2 2 3 4 2" xfId="6277"/>
    <cellStyle name="Comma 28 2 2 3 5" xfId="6278"/>
    <cellStyle name="Comma 28 2 2 4" xfId="6279"/>
    <cellStyle name="Comma 28 2 2 4 2" xfId="6280"/>
    <cellStyle name="Comma 28 2 2 4 2 2" xfId="6281"/>
    <cellStyle name="Comma 28 2 2 4 2 2 2" xfId="6282"/>
    <cellStyle name="Comma 28 2 2 4 2 3" xfId="6283"/>
    <cellStyle name="Comma 28 2 2 4 3" xfId="6284"/>
    <cellStyle name="Comma 28 2 2 4 3 2" xfId="6285"/>
    <cellStyle name="Comma 28 2 2 4 4" xfId="6286"/>
    <cellStyle name="Comma 28 2 2 5" xfId="6287"/>
    <cellStyle name="Comma 28 2 2 5 2" xfId="6288"/>
    <cellStyle name="Comma 28 2 2 5 2 2" xfId="6289"/>
    <cellStyle name="Comma 28 2 2 5 3" xfId="6290"/>
    <cellStyle name="Comma 28 2 2 6" xfId="6291"/>
    <cellStyle name="Comma 28 2 2 6 2" xfId="6292"/>
    <cellStyle name="Comma 28 2 2 7" xfId="6293"/>
    <cellStyle name="Comma 28 2 3" xfId="6294"/>
    <cellStyle name="Comma 28 2 3 2" xfId="6295"/>
    <cellStyle name="Comma 28 2 3 2 2" xfId="6296"/>
    <cellStyle name="Comma 28 2 3 2 2 2" xfId="6297"/>
    <cellStyle name="Comma 28 2 3 2 2 2 2" xfId="6298"/>
    <cellStyle name="Comma 28 2 3 2 2 2 2 2" xfId="6299"/>
    <cellStyle name="Comma 28 2 3 2 2 2 3" xfId="6300"/>
    <cellStyle name="Comma 28 2 3 2 2 3" xfId="6301"/>
    <cellStyle name="Comma 28 2 3 2 2 3 2" xfId="6302"/>
    <cellStyle name="Comma 28 2 3 2 2 4" xfId="6303"/>
    <cellStyle name="Comma 28 2 3 2 3" xfId="6304"/>
    <cellStyle name="Comma 28 2 3 2 3 2" xfId="6305"/>
    <cellStyle name="Comma 28 2 3 2 3 2 2" xfId="6306"/>
    <cellStyle name="Comma 28 2 3 2 3 3" xfId="6307"/>
    <cellStyle name="Comma 28 2 3 2 4" xfId="6308"/>
    <cellStyle name="Comma 28 2 3 2 4 2" xfId="6309"/>
    <cellStyle name="Comma 28 2 3 2 5" xfId="6310"/>
    <cellStyle name="Comma 28 2 3 3" xfId="6311"/>
    <cellStyle name="Comma 28 2 3 3 2" xfId="6312"/>
    <cellStyle name="Comma 28 2 3 3 2 2" xfId="6313"/>
    <cellStyle name="Comma 28 2 3 3 2 2 2" xfId="6314"/>
    <cellStyle name="Comma 28 2 3 3 2 3" xfId="6315"/>
    <cellStyle name="Comma 28 2 3 3 3" xfId="6316"/>
    <cellStyle name="Comma 28 2 3 3 3 2" xfId="6317"/>
    <cellStyle name="Comma 28 2 3 3 4" xfId="6318"/>
    <cellStyle name="Comma 28 2 3 4" xfId="6319"/>
    <cellStyle name="Comma 28 2 3 4 2" xfId="6320"/>
    <cellStyle name="Comma 28 2 3 4 2 2" xfId="6321"/>
    <cellStyle name="Comma 28 2 3 4 3" xfId="6322"/>
    <cellStyle name="Comma 28 2 3 5" xfId="6323"/>
    <cellStyle name="Comma 28 2 3 5 2" xfId="6324"/>
    <cellStyle name="Comma 28 2 3 6" xfId="6325"/>
    <cellStyle name="Comma 28 2 4" xfId="6326"/>
    <cellStyle name="Comma 28 2 4 2" xfId="6327"/>
    <cellStyle name="Comma 28 2 4 2 2" xfId="6328"/>
    <cellStyle name="Comma 28 2 4 2 2 2" xfId="6329"/>
    <cellStyle name="Comma 28 2 4 2 2 2 2" xfId="6330"/>
    <cellStyle name="Comma 28 2 4 2 2 3" xfId="6331"/>
    <cellStyle name="Comma 28 2 4 2 3" xfId="6332"/>
    <cellStyle name="Comma 28 2 4 2 3 2" xfId="6333"/>
    <cellStyle name="Comma 28 2 4 2 4" xfId="6334"/>
    <cellStyle name="Comma 28 2 4 3" xfId="6335"/>
    <cellStyle name="Comma 28 2 4 3 2" xfId="6336"/>
    <cellStyle name="Comma 28 2 4 3 2 2" xfId="6337"/>
    <cellStyle name="Comma 28 2 4 3 3" xfId="6338"/>
    <cellStyle name="Comma 28 2 4 4" xfId="6339"/>
    <cellStyle name="Comma 28 2 4 4 2" xfId="6340"/>
    <cellStyle name="Comma 28 2 4 5" xfId="6341"/>
    <cellStyle name="Comma 28 2 5" xfId="6342"/>
    <cellStyle name="Comma 28 2 5 2" xfId="6343"/>
    <cellStyle name="Comma 28 2 5 2 2" xfId="6344"/>
    <cellStyle name="Comma 28 2 5 2 2 2" xfId="6345"/>
    <cellStyle name="Comma 28 2 5 2 3" xfId="6346"/>
    <cellStyle name="Comma 28 2 5 3" xfId="6347"/>
    <cellStyle name="Comma 28 2 5 3 2" xfId="6348"/>
    <cellStyle name="Comma 28 2 5 4" xfId="6349"/>
    <cellStyle name="Comma 28 2 6" xfId="6350"/>
    <cellStyle name="Comma 28 2 6 2" xfId="6351"/>
    <cellStyle name="Comma 28 2 6 2 2" xfId="6352"/>
    <cellStyle name="Comma 28 2 6 3" xfId="6353"/>
    <cellStyle name="Comma 28 2 7" xfId="6354"/>
    <cellStyle name="Comma 28 2 7 2" xfId="6355"/>
    <cellStyle name="Comma 28 2 8" xfId="6356"/>
    <cellStyle name="Comma 28 3" xfId="6357"/>
    <cellStyle name="Comma 28 3 2" xfId="6358"/>
    <cellStyle name="Comma 28 3 2 2" xfId="6359"/>
    <cellStyle name="Comma 28 3 2 2 2" xfId="6360"/>
    <cellStyle name="Comma 28 3 2 2 2 2" xfId="6361"/>
    <cellStyle name="Comma 28 3 2 2 2 2 2" xfId="6362"/>
    <cellStyle name="Comma 28 3 2 2 2 2 2 2" xfId="6363"/>
    <cellStyle name="Comma 28 3 2 2 2 2 2 2 2" xfId="6364"/>
    <cellStyle name="Comma 28 3 2 2 2 2 2 3" xfId="6365"/>
    <cellStyle name="Comma 28 3 2 2 2 2 3" xfId="6366"/>
    <cellStyle name="Comma 28 3 2 2 2 2 3 2" xfId="6367"/>
    <cellStyle name="Comma 28 3 2 2 2 2 4" xfId="6368"/>
    <cellStyle name="Comma 28 3 2 2 2 3" xfId="6369"/>
    <cellStyle name="Comma 28 3 2 2 2 3 2" xfId="6370"/>
    <cellStyle name="Comma 28 3 2 2 2 3 2 2" xfId="6371"/>
    <cellStyle name="Comma 28 3 2 2 2 3 3" xfId="6372"/>
    <cellStyle name="Comma 28 3 2 2 2 4" xfId="6373"/>
    <cellStyle name="Comma 28 3 2 2 2 4 2" xfId="6374"/>
    <cellStyle name="Comma 28 3 2 2 2 5" xfId="6375"/>
    <cellStyle name="Comma 28 3 2 2 3" xfId="6376"/>
    <cellStyle name="Comma 28 3 2 2 3 2" xfId="6377"/>
    <cellStyle name="Comma 28 3 2 2 3 2 2" xfId="6378"/>
    <cellStyle name="Comma 28 3 2 2 3 2 2 2" xfId="6379"/>
    <cellStyle name="Comma 28 3 2 2 3 2 3" xfId="6380"/>
    <cellStyle name="Comma 28 3 2 2 3 3" xfId="6381"/>
    <cellStyle name="Comma 28 3 2 2 3 3 2" xfId="6382"/>
    <cellStyle name="Comma 28 3 2 2 3 4" xfId="6383"/>
    <cellStyle name="Comma 28 3 2 2 4" xfId="6384"/>
    <cellStyle name="Comma 28 3 2 2 4 2" xfId="6385"/>
    <cellStyle name="Comma 28 3 2 2 4 2 2" xfId="6386"/>
    <cellStyle name="Comma 28 3 2 2 4 3" xfId="6387"/>
    <cellStyle name="Comma 28 3 2 2 5" xfId="6388"/>
    <cellStyle name="Comma 28 3 2 2 5 2" xfId="6389"/>
    <cellStyle name="Comma 28 3 2 2 6" xfId="6390"/>
    <cellStyle name="Comma 28 3 2 3" xfId="6391"/>
    <cellStyle name="Comma 28 3 2 3 2" xfId="6392"/>
    <cellStyle name="Comma 28 3 2 3 2 2" xfId="6393"/>
    <cellStyle name="Comma 28 3 2 3 2 2 2" xfId="6394"/>
    <cellStyle name="Comma 28 3 2 3 2 2 2 2" xfId="6395"/>
    <cellStyle name="Comma 28 3 2 3 2 2 3" xfId="6396"/>
    <cellStyle name="Comma 28 3 2 3 2 3" xfId="6397"/>
    <cellStyle name="Comma 28 3 2 3 2 3 2" xfId="6398"/>
    <cellStyle name="Comma 28 3 2 3 2 4" xfId="6399"/>
    <cellStyle name="Comma 28 3 2 3 3" xfId="6400"/>
    <cellStyle name="Comma 28 3 2 3 3 2" xfId="6401"/>
    <cellStyle name="Comma 28 3 2 3 3 2 2" xfId="6402"/>
    <cellStyle name="Comma 28 3 2 3 3 3" xfId="6403"/>
    <cellStyle name="Comma 28 3 2 3 4" xfId="6404"/>
    <cellStyle name="Comma 28 3 2 3 4 2" xfId="6405"/>
    <cellStyle name="Comma 28 3 2 3 5" xfId="6406"/>
    <cellStyle name="Comma 28 3 2 4" xfId="6407"/>
    <cellStyle name="Comma 28 3 2 4 2" xfId="6408"/>
    <cellStyle name="Comma 28 3 2 4 2 2" xfId="6409"/>
    <cellStyle name="Comma 28 3 2 4 2 2 2" xfId="6410"/>
    <cellStyle name="Comma 28 3 2 4 2 3" xfId="6411"/>
    <cellStyle name="Comma 28 3 2 4 3" xfId="6412"/>
    <cellStyle name="Comma 28 3 2 4 3 2" xfId="6413"/>
    <cellStyle name="Comma 28 3 2 4 4" xfId="6414"/>
    <cellStyle name="Comma 28 3 2 5" xfId="6415"/>
    <cellStyle name="Comma 28 3 2 5 2" xfId="6416"/>
    <cellStyle name="Comma 28 3 2 5 2 2" xfId="6417"/>
    <cellStyle name="Comma 28 3 2 5 3" xfId="6418"/>
    <cellStyle name="Comma 28 3 2 6" xfId="6419"/>
    <cellStyle name="Comma 28 3 2 6 2" xfId="6420"/>
    <cellStyle name="Comma 28 3 2 7" xfId="6421"/>
    <cellStyle name="Comma 28 3 3" xfId="6422"/>
    <cellStyle name="Comma 28 3 3 2" xfId="6423"/>
    <cellStyle name="Comma 28 3 3 2 2" xfId="6424"/>
    <cellStyle name="Comma 28 3 3 2 2 2" xfId="6425"/>
    <cellStyle name="Comma 28 3 3 2 2 2 2" xfId="6426"/>
    <cellStyle name="Comma 28 3 3 2 2 2 2 2" xfId="6427"/>
    <cellStyle name="Comma 28 3 3 2 2 2 3" xfId="6428"/>
    <cellStyle name="Comma 28 3 3 2 2 3" xfId="6429"/>
    <cellStyle name="Comma 28 3 3 2 2 3 2" xfId="6430"/>
    <cellStyle name="Comma 28 3 3 2 2 4" xfId="6431"/>
    <cellStyle name="Comma 28 3 3 2 3" xfId="6432"/>
    <cellStyle name="Comma 28 3 3 2 3 2" xfId="6433"/>
    <cellStyle name="Comma 28 3 3 2 3 2 2" xfId="6434"/>
    <cellStyle name="Comma 28 3 3 2 3 3" xfId="6435"/>
    <cellStyle name="Comma 28 3 3 2 4" xfId="6436"/>
    <cellStyle name="Comma 28 3 3 2 4 2" xfId="6437"/>
    <cellStyle name="Comma 28 3 3 2 5" xfId="6438"/>
    <cellStyle name="Comma 28 3 3 3" xfId="6439"/>
    <cellStyle name="Comma 28 3 3 3 2" xfId="6440"/>
    <cellStyle name="Comma 28 3 3 3 2 2" xfId="6441"/>
    <cellStyle name="Comma 28 3 3 3 2 2 2" xfId="6442"/>
    <cellStyle name="Comma 28 3 3 3 2 3" xfId="6443"/>
    <cellStyle name="Comma 28 3 3 3 3" xfId="6444"/>
    <cellStyle name="Comma 28 3 3 3 3 2" xfId="6445"/>
    <cellStyle name="Comma 28 3 3 3 4" xfId="6446"/>
    <cellStyle name="Comma 28 3 3 4" xfId="6447"/>
    <cellStyle name="Comma 28 3 3 4 2" xfId="6448"/>
    <cellStyle name="Comma 28 3 3 4 2 2" xfId="6449"/>
    <cellStyle name="Comma 28 3 3 4 3" xfId="6450"/>
    <cellStyle name="Comma 28 3 3 5" xfId="6451"/>
    <cellStyle name="Comma 28 3 3 5 2" xfId="6452"/>
    <cellStyle name="Comma 28 3 3 6" xfId="6453"/>
    <cellStyle name="Comma 28 3 4" xfId="6454"/>
    <cellStyle name="Comma 28 3 4 2" xfId="6455"/>
    <cellStyle name="Comma 28 3 4 2 2" xfId="6456"/>
    <cellStyle name="Comma 28 3 4 2 2 2" xfId="6457"/>
    <cellStyle name="Comma 28 3 4 2 2 2 2" xfId="6458"/>
    <cellStyle name="Comma 28 3 4 2 2 3" xfId="6459"/>
    <cellStyle name="Comma 28 3 4 2 3" xfId="6460"/>
    <cellStyle name="Comma 28 3 4 2 3 2" xfId="6461"/>
    <cellStyle name="Comma 28 3 4 2 4" xfId="6462"/>
    <cellStyle name="Comma 28 3 4 3" xfId="6463"/>
    <cellStyle name="Comma 28 3 4 3 2" xfId="6464"/>
    <cellStyle name="Comma 28 3 4 3 2 2" xfId="6465"/>
    <cellStyle name="Comma 28 3 4 3 3" xfId="6466"/>
    <cellStyle name="Comma 28 3 4 4" xfId="6467"/>
    <cellStyle name="Comma 28 3 4 4 2" xfId="6468"/>
    <cellStyle name="Comma 28 3 4 5" xfId="6469"/>
    <cellStyle name="Comma 28 3 5" xfId="6470"/>
    <cellStyle name="Comma 28 3 5 2" xfId="6471"/>
    <cellStyle name="Comma 28 3 5 2 2" xfId="6472"/>
    <cellStyle name="Comma 28 3 5 2 2 2" xfId="6473"/>
    <cellStyle name="Comma 28 3 5 2 3" xfId="6474"/>
    <cellStyle name="Comma 28 3 5 3" xfId="6475"/>
    <cellStyle name="Comma 28 3 5 3 2" xfId="6476"/>
    <cellStyle name="Comma 28 3 5 4" xfId="6477"/>
    <cellStyle name="Comma 28 3 6" xfId="6478"/>
    <cellStyle name="Comma 28 3 6 2" xfId="6479"/>
    <cellStyle name="Comma 28 3 6 2 2" xfId="6480"/>
    <cellStyle name="Comma 28 3 6 3" xfId="6481"/>
    <cellStyle name="Comma 28 3 7" xfId="6482"/>
    <cellStyle name="Comma 28 3 7 2" xfId="6483"/>
    <cellStyle name="Comma 28 3 8" xfId="6484"/>
    <cellStyle name="Comma 28 4" xfId="6485"/>
    <cellStyle name="Comma 28 4 2" xfId="6486"/>
    <cellStyle name="Comma 28 4 2 2" xfId="6487"/>
    <cellStyle name="Comma 28 4 2 2 2" xfId="6488"/>
    <cellStyle name="Comma 28 4 2 2 2 2" xfId="6489"/>
    <cellStyle name="Comma 28 4 2 2 2 2 2" xfId="6490"/>
    <cellStyle name="Comma 28 4 2 2 2 2 2 2" xfId="6491"/>
    <cellStyle name="Comma 28 4 2 2 2 2 3" xfId="6492"/>
    <cellStyle name="Comma 28 4 2 2 2 3" xfId="6493"/>
    <cellStyle name="Comma 28 4 2 2 2 3 2" xfId="6494"/>
    <cellStyle name="Comma 28 4 2 2 2 4" xfId="6495"/>
    <cellStyle name="Comma 28 4 2 2 3" xfId="6496"/>
    <cellStyle name="Comma 28 4 2 2 3 2" xfId="6497"/>
    <cellStyle name="Comma 28 4 2 2 3 2 2" xfId="6498"/>
    <cellStyle name="Comma 28 4 2 2 3 3" xfId="6499"/>
    <cellStyle name="Comma 28 4 2 2 4" xfId="6500"/>
    <cellStyle name="Comma 28 4 2 2 4 2" xfId="6501"/>
    <cellStyle name="Comma 28 4 2 2 5" xfId="6502"/>
    <cellStyle name="Comma 28 4 2 3" xfId="6503"/>
    <cellStyle name="Comma 28 4 2 3 2" xfId="6504"/>
    <cellStyle name="Comma 28 4 2 3 2 2" xfId="6505"/>
    <cellStyle name="Comma 28 4 2 3 2 2 2" xfId="6506"/>
    <cellStyle name="Comma 28 4 2 3 2 3" xfId="6507"/>
    <cellStyle name="Comma 28 4 2 3 3" xfId="6508"/>
    <cellStyle name="Comma 28 4 2 3 3 2" xfId="6509"/>
    <cellStyle name="Comma 28 4 2 3 4" xfId="6510"/>
    <cellStyle name="Comma 28 4 2 4" xfId="6511"/>
    <cellStyle name="Comma 28 4 2 4 2" xfId="6512"/>
    <cellStyle name="Comma 28 4 2 4 2 2" xfId="6513"/>
    <cellStyle name="Comma 28 4 2 4 3" xfId="6514"/>
    <cellStyle name="Comma 28 4 2 5" xfId="6515"/>
    <cellStyle name="Comma 28 4 2 5 2" xfId="6516"/>
    <cellStyle name="Comma 28 4 2 6" xfId="6517"/>
    <cellStyle name="Comma 28 4 3" xfId="6518"/>
    <cellStyle name="Comma 28 4 3 2" xfId="6519"/>
    <cellStyle name="Comma 28 4 3 2 2" xfId="6520"/>
    <cellStyle name="Comma 28 4 3 2 2 2" xfId="6521"/>
    <cellStyle name="Comma 28 4 3 2 2 2 2" xfId="6522"/>
    <cellStyle name="Comma 28 4 3 2 2 3" xfId="6523"/>
    <cellStyle name="Comma 28 4 3 2 3" xfId="6524"/>
    <cellStyle name="Comma 28 4 3 2 3 2" xfId="6525"/>
    <cellStyle name="Comma 28 4 3 2 4" xfId="6526"/>
    <cellStyle name="Comma 28 4 3 3" xfId="6527"/>
    <cellStyle name="Comma 28 4 3 3 2" xfId="6528"/>
    <cellStyle name="Comma 28 4 3 3 2 2" xfId="6529"/>
    <cellStyle name="Comma 28 4 3 3 3" xfId="6530"/>
    <cellStyle name="Comma 28 4 3 4" xfId="6531"/>
    <cellStyle name="Comma 28 4 3 4 2" xfId="6532"/>
    <cellStyle name="Comma 28 4 3 5" xfId="6533"/>
    <cellStyle name="Comma 28 4 4" xfId="6534"/>
    <cellStyle name="Comma 28 4 4 2" xfId="6535"/>
    <cellStyle name="Comma 28 4 4 2 2" xfId="6536"/>
    <cellStyle name="Comma 28 4 4 2 2 2" xfId="6537"/>
    <cellStyle name="Comma 28 4 4 2 3" xfId="6538"/>
    <cellStyle name="Comma 28 4 4 3" xfId="6539"/>
    <cellStyle name="Comma 28 4 4 3 2" xfId="6540"/>
    <cellStyle name="Comma 28 4 4 4" xfId="6541"/>
    <cellStyle name="Comma 28 4 5" xfId="6542"/>
    <cellStyle name="Comma 28 4 5 2" xfId="6543"/>
    <cellStyle name="Comma 28 4 5 2 2" xfId="6544"/>
    <cellStyle name="Comma 28 4 5 3" xfId="6545"/>
    <cellStyle name="Comma 28 4 6" xfId="6546"/>
    <cellStyle name="Comma 28 4 6 2" xfId="6547"/>
    <cellStyle name="Comma 28 4 7" xfId="6548"/>
    <cellStyle name="Comma 28 5" xfId="6549"/>
    <cellStyle name="Comma 28 5 2" xfId="6550"/>
    <cellStyle name="Comma 28 5 2 2" xfId="6551"/>
    <cellStyle name="Comma 28 5 2 2 2" xfId="6552"/>
    <cellStyle name="Comma 28 5 2 2 2 2" xfId="6553"/>
    <cellStyle name="Comma 28 5 2 2 2 2 2" xfId="6554"/>
    <cellStyle name="Comma 28 5 2 2 2 3" xfId="6555"/>
    <cellStyle name="Comma 28 5 2 2 3" xfId="6556"/>
    <cellStyle name="Comma 28 5 2 2 3 2" xfId="6557"/>
    <cellStyle name="Comma 28 5 2 2 4" xfId="6558"/>
    <cellStyle name="Comma 28 5 2 3" xfId="6559"/>
    <cellStyle name="Comma 28 5 2 3 2" xfId="6560"/>
    <cellStyle name="Comma 28 5 2 3 2 2" xfId="6561"/>
    <cellStyle name="Comma 28 5 2 3 3" xfId="6562"/>
    <cellStyle name="Comma 28 5 2 4" xfId="6563"/>
    <cellStyle name="Comma 28 5 2 4 2" xfId="6564"/>
    <cellStyle name="Comma 28 5 2 5" xfId="6565"/>
    <cellStyle name="Comma 28 5 3" xfId="6566"/>
    <cellStyle name="Comma 28 5 3 2" xfId="6567"/>
    <cellStyle name="Comma 28 5 3 2 2" xfId="6568"/>
    <cellStyle name="Comma 28 5 3 2 2 2" xfId="6569"/>
    <cellStyle name="Comma 28 5 3 2 3" xfId="6570"/>
    <cellStyle name="Comma 28 5 3 3" xfId="6571"/>
    <cellStyle name="Comma 28 5 3 3 2" xfId="6572"/>
    <cellStyle name="Comma 28 5 3 4" xfId="6573"/>
    <cellStyle name="Comma 28 5 4" xfId="6574"/>
    <cellStyle name="Comma 28 5 4 2" xfId="6575"/>
    <cellStyle name="Comma 28 5 4 2 2" xfId="6576"/>
    <cellStyle name="Comma 28 5 4 3" xfId="6577"/>
    <cellStyle name="Comma 28 5 5" xfId="6578"/>
    <cellStyle name="Comma 28 5 5 2" xfId="6579"/>
    <cellStyle name="Comma 28 5 6" xfId="6580"/>
    <cellStyle name="Comma 28 6" xfId="6581"/>
    <cellStyle name="Comma 28 7" xfId="6582"/>
    <cellStyle name="Comma 28 7 2" xfId="6583"/>
    <cellStyle name="Comma 28 7 2 2" xfId="6584"/>
    <cellStyle name="Comma 28 7 2 2 2" xfId="6585"/>
    <cellStyle name="Comma 28 7 2 2 2 2" xfId="6586"/>
    <cellStyle name="Comma 28 7 2 2 3" xfId="6587"/>
    <cellStyle name="Comma 28 7 2 3" xfId="6588"/>
    <cellStyle name="Comma 28 7 2 3 2" xfId="6589"/>
    <cellStyle name="Comma 28 7 2 4" xfId="6590"/>
    <cellStyle name="Comma 28 7 3" xfId="6591"/>
    <cellStyle name="Comma 28 7 3 2" xfId="6592"/>
    <cellStyle name="Comma 28 7 3 2 2" xfId="6593"/>
    <cellStyle name="Comma 28 7 3 3" xfId="6594"/>
    <cellStyle name="Comma 28 7 4" xfId="6595"/>
    <cellStyle name="Comma 28 7 4 2" xfId="6596"/>
    <cellStyle name="Comma 28 7 5" xfId="6597"/>
    <cellStyle name="Comma 28 8" xfId="6598"/>
    <cellStyle name="Comma 28 8 2" xfId="6599"/>
    <cellStyle name="Comma 28 8 2 2" xfId="6600"/>
    <cellStyle name="Comma 28 8 2 2 2" xfId="6601"/>
    <cellStyle name="Comma 28 8 2 3" xfId="6602"/>
    <cellStyle name="Comma 28 8 3" xfId="6603"/>
    <cellStyle name="Comma 28 8 3 2" xfId="6604"/>
    <cellStyle name="Comma 28 8 4" xfId="6605"/>
    <cellStyle name="Comma 28 9" xfId="6606"/>
    <cellStyle name="Comma 28 9 2" xfId="6607"/>
    <cellStyle name="Comma 28 9 2 2" xfId="6608"/>
    <cellStyle name="Comma 28 9 3" xfId="6609"/>
    <cellStyle name="Comma 29" xfId="6610"/>
    <cellStyle name="Comma 29 10" xfId="6611"/>
    <cellStyle name="Comma 29 10 2" xfId="6612"/>
    <cellStyle name="Comma 29 11" xfId="6613"/>
    <cellStyle name="Comma 29 2" xfId="6614"/>
    <cellStyle name="Comma 29 2 2" xfId="6615"/>
    <cellStyle name="Comma 29 2 2 2" xfId="6616"/>
    <cellStyle name="Comma 29 2 2 2 2" xfId="6617"/>
    <cellStyle name="Comma 29 2 2 2 2 2" xfId="6618"/>
    <cellStyle name="Comma 29 2 2 2 2 2 2" xfId="6619"/>
    <cellStyle name="Comma 29 2 2 2 2 2 2 2" xfId="6620"/>
    <cellStyle name="Comma 29 2 2 2 2 2 2 2 2" xfId="6621"/>
    <cellStyle name="Comma 29 2 2 2 2 2 2 3" xfId="6622"/>
    <cellStyle name="Comma 29 2 2 2 2 2 3" xfId="6623"/>
    <cellStyle name="Comma 29 2 2 2 2 2 3 2" xfId="6624"/>
    <cellStyle name="Comma 29 2 2 2 2 2 4" xfId="6625"/>
    <cellStyle name="Comma 29 2 2 2 2 3" xfId="6626"/>
    <cellStyle name="Comma 29 2 2 2 2 3 2" xfId="6627"/>
    <cellStyle name="Comma 29 2 2 2 2 3 2 2" xfId="6628"/>
    <cellStyle name="Comma 29 2 2 2 2 3 3" xfId="6629"/>
    <cellStyle name="Comma 29 2 2 2 2 4" xfId="6630"/>
    <cellStyle name="Comma 29 2 2 2 2 4 2" xfId="6631"/>
    <cellStyle name="Comma 29 2 2 2 2 5" xfId="6632"/>
    <cellStyle name="Comma 29 2 2 2 3" xfId="6633"/>
    <cellStyle name="Comma 29 2 2 2 3 2" xfId="6634"/>
    <cellStyle name="Comma 29 2 2 2 3 2 2" xfId="6635"/>
    <cellStyle name="Comma 29 2 2 2 3 2 2 2" xfId="6636"/>
    <cellStyle name="Comma 29 2 2 2 3 2 3" xfId="6637"/>
    <cellStyle name="Comma 29 2 2 2 3 3" xfId="6638"/>
    <cellStyle name="Comma 29 2 2 2 3 3 2" xfId="6639"/>
    <cellStyle name="Comma 29 2 2 2 3 4" xfId="6640"/>
    <cellStyle name="Comma 29 2 2 2 4" xfId="6641"/>
    <cellStyle name="Comma 29 2 2 2 4 2" xfId="6642"/>
    <cellStyle name="Comma 29 2 2 2 4 2 2" xfId="6643"/>
    <cellStyle name="Comma 29 2 2 2 4 3" xfId="6644"/>
    <cellStyle name="Comma 29 2 2 2 5" xfId="6645"/>
    <cellStyle name="Comma 29 2 2 2 5 2" xfId="6646"/>
    <cellStyle name="Comma 29 2 2 2 6" xfId="6647"/>
    <cellStyle name="Comma 29 2 2 3" xfId="6648"/>
    <cellStyle name="Comma 29 2 2 3 2" xfId="6649"/>
    <cellStyle name="Comma 29 2 2 3 2 2" xfId="6650"/>
    <cellStyle name="Comma 29 2 2 3 2 2 2" xfId="6651"/>
    <cellStyle name="Comma 29 2 2 3 2 2 2 2" xfId="6652"/>
    <cellStyle name="Comma 29 2 2 3 2 2 3" xfId="6653"/>
    <cellStyle name="Comma 29 2 2 3 2 3" xfId="6654"/>
    <cellStyle name="Comma 29 2 2 3 2 3 2" xfId="6655"/>
    <cellStyle name="Comma 29 2 2 3 2 4" xfId="6656"/>
    <cellStyle name="Comma 29 2 2 3 3" xfId="6657"/>
    <cellStyle name="Comma 29 2 2 3 3 2" xfId="6658"/>
    <cellStyle name="Comma 29 2 2 3 3 2 2" xfId="6659"/>
    <cellStyle name="Comma 29 2 2 3 3 3" xfId="6660"/>
    <cellStyle name="Comma 29 2 2 3 4" xfId="6661"/>
    <cellStyle name="Comma 29 2 2 3 4 2" xfId="6662"/>
    <cellStyle name="Comma 29 2 2 3 5" xfId="6663"/>
    <cellStyle name="Comma 29 2 2 4" xfId="6664"/>
    <cellStyle name="Comma 29 2 2 4 2" xfId="6665"/>
    <cellStyle name="Comma 29 2 2 4 2 2" xfId="6666"/>
    <cellStyle name="Comma 29 2 2 4 2 2 2" xfId="6667"/>
    <cellStyle name="Comma 29 2 2 4 2 3" xfId="6668"/>
    <cellStyle name="Comma 29 2 2 4 3" xfId="6669"/>
    <cellStyle name="Comma 29 2 2 4 3 2" xfId="6670"/>
    <cellStyle name="Comma 29 2 2 4 4" xfId="6671"/>
    <cellStyle name="Comma 29 2 2 5" xfId="6672"/>
    <cellStyle name="Comma 29 2 2 5 2" xfId="6673"/>
    <cellStyle name="Comma 29 2 2 5 2 2" xfId="6674"/>
    <cellStyle name="Comma 29 2 2 5 3" xfId="6675"/>
    <cellStyle name="Comma 29 2 2 6" xfId="6676"/>
    <cellStyle name="Comma 29 2 2 6 2" xfId="6677"/>
    <cellStyle name="Comma 29 2 2 7" xfId="6678"/>
    <cellStyle name="Comma 29 2 3" xfId="6679"/>
    <cellStyle name="Comma 29 2 3 2" xfId="6680"/>
    <cellStyle name="Comma 29 2 3 2 2" xfId="6681"/>
    <cellStyle name="Comma 29 2 3 2 2 2" xfId="6682"/>
    <cellStyle name="Comma 29 2 3 2 2 2 2" xfId="6683"/>
    <cellStyle name="Comma 29 2 3 2 2 2 2 2" xfId="6684"/>
    <cellStyle name="Comma 29 2 3 2 2 2 3" xfId="6685"/>
    <cellStyle name="Comma 29 2 3 2 2 3" xfId="6686"/>
    <cellStyle name="Comma 29 2 3 2 2 3 2" xfId="6687"/>
    <cellStyle name="Comma 29 2 3 2 2 4" xfId="6688"/>
    <cellStyle name="Comma 29 2 3 2 3" xfId="6689"/>
    <cellStyle name="Comma 29 2 3 2 3 2" xfId="6690"/>
    <cellStyle name="Comma 29 2 3 2 3 2 2" xfId="6691"/>
    <cellStyle name="Comma 29 2 3 2 3 3" xfId="6692"/>
    <cellStyle name="Comma 29 2 3 2 4" xfId="6693"/>
    <cellStyle name="Comma 29 2 3 2 4 2" xfId="6694"/>
    <cellStyle name="Comma 29 2 3 2 5" xfId="6695"/>
    <cellStyle name="Comma 29 2 3 3" xfId="6696"/>
    <cellStyle name="Comma 29 2 3 3 2" xfId="6697"/>
    <cellStyle name="Comma 29 2 3 3 2 2" xfId="6698"/>
    <cellStyle name="Comma 29 2 3 3 2 2 2" xfId="6699"/>
    <cellStyle name="Comma 29 2 3 3 2 3" xfId="6700"/>
    <cellStyle name="Comma 29 2 3 3 3" xfId="6701"/>
    <cellStyle name="Comma 29 2 3 3 3 2" xfId="6702"/>
    <cellStyle name="Comma 29 2 3 3 4" xfId="6703"/>
    <cellStyle name="Comma 29 2 3 4" xfId="6704"/>
    <cellStyle name="Comma 29 2 3 4 2" xfId="6705"/>
    <cellStyle name="Comma 29 2 3 4 2 2" xfId="6706"/>
    <cellStyle name="Comma 29 2 3 4 3" xfId="6707"/>
    <cellStyle name="Comma 29 2 3 5" xfId="6708"/>
    <cellStyle name="Comma 29 2 3 5 2" xfId="6709"/>
    <cellStyle name="Comma 29 2 3 6" xfId="6710"/>
    <cellStyle name="Comma 29 2 4" xfId="6711"/>
    <cellStyle name="Comma 29 2 4 2" xfId="6712"/>
    <cellStyle name="Comma 29 2 4 2 2" xfId="6713"/>
    <cellStyle name="Comma 29 2 4 2 2 2" xfId="6714"/>
    <cellStyle name="Comma 29 2 4 2 2 2 2" xfId="6715"/>
    <cellStyle name="Comma 29 2 4 2 2 3" xfId="6716"/>
    <cellStyle name="Comma 29 2 4 2 3" xfId="6717"/>
    <cellStyle name="Comma 29 2 4 2 3 2" xfId="6718"/>
    <cellStyle name="Comma 29 2 4 2 4" xfId="6719"/>
    <cellStyle name="Comma 29 2 4 3" xfId="6720"/>
    <cellStyle name="Comma 29 2 4 3 2" xfId="6721"/>
    <cellStyle name="Comma 29 2 4 3 2 2" xfId="6722"/>
    <cellStyle name="Comma 29 2 4 3 3" xfId="6723"/>
    <cellStyle name="Comma 29 2 4 4" xfId="6724"/>
    <cellStyle name="Comma 29 2 4 4 2" xfId="6725"/>
    <cellStyle name="Comma 29 2 4 5" xfId="6726"/>
    <cellStyle name="Comma 29 2 5" xfId="6727"/>
    <cellStyle name="Comma 29 2 5 2" xfId="6728"/>
    <cellStyle name="Comma 29 2 5 2 2" xfId="6729"/>
    <cellStyle name="Comma 29 2 5 2 2 2" xfId="6730"/>
    <cellStyle name="Comma 29 2 5 2 3" xfId="6731"/>
    <cellStyle name="Comma 29 2 5 3" xfId="6732"/>
    <cellStyle name="Comma 29 2 5 3 2" xfId="6733"/>
    <cellStyle name="Comma 29 2 5 4" xfId="6734"/>
    <cellStyle name="Comma 29 2 6" xfId="6735"/>
    <cellStyle name="Comma 29 2 6 2" xfId="6736"/>
    <cellStyle name="Comma 29 2 6 2 2" xfId="6737"/>
    <cellStyle name="Comma 29 2 6 3" xfId="6738"/>
    <cellStyle name="Comma 29 2 7" xfId="6739"/>
    <cellStyle name="Comma 29 2 7 2" xfId="6740"/>
    <cellStyle name="Comma 29 2 8" xfId="6741"/>
    <cellStyle name="Comma 29 3" xfId="6742"/>
    <cellStyle name="Comma 29 3 2" xfId="6743"/>
    <cellStyle name="Comma 29 3 2 2" xfId="6744"/>
    <cellStyle name="Comma 29 3 2 2 2" xfId="6745"/>
    <cellStyle name="Comma 29 3 2 2 2 2" xfId="6746"/>
    <cellStyle name="Comma 29 3 2 2 2 2 2" xfId="6747"/>
    <cellStyle name="Comma 29 3 2 2 2 2 2 2" xfId="6748"/>
    <cellStyle name="Comma 29 3 2 2 2 2 2 2 2" xfId="6749"/>
    <cellStyle name="Comma 29 3 2 2 2 2 2 3" xfId="6750"/>
    <cellStyle name="Comma 29 3 2 2 2 2 3" xfId="6751"/>
    <cellStyle name="Comma 29 3 2 2 2 2 3 2" xfId="6752"/>
    <cellStyle name="Comma 29 3 2 2 2 2 4" xfId="6753"/>
    <cellStyle name="Comma 29 3 2 2 2 3" xfId="6754"/>
    <cellStyle name="Comma 29 3 2 2 2 3 2" xfId="6755"/>
    <cellStyle name="Comma 29 3 2 2 2 3 2 2" xfId="6756"/>
    <cellStyle name="Comma 29 3 2 2 2 3 3" xfId="6757"/>
    <cellStyle name="Comma 29 3 2 2 2 4" xfId="6758"/>
    <cellStyle name="Comma 29 3 2 2 2 4 2" xfId="6759"/>
    <cellStyle name="Comma 29 3 2 2 2 5" xfId="6760"/>
    <cellStyle name="Comma 29 3 2 2 3" xfId="6761"/>
    <cellStyle name="Comma 29 3 2 2 3 2" xfId="6762"/>
    <cellStyle name="Comma 29 3 2 2 3 2 2" xfId="6763"/>
    <cellStyle name="Comma 29 3 2 2 3 2 2 2" xfId="6764"/>
    <cellStyle name="Comma 29 3 2 2 3 2 3" xfId="6765"/>
    <cellStyle name="Comma 29 3 2 2 3 3" xfId="6766"/>
    <cellStyle name="Comma 29 3 2 2 3 3 2" xfId="6767"/>
    <cellStyle name="Comma 29 3 2 2 3 4" xfId="6768"/>
    <cellStyle name="Comma 29 3 2 2 4" xfId="6769"/>
    <cellStyle name="Comma 29 3 2 2 4 2" xfId="6770"/>
    <cellStyle name="Comma 29 3 2 2 4 2 2" xfId="6771"/>
    <cellStyle name="Comma 29 3 2 2 4 3" xfId="6772"/>
    <cellStyle name="Comma 29 3 2 2 5" xfId="6773"/>
    <cellStyle name="Comma 29 3 2 2 5 2" xfId="6774"/>
    <cellStyle name="Comma 29 3 2 2 6" xfId="6775"/>
    <cellStyle name="Comma 29 3 2 3" xfId="6776"/>
    <cellStyle name="Comma 29 3 2 3 2" xfId="6777"/>
    <cellStyle name="Comma 29 3 2 3 2 2" xfId="6778"/>
    <cellStyle name="Comma 29 3 2 3 2 2 2" xfId="6779"/>
    <cellStyle name="Comma 29 3 2 3 2 2 2 2" xfId="6780"/>
    <cellStyle name="Comma 29 3 2 3 2 2 3" xfId="6781"/>
    <cellStyle name="Comma 29 3 2 3 2 3" xfId="6782"/>
    <cellStyle name="Comma 29 3 2 3 2 3 2" xfId="6783"/>
    <cellStyle name="Comma 29 3 2 3 2 4" xfId="6784"/>
    <cellStyle name="Comma 29 3 2 3 3" xfId="6785"/>
    <cellStyle name="Comma 29 3 2 3 3 2" xfId="6786"/>
    <cellStyle name="Comma 29 3 2 3 3 2 2" xfId="6787"/>
    <cellStyle name="Comma 29 3 2 3 3 3" xfId="6788"/>
    <cellStyle name="Comma 29 3 2 3 4" xfId="6789"/>
    <cellStyle name="Comma 29 3 2 3 4 2" xfId="6790"/>
    <cellStyle name="Comma 29 3 2 3 5" xfId="6791"/>
    <cellStyle name="Comma 29 3 2 4" xfId="6792"/>
    <cellStyle name="Comma 29 3 2 4 2" xfId="6793"/>
    <cellStyle name="Comma 29 3 2 4 2 2" xfId="6794"/>
    <cellStyle name="Comma 29 3 2 4 2 2 2" xfId="6795"/>
    <cellStyle name="Comma 29 3 2 4 2 3" xfId="6796"/>
    <cellStyle name="Comma 29 3 2 4 3" xfId="6797"/>
    <cellStyle name="Comma 29 3 2 4 3 2" xfId="6798"/>
    <cellStyle name="Comma 29 3 2 4 4" xfId="6799"/>
    <cellStyle name="Comma 29 3 2 5" xfId="6800"/>
    <cellStyle name="Comma 29 3 2 5 2" xfId="6801"/>
    <cellStyle name="Comma 29 3 2 5 2 2" xfId="6802"/>
    <cellStyle name="Comma 29 3 2 5 3" xfId="6803"/>
    <cellStyle name="Comma 29 3 2 6" xfId="6804"/>
    <cellStyle name="Comma 29 3 2 6 2" xfId="6805"/>
    <cellStyle name="Comma 29 3 2 7" xfId="6806"/>
    <cellStyle name="Comma 29 3 3" xfId="6807"/>
    <cellStyle name="Comma 29 3 3 2" xfId="6808"/>
    <cellStyle name="Comma 29 3 3 2 2" xfId="6809"/>
    <cellStyle name="Comma 29 3 3 2 2 2" xfId="6810"/>
    <cellStyle name="Comma 29 3 3 2 2 2 2" xfId="6811"/>
    <cellStyle name="Comma 29 3 3 2 2 2 2 2" xfId="6812"/>
    <cellStyle name="Comma 29 3 3 2 2 2 3" xfId="6813"/>
    <cellStyle name="Comma 29 3 3 2 2 3" xfId="6814"/>
    <cellStyle name="Comma 29 3 3 2 2 3 2" xfId="6815"/>
    <cellStyle name="Comma 29 3 3 2 2 4" xfId="6816"/>
    <cellStyle name="Comma 29 3 3 2 3" xfId="6817"/>
    <cellStyle name="Comma 29 3 3 2 3 2" xfId="6818"/>
    <cellStyle name="Comma 29 3 3 2 3 2 2" xfId="6819"/>
    <cellStyle name="Comma 29 3 3 2 3 3" xfId="6820"/>
    <cellStyle name="Comma 29 3 3 2 4" xfId="6821"/>
    <cellStyle name="Comma 29 3 3 2 4 2" xfId="6822"/>
    <cellStyle name="Comma 29 3 3 2 5" xfId="6823"/>
    <cellStyle name="Comma 29 3 3 3" xfId="6824"/>
    <cellStyle name="Comma 29 3 3 3 2" xfId="6825"/>
    <cellStyle name="Comma 29 3 3 3 2 2" xfId="6826"/>
    <cellStyle name="Comma 29 3 3 3 2 2 2" xfId="6827"/>
    <cellStyle name="Comma 29 3 3 3 2 3" xfId="6828"/>
    <cellStyle name="Comma 29 3 3 3 3" xfId="6829"/>
    <cellStyle name="Comma 29 3 3 3 3 2" xfId="6830"/>
    <cellStyle name="Comma 29 3 3 3 4" xfId="6831"/>
    <cellStyle name="Comma 29 3 3 4" xfId="6832"/>
    <cellStyle name="Comma 29 3 3 4 2" xfId="6833"/>
    <cellStyle name="Comma 29 3 3 4 2 2" xfId="6834"/>
    <cellStyle name="Comma 29 3 3 4 3" xfId="6835"/>
    <cellStyle name="Comma 29 3 3 5" xfId="6836"/>
    <cellStyle name="Comma 29 3 3 5 2" xfId="6837"/>
    <cellStyle name="Comma 29 3 3 6" xfId="6838"/>
    <cellStyle name="Comma 29 3 4" xfId="6839"/>
    <cellStyle name="Comma 29 3 4 2" xfId="6840"/>
    <cellStyle name="Comma 29 3 4 2 2" xfId="6841"/>
    <cellStyle name="Comma 29 3 4 2 2 2" xfId="6842"/>
    <cellStyle name="Comma 29 3 4 2 2 2 2" xfId="6843"/>
    <cellStyle name="Comma 29 3 4 2 2 3" xfId="6844"/>
    <cellStyle name="Comma 29 3 4 2 3" xfId="6845"/>
    <cellStyle name="Comma 29 3 4 2 3 2" xfId="6846"/>
    <cellStyle name="Comma 29 3 4 2 4" xfId="6847"/>
    <cellStyle name="Comma 29 3 4 3" xfId="6848"/>
    <cellStyle name="Comma 29 3 4 3 2" xfId="6849"/>
    <cellStyle name="Comma 29 3 4 3 2 2" xfId="6850"/>
    <cellStyle name="Comma 29 3 4 3 3" xfId="6851"/>
    <cellStyle name="Comma 29 3 4 4" xfId="6852"/>
    <cellStyle name="Comma 29 3 4 4 2" xfId="6853"/>
    <cellStyle name="Comma 29 3 4 5" xfId="6854"/>
    <cellStyle name="Comma 29 3 5" xfId="6855"/>
    <cellStyle name="Comma 29 3 5 2" xfId="6856"/>
    <cellStyle name="Comma 29 3 5 2 2" xfId="6857"/>
    <cellStyle name="Comma 29 3 5 2 2 2" xfId="6858"/>
    <cellStyle name="Comma 29 3 5 2 3" xfId="6859"/>
    <cellStyle name="Comma 29 3 5 3" xfId="6860"/>
    <cellStyle name="Comma 29 3 5 3 2" xfId="6861"/>
    <cellStyle name="Comma 29 3 5 4" xfId="6862"/>
    <cellStyle name="Comma 29 3 6" xfId="6863"/>
    <cellStyle name="Comma 29 3 6 2" xfId="6864"/>
    <cellStyle name="Comma 29 3 6 2 2" xfId="6865"/>
    <cellStyle name="Comma 29 3 6 3" xfId="6866"/>
    <cellStyle name="Comma 29 3 7" xfId="6867"/>
    <cellStyle name="Comma 29 3 7 2" xfId="6868"/>
    <cellStyle name="Comma 29 3 8" xfId="6869"/>
    <cellStyle name="Comma 29 4" xfId="6870"/>
    <cellStyle name="Comma 29 4 2" xfId="6871"/>
    <cellStyle name="Comma 29 4 2 2" xfId="6872"/>
    <cellStyle name="Comma 29 4 2 2 2" xfId="6873"/>
    <cellStyle name="Comma 29 4 2 2 2 2" xfId="6874"/>
    <cellStyle name="Comma 29 4 2 2 2 2 2" xfId="6875"/>
    <cellStyle name="Comma 29 4 2 2 2 2 2 2" xfId="6876"/>
    <cellStyle name="Comma 29 4 2 2 2 2 3" xfId="6877"/>
    <cellStyle name="Comma 29 4 2 2 2 3" xfId="6878"/>
    <cellStyle name="Comma 29 4 2 2 2 3 2" xfId="6879"/>
    <cellStyle name="Comma 29 4 2 2 2 4" xfId="6880"/>
    <cellStyle name="Comma 29 4 2 2 3" xfId="6881"/>
    <cellStyle name="Comma 29 4 2 2 3 2" xfId="6882"/>
    <cellStyle name="Comma 29 4 2 2 3 2 2" xfId="6883"/>
    <cellStyle name="Comma 29 4 2 2 3 3" xfId="6884"/>
    <cellStyle name="Comma 29 4 2 2 4" xfId="6885"/>
    <cellStyle name="Comma 29 4 2 2 4 2" xfId="6886"/>
    <cellStyle name="Comma 29 4 2 2 5" xfId="6887"/>
    <cellStyle name="Comma 29 4 2 3" xfId="6888"/>
    <cellStyle name="Comma 29 4 2 3 2" xfId="6889"/>
    <cellStyle name="Comma 29 4 2 3 2 2" xfId="6890"/>
    <cellStyle name="Comma 29 4 2 3 2 2 2" xfId="6891"/>
    <cellStyle name="Comma 29 4 2 3 2 3" xfId="6892"/>
    <cellStyle name="Comma 29 4 2 3 3" xfId="6893"/>
    <cellStyle name="Comma 29 4 2 3 3 2" xfId="6894"/>
    <cellStyle name="Comma 29 4 2 3 4" xfId="6895"/>
    <cellStyle name="Comma 29 4 2 4" xfId="6896"/>
    <cellStyle name="Comma 29 4 2 4 2" xfId="6897"/>
    <cellStyle name="Comma 29 4 2 4 2 2" xfId="6898"/>
    <cellStyle name="Comma 29 4 2 4 3" xfId="6899"/>
    <cellStyle name="Comma 29 4 2 5" xfId="6900"/>
    <cellStyle name="Comma 29 4 2 5 2" xfId="6901"/>
    <cellStyle name="Comma 29 4 2 6" xfId="6902"/>
    <cellStyle name="Comma 29 4 3" xfId="6903"/>
    <cellStyle name="Comma 29 4 3 2" xfId="6904"/>
    <cellStyle name="Comma 29 4 3 2 2" xfId="6905"/>
    <cellStyle name="Comma 29 4 3 2 2 2" xfId="6906"/>
    <cellStyle name="Comma 29 4 3 2 2 2 2" xfId="6907"/>
    <cellStyle name="Comma 29 4 3 2 2 3" xfId="6908"/>
    <cellStyle name="Comma 29 4 3 2 3" xfId="6909"/>
    <cellStyle name="Comma 29 4 3 2 3 2" xfId="6910"/>
    <cellStyle name="Comma 29 4 3 2 4" xfId="6911"/>
    <cellStyle name="Comma 29 4 3 3" xfId="6912"/>
    <cellStyle name="Comma 29 4 3 3 2" xfId="6913"/>
    <cellStyle name="Comma 29 4 3 3 2 2" xfId="6914"/>
    <cellStyle name="Comma 29 4 3 3 3" xfId="6915"/>
    <cellStyle name="Comma 29 4 3 4" xfId="6916"/>
    <cellStyle name="Comma 29 4 3 4 2" xfId="6917"/>
    <cellStyle name="Comma 29 4 3 5" xfId="6918"/>
    <cellStyle name="Comma 29 4 4" xfId="6919"/>
    <cellStyle name="Comma 29 4 4 2" xfId="6920"/>
    <cellStyle name="Comma 29 4 4 2 2" xfId="6921"/>
    <cellStyle name="Comma 29 4 4 2 2 2" xfId="6922"/>
    <cellStyle name="Comma 29 4 4 2 3" xfId="6923"/>
    <cellStyle name="Comma 29 4 4 3" xfId="6924"/>
    <cellStyle name="Comma 29 4 4 3 2" xfId="6925"/>
    <cellStyle name="Comma 29 4 4 4" xfId="6926"/>
    <cellStyle name="Comma 29 4 5" xfId="6927"/>
    <cellStyle name="Comma 29 4 5 2" xfId="6928"/>
    <cellStyle name="Comma 29 4 5 2 2" xfId="6929"/>
    <cellStyle name="Comma 29 4 5 3" xfId="6930"/>
    <cellStyle name="Comma 29 4 6" xfId="6931"/>
    <cellStyle name="Comma 29 4 6 2" xfId="6932"/>
    <cellStyle name="Comma 29 4 7" xfId="6933"/>
    <cellStyle name="Comma 29 5" xfId="6934"/>
    <cellStyle name="Comma 29 5 2" xfId="6935"/>
    <cellStyle name="Comma 29 5 2 2" xfId="6936"/>
    <cellStyle name="Comma 29 5 2 2 2" xfId="6937"/>
    <cellStyle name="Comma 29 5 2 2 2 2" xfId="6938"/>
    <cellStyle name="Comma 29 5 2 2 2 2 2" xfId="6939"/>
    <cellStyle name="Comma 29 5 2 2 2 3" xfId="6940"/>
    <cellStyle name="Comma 29 5 2 2 3" xfId="6941"/>
    <cellStyle name="Comma 29 5 2 2 3 2" xfId="6942"/>
    <cellStyle name="Comma 29 5 2 2 4" xfId="6943"/>
    <cellStyle name="Comma 29 5 2 3" xfId="6944"/>
    <cellStyle name="Comma 29 5 2 3 2" xfId="6945"/>
    <cellStyle name="Comma 29 5 2 3 2 2" xfId="6946"/>
    <cellStyle name="Comma 29 5 2 3 3" xfId="6947"/>
    <cellStyle name="Comma 29 5 2 4" xfId="6948"/>
    <cellStyle name="Comma 29 5 2 4 2" xfId="6949"/>
    <cellStyle name="Comma 29 5 2 5" xfId="6950"/>
    <cellStyle name="Comma 29 5 3" xfId="6951"/>
    <cellStyle name="Comma 29 5 3 2" xfId="6952"/>
    <cellStyle name="Comma 29 5 3 2 2" xfId="6953"/>
    <cellStyle name="Comma 29 5 3 2 2 2" xfId="6954"/>
    <cellStyle name="Comma 29 5 3 2 3" xfId="6955"/>
    <cellStyle name="Comma 29 5 3 3" xfId="6956"/>
    <cellStyle name="Comma 29 5 3 3 2" xfId="6957"/>
    <cellStyle name="Comma 29 5 3 4" xfId="6958"/>
    <cellStyle name="Comma 29 5 4" xfId="6959"/>
    <cellStyle name="Comma 29 5 4 2" xfId="6960"/>
    <cellStyle name="Comma 29 5 4 2 2" xfId="6961"/>
    <cellStyle name="Comma 29 5 4 3" xfId="6962"/>
    <cellStyle name="Comma 29 5 5" xfId="6963"/>
    <cellStyle name="Comma 29 5 5 2" xfId="6964"/>
    <cellStyle name="Comma 29 5 6" xfId="6965"/>
    <cellStyle name="Comma 29 6" xfId="6966"/>
    <cellStyle name="Comma 29 7" xfId="6967"/>
    <cellStyle name="Comma 29 7 2" xfId="6968"/>
    <cellStyle name="Comma 29 7 2 2" xfId="6969"/>
    <cellStyle name="Comma 29 7 2 2 2" xfId="6970"/>
    <cellStyle name="Comma 29 7 2 2 2 2" xfId="6971"/>
    <cellStyle name="Comma 29 7 2 2 3" xfId="6972"/>
    <cellStyle name="Comma 29 7 2 3" xfId="6973"/>
    <cellStyle name="Comma 29 7 2 3 2" xfId="6974"/>
    <cellStyle name="Comma 29 7 2 4" xfId="6975"/>
    <cellStyle name="Comma 29 7 3" xfId="6976"/>
    <cellStyle name="Comma 29 7 3 2" xfId="6977"/>
    <cellStyle name="Comma 29 7 3 2 2" xfId="6978"/>
    <cellStyle name="Comma 29 7 3 3" xfId="6979"/>
    <cellStyle name="Comma 29 7 4" xfId="6980"/>
    <cellStyle name="Comma 29 7 4 2" xfId="6981"/>
    <cellStyle name="Comma 29 7 5" xfId="6982"/>
    <cellStyle name="Comma 29 8" xfId="6983"/>
    <cellStyle name="Comma 29 8 2" xfId="6984"/>
    <cellStyle name="Comma 29 8 2 2" xfId="6985"/>
    <cellStyle name="Comma 29 8 2 2 2" xfId="6986"/>
    <cellStyle name="Comma 29 8 2 3" xfId="6987"/>
    <cellStyle name="Comma 29 8 3" xfId="6988"/>
    <cellStyle name="Comma 29 8 3 2" xfId="6989"/>
    <cellStyle name="Comma 29 8 4" xfId="6990"/>
    <cellStyle name="Comma 29 9" xfId="6991"/>
    <cellStyle name="Comma 29 9 2" xfId="6992"/>
    <cellStyle name="Comma 29 9 2 2" xfId="6993"/>
    <cellStyle name="Comma 29 9 3" xfId="6994"/>
    <cellStyle name="Comma 3" xfId="2506"/>
    <cellStyle name="Comma 3 2" xfId="2507"/>
    <cellStyle name="Comma 3 2 2" xfId="6995"/>
    <cellStyle name="Comma 3 3" xfId="2508"/>
    <cellStyle name="Comma 3 3 2" xfId="6996"/>
    <cellStyle name="Comma 30" xfId="6997"/>
    <cellStyle name="Comma 30 10" xfId="6998"/>
    <cellStyle name="Comma 30 10 2" xfId="6999"/>
    <cellStyle name="Comma 30 11" xfId="7000"/>
    <cellStyle name="Comma 30 2" xfId="7001"/>
    <cellStyle name="Comma 30 2 2" xfId="7002"/>
    <cellStyle name="Comma 30 2 2 2" xfId="7003"/>
    <cellStyle name="Comma 30 2 2 2 2" xfId="7004"/>
    <cellStyle name="Comma 30 2 2 2 2 2" xfId="7005"/>
    <cellStyle name="Comma 30 2 2 2 2 2 2" xfId="7006"/>
    <cellStyle name="Comma 30 2 2 2 2 2 2 2" xfId="7007"/>
    <cellStyle name="Comma 30 2 2 2 2 2 2 2 2" xfId="7008"/>
    <cellStyle name="Comma 30 2 2 2 2 2 2 3" xfId="7009"/>
    <cellStyle name="Comma 30 2 2 2 2 2 3" xfId="7010"/>
    <cellStyle name="Comma 30 2 2 2 2 2 3 2" xfId="7011"/>
    <cellStyle name="Comma 30 2 2 2 2 2 4" xfId="7012"/>
    <cellStyle name="Comma 30 2 2 2 2 3" xfId="7013"/>
    <cellStyle name="Comma 30 2 2 2 2 3 2" xfId="7014"/>
    <cellStyle name="Comma 30 2 2 2 2 3 2 2" xfId="7015"/>
    <cellStyle name="Comma 30 2 2 2 2 3 3" xfId="7016"/>
    <cellStyle name="Comma 30 2 2 2 2 4" xfId="7017"/>
    <cellStyle name="Comma 30 2 2 2 2 4 2" xfId="7018"/>
    <cellStyle name="Comma 30 2 2 2 2 5" xfId="7019"/>
    <cellStyle name="Comma 30 2 2 2 3" xfId="7020"/>
    <cellStyle name="Comma 30 2 2 2 3 2" xfId="7021"/>
    <cellStyle name="Comma 30 2 2 2 3 2 2" xfId="7022"/>
    <cellStyle name="Comma 30 2 2 2 3 2 2 2" xfId="7023"/>
    <cellStyle name="Comma 30 2 2 2 3 2 3" xfId="7024"/>
    <cellStyle name="Comma 30 2 2 2 3 3" xfId="7025"/>
    <cellStyle name="Comma 30 2 2 2 3 3 2" xfId="7026"/>
    <cellStyle name="Comma 30 2 2 2 3 4" xfId="7027"/>
    <cellStyle name="Comma 30 2 2 2 4" xfId="7028"/>
    <cellStyle name="Comma 30 2 2 2 4 2" xfId="7029"/>
    <cellStyle name="Comma 30 2 2 2 4 2 2" xfId="7030"/>
    <cellStyle name="Comma 30 2 2 2 4 3" xfId="7031"/>
    <cellStyle name="Comma 30 2 2 2 5" xfId="7032"/>
    <cellStyle name="Comma 30 2 2 2 5 2" xfId="7033"/>
    <cellStyle name="Comma 30 2 2 2 6" xfId="7034"/>
    <cellStyle name="Comma 30 2 2 3" xfId="7035"/>
    <cellStyle name="Comma 30 2 2 3 2" xfId="7036"/>
    <cellStyle name="Comma 30 2 2 3 2 2" xfId="7037"/>
    <cellStyle name="Comma 30 2 2 3 2 2 2" xfId="7038"/>
    <cellStyle name="Comma 30 2 2 3 2 2 2 2" xfId="7039"/>
    <cellStyle name="Comma 30 2 2 3 2 2 3" xfId="7040"/>
    <cellStyle name="Comma 30 2 2 3 2 3" xfId="7041"/>
    <cellStyle name="Comma 30 2 2 3 2 3 2" xfId="7042"/>
    <cellStyle name="Comma 30 2 2 3 2 4" xfId="7043"/>
    <cellStyle name="Comma 30 2 2 3 3" xfId="7044"/>
    <cellStyle name="Comma 30 2 2 3 3 2" xfId="7045"/>
    <cellStyle name="Comma 30 2 2 3 3 2 2" xfId="7046"/>
    <cellStyle name="Comma 30 2 2 3 3 3" xfId="7047"/>
    <cellStyle name="Comma 30 2 2 3 4" xfId="7048"/>
    <cellStyle name="Comma 30 2 2 3 4 2" xfId="7049"/>
    <cellStyle name="Comma 30 2 2 3 5" xfId="7050"/>
    <cellStyle name="Comma 30 2 2 4" xfId="7051"/>
    <cellStyle name="Comma 30 2 2 4 2" xfId="7052"/>
    <cellStyle name="Comma 30 2 2 4 2 2" xfId="7053"/>
    <cellStyle name="Comma 30 2 2 4 2 2 2" xfId="7054"/>
    <cellStyle name="Comma 30 2 2 4 2 3" xfId="7055"/>
    <cellStyle name="Comma 30 2 2 4 3" xfId="7056"/>
    <cellStyle name="Comma 30 2 2 4 3 2" xfId="7057"/>
    <cellStyle name="Comma 30 2 2 4 4" xfId="7058"/>
    <cellStyle name="Comma 30 2 2 5" xfId="7059"/>
    <cellStyle name="Comma 30 2 2 5 2" xfId="7060"/>
    <cellStyle name="Comma 30 2 2 5 2 2" xfId="7061"/>
    <cellStyle name="Comma 30 2 2 5 3" xfId="7062"/>
    <cellStyle name="Comma 30 2 2 6" xfId="7063"/>
    <cellStyle name="Comma 30 2 2 6 2" xfId="7064"/>
    <cellStyle name="Comma 30 2 2 7" xfId="7065"/>
    <cellStyle name="Comma 30 2 3" xfId="7066"/>
    <cellStyle name="Comma 30 2 3 2" xfId="7067"/>
    <cellStyle name="Comma 30 2 3 2 2" xfId="7068"/>
    <cellStyle name="Comma 30 2 3 2 2 2" xfId="7069"/>
    <cellStyle name="Comma 30 2 3 2 2 2 2" xfId="7070"/>
    <cellStyle name="Comma 30 2 3 2 2 2 2 2" xfId="7071"/>
    <cellStyle name="Comma 30 2 3 2 2 2 3" xfId="7072"/>
    <cellStyle name="Comma 30 2 3 2 2 3" xfId="7073"/>
    <cellStyle name="Comma 30 2 3 2 2 3 2" xfId="7074"/>
    <cellStyle name="Comma 30 2 3 2 2 4" xfId="7075"/>
    <cellStyle name="Comma 30 2 3 2 3" xfId="7076"/>
    <cellStyle name="Comma 30 2 3 2 3 2" xfId="7077"/>
    <cellStyle name="Comma 30 2 3 2 3 2 2" xfId="7078"/>
    <cellStyle name="Comma 30 2 3 2 3 3" xfId="7079"/>
    <cellStyle name="Comma 30 2 3 2 4" xfId="7080"/>
    <cellStyle name="Comma 30 2 3 2 4 2" xfId="7081"/>
    <cellStyle name="Comma 30 2 3 2 5" xfId="7082"/>
    <cellStyle name="Comma 30 2 3 3" xfId="7083"/>
    <cellStyle name="Comma 30 2 3 3 2" xfId="7084"/>
    <cellStyle name="Comma 30 2 3 3 2 2" xfId="7085"/>
    <cellStyle name="Comma 30 2 3 3 2 2 2" xfId="7086"/>
    <cellStyle name="Comma 30 2 3 3 2 3" xfId="7087"/>
    <cellStyle name="Comma 30 2 3 3 3" xfId="7088"/>
    <cellStyle name="Comma 30 2 3 3 3 2" xfId="7089"/>
    <cellStyle name="Comma 30 2 3 3 4" xfId="7090"/>
    <cellStyle name="Comma 30 2 3 4" xfId="7091"/>
    <cellStyle name="Comma 30 2 3 4 2" xfId="7092"/>
    <cellStyle name="Comma 30 2 3 4 2 2" xfId="7093"/>
    <cellStyle name="Comma 30 2 3 4 3" xfId="7094"/>
    <cellStyle name="Comma 30 2 3 5" xfId="7095"/>
    <cellStyle name="Comma 30 2 3 5 2" xfId="7096"/>
    <cellStyle name="Comma 30 2 3 6" xfId="7097"/>
    <cellStyle name="Comma 30 2 4" xfId="7098"/>
    <cellStyle name="Comma 30 2 4 2" xfId="7099"/>
    <cellStyle name="Comma 30 2 4 2 2" xfId="7100"/>
    <cellStyle name="Comma 30 2 4 2 2 2" xfId="7101"/>
    <cellStyle name="Comma 30 2 4 2 2 2 2" xfId="7102"/>
    <cellStyle name="Comma 30 2 4 2 2 3" xfId="7103"/>
    <cellStyle name="Comma 30 2 4 2 3" xfId="7104"/>
    <cellStyle name="Comma 30 2 4 2 3 2" xfId="7105"/>
    <cellStyle name="Comma 30 2 4 2 4" xfId="7106"/>
    <cellStyle name="Comma 30 2 4 3" xfId="7107"/>
    <cellStyle name="Comma 30 2 4 3 2" xfId="7108"/>
    <cellStyle name="Comma 30 2 4 3 2 2" xfId="7109"/>
    <cellStyle name="Comma 30 2 4 3 3" xfId="7110"/>
    <cellStyle name="Comma 30 2 4 4" xfId="7111"/>
    <cellStyle name="Comma 30 2 4 4 2" xfId="7112"/>
    <cellStyle name="Comma 30 2 4 5" xfId="7113"/>
    <cellStyle name="Comma 30 2 5" xfId="7114"/>
    <cellStyle name="Comma 30 2 5 2" xfId="7115"/>
    <cellStyle name="Comma 30 2 5 2 2" xfId="7116"/>
    <cellStyle name="Comma 30 2 5 2 2 2" xfId="7117"/>
    <cellStyle name="Comma 30 2 5 2 3" xfId="7118"/>
    <cellStyle name="Comma 30 2 5 3" xfId="7119"/>
    <cellStyle name="Comma 30 2 5 3 2" xfId="7120"/>
    <cellStyle name="Comma 30 2 5 4" xfId="7121"/>
    <cellStyle name="Comma 30 2 6" xfId="7122"/>
    <cellStyle name="Comma 30 2 6 2" xfId="7123"/>
    <cellStyle name="Comma 30 2 6 2 2" xfId="7124"/>
    <cellStyle name="Comma 30 2 6 3" xfId="7125"/>
    <cellStyle name="Comma 30 2 7" xfId="7126"/>
    <cellStyle name="Comma 30 2 7 2" xfId="7127"/>
    <cellStyle name="Comma 30 2 8" xfId="7128"/>
    <cellStyle name="Comma 30 3" xfId="7129"/>
    <cellStyle name="Comma 30 3 2" xfId="7130"/>
    <cellStyle name="Comma 30 3 2 2" xfId="7131"/>
    <cellStyle name="Comma 30 3 2 2 2" xfId="7132"/>
    <cellStyle name="Comma 30 3 2 2 2 2" xfId="7133"/>
    <cellStyle name="Comma 30 3 2 2 2 2 2" xfId="7134"/>
    <cellStyle name="Comma 30 3 2 2 2 2 2 2" xfId="7135"/>
    <cellStyle name="Comma 30 3 2 2 2 2 2 2 2" xfId="7136"/>
    <cellStyle name="Comma 30 3 2 2 2 2 2 3" xfId="7137"/>
    <cellStyle name="Comma 30 3 2 2 2 2 3" xfId="7138"/>
    <cellStyle name="Comma 30 3 2 2 2 2 3 2" xfId="7139"/>
    <cellStyle name="Comma 30 3 2 2 2 2 4" xfId="7140"/>
    <cellStyle name="Comma 30 3 2 2 2 3" xfId="7141"/>
    <cellStyle name="Comma 30 3 2 2 2 3 2" xfId="7142"/>
    <cellStyle name="Comma 30 3 2 2 2 3 2 2" xfId="7143"/>
    <cellStyle name="Comma 30 3 2 2 2 3 3" xfId="7144"/>
    <cellStyle name="Comma 30 3 2 2 2 4" xfId="7145"/>
    <cellStyle name="Comma 30 3 2 2 2 4 2" xfId="7146"/>
    <cellStyle name="Comma 30 3 2 2 2 5" xfId="7147"/>
    <cellStyle name="Comma 30 3 2 2 3" xfId="7148"/>
    <cellStyle name="Comma 30 3 2 2 3 2" xfId="7149"/>
    <cellStyle name="Comma 30 3 2 2 3 2 2" xfId="7150"/>
    <cellStyle name="Comma 30 3 2 2 3 2 2 2" xfId="7151"/>
    <cellStyle name="Comma 30 3 2 2 3 2 3" xfId="7152"/>
    <cellStyle name="Comma 30 3 2 2 3 3" xfId="7153"/>
    <cellStyle name="Comma 30 3 2 2 3 3 2" xfId="7154"/>
    <cellStyle name="Comma 30 3 2 2 3 4" xfId="7155"/>
    <cellStyle name="Comma 30 3 2 2 4" xfId="7156"/>
    <cellStyle name="Comma 30 3 2 2 4 2" xfId="7157"/>
    <cellStyle name="Comma 30 3 2 2 4 2 2" xfId="7158"/>
    <cellStyle name="Comma 30 3 2 2 4 3" xfId="7159"/>
    <cellStyle name="Comma 30 3 2 2 5" xfId="7160"/>
    <cellStyle name="Comma 30 3 2 2 5 2" xfId="7161"/>
    <cellStyle name="Comma 30 3 2 2 6" xfId="7162"/>
    <cellStyle name="Comma 30 3 2 3" xfId="7163"/>
    <cellStyle name="Comma 30 3 2 3 2" xfId="7164"/>
    <cellStyle name="Comma 30 3 2 3 2 2" xfId="7165"/>
    <cellStyle name="Comma 30 3 2 3 2 2 2" xfId="7166"/>
    <cellStyle name="Comma 30 3 2 3 2 2 2 2" xfId="7167"/>
    <cellStyle name="Comma 30 3 2 3 2 2 3" xfId="7168"/>
    <cellStyle name="Comma 30 3 2 3 2 3" xfId="7169"/>
    <cellStyle name="Comma 30 3 2 3 2 3 2" xfId="7170"/>
    <cellStyle name="Comma 30 3 2 3 2 4" xfId="7171"/>
    <cellStyle name="Comma 30 3 2 3 3" xfId="7172"/>
    <cellStyle name="Comma 30 3 2 3 3 2" xfId="7173"/>
    <cellStyle name="Comma 30 3 2 3 3 2 2" xfId="7174"/>
    <cellStyle name="Comma 30 3 2 3 3 3" xfId="7175"/>
    <cellStyle name="Comma 30 3 2 3 4" xfId="7176"/>
    <cellStyle name="Comma 30 3 2 3 4 2" xfId="7177"/>
    <cellStyle name="Comma 30 3 2 3 5" xfId="7178"/>
    <cellStyle name="Comma 30 3 2 4" xfId="7179"/>
    <cellStyle name="Comma 30 3 2 4 2" xfId="7180"/>
    <cellStyle name="Comma 30 3 2 4 2 2" xfId="7181"/>
    <cellStyle name="Comma 30 3 2 4 2 2 2" xfId="7182"/>
    <cellStyle name="Comma 30 3 2 4 2 3" xfId="7183"/>
    <cellStyle name="Comma 30 3 2 4 3" xfId="7184"/>
    <cellStyle name="Comma 30 3 2 4 3 2" xfId="7185"/>
    <cellStyle name="Comma 30 3 2 4 4" xfId="7186"/>
    <cellStyle name="Comma 30 3 2 5" xfId="7187"/>
    <cellStyle name="Comma 30 3 2 5 2" xfId="7188"/>
    <cellStyle name="Comma 30 3 2 5 2 2" xfId="7189"/>
    <cellStyle name="Comma 30 3 2 5 3" xfId="7190"/>
    <cellStyle name="Comma 30 3 2 6" xfId="7191"/>
    <cellStyle name="Comma 30 3 2 6 2" xfId="7192"/>
    <cellStyle name="Comma 30 3 2 7" xfId="7193"/>
    <cellStyle name="Comma 30 3 3" xfId="7194"/>
    <cellStyle name="Comma 30 3 3 2" xfId="7195"/>
    <cellStyle name="Comma 30 3 3 2 2" xfId="7196"/>
    <cellStyle name="Comma 30 3 3 2 2 2" xfId="7197"/>
    <cellStyle name="Comma 30 3 3 2 2 2 2" xfId="7198"/>
    <cellStyle name="Comma 30 3 3 2 2 2 2 2" xfId="7199"/>
    <cellStyle name="Comma 30 3 3 2 2 2 3" xfId="7200"/>
    <cellStyle name="Comma 30 3 3 2 2 3" xfId="7201"/>
    <cellStyle name="Comma 30 3 3 2 2 3 2" xfId="7202"/>
    <cellStyle name="Comma 30 3 3 2 2 4" xfId="7203"/>
    <cellStyle name="Comma 30 3 3 2 3" xfId="7204"/>
    <cellStyle name="Comma 30 3 3 2 3 2" xfId="7205"/>
    <cellStyle name="Comma 30 3 3 2 3 2 2" xfId="7206"/>
    <cellStyle name="Comma 30 3 3 2 3 3" xfId="7207"/>
    <cellStyle name="Comma 30 3 3 2 4" xfId="7208"/>
    <cellStyle name="Comma 30 3 3 2 4 2" xfId="7209"/>
    <cellStyle name="Comma 30 3 3 2 5" xfId="7210"/>
    <cellStyle name="Comma 30 3 3 3" xfId="7211"/>
    <cellStyle name="Comma 30 3 3 3 2" xfId="7212"/>
    <cellStyle name="Comma 30 3 3 3 2 2" xfId="7213"/>
    <cellStyle name="Comma 30 3 3 3 2 2 2" xfId="7214"/>
    <cellStyle name="Comma 30 3 3 3 2 3" xfId="7215"/>
    <cellStyle name="Comma 30 3 3 3 3" xfId="7216"/>
    <cellStyle name="Comma 30 3 3 3 3 2" xfId="7217"/>
    <cellStyle name="Comma 30 3 3 3 4" xfId="7218"/>
    <cellStyle name="Comma 30 3 3 4" xfId="7219"/>
    <cellStyle name="Comma 30 3 3 4 2" xfId="7220"/>
    <cellStyle name="Comma 30 3 3 4 2 2" xfId="7221"/>
    <cellStyle name="Comma 30 3 3 4 3" xfId="7222"/>
    <cellStyle name="Comma 30 3 3 5" xfId="7223"/>
    <cellStyle name="Comma 30 3 3 5 2" xfId="7224"/>
    <cellStyle name="Comma 30 3 3 6" xfId="7225"/>
    <cellStyle name="Comma 30 3 4" xfId="7226"/>
    <cellStyle name="Comma 30 3 4 2" xfId="7227"/>
    <cellStyle name="Comma 30 3 4 2 2" xfId="7228"/>
    <cellStyle name="Comma 30 3 4 2 2 2" xfId="7229"/>
    <cellStyle name="Comma 30 3 4 2 2 2 2" xfId="7230"/>
    <cellStyle name="Comma 30 3 4 2 2 3" xfId="7231"/>
    <cellStyle name="Comma 30 3 4 2 3" xfId="7232"/>
    <cellStyle name="Comma 30 3 4 2 3 2" xfId="7233"/>
    <cellStyle name="Comma 30 3 4 2 4" xfId="7234"/>
    <cellStyle name="Comma 30 3 4 3" xfId="7235"/>
    <cellStyle name="Comma 30 3 4 3 2" xfId="7236"/>
    <cellStyle name="Comma 30 3 4 3 2 2" xfId="7237"/>
    <cellStyle name="Comma 30 3 4 3 3" xfId="7238"/>
    <cellStyle name="Comma 30 3 4 4" xfId="7239"/>
    <cellStyle name="Comma 30 3 4 4 2" xfId="7240"/>
    <cellStyle name="Comma 30 3 4 5" xfId="7241"/>
    <cellStyle name="Comma 30 3 5" xfId="7242"/>
    <cellStyle name="Comma 30 3 5 2" xfId="7243"/>
    <cellStyle name="Comma 30 3 5 2 2" xfId="7244"/>
    <cellStyle name="Comma 30 3 5 2 2 2" xfId="7245"/>
    <cellStyle name="Comma 30 3 5 2 3" xfId="7246"/>
    <cellStyle name="Comma 30 3 5 3" xfId="7247"/>
    <cellStyle name="Comma 30 3 5 3 2" xfId="7248"/>
    <cellStyle name="Comma 30 3 5 4" xfId="7249"/>
    <cellStyle name="Comma 30 3 6" xfId="7250"/>
    <cellStyle name="Comma 30 3 6 2" xfId="7251"/>
    <cellStyle name="Comma 30 3 6 2 2" xfId="7252"/>
    <cellStyle name="Comma 30 3 6 3" xfId="7253"/>
    <cellStyle name="Comma 30 3 7" xfId="7254"/>
    <cellStyle name="Comma 30 3 7 2" xfId="7255"/>
    <cellStyle name="Comma 30 3 8" xfId="7256"/>
    <cellStyle name="Comma 30 4" xfId="7257"/>
    <cellStyle name="Comma 30 4 2" xfId="7258"/>
    <cellStyle name="Comma 30 4 2 2" xfId="7259"/>
    <cellStyle name="Comma 30 4 2 2 2" xfId="7260"/>
    <cellStyle name="Comma 30 4 2 2 2 2" xfId="7261"/>
    <cellStyle name="Comma 30 4 2 2 2 2 2" xfId="7262"/>
    <cellStyle name="Comma 30 4 2 2 2 2 2 2" xfId="7263"/>
    <cellStyle name="Comma 30 4 2 2 2 2 3" xfId="7264"/>
    <cellStyle name="Comma 30 4 2 2 2 3" xfId="7265"/>
    <cellStyle name="Comma 30 4 2 2 2 3 2" xfId="7266"/>
    <cellStyle name="Comma 30 4 2 2 2 4" xfId="7267"/>
    <cellStyle name="Comma 30 4 2 2 3" xfId="7268"/>
    <cellStyle name="Comma 30 4 2 2 3 2" xfId="7269"/>
    <cellStyle name="Comma 30 4 2 2 3 2 2" xfId="7270"/>
    <cellStyle name="Comma 30 4 2 2 3 3" xfId="7271"/>
    <cellStyle name="Comma 30 4 2 2 4" xfId="7272"/>
    <cellStyle name="Comma 30 4 2 2 4 2" xfId="7273"/>
    <cellStyle name="Comma 30 4 2 2 5" xfId="7274"/>
    <cellStyle name="Comma 30 4 2 3" xfId="7275"/>
    <cellStyle name="Comma 30 4 2 3 2" xfId="7276"/>
    <cellStyle name="Comma 30 4 2 3 2 2" xfId="7277"/>
    <cellStyle name="Comma 30 4 2 3 2 2 2" xfId="7278"/>
    <cellStyle name="Comma 30 4 2 3 2 3" xfId="7279"/>
    <cellStyle name="Comma 30 4 2 3 3" xfId="7280"/>
    <cellStyle name="Comma 30 4 2 3 3 2" xfId="7281"/>
    <cellStyle name="Comma 30 4 2 3 4" xfId="7282"/>
    <cellStyle name="Comma 30 4 2 4" xfId="7283"/>
    <cellStyle name="Comma 30 4 2 4 2" xfId="7284"/>
    <cellStyle name="Comma 30 4 2 4 2 2" xfId="7285"/>
    <cellStyle name="Comma 30 4 2 4 3" xfId="7286"/>
    <cellStyle name="Comma 30 4 2 5" xfId="7287"/>
    <cellStyle name="Comma 30 4 2 5 2" xfId="7288"/>
    <cellStyle name="Comma 30 4 2 6" xfId="7289"/>
    <cellStyle name="Comma 30 4 3" xfId="7290"/>
    <cellStyle name="Comma 30 4 3 2" xfId="7291"/>
    <cellStyle name="Comma 30 4 3 2 2" xfId="7292"/>
    <cellStyle name="Comma 30 4 3 2 2 2" xfId="7293"/>
    <cellStyle name="Comma 30 4 3 2 2 2 2" xfId="7294"/>
    <cellStyle name="Comma 30 4 3 2 2 3" xfId="7295"/>
    <cellStyle name="Comma 30 4 3 2 3" xfId="7296"/>
    <cellStyle name="Comma 30 4 3 2 3 2" xfId="7297"/>
    <cellStyle name="Comma 30 4 3 2 4" xfId="7298"/>
    <cellStyle name="Comma 30 4 3 3" xfId="7299"/>
    <cellStyle name="Comma 30 4 3 3 2" xfId="7300"/>
    <cellStyle name="Comma 30 4 3 3 2 2" xfId="7301"/>
    <cellStyle name="Comma 30 4 3 3 3" xfId="7302"/>
    <cellStyle name="Comma 30 4 3 4" xfId="7303"/>
    <cellStyle name="Comma 30 4 3 4 2" xfId="7304"/>
    <cellStyle name="Comma 30 4 3 5" xfId="7305"/>
    <cellStyle name="Comma 30 4 4" xfId="7306"/>
    <cellStyle name="Comma 30 4 4 2" xfId="7307"/>
    <cellStyle name="Comma 30 4 4 2 2" xfId="7308"/>
    <cellStyle name="Comma 30 4 4 2 2 2" xfId="7309"/>
    <cellStyle name="Comma 30 4 4 2 3" xfId="7310"/>
    <cellStyle name="Comma 30 4 4 3" xfId="7311"/>
    <cellStyle name="Comma 30 4 4 3 2" xfId="7312"/>
    <cellStyle name="Comma 30 4 4 4" xfId="7313"/>
    <cellStyle name="Comma 30 4 5" xfId="7314"/>
    <cellStyle name="Comma 30 4 5 2" xfId="7315"/>
    <cellStyle name="Comma 30 4 5 2 2" xfId="7316"/>
    <cellStyle name="Comma 30 4 5 3" xfId="7317"/>
    <cellStyle name="Comma 30 4 6" xfId="7318"/>
    <cellStyle name="Comma 30 4 6 2" xfId="7319"/>
    <cellStyle name="Comma 30 4 7" xfId="7320"/>
    <cellStyle name="Comma 30 5" xfId="7321"/>
    <cellStyle name="Comma 30 5 2" xfId="7322"/>
    <cellStyle name="Comma 30 5 2 2" xfId="7323"/>
    <cellStyle name="Comma 30 5 2 2 2" xfId="7324"/>
    <cellStyle name="Comma 30 5 2 2 2 2" xfId="7325"/>
    <cellStyle name="Comma 30 5 2 2 2 2 2" xfId="7326"/>
    <cellStyle name="Comma 30 5 2 2 2 3" xfId="7327"/>
    <cellStyle name="Comma 30 5 2 2 3" xfId="7328"/>
    <cellStyle name="Comma 30 5 2 2 3 2" xfId="7329"/>
    <cellStyle name="Comma 30 5 2 2 4" xfId="7330"/>
    <cellStyle name="Comma 30 5 2 3" xfId="7331"/>
    <cellStyle name="Comma 30 5 2 3 2" xfId="7332"/>
    <cellStyle name="Comma 30 5 2 3 2 2" xfId="7333"/>
    <cellStyle name="Comma 30 5 2 3 3" xfId="7334"/>
    <cellStyle name="Comma 30 5 2 4" xfId="7335"/>
    <cellStyle name="Comma 30 5 2 4 2" xfId="7336"/>
    <cellStyle name="Comma 30 5 2 5" xfId="7337"/>
    <cellStyle name="Comma 30 5 3" xfId="7338"/>
    <cellStyle name="Comma 30 5 3 2" xfId="7339"/>
    <cellStyle name="Comma 30 5 3 2 2" xfId="7340"/>
    <cellStyle name="Comma 30 5 3 2 2 2" xfId="7341"/>
    <cellStyle name="Comma 30 5 3 2 3" xfId="7342"/>
    <cellStyle name="Comma 30 5 3 3" xfId="7343"/>
    <cellStyle name="Comma 30 5 3 3 2" xfId="7344"/>
    <cellStyle name="Comma 30 5 3 4" xfId="7345"/>
    <cellStyle name="Comma 30 5 4" xfId="7346"/>
    <cellStyle name="Comma 30 5 4 2" xfId="7347"/>
    <cellStyle name="Comma 30 5 4 2 2" xfId="7348"/>
    <cellStyle name="Comma 30 5 4 3" xfId="7349"/>
    <cellStyle name="Comma 30 5 5" xfId="7350"/>
    <cellStyle name="Comma 30 5 5 2" xfId="7351"/>
    <cellStyle name="Comma 30 5 6" xfId="7352"/>
    <cellStyle name="Comma 30 6" xfId="7353"/>
    <cellStyle name="Comma 30 7" xfId="7354"/>
    <cellStyle name="Comma 30 7 2" xfId="7355"/>
    <cellStyle name="Comma 30 7 2 2" xfId="7356"/>
    <cellStyle name="Comma 30 7 2 2 2" xfId="7357"/>
    <cellStyle name="Comma 30 7 2 2 2 2" xfId="7358"/>
    <cellStyle name="Comma 30 7 2 2 3" xfId="7359"/>
    <cellStyle name="Comma 30 7 2 3" xfId="7360"/>
    <cellStyle name="Comma 30 7 2 3 2" xfId="7361"/>
    <cellStyle name="Comma 30 7 2 4" xfId="7362"/>
    <cellStyle name="Comma 30 7 3" xfId="7363"/>
    <cellStyle name="Comma 30 7 3 2" xfId="7364"/>
    <cellStyle name="Comma 30 7 3 2 2" xfId="7365"/>
    <cellStyle name="Comma 30 7 3 3" xfId="7366"/>
    <cellStyle name="Comma 30 7 4" xfId="7367"/>
    <cellStyle name="Comma 30 7 4 2" xfId="7368"/>
    <cellStyle name="Comma 30 7 5" xfId="7369"/>
    <cellStyle name="Comma 30 8" xfId="7370"/>
    <cellStyle name="Comma 30 8 2" xfId="7371"/>
    <cellStyle name="Comma 30 8 2 2" xfId="7372"/>
    <cellStyle name="Comma 30 8 2 2 2" xfId="7373"/>
    <cellStyle name="Comma 30 8 2 3" xfId="7374"/>
    <cellStyle name="Comma 30 8 3" xfId="7375"/>
    <cellStyle name="Comma 30 8 3 2" xfId="7376"/>
    <cellStyle name="Comma 30 8 4" xfId="7377"/>
    <cellStyle name="Comma 30 9" xfId="7378"/>
    <cellStyle name="Comma 30 9 2" xfId="7379"/>
    <cellStyle name="Comma 30 9 2 2" xfId="7380"/>
    <cellStyle name="Comma 30 9 3" xfId="7381"/>
    <cellStyle name="Comma 31" xfId="7382"/>
    <cellStyle name="Comma 31 10" xfId="7383"/>
    <cellStyle name="Comma 31 10 2" xfId="7384"/>
    <cellStyle name="Comma 31 11" xfId="7385"/>
    <cellStyle name="Comma 31 2" xfId="7386"/>
    <cellStyle name="Comma 31 2 2" xfId="7387"/>
    <cellStyle name="Comma 31 2 2 2" xfId="7388"/>
    <cellStyle name="Comma 31 2 2 2 2" xfId="7389"/>
    <cellStyle name="Comma 31 2 2 2 2 2" xfId="7390"/>
    <cellStyle name="Comma 31 2 2 2 2 2 2" xfId="7391"/>
    <cellStyle name="Comma 31 2 2 2 2 2 2 2" xfId="7392"/>
    <cellStyle name="Comma 31 2 2 2 2 2 2 2 2" xfId="7393"/>
    <cellStyle name="Comma 31 2 2 2 2 2 2 3" xfId="7394"/>
    <cellStyle name="Comma 31 2 2 2 2 2 3" xfId="7395"/>
    <cellStyle name="Comma 31 2 2 2 2 2 3 2" xfId="7396"/>
    <cellStyle name="Comma 31 2 2 2 2 2 4" xfId="7397"/>
    <cellStyle name="Comma 31 2 2 2 2 3" xfId="7398"/>
    <cellStyle name="Comma 31 2 2 2 2 3 2" xfId="7399"/>
    <cellStyle name="Comma 31 2 2 2 2 3 2 2" xfId="7400"/>
    <cellStyle name="Comma 31 2 2 2 2 3 3" xfId="7401"/>
    <cellStyle name="Comma 31 2 2 2 2 4" xfId="7402"/>
    <cellStyle name="Comma 31 2 2 2 2 4 2" xfId="7403"/>
    <cellStyle name="Comma 31 2 2 2 2 5" xfId="7404"/>
    <cellStyle name="Comma 31 2 2 2 3" xfId="7405"/>
    <cellStyle name="Comma 31 2 2 2 3 2" xfId="7406"/>
    <cellStyle name="Comma 31 2 2 2 3 2 2" xfId="7407"/>
    <cellStyle name="Comma 31 2 2 2 3 2 2 2" xfId="7408"/>
    <cellStyle name="Comma 31 2 2 2 3 2 3" xfId="7409"/>
    <cellStyle name="Comma 31 2 2 2 3 3" xfId="7410"/>
    <cellStyle name="Comma 31 2 2 2 3 3 2" xfId="7411"/>
    <cellStyle name="Comma 31 2 2 2 3 4" xfId="7412"/>
    <cellStyle name="Comma 31 2 2 2 4" xfId="7413"/>
    <cellStyle name="Comma 31 2 2 2 4 2" xfId="7414"/>
    <cellStyle name="Comma 31 2 2 2 4 2 2" xfId="7415"/>
    <cellStyle name="Comma 31 2 2 2 4 3" xfId="7416"/>
    <cellStyle name="Comma 31 2 2 2 5" xfId="7417"/>
    <cellStyle name="Comma 31 2 2 2 5 2" xfId="7418"/>
    <cellStyle name="Comma 31 2 2 2 6" xfId="7419"/>
    <cellStyle name="Comma 31 2 2 3" xfId="7420"/>
    <cellStyle name="Comma 31 2 2 3 2" xfId="7421"/>
    <cellStyle name="Comma 31 2 2 3 2 2" xfId="7422"/>
    <cellStyle name="Comma 31 2 2 3 2 2 2" xfId="7423"/>
    <cellStyle name="Comma 31 2 2 3 2 2 2 2" xfId="7424"/>
    <cellStyle name="Comma 31 2 2 3 2 2 3" xfId="7425"/>
    <cellStyle name="Comma 31 2 2 3 2 3" xfId="7426"/>
    <cellStyle name="Comma 31 2 2 3 2 3 2" xfId="7427"/>
    <cellStyle name="Comma 31 2 2 3 2 4" xfId="7428"/>
    <cellStyle name="Comma 31 2 2 3 3" xfId="7429"/>
    <cellStyle name="Comma 31 2 2 3 3 2" xfId="7430"/>
    <cellStyle name="Comma 31 2 2 3 3 2 2" xfId="7431"/>
    <cellStyle name="Comma 31 2 2 3 3 3" xfId="7432"/>
    <cellStyle name="Comma 31 2 2 3 4" xfId="7433"/>
    <cellStyle name="Comma 31 2 2 3 4 2" xfId="7434"/>
    <cellStyle name="Comma 31 2 2 3 5" xfId="7435"/>
    <cellStyle name="Comma 31 2 2 4" xfId="7436"/>
    <cellStyle name="Comma 31 2 2 4 2" xfId="7437"/>
    <cellStyle name="Comma 31 2 2 4 2 2" xfId="7438"/>
    <cellStyle name="Comma 31 2 2 4 2 2 2" xfId="7439"/>
    <cellStyle name="Comma 31 2 2 4 2 3" xfId="7440"/>
    <cellStyle name="Comma 31 2 2 4 3" xfId="7441"/>
    <cellStyle name="Comma 31 2 2 4 3 2" xfId="7442"/>
    <cellStyle name="Comma 31 2 2 4 4" xfId="7443"/>
    <cellStyle name="Comma 31 2 2 5" xfId="7444"/>
    <cellStyle name="Comma 31 2 2 5 2" xfId="7445"/>
    <cellStyle name="Comma 31 2 2 5 2 2" xfId="7446"/>
    <cellStyle name="Comma 31 2 2 5 3" xfId="7447"/>
    <cellStyle name="Comma 31 2 2 6" xfId="7448"/>
    <cellStyle name="Comma 31 2 2 6 2" xfId="7449"/>
    <cellStyle name="Comma 31 2 2 7" xfId="7450"/>
    <cellStyle name="Comma 31 2 3" xfId="7451"/>
    <cellStyle name="Comma 31 2 3 2" xfId="7452"/>
    <cellStyle name="Comma 31 2 3 2 2" xfId="7453"/>
    <cellStyle name="Comma 31 2 3 2 2 2" xfId="7454"/>
    <cellStyle name="Comma 31 2 3 2 2 2 2" xfId="7455"/>
    <cellStyle name="Comma 31 2 3 2 2 2 2 2" xfId="7456"/>
    <cellStyle name="Comma 31 2 3 2 2 2 3" xfId="7457"/>
    <cellStyle name="Comma 31 2 3 2 2 3" xfId="7458"/>
    <cellStyle name="Comma 31 2 3 2 2 3 2" xfId="7459"/>
    <cellStyle name="Comma 31 2 3 2 2 4" xfId="7460"/>
    <cellStyle name="Comma 31 2 3 2 3" xfId="7461"/>
    <cellStyle name="Comma 31 2 3 2 3 2" xfId="7462"/>
    <cellStyle name="Comma 31 2 3 2 3 2 2" xfId="7463"/>
    <cellStyle name="Comma 31 2 3 2 3 3" xfId="7464"/>
    <cellStyle name="Comma 31 2 3 2 4" xfId="7465"/>
    <cellStyle name="Comma 31 2 3 2 4 2" xfId="7466"/>
    <cellStyle name="Comma 31 2 3 2 5" xfId="7467"/>
    <cellStyle name="Comma 31 2 3 3" xfId="7468"/>
    <cellStyle name="Comma 31 2 3 3 2" xfId="7469"/>
    <cellStyle name="Comma 31 2 3 3 2 2" xfId="7470"/>
    <cellStyle name="Comma 31 2 3 3 2 2 2" xfId="7471"/>
    <cellStyle name="Comma 31 2 3 3 2 3" xfId="7472"/>
    <cellStyle name="Comma 31 2 3 3 3" xfId="7473"/>
    <cellStyle name="Comma 31 2 3 3 3 2" xfId="7474"/>
    <cellStyle name="Comma 31 2 3 3 4" xfId="7475"/>
    <cellStyle name="Comma 31 2 3 4" xfId="7476"/>
    <cellStyle name="Comma 31 2 3 4 2" xfId="7477"/>
    <cellStyle name="Comma 31 2 3 4 2 2" xfId="7478"/>
    <cellStyle name="Comma 31 2 3 4 3" xfId="7479"/>
    <cellStyle name="Comma 31 2 3 5" xfId="7480"/>
    <cellStyle name="Comma 31 2 3 5 2" xfId="7481"/>
    <cellStyle name="Comma 31 2 3 6" xfId="7482"/>
    <cellStyle name="Comma 31 2 4" xfId="7483"/>
    <cellStyle name="Comma 31 2 4 2" xfId="7484"/>
    <cellStyle name="Comma 31 2 4 2 2" xfId="7485"/>
    <cellStyle name="Comma 31 2 4 2 2 2" xfId="7486"/>
    <cellStyle name="Comma 31 2 4 2 2 2 2" xfId="7487"/>
    <cellStyle name="Comma 31 2 4 2 2 3" xfId="7488"/>
    <cellStyle name="Comma 31 2 4 2 3" xfId="7489"/>
    <cellStyle name="Comma 31 2 4 2 3 2" xfId="7490"/>
    <cellStyle name="Comma 31 2 4 2 4" xfId="7491"/>
    <cellStyle name="Comma 31 2 4 3" xfId="7492"/>
    <cellStyle name="Comma 31 2 4 3 2" xfId="7493"/>
    <cellStyle name="Comma 31 2 4 3 2 2" xfId="7494"/>
    <cellStyle name="Comma 31 2 4 3 3" xfId="7495"/>
    <cellStyle name="Comma 31 2 4 4" xfId="7496"/>
    <cellStyle name="Comma 31 2 4 4 2" xfId="7497"/>
    <cellStyle name="Comma 31 2 4 5" xfId="7498"/>
    <cellStyle name="Comma 31 2 5" xfId="7499"/>
    <cellStyle name="Comma 31 2 5 2" xfId="7500"/>
    <cellStyle name="Comma 31 2 5 2 2" xfId="7501"/>
    <cellStyle name="Comma 31 2 5 2 2 2" xfId="7502"/>
    <cellStyle name="Comma 31 2 5 2 3" xfId="7503"/>
    <cellStyle name="Comma 31 2 5 3" xfId="7504"/>
    <cellStyle name="Comma 31 2 5 3 2" xfId="7505"/>
    <cellStyle name="Comma 31 2 5 4" xfId="7506"/>
    <cellStyle name="Comma 31 2 6" xfId="7507"/>
    <cellStyle name="Comma 31 2 6 2" xfId="7508"/>
    <cellStyle name="Comma 31 2 6 2 2" xfId="7509"/>
    <cellStyle name="Comma 31 2 6 3" xfId="7510"/>
    <cellStyle name="Comma 31 2 7" xfId="7511"/>
    <cellStyle name="Comma 31 2 7 2" xfId="7512"/>
    <cellStyle name="Comma 31 2 8" xfId="7513"/>
    <cellStyle name="Comma 31 3" xfId="7514"/>
    <cellStyle name="Comma 31 3 2" xfId="7515"/>
    <cellStyle name="Comma 31 3 2 2" xfId="7516"/>
    <cellStyle name="Comma 31 3 2 2 2" xfId="7517"/>
    <cellStyle name="Comma 31 3 2 2 2 2" xfId="7518"/>
    <cellStyle name="Comma 31 3 2 2 2 2 2" xfId="7519"/>
    <cellStyle name="Comma 31 3 2 2 2 2 2 2" xfId="7520"/>
    <cellStyle name="Comma 31 3 2 2 2 2 2 2 2" xfId="7521"/>
    <cellStyle name="Comma 31 3 2 2 2 2 2 3" xfId="7522"/>
    <cellStyle name="Comma 31 3 2 2 2 2 3" xfId="7523"/>
    <cellStyle name="Comma 31 3 2 2 2 2 3 2" xfId="7524"/>
    <cellStyle name="Comma 31 3 2 2 2 2 4" xfId="7525"/>
    <cellStyle name="Comma 31 3 2 2 2 3" xfId="7526"/>
    <cellStyle name="Comma 31 3 2 2 2 3 2" xfId="7527"/>
    <cellStyle name="Comma 31 3 2 2 2 3 2 2" xfId="7528"/>
    <cellStyle name="Comma 31 3 2 2 2 3 3" xfId="7529"/>
    <cellStyle name="Comma 31 3 2 2 2 4" xfId="7530"/>
    <cellStyle name="Comma 31 3 2 2 2 4 2" xfId="7531"/>
    <cellStyle name="Comma 31 3 2 2 2 5" xfId="7532"/>
    <cellStyle name="Comma 31 3 2 2 3" xfId="7533"/>
    <cellStyle name="Comma 31 3 2 2 3 2" xfId="7534"/>
    <cellStyle name="Comma 31 3 2 2 3 2 2" xfId="7535"/>
    <cellStyle name="Comma 31 3 2 2 3 2 2 2" xfId="7536"/>
    <cellStyle name="Comma 31 3 2 2 3 2 3" xfId="7537"/>
    <cellStyle name="Comma 31 3 2 2 3 3" xfId="7538"/>
    <cellStyle name="Comma 31 3 2 2 3 3 2" xfId="7539"/>
    <cellStyle name="Comma 31 3 2 2 3 4" xfId="7540"/>
    <cellStyle name="Comma 31 3 2 2 4" xfId="7541"/>
    <cellStyle name="Comma 31 3 2 2 4 2" xfId="7542"/>
    <cellStyle name="Comma 31 3 2 2 4 2 2" xfId="7543"/>
    <cellStyle name="Comma 31 3 2 2 4 3" xfId="7544"/>
    <cellStyle name="Comma 31 3 2 2 5" xfId="7545"/>
    <cellStyle name="Comma 31 3 2 2 5 2" xfId="7546"/>
    <cellStyle name="Comma 31 3 2 2 6" xfId="7547"/>
    <cellStyle name="Comma 31 3 2 3" xfId="7548"/>
    <cellStyle name="Comma 31 3 2 3 2" xfId="7549"/>
    <cellStyle name="Comma 31 3 2 3 2 2" xfId="7550"/>
    <cellStyle name="Comma 31 3 2 3 2 2 2" xfId="7551"/>
    <cellStyle name="Comma 31 3 2 3 2 2 2 2" xfId="7552"/>
    <cellStyle name="Comma 31 3 2 3 2 2 3" xfId="7553"/>
    <cellStyle name="Comma 31 3 2 3 2 3" xfId="7554"/>
    <cellStyle name="Comma 31 3 2 3 2 3 2" xfId="7555"/>
    <cellStyle name="Comma 31 3 2 3 2 4" xfId="7556"/>
    <cellStyle name="Comma 31 3 2 3 3" xfId="7557"/>
    <cellStyle name="Comma 31 3 2 3 3 2" xfId="7558"/>
    <cellStyle name="Comma 31 3 2 3 3 2 2" xfId="7559"/>
    <cellStyle name="Comma 31 3 2 3 3 3" xfId="7560"/>
    <cellStyle name="Comma 31 3 2 3 4" xfId="7561"/>
    <cellStyle name="Comma 31 3 2 3 4 2" xfId="7562"/>
    <cellStyle name="Comma 31 3 2 3 5" xfId="7563"/>
    <cellStyle name="Comma 31 3 2 4" xfId="7564"/>
    <cellStyle name="Comma 31 3 2 4 2" xfId="7565"/>
    <cellStyle name="Comma 31 3 2 4 2 2" xfId="7566"/>
    <cellStyle name="Comma 31 3 2 4 2 2 2" xfId="7567"/>
    <cellStyle name="Comma 31 3 2 4 2 3" xfId="7568"/>
    <cellStyle name="Comma 31 3 2 4 3" xfId="7569"/>
    <cellStyle name="Comma 31 3 2 4 3 2" xfId="7570"/>
    <cellStyle name="Comma 31 3 2 4 4" xfId="7571"/>
    <cellStyle name="Comma 31 3 2 5" xfId="7572"/>
    <cellStyle name="Comma 31 3 2 5 2" xfId="7573"/>
    <cellStyle name="Comma 31 3 2 5 2 2" xfId="7574"/>
    <cellStyle name="Comma 31 3 2 5 3" xfId="7575"/>
    <cellStyle name="Comma 31 3 2 6" xfId="7576"/>
    <cellStyle name="Comma 31 3 2 6 2" xfId="7577"/>
    <cellStyle name="Comma 31 3 2 7" xfId="7578"/>
    <cellStyle name="Comma 31 3 3" xfId="7579"/>
    <cellStyle name="Comma 31 3 3 2" xfId="7580"/>
    <cellStyle name="Comma 31 3 3 2 2" xfId="7581"/>
    <cellStyle name="Comma 31 3 3 2 2 2" xfId="7582"/>
    <cellStyle name="Comma 31 3 3 2 2 2 2" xfId="7583"/>
    <cellStyle name="Comma 31 3 3 2 2 2 2 2" xfId="7584"/>
    <cellStyle name="Comma 31 3 3 2 2 2 3" xfId="7585"/>
    <cellStyle name="Comma 31 3 3 2 2 3" xfId="7586"/>
    <cellStyle name="Comma 31 3 3 2 2 3 2" xfId="7587"/>
    <cellStyle name="Comma 31 3 3 2 2 4" xfId="7588"/>
    <cellStyle name="Comma 31 3 3 2 3" xfId="7589"/>
    <cellStyle name="Comma 31 3 3 2 3 2" xfId="7590"/>
    <cellStyle name="Comma 31 3 3 2 3 2 2" xfId="7591"/>
    <cellStyle name="Comma 31 3 3 2 3 3" xfId="7592"/>
    <cellStyle name="Comma 31 3 3 2 4" xfId="7593"/>
    <cellStyle name="Comma 31 3 3 2 4 2" xfId="7594"/>
    <cellStyle name="Comma 31 3 3 2 5" xfId="7595"/>
    <cellStyle name="Comma 31 3 3 3" xfId="7596"/>
    <cellStyle name="Comma 31 3 3 3 2" xfId="7597"/>
    <cellStyle name="Comma 31 3 3 3 2 2" xfId="7598"/>
    <cellStyle name="Comma 31 3 3 3 2 2 2" xfId="7599"/>
    <cellStyle name="Comma 31 3 3 3 2 3" xfId="7600"/>
    <cellStyle name="Comma 31 3 3 3 3" xfId="7601"/>
    <cellStyle name="Comma 31 3 3 3 3 2" xfId="7602"/>
    <cellStyle name="Comma 31 3 3 3 4" xfId="7603"/>
    <cellStyle name="Comma 31 3 3 4" xfId="7604"/>
    <cellStyle name="Comma 31 3 3 4 2" xfId="7605"/>
    <cellStyle name="Comma 31 3 3 4 2 2" xfId="7606"/>
    <cellStyle name="Comma 31 3 3 4 3" xfId="7607"/>
    <cellStyle name="Comma 31 3 3 5" xfId="7608"/>
    <cellStyle name="Comma 31 3 3 5 2" xfId="7609"/>
    <cellStyle name="Comma 31 3 3 6" xfId="7610"/>
    <cellStyle name="Comma 31 3 4" xfId="7611"/>
    <cellStyle name="Comma 31 3 4 2" xfId="7612"/>
    <cellStyle name="Comma 31 3 4 2 2" xfId="7613"/>
    <cellStyle name="Comma 31 3 4 2 2 2" xfId="7614"/>
    <cellStyle name="Comma 31 3 4 2 2 2 2" xfId="7615"/>
    <cellStyle name="Comma 31 3 4 2 2 3" xfId="7616"/>
    <cellStyle name="Comma 31 3 4 2 3" xfId="7617"/>
    <cellStyle name="Comma 31 3 4 2 3 2" xfId="7618"/>
    <cellStyle name="Comma 31 3 4 2 4" xfId="7619"/>
    <cellStyle name="Comma 31 3 4 3" xfId="7620"/>
    <cellStyle name="Comma 31 3 4 3 2" xfId="7621"/>
    <cellStyle name="Comma 31 3 4 3 2 2" xfId="7622"/>
    <cellStyle name="Comma 31 3 4 3 3" xfId="7623"/>
    <cellStyle name="Comma 31 3 4 4" xfId="7624"/>
    <cellStyle name="Comma 31 3 4 4 2" xfId="7625"/>
    <cellStyle name="Comma 31 3 4 5" xfId="7626"/>
    <cellStyle name="Comma 31 3 5" xfId="7627"/>
    <cellStyle name="Comma 31 3 5 2" xfId="7628"/>
    <cellStyle name="Comma 31 3 5 2 2" xfId="7629"/>
    <cellStyle name="Comma 31 3 5 2 2 2" xfId="7630"/>
    <cellStyle name="Comma 31 3 5 2 3" xfId="7631"/>
    <cellStyle name="Comma 31 3 5 3" xfId="7632"/>
    <cellStyle name="Comma 31 3 5 3 2" xfId="7633"/>
    <cellStyle name="Comma 31 3 5 4" xfId="7634"/>
    <cellStyle name="Comma 31 3 6" xfId="7635"/>
    <cellStyle name="Comma 31 3 6 2" xfId="7636"/>
    <cellStyle name="Comma 31 3 6 2 2" xfId="7637"/>
    <cellStyle name="Comma 31 3 6 3" xfId="7638"/>
    <cellStyle name="Comma 31 3 7" xfId="7639"/>
    <cellStyle name="Comma 31 3 7 2" xfId="7640"/>
    <cellStyle name="Comma 31 3 8" xfId="7641"/>
    <cellStyle name="Comma 31 4" xfId="7642"/>
    <cellStyle name="Comma 31 4 2" xfId="7643"/>
    <cellStyle name="Comma 31 4 2 2" xfId="7644"/>
    <cellStyle name="Comma 31 4 2 2 2" xfId="7645"/>
    <cellStyle name="Comma 31 4 2 2 2 2" xfId="7646"/>
    <cellStyle name="Comma 31 4 2 2 2 2 2" xfId="7647"/>
    <cellStyle name="Comma 31 4 2 2 2 2 2 2" xfId="7648"/>
    <cellStyle name="Comma 31 4 2 2 2 2 3" xfId="7649"/>
    <cellStyle name="Comma 31 4 2 2 2 3" xfId="7650"/>
    <cellStyle name="Comma 31 4 2 2 2 3 2" xfId="7651"/>
    <cellStyle name="Comma 31 4 2 2 2 4" xfId="7652"/>
    <cellStyle name="Comma 31 4 2 2 3" xfId="7653"/>
    <cellStyle name="Comma 31 4 2 2 3 2" xfId="7654"/>
    <cellStyle name="Comma 31 4 2 2 3 2 2" xfId="7655"/>
    <cellStyle name="Comma 31 4 2 2 3 3" xfId="7656"/>
    <cellStyle name="Comma 31 4 2 2 4" xfId="7657"/>
    <cellStyle name="Comma 31 4 2 2 4 2" xfId="7658"/>
    <cellStyle name="Comma 31 4 2 2 5" xfId="7659"/>
    <cellStyle name="Comma 31 4 2 3" xfId="7660"/>
    <cellStyle name="Comma 31 4 2 3 2" xfId="7661"/>
    <cellStyle name="Comma 31 4 2 3 2 2" xfId="7662"/>
    <cellStyle name="Comma 31 4 2 3 2 2 2" xfId="7663"/>
    <cellStyle name="Comma 31 4 2 3 2 3" xfId="7664"/>
    <cellStyle name="Comma 31 4 2 3 3" xfId="7665"/>
    <cellStyle name="Comma 31 4 2 3 3 2" xfId="7666"/>
    <cellStyle name="Comma 31 4 2 3 4" xfId="7667"/>
    <cellStyle name="Comma 31 4 2 4" xfId="7668"/>
    <cellStyle name="Comma 31 4 2 4 2" xfId="7669"/>
    <cellStyle name="Comma 31 4 2 4 2 2" xfId="7670"/>
    <cellStyle name="Comma 31 4 2 4 3" xfId="7671"/>
    <cellStyle name="Comma 31 4 2 5" xfId="7672"/>
    <cellStyle name="Comma 31 4 2 5 2" xfId="7673"/>
    <cellStyle name="Comma 31 4 2 6" xfId="7674"/>
    <cellStyle name="Comma 31 4 3" xfId="7675"/>
    <cellStyle name="Comma 31 4 3 2" xfId="7676"/>
    <cellStyle name="Comma 31 4 3 2 2" xfId="7677"/>
    <cellStyle name="Comma 31 4 3 2 2 2" xfId="7678"/>
    <cellStyle name="Comma 31 4 3 2 2 2 2" xfId="7679"/>
    <cellStyle name="Comma 31 4 3 2 2 3" xfId="7680"/>
    <cellStyle name="Comma 31 4 3 2 3" xfId="7681"/>
    <cellStyle name="Comma 31 4 3 2 3 2" xfId="7682"/>
    <cellStyle name="Comma 31 4 3 2 4" xfId="7683"/>
    <cellStyle name="Comma 31 4 3 3" xfId="7684"/>
    <cellStyle name="Comma 31 4 3 3 2" xfId="7685"/>
    <cellStyle name="Comma 31 4 3 3 2 2" xfId="7686"/>
    <cellStyle name="Comma 31 4 3 3 3" xfId="7687"/>
    <cellStyle name="Comma 31 4 3 4" xfId="7688"/>
    <cellStyle name="Comma 31 4 3 4 2" xfId="7689"/>
    <cellStyle name="Comma 31 4 3 5" xfId="7690"/>
    <cellStyle name="Comma 31 4 4" xfId="7691"/>
    <cellStyle name="Comma 31 4 4 2" xfId="7692"/>
    <cellStyle name="Comma 31 4 4 2 2" xfId="7693"/>
    <cellStyle name="Comma 31 4 4 2 2 2" xfId="7694"/>
    <cellStyle name="Comma 31 4 4 2 3" xfId="7695"/>
    <cellStyle name="Comma 31 4 4 3" xfId="7696"/>
    <cellStyle name="Comma 31 4 4 3 2" xfId="7697"/>
    <cellStyle name="Comma 31 4 4 4" xfId="7698"/>
    <cellStyle name="Comma 31 4 5" xfId="7699"/>
    <cellStyle name="Comma 31 4 5 2" xfId="7700"/>
    <cellStyle name="Comma 31 4 5 2 2" xfId="7701"/>
    <cellStyle name="Comma 31 4 5 3" xfId="7702"/>
    <cellStyle name="Comma 31 4 6" xfId="7703"/>
    <cellStyle name="Comma 31 4 6 2" xfId="7704"/>
    <cellStyle name="Comma 31 4 7" xfId="7705"/>
    <cellStyle name="Comma 31 5" xfId="7706"/>
    <cellStyle name="Comma 31 5 2" xfId="7707"/>
    <cellStyle name="Comma 31 5 2 2" xfId="7708"/>
    <cellStyle name="Comma 31 5 2 2 2" xfId="7709"/>
    <cellStyle name="Comma 31 5 2 2 2 2" xfId="7710"/>
    <cellStyle name="Comma 31 5 2 2 2 2 2" xfId="7711"/>
    <cellStyle name="Comma 31 5 2 2 2 3" xfId="7712"/>
    <cellStyle name="Comma 31 5 2 2 3" xfId="7713"/>
    <cellStyle name="Comma 31 5 2 2 3 2" xfId="7714"/>
    <cellStyle name="Comma 31 5 2 2 4" xfId="7715"/>
    <cellStyle name="Comma 31 5 2 3" xfId="7716"/>
    <cellStyle name="Comma 31 5 2 3 2" xfId="7717"/>
    <cellStyle name="Comma 31 5 2 3 2 2" xfId="7718"/>
    <cellStyle name="Comma 31 5 2 3 3" xfId="7719"/>
    <cellStyle name="Comma 31 5 2 4" xfId="7720"/>
    <cellStyle name="Comma 31 5 2 4 2" xfId="7721"/>
    <cellStyle name="Comma 31 5 2 5" xfId="7722"/>
    <cellStyle name="Comma 31 5 3" xfId="7723"/>
    <cellStyle name="Comma 31 5 3 2" xfId="7724"/>
    <cellStyle name="Comma 31 5 3 2 2" xfId="7725"/>
    <cellStyle name="Comma 31 5 3 2 2 2" xfId="7726"/>
    <cellStyle name="Comma 31 5 3 2 3" xfId="7727"/>
    <cellStyle name="Comma 31 5 3 3" xfId="7728"/>
    <cellStyle name="Comma 31 5 3 3 2" xfId="7729"/>
    <cellStyle name="Comma 31 5 3 4" xfId="7730"/>
    <cellStyle name="Comma 31 5 4" xfId="7731"/>
    <cellStyle name="Comma 31 5 4 2" xfId="7732"/>
    <cellStyle name="Comma 31 5 4 2 2" xfId="7733"/>
    <cellStyle name="Comma 31 5 4 3" xfId="7734"/>
    <cellStyle name="Comma 31 5 5" xfId="7735"/>
    <cellStyle name="Comma 31 5 5 2" xfId="7736"/>
    <cellStyle name="Comma 31 5 6" xfId="7737"/>
    <cellStyle name="Comma 31 6" xfId="7738"/>
    <cellStyle name="Comma 31 7" xfId="7739"/>
    <cellStyle name="Comma 31 7 2" xfId="7740"/>
    <cellStyle name="Comma 31 7 2 2" xfId="7741"/>
    <cellStyle name="Comma 31 7 2 2 2" xfId="7742"/>
    <cellStyle name="Comma 31 7 2 2 2 2" xfId="7743"/>
    <cellStyle name="Comma 31 7 2 2 3" xfId="7744"/>
    <cellStyle name="Comma 31 7 2 3" xfId="7745"/>
    <cellStyle name="Comma 31 7 2 3 2" xfId="7746"/>
    <cellStyle name="Comma 31 7 2 4" xfId="7747"/>
    <cellStyle name="Comma 31 7 3" xfId="7748"/>
    <cellStyle name="Comma 31 7 3 2" xfId="7749"/>
    <cellStyle name="Comma 31 7 3 2 2" xfId="7750"/>
    <cellStyle name="Comma 31 7 3 3" xfId="7751"/>
    <cellStyle name="Comma 31 7 4" xfId="7752"/>
    <cellStyle name="Comma 31 7 4 2" xfId="7753"/>
    <cellStyle name="Comma 31 7 5" xfId="7754"/>
    <cellStyle name="Comma 31 8" xfId="7755"/>
    <cellStyle name="Comma 31 8 2" xfId="7756"/>
    <cellStyle name="Comma 31 8 2 2" xfId="7757"/>
    <cellStyle name="Comma 31 8 2 2 2" xfId="7758"/>
    <cellStyle name="Comma 31 8 2 3" xfId="7759"/>
    <cellStyle name="Comma 31 8 3" xfId="7760"/>
    <cellStyle name="Comma 31 8 3 2" xfId="7761"/>
    <cellStyle name="Comma 31 8 4" xfId="7762"/>
    <cellStyle name="Comma 31 9" xfId="7763"/>
    <cellStyle name="Comma 31 9 2" xfId="7764"/>
    <cellStyle name="Comma 31 9 2 2" xfId="7765"/>
    <cellStyle name="Comma 31 9 3" xfId="7766"/>
    <cellStyle name="Comma 32" xfId="7767"/>
    <cellStyle name="Comma 33" xfId="7768"/>
    <cellStyle name="Comma 34" xfId="7769"/>
    <cellStyle name="Comma 34 10" xfId="7770"/>
    <cellStyle name="Comma 34 10 2" xfId="7771"/>
    <cellStyle name="Comma 34 11" xfId="7772"/>
    <cellStyle name="Comma 34 2" xfId="7773"/>
    <cellStyle name="Comma 34 2 2" xfId="7774"/>
    <cellStyle name="Comma 34 2 2 2" xfId="7775"/>
    <cellStyle name="Comma 34 2 2 2 2" xfId="7776"/>
    <cellStyle name="Comma 34 2 2 2 2 2" xfId="7777"/>
    <cellStyle name="Comma 34 2 2 2 2 2 2" xfId="7778"/>
    <cellStyle name="Comma 34 2 2 2 2 2 2 2" xfId="7779"/>
    <cellStyle name="Comma 34 2 2 2 2 2 2 2 2" xfId="7780"/>
    <cellStyle name="Comma 34 2 2 2 2 2 2 3" xfId="7781"/>
    <cellStyle name="Comma 34 2 2 2 2 2 3" xfId="7782"/>
    <cellStyle name="Comma 34 2 2 2 2 2 3 2" xfId="7783"/>
    <cellStyle name="Comma 34 2 2 2 2 2 4" xfId="7784"/>
    <cellStyle name="Comma 34 2 2 2 2 3" xfId="7785"/>
    <cellStyle name="Comma 34 2 2 2 2 3 2" xfId="7786"/>
    <cellStyle name="Comma 34 2 2 2 2 3 2 2" xfId="7787"/>
    <cellStyle name="Comma 34 2 2 2 2 3 3" xfId="7788"/>
    <cellStyle name="Comma 34 2 2 2 2 4" xfId="7789"/>
    <cellStyle name="Comma 34 2 2 2 2 4 2" xfId="7790"/>
    <cellStyle name="Comma 34 2 2 2 2 5" xfId="7791"/>
    <cellStyle name="Comma 34 2 2 2 3" xfId="7792"/>
    <cellStyle name="Comma 34 2 2 2 3 2" xfId="7793"/>
    <cellStyle name="Comma 34 2 2 2 3 2 2" xfId="7794"/>
    <cellStyle name="Comma 34 2 2 2 3 2 2 2" xfId="7795"/>
    <cellStyle name="Comma 34 2 2 2 3 2 3" xfId="7796"/>
    <cellStyle name="Comma 34 2 2 2 3 3" xfId="7797"/>
    <cellStyle name="Comma 34 2 2 2 3 3 2" xfId="7798"/>
    <cellStyle name="Comma 34 2 2 2 3 4" xfId="7799"/>
    <cellStyle name="Comma 34 2 2 2 4" xfId="7800"/>
    <cellStyle name="Comma 34 2 2 2 4 2" xfId="7801"/>
    <cellStyle name="Comma 34 2 2 2 4 2 2" xfId="7802"/>
    <cellStyle name="Comma 34 2 2 2 4 3" xfId="7803"/>
    <cellStyle name="Comma 34 2 2 2 5" xfId="7804"/>
    <cellStyle name="Comma 34 2 2 2 5 2" xfId="7805"/>
    <cellStyle name="Comma 34 2 2 2 6" xfId="7806"/>
    <cellStyle name="Comma 34 2 2 3" xfId="7807"/>
    <cellStyle name="Comma 34 2 2 3 2" xfId="7808"/>
    <cellStyle name="Comma 34 2 2 3 2 2" xfId="7809"/>
    <cellStyle name="Comma 34 2 2 3 2 2 2" xfId="7810"/>
    <cellStyle name="Comma 34 2 2 3 2 2 2 2" xfId="7811"/>
    <cellStyle name="Comma 34 2 2 3 2 2 3" xfId="7812"/>
    <cellStyle name="Comma 34 2 2 3 2 3" xfId="7813"/>
    <cellStyle name="Comma 34 2 2 3 2 3 2" xfId="7814"/>
    <cellStyle name="Comma 34 2 2 3 2 4" xfId="7815"/>
    <cellStyle name="Comma 34 2 2 3 3" xfId="7816"/>
    <cellStyle name="Comma 34 2 2 3 3 2" xfId="7817"/>
    <cellStyle name="Comma 34 2 2 3 3 2 2" xfId="7818"/>
    <cellStyle name="Comma 34 2 2 3 3 3" xfId="7819"/>
    <cellStyle name="Comma 34 2 2 3 4" xfId="7820"/>
    <cellStyle name="Comma 34 2 2 3 4 2" xfId="7821"/>
    <cellStyle name="Comma 34 2 2 3 5" xfId="7822"/>
    <cellStyle name="Comma 34 2 2 4" xfId="7823"/>
    <cellStyle name="Comma 34 2 2 4 2" xfId="7824"/>
    <cellStyle name="Comma 34 2 2 4 2 2" xfId="7825"/>
    <cellStyle name="Comma 34 2 2 4 2 2 2" xfId="7826"/>
    <cellStyle name="Comma 34 2 2 4 2 3" xfId="7827"/>
    <cellStyle name="Comma 34 2 2 4 3" xfId="7828"/>
    <cellStyle name="Comma 34 2 2 4 3 2" xfId="7829"/>
    <cellStyle name="Comma 34 2 2 4 4" xfId="7830"/>
    <cellStyle name="Comma 34 2 2 5" xfId="7831"/>
    <cellStyle name="Comma 34 2 2 5 2" xfId="7832"/>
    <cellStyle name="Comma 34 2 2 5 2 2" xfId="7833"/>
    <cellStyle name="Comma 34 2 2 5 3" xfId="7834"/>
    <cellStyle name="Comma 34 2 2 6" xfId="7835"/>
    <cellStyle name="Comma 34 2 2 6 2" xfId="7836"/>
    <cellStyle name="Comma 34 2 2 7" xfId="7837"/>
    <cellStyle name="Comma 34 2 3" xfId="7838"/>
    <cellStyle name="Comma 34 2 3 2" xfId="7839"/>
    <cellStyle name="Comma 34 2 3 2 2" xfId="7840"/>
    <cellStyle name="Comma 34 2 3 2 2 2" xfId="7841"/>
    <cellStyle name="Comma 34 2 3 2 2 2 2" xfId="7842"/>
    <cellStyle name="Comma 34 2 3 2 2 2 2 2" xfId="7843"/>
    <cellStyle name="Comma 34 2 3 2 2 2 3" xfId="7844"/>
    <cellStyle name="Comma 34 2 3 2 2 3" xfId="7845"/>
    <cellStyle name="Comma 34 2 3 2 2 3 2" xfId="7846"/>
    <cellStyle name="Comma 34 2 3 2 2 4" xfId="7847"/>
    <cellStyle name="Comma 34 2 3 2 3" xfId="7848"/>
    <cellStyle name="Comma 34 2 3 2 3 2" xfId="7849"/>
    <cellStyle name="Comma 34 2 3 2 3 2 2" xfId="7850"/>
    <cellStyle name="Comma 34 2 3 2 3 3" xfId="7851"/>
    <cellStyle name="Comma 34 2 3 2 4" xfId="7852"/>
    <cellStyle name="Comma 34 2 3 2 4 2" xfId="7853"/>
    <cellStyle name="Comma 34 2 3 2 5" xfId="7854"/>
    <cellStyle name="Comma 34 2 3 3" xfId="7855"/>
    <cellStyle name="Comma 34 2 3 3 2" xfId="7856"/>
    <cellStyle name="Comma 34 2 3 3 2 2" xfId="7857"/>
    <cellStyle name="Comma 34 2 3 3 2 2 2" xfId="7858"/>
    <cellStyle name="Comma 34 2 3 3 2 3" xfId="7859"/>
    <cellStyle name="Comma 34 2 3 3 3" xfId="7860"/>
    <cellStyle name="Comma 34 2 3 3 3 2" xfId="7861"/>
    <cellStyle name="Comma 34 2 3 3 4" xfId="7862"/>
    <cellStyle name="Comma 34 2 3 4" xfId="7863"/>
    <cellStyle name="Comma 34 2 3 4 2" xfId="7864"/>
    <cellStyle name="Comma 34 2 3 4 2 2" xfId="7865"/>
    <cellStyle name="Comma 34 2 3 4 3" xfId="7866"/>
    <cellStyle name="Comma 34 2 3 5" xfId="7867"/>
    <cellStyle name="Comma 34 2 3 5 2" xfId="7868"/>
    <cellStyle name="Comma 34 2 3 6" xfId="7869"/>
    <cellStyle name="Comma 34 2 4" xfId="7870"/>
    <cellStyle name="Comma 34 2 4 2" xfId="7871"/>
    <cellStyle name="Comma 34 2 4 2 2" xfId="7872"/>
    <cellStyle name="Comma 34 2 4 2 2 2" xfId="7873"/>
    <cellStyle name="Comma 34 2 4 2 2 2 2" xfId="7874"/>
    <cellStyle name="Comma 34 2 4 2 2 3" xfId="7875"/>
    <cellStyle name="Comma 34 2 4 2 3" xfId="7876"/>
    <cellStyle name="Comma 34 2 4 2 3 2" xfId="7877"/>
    <cellStyle name="Comma 34 2 4 2 4" xfId="7878"/>
    <cellStyle name="Comma 34 2 4 3" xfId="7879"/>
    <cellStyle name="Comma 34 2 4 3 2" xfId="7880"/>
    <cellStyle name="Comma 34 2 4 3 2 2" xfId="7881"/>
    <cellStyle name="Comma 34 2 4 3 3" xfId="7882"/>
    <cellStyle name="Comma 34 2 4 4" xfId="7883"/>
    <cellStyle name="Comma 34 2 4 4 2" xfId="7884"/>
    <cellStyle name="Comma 34 2 4 5" xfId="7885"/>
    <cellStyle name="Comma 34 2 5" xfId="7886"/>
    <cellStyle name="Comma 34 2 5 2" xfId="7887"/>
    <cellStyle name="Comma 34 2 5 2 2" xfId="7888"/>
    <cellStyle name="Comma 34 2 5 2 2 2" xfId="7889"/>
    <cellStyle name="Comma 34 2 5 2 3" xfId="7890"/>
    <cellStyle name="Comma 34 2 5 3" xfId="7891"/>
    <cellStyle name="Comma 34 2 5 3 2" xfId="7892"/>
    <cellStyle name="Comma 34 2 5 4" xfId="7893"/>
    <cellStyle name="Comma 34 2 6" xfId="7894"/>
    <cellStyle name="Comma 34 2 6 2" xfId="7895"/>
    <cellStyle name="Comma 34 2 6 2 2" xfId="7896"/>
    <cellStyle name="Comma 34 2 6 3" xfId="7897"/>
    <cellStyle name="Comma 34 2 7" xfId="7898"/>
    <cellStyle name="Comma 34 2 7 2" xfId="7899"/>
    <cellStyle name="Comma 34 2 8" xfId="7900"/>
    <cellStyle name="Comma 34 3" xfId="7901"/>
    <cellStyle name="Comma 34 3 2" xfId="7902"/>
    <cellStyle name="Comma 34 3 2 2" xfId="7903"/>
    <cellStyle name="Comma 34 3 2 2 2" xfId="7904"/>
    <cellStyle name="Comma 34 3 2 2 2 2" xfId="7905"/>
    <cellStyle name="Comma 34 3 2 2 2 2 2" xfId="7906"/>
    <cellStyle name="Comma 34 3 2 2 2 2 2 2" xfId="7907"/>
    <cellStyle name="Comma 34 3 2 2 2 2 2 2 2" xfId="7908"/>
    <cellStyle name="Comma 34 3 2 2 2 2 2 3" xfId="7909"/>
    <cellStyle name="Comma 34 3 2 2 2 2 3" xfId="7910"/>
    <cellStyle name="Comma 34 3 2 2 2 2 3 2" xfId="7911"/>
    <cellStyle name="Comma 34 3 2 2 2 2 4" xfId="7912"/>
    <cellStyle name="Comma 34 3 2 2 2 3" xfId="7913"/>
    <cellStyle name="Comma 34 3 2 2 2 3 2" xfId="7914"/>
    <cellStyle name="Comma 34 3 2 2 2 3 2 2" xfId="7915"/>
    <cellStyle name="Comma 34 3 2 2 2 3 3" xfId="7916"/>
    <cellStyle name="Comma 34 3 2 2 2 4" xfId="7917"/>
    <cellStyle name="Comma 34 3 2 2 2 4 2" xfId="7918"/>
    <cellStyle name="Comma 34 3 2 2 2 5" xfId="7919"/>
    <cellStyle name="Comma 34 3 2 2 3" xfId="7920"/>
    <cellStyle name="Comma 34 3 2 2 3 2" xfId="7921"/>
    <cellStyle name="Comma 34 3 2 2 3 2 2" xfId="7922"/>
    <cellStyle name="Comma 34 3 2 2 3 2 2 2" xfId="7923"/>
    <cellStyle name="Comma 34 3 2 2 3 2 3" xfId="7924"/>
    <cellStyle name="Comma 34 3 2 2 3 3" xfId="7925"/>
    <cellStyle name="Comma 34 3 2 2 3 3 2" xfId="7926"/>
    <cellStyle name="Comma 34 3 2 2 3 4" xfId="7927"/>
    <cellStyle name="Comma 34 3 2 2 4" xfId="7928"/>
    <cellStyle name="Comma 34 3 2 2 4 2" xfId="7929"/>
    <cellStyle name="Comma 34 3 2 2 4 2 2" xfId="7930"/>
    <cellStyle name="Comma 34 3 2 2 4 3" xfId="7931"/>
    <cellStyle name="Comma 34 3 2 2 5" xfId="7932"/>
    <cellStyle name="Comma 34 3 2 2 5 2" xfId="7933"/>
    <cellStyle name="Comma 34 3 2 2 6" xfId="7934"/>
    <cellStyle name="Comma 34 3 2 3" xfId="7935"/>
    <cellStyle name="Comma 34 3 2 3 2" xfId="7936"/>
    <cellStyle name="Comma 34 3 2 3 2 2" xfId="7937"/>
    <cellStyle name="Comma 34 3 2 3 2 2 2" xfId="7938"/>
    <cellStyle name="Comma 34 3 2 3 2 2 2 2" xfId="7939"/>
    <cellStyle name="Comma 34 3 2 3 2 2 3" xfId="7940"/>
    <cellStyle name="Comma 34 3 2 3 2 3" xfId="7941"/>
    <cellStyle name="Comma 34 3 2 3 2 3 2" xfId="7942"/>
    <cellStyle name="Comma 34 3 2 3 2 4" xfId="7943"/>
    <cellStyle name="Comma 34 3 2 3 3" xfId="7944"/>
    <cellStyle name="Comma 34 3 2 3 3 2" xfId="7945"/>
    <cellStyle name="Comma 34 3 2 3 3 2 2" xfId="7946"/>
    <cellStyle name="Comma 34 3 2 3 3 3" xfId="7947"/>
    <cellStyle name="Comma 34 3 2 3 4" xfId="7948"/>
    <cellStyle name="Comma 34 3 2 3 4 2" xfId="7949"/>
    <cellStyle name="Comma 34 3 2 3 5" xfId="7950"/>
    <cellStyle name="Comma 34 3 2 4" xfId="7951"/>
    <cellStyle name="Comma 34 3 2 4 2" xfId="7952"/>
    <cellStyle name="Comma 34 3 2 4 2 2" xfId="7953"/>
    <cellStyle name="Comma 34 3 2 4 2 2 2" xfId="7954"/>
    <cellStyle name="Comma 34 3 2 4 2 3" xfId="7955"/>
    <cellStyle name="Comma 34 3 2 4 3" xfId="7956"/>
    <cellStyle name="Comma 34 3 2 4 3 2" xfId="7957"/>
    <cellStyle name="Comma 34 3 2 4 4" xfId="7958"/>
    <cellStyle name="Comma 34 3 2 5" xfId="7959"/>
    <cellStyle name="Comma 34 3 2 5 2" xfId="7960"/>
    <cellStyle name="Comma 34 3 2 5 2 2" xfId="7961"/>
    <cellStyle name="Comma 34 3 2 5 3" xfId="7962"/>
    <cellStyle name="Comma 34 3 2 6" xfId="7963"/>
    <cellStyle name="Comma 34 3 2 6 2" xfId="7964"/>
    <cellStyle name="Comma 34 3 2 7" xfId="7965"/>
    <cellStyle name="Comma 34 3 3" xfId="7966"/>
    <cellStyle name="Comma 34 3 3 2" xfId="7967"/>
    <cellStyle name="Comma 34 3 3 2 2" xfId="7968"/>
    <cellStyle name="Comma 34 3 3 2 2 2" xfId="7969"/>
    <cellStyle name="Comma 34 3 3 2 2 2 2" xfId="7970"/>
    <cellStyle name="Comma 34 3 3 2 2 2 2 2" xfId="7971"/>
    <cellStyle name="Comma 34 3 3 2 2 2 3" xfId="7972"/>
    <cellStyle name="Comma 34 3 3 2 2 3" xfId="7973"/>
    <cellStyle name="Comma 34 3 3 2 2 3 2" xfId="7974"/>
    <cellStyle name="Comma 34 3 3 2 2 4" xfId="7975"/>
    <cellStyle name="Comma 34 3 3 2 3" xfId="7976"/>
    <cellStyle name="Comma 34 3 3 2 3 2" xfId="7977"/>
    <cellStyle name="Comma 34 3 3 2 3 2 2" xfId="7978"/>
    <cellStyle name="Comma 34 3 3 2 3 3" xfId="7979"/>
    <cellStyle name="Comma 34 3 3 2 4" xfId="7980"/>
    <cellStyle name="Comma 34 3 3 2 4 2" xfId="7981"/>
    <cellStyle name="Comma 34 3 3 2 5" xfId="7982"/>
    <cellStyle name="Comma 34 3 3 3" xfId="7983"/>
    <cellStyle name="Comma 34 3 3 3 2" xfId="7984"/>
    <cellStyle name="Comma 34 3 3 3 2 2" xfId="7985"/>
    <cellStyle name="Comma 34 3 3 3 2 2 2" xfId="7986"/>
    <cellStyle name="Comma 34 3 3 3 2 3" xfId="7987"/>
    <cellStyle name="Comma 34 3 3 3 3" xfId="7988"/>
    <cellStyle name="Comma 34 3 3 3 3 2" xfId="7989"/>
    <cellStyle name="Comma 34 3 3 3 4" xfId="7990"/>
    <cellStyle name="Comma 34 3 3 4" xfId="7991"/>
    <cellStyle name="Comma 34 3 3 4 2" xfId="7992"/>
    <cellStyle name="Comma 34 3 3 4 2 2" xfId="7993"/>
    <cellStyle name="Comma 34 3 3 4 3" xfId="7994"/>
    <cellStyle name="Comma 34 3 3 5" xfId="7995"/>
    <cellStyle name="Comma 34 3 3 5 2" xfId="7996"/>
    <cellStyle name="Comma 34 3 3 6" xfId="7997"/>
    <cellStyle name="Comma 34 3 4" xfId="7998"/>
    <cellStyle name="Comma 34 3 4 2" xfId="7999"/>
    <cellStyle name="Comma 34 3 4 2 2" xfId="8000"/>
    <cellStyle name="Comma 34 3 4 2 2 2" xfId="8001"/>
    <cellStyle name="Comma 34 3 4 2 2 2 2" xfId="8002"/>
    <cellStyle name="Comma 34 3 4 2 2 3" xfId="8003"/>
    <cellStyle name="Comma 34 3 4 2 3" xfId="8004"/>
    <cellStyle name="Comma 34 3 4 2 3 2" xfId="8005"/>
    <cellStyle name="Comma 34 3 4 2 4" xfId="8006"/>
    <cellStyle name="Comma 34 3 4 3" xfId="8007"/>
    <cellStyle name="Comma 34 3 4 3 2" xfId="8008"/>
    <cellStyle name="Comma 34 3 4 3 2 2" xfId="8009"/>
    <cellStyle name="Comma 34 3 4 3 3" xfId="8010"/>
    <cellStyle name="Comma 34 3 4 4" xfId="8011"/>
    <cellStyle name="Comma 34 3 4 4 2" xfId="8012"/>
    <cellStyle name="Comma 34 3 4 5" xfId="8013"/>
    <cellStyle name="Comma 34 3 5" xfId="8014"/>
    <cellStyle name="Comma 34 3 5 2" xfId="8015"/>
    <cellStyle name="Comma 34 3 5 2 2" xfId="8016"/>
    <cellStyle name="Comma 34 3 5 2 2 2" xfId="8017"/>
    <cellStyle name="Comma 34 3 5 2 3" xfId="8018"/>
    <cellStyle name="Comma 34 3 5 3" xfId="8019"/>
    <cellStyle name="Comma 34 3 5 3 2" xfId="8020"/>
    <cellStyle name="Comma 34 3 5 4" xfId="8021"/>
    <cellStyle name="Comma 34 3 6" xfId="8022"/>
    <cellStyle name="Comma 34 3 6 2" xfId="8023"/>
    <cellStyle name="Comma 34 3 6 2 2" xfId="8024"/>
    <cellStyle name="Comma 34 3 6 3" xfId="8025"/>
    <cellStyle name="Comma 34 3 7" xfId="8026"/>
    <cellStyle name="Comma 34 3 7 2" xfId="8027"/>
    <cellStyle name="Comma 34 3 8" xfId="8028"/>
    <cellStyle name="Comma 34 4" xfId="8029"/>
    <cellStyle name="Comma 34 4 2" xfId="8030"/>
    <cellStyle name="Comma 34 4 2 2" xfId="8031"/>
    <cellStyle name="Comma 34 4 2 2 2" xfId="8032"/>
    <cellStyle name="Comma 34 4 2 2 2 2" xfId="8033"/>
    <cellStyle name="Comma 34 4 2 2 2 2 2" xfId="8034"/>
    <cellStyle name="Comma 34 4 2 2 2 2 2 2" xfId="8035"/>
    <cellStyle name="Comma 34 4 2 2 2 2 3" xfId="8036"/>
    <cellStyle name="Comma 34 4 2 2 2 3" xfId="8037"/>
    <cellStyle name="Comma 34 4 2 2 2 3 2" xfId="8038"/>
    <cellStyle name="Comma 34 4 2 2 2 4" xfId="8039"/>
    <cellStyle name="Comma 34 4 2 2 3" xfId="8040"/>
    <cellStyle name="Comma 34 4 2 2 3 2" xfId="8041"/>
    <cellStyle name="Comma 34 4 2 2 3 2 2" xfId="8042"/>
    <cellStyle name="Comma 34 4 2 2 3 3" xfId="8043"/>
    <cellStyle name="Comma 34 4 2 2 4" xfId="8044"/>
    <cellStyle name="Comma 34 4 2 2 4 2" xfId="8045"/>
    <cellStyle name="Comma 34 4 2 2 5" xfId="8046"/>
    <cellStyle name="Comma 34 4 2 3" xfId="8047"/>
    <cellStyle name="Comma 34 4 2 3 2" xfId="8048"/>
    <cellStyle name="Comma 34 4 2 3 2 2" xfId="8049"/>
    <cellStyle name="Comma 34 4 2 3 2 2 2" xfId="8050"/>
    <cellStyle name="Comma 34 4 2 3 2 3" xfId="8051"/>
    <cellStyle name="Comma 34 4 2 3 3" xfId="8052"/>
    <cellStyle name="Comma 34 4 2 3 3 2" xfId="8053"/>
    <cellStyle name="Comma 34 4 2 3 4" xfId="8054"/>
    <cellStyle name="Comma 34 4 2 4" xfId="8055"/>
    <cellStyle name="Comma 34 4 2 4 2" xfId="8056"/>
    <cellStyle name="Comma 34 4 2 4 2 2" xfId="8057"/>
    <cellStyle name="Comma 34 4 2 4 3" xfId="8058"/>
    <cellStyle name="Comma 34 4 2 5" xfId="8059"/>
    <cellStyle name="Comma 34 4 2 5 2" xfId="8060"/>
    <cellStyle name="Comma 34 4 2 6" xfId="8061"/>
    <cellStyle name="Comma 34 4 3" xfId="8062"/>
    <cellStyle name="Comma 34 4 3 2" xfId="8063"/>
    <cellStyle name="Comma 34 4 3 2 2" xfId="8064"/>
    <cellStyle name="Comma 34 4 3 2 2 2" xfId="8065"/>
    <cellStyle name="Comma 34 4 3 2 2 2 2" xfId="8066"/>
    <cellStyle name="Comma 34 4 3 2 2 3" xfId="8067"/>
    <cellStyle name="Comma 34 4 3 2 3" xfId="8068"/>
    <cellStyle name="Comma 34 4 3 2 3 2" xfId="8069"/>
    <cellStyle name="Comma 34 4 3 2 4" xfId="8070"/>
    <cellStyle name="Comma 34 4 3 3" xfId="8071"/>
    <cellStyle name="Comma 34 4 3 3 2" xfId="8072"/>
    <cellStyle name="Comma 34 4 3 3 2 2" xfId="8073"/>
    <cellStyle name="Comma 34 4 3 3 3" xfId="8074"/>
    <cellStyle name="Comma 34 4 3 4" xfId="8075"/>
    <cellStyle name="Comma 34 4 3 4 2" xfId="8076"/>
    <cellStyle name="Comma 34 4 3 5" xfId="8077"/>
    <cellStyle name="Comma 34 4 4" xfId="8078"/>
    <cellStyle name="Comma 34 4 4 2" xfId="8079"/>
    <cellStyle name="Comma 34 4 4 2 2" xfId="8080"/>
    <cellStyle name="Comma 34 4 4 2 2 2" xfId="8081"/>
    <cellStyle name="Comma 34 4 4 2 3" xfId="8082"/>
    <cellStyle name="Comma 34 4 4 3" xfId="8083"/>
    <cellStyle name="Comma 34 4 4 3 2" xfId="8084"/>
    <cellStyle name="Comma 34 4 4 4" xfId="8085"/>
    <cellStyle name="Comma 34 4 5" xfId="8086"/>
    <cellStyle name="Comma 34 4 5 2" xfId="8087"/>
    <cellStyle name="Comma 34 4 5 2 2" xfId="8088"/>
    <cellStyle name="Comma 34 4 5 3" xfId="8089"/>
    <cellStyle name="Comma 34 4 6" xfId="8090"/>
    <cellStyle name="Comma 34 4 6 2" xfId="8091"/>
    <cellStyle name="Comma 34 4 7" xfId="8092"/>
    <cellStyle name="Comma 34 5" xfId="8093"/>
    <cellStyle name="Comma 34 5 2" xfId="8094"/>
    <cellStyle name="Comma 34 5 2 2" xfId="8095"/>
    <cellStyle name="Comma 34 5 2 2 2" xfId="8096"/>
    <cellStyle name="Comma 34 5 2 2 2 2" xfId="8097"/>
    <cellStyle name="Comma 34 5 2 2 2 2 2" xfId="8098"/>
    <cellStyle name="Comma 34 5 2 2 2 3" xfId="8099"/>
    <cellStyle name="Comma 34 5 2 2 3" xfId="8100"/>
    <cellStyle name="Comma 34 5 2 2 3 2" xfId="8101"/>
    <cellStyle name="Comma 34 5 2 2 4" xfId="8102"/>
    <cellStyle name="Comma 34 5 2 3" xfId="8103"/>
    <cellStyle name="Comma 34 5 2 3 2" xfId="8104"/>
    <cellStyle name="Comma 34 5 2 3 2 2" xfId="8105"/>
    <cellStyle name="Comma 34 5 2 3 3" xfId="8106"/>
    <cellStyle name="Comma 34 5 2 4" xfId="8107"/>
    <cellStyle name="Comma 34 5 2 4 2" xfId="8108"/>
    <cellStyle name="Comma 34 5 2 5" xfId="8109"/>
    <cellStyle name="Comma 34 5 3" xfId="8110"/>
    <cellStyle name="Comma 34 5 3 2" xfId="8111"/>
    <cellStyle name="Comma 34 5 3 2 2" xfId="8112"/>
    <cellStyle name="Comma 34 5 3 2 2 2" xfId="8113"/>
    <cellStyle name="Comma 34 5 3 2 3" xfId="8114"/>
    <cellStyle name="Comma 34 5 3 3" xfId="8115"/>
    <cellStyle name="Comma 34 5 3 3 2" xfId="8116"/>
    <cellStyle name="Comma 34 5 3 4" xfId="8117"/>
    <cellStyle name="Comma 34 5 4" xfId="8118"/>
    <cellStyle name="Comma 34 5 4 2" xfId="8119"/>
    <cellStyle name="Comma 34 5 4 2 2" xfId="8120"/>
    <cellStyle name="Comma 34 5 4 3" xfId="8121"/>
    <cellStyle name="Comma 34 5 5" xfId="8122"/>
    <cellStyle name="Comma 34 5 5 2" xfId="8123"/>
    <cellStyle name="Comma 34 5 6" xfId="8124"/>
    <cellStyle name="Comma 34 6" xfId="8125"/>
    <cellStyle name="Comma 34 7" xfId="8126"/>
    <cellStyle name="Comma 34 7 2" xfId="8127"/>
    <cellStyle name="Comma 34 7 2 2" xfId="8128"/>
    <cellStyle name="Comma 34 7 2 2 2" xfId="8129"/>
    <cellStyle name="Comma 34 7 2 2 2 2" xfId="8130"/>
    <cellStyle name="Comma 34 7 2 2 3" xfId="8131"/>
    <cellStyle name="Comma 34 7 2 3" xfId="8132"/>
    <cellStyle name="Comma 34 7 2 3 2" xfId="8133"/>
    <cellStyle name="Comma 34 7 2 4" xfId="8134"/>
    <cellStyle name="Comma 34 7 3" xfId="8135"/>
    <cellStyle name="Comma 34 7 3 2" xfId="8136"/>
    <cellStyle name="Comma 34 7 3 2 2" xfId="8137"/>
    <cellStyle name="Comma 34 7 3 3" xfId="8138"/>
    <cellStyle name="Comma 34 7 4" xfId="8139"/>
    <cellStyle name="Comma 34 7 4 2" xfId="8140"/>
    <cellStyle name="Comma 34 7 5" xfId="8141"/>
    <cellStyle name="Comma 34 8" xfId="8142"/>
    <cellStyle name="Comma 34 8 2" xfId="8143"/>
    <cellStyle name="Comma 34 8 2 2" xfId="8144"/>
    <cellStyle name="Comma 34 8 2 2 2" xfId="8145"/>
    <cellStyle name="Comma 34 8 2 3" xfId="8146"/>
    <cellStyle name="Comma 34 8 3" xfId="8147"/>
    <cellStyle name="Comma 34 8 3 2" xfId="8148"/>
    <cellStyle name="Comma 34 8 4" xfId="8149"/>
    <cellStyle name="Comma 34 9" xfId="8150"/>
    <cellStyle name="Comma 34 9 2" xfId="8151"/>
    <cellStyle name="Comma 34 9 2 2" xfId="8152"/>
    <cellStyle name="Comma 34 9 3" xfId="8153"/>
    <cellStyle name="Comma 35" xfId="8154"/>
    <cellStyle name="Comma 35 10" xfId="8155"/>
    <cellStyle name="Comma 35 10 2" xfId="8156"/>
    <cellStyle name="Comma 35 11" xfId="8157"/>
    <cellStyle name="Comma 35 2" xfId="8158"/>
    <cellStyle name="Comma 35 2 2" xfId="8159"/>
    <cellStyle name="Comma 35 2 2 2" xfId="8160"/>
    <cellStyle name="Comma 35 2 2 2 2" xfId="8161"/>
    <cellStyle name="Comma 35 2 2 2 2 2" xfId="8162"/>
    <cellStyle name="Comma 35 2 2 2 2 2 2" xfId="8163"/>
    <cellStyle name="Comma 35 2 2 2 2 2 2 2" xfId="8164"/>
    <cellStyle name="Comma 35 2 2 2 2 2 2 2 2" xfId="8165"/>
    <cellStyle name="Comma 35 2 2 2 2 2 2 3" xfId="8166"/>
    <cellStyle name="Comma 35 2 2 2 2 2 3" xfId="8167"/>
    <cellStyle name="Comma 35 2 2 2 2 2 3 2" xfId="8168"/>
    <cellStyle name="Comma 35 2 2 2 2 2 4" xfId="8169"/>
    <cellStyle name="Comma 35 2 2 2 2 3" xfId="8170"/>
    <cellStyle name="Comma 35 2 2 2 2 3 2" xfId="8171"/>
    <cellStyle name="Comma 35 2 2 2 2 3 2 2" xfId="8172"/>
    <cellStyle name="Comma 35 2 2 2 2 3 3" xfId="8173"/>
    <cellStyle name="Comma 35 2 2 2 2 4" xfId="8174"/>
    <cellStyle name="Comma 35 2 2 2 2 4 2" xfId="8175"/>
    <cellStyle name="Comma 35 2 2 2 2 5" xfId="8176"/>
    <cellStyle name="Comma 35 2 2 2 3" xfId="8177"/>
    <cellStyle name="Comma 35 2 2 2 3 2" xfId="8178"/>
    <cellStyle name="Comma 35 2 2 2 3 2 2" xfId="8179"/>
    <cellStyle name="Comma 35 2 2 2 3 2 2 2" xfId="8180"/>
    <cellStyle name="Comma 35 2 2 2 3 2 3" xfId="8181"/>
    <cellStyle name="Comma 35 2 2 2 3 3" xfId="8182"/>
    <cellStyle name="Comma 35 2 2 2 3 3 2" xfId="8183"/>
    <cellStyle name="Comma 35 2 2 2 3 4" xfId="8184"/>
    <cellStyle name="Comma 35 2 2 2 4" xfId="8185"/>
    <cellStyle name="Comma 35 2 2 2 4 2" xfId="8186"/>
    <cellStyle name="Comma 35 2 2 2 4 2 2" xfId="8187"/>
    <cellStyle name="Comma 35 2 2 2 4 3" xfId="8188"/>
    <cellStyle name="Comma 35 2 2 2 5" xfId="8189"/>
    <cellStyle name="Comma 35 2 2 2 5 2" xfId="8190"/>
    <cellStyle name="Comma 35 2 2 2 6" xfId="8191"/>
    <cellStyle name="Comma 35 2 2 3" xfId="8192"/>
    <cellStyle name="Comma 35 2 2 3 2" xfId="8193"/>
    <cellStyle name="Comma 35 2 2 3 2 2" xfId="8194"/>
    <cellStyle name="Comma 35 2 2 3 2 2 2" xfId="8195"/>
    <cellStyle name="Comma 35 2 2 3 2 2 2 2" xfId="8196"/>
    <cellStyle name="Comma 35 2 2 3 2 2 3" xfId="8197"/>
    <cellStyle name="Comma 35 2 2 3 2 3" xfId="8198"/>
    <cellStyle name="Comma 35 2 2 3 2 3 2" xfId="8199"/>
    <cellStyle name="Comma 35 2 2 3 2 4" xfId="8200"/>
    <cellStyle name="Comma 35 2 2 3 3" xfId="8201"/>
    <cellStyle name="Comma 35 2 2 3 3 2" xfId="8202"/>
    <cellStyle name="Comma 35 2 2 3 3 2 2" xfId="8203"/>
    <cellStyle name="Comma 35 2 2 3 3 3" xfId="8204"/>
    <cellStyle name="Comma 35 2 2 3 4" xfId="8205"/>
    <cellStyle name="Comma 35 2 2 3 4 2" xfId="8206"/>
    <cellStyle name="Comma 35 2 2 3 5" xfId="8207"/>
    <cellStyle name="Comma 35 2 2 4" xfId="8208"/>
    <cellStyle name="Comma 35 2 2 4 2" xfId="8209"/>
    <cellStyle name="Comma 35 2 2 4 2 2" xfId="8210"/>
    <cellStyle name="Comma 35 2 2 4 2 2 2" xfId="8211"/>
    <cellStyle name="Comma 35 2 2 4 2 3" xfId="8212"/>
    <cellStyle name="Comma 35 2 2 4 3" xfId="8213"/>
    <cellStyle name="Comma 35 2 2 4 3 2" xfId="8214"/>
    <cellStyle name="Comma 35 2 2 4 4" xfId="8215"/>
    <cellStyle name="Comma 35 2 2 5" xfId="8216"/>
    <cellStyle name="Comma 35 2 2 5 2" xfId="8217"/>
    <cellStyle name="Comma 35 2 2 5 2 2" xfId="8218"/>
    <cellStyle name="Comma 35 2 2 5 3" xfId="8219"/>
    <cellStyle name="Comma 35 2 2 6" xfId="8220"/>
    <cellStyle name="Comma 35 2 2 6 2" xfId="8221"/>
    <cellStyle name="Comma 35 2 2 7" xfId="8222"/>
    <cellStyle name="Comma 35 2 3" xfId="8223"/>
    <cellStyle name="Comma 35 2 3 2" xfId="8224"/>
    <cellStyle name="Comma 35 2 3 2 2" xfId="8225"/>
    <cellStyle name="Comma 35 2 3 2 2 2" xfId="8226"/>
    <cellStyle name="Comma 35 2 3 2 2 2 2" xfId="8227"/>
    <cellStyle name="Comma 35 2 3 2 2 2 2 2" xfId="8228"/>
    <cellStyle name="Comma 35 2 3 2 2 2 3" xfId="8229"/>
    <cellStyle name="Comma 35 2 3 2 2 3" xfId="8230"/>
    <cellStyle name="Comma 35 2 3 2 2 3 2" xfId="8231"/>
    <cellStyle name="Comma 35 2 3 2 2 4" xfId="8232"/>
    <cellStyle name="Comma 35 2 3 2 3" xfId="8233"/>
    <cellStyle name="Comma 35 2 3 2 3 2" xfId="8234"/>
    <cellStyle name="Comma 35 2 3 2 3 2 2" xfId="8235"/>
    <cellStyle name="Comma 35 2 3 2 3 3" xfId="8236"/>
    <cellStyle name="Comma 35 2 3 2 4" xfId="8237"/>
    <cellStyle name="Comma 35 2 3 2 4 2" xfId="8238"/>
    <cellStyle name="Comma 35 2 3 2 5" xfId="8239"/>
    <cellStyle name="Comma 35 2 3 3" xfId="8240"/>
    <cellStyle name="Comma 35 2 3 3 2" xfId="8241"/>
    <cellStyle name="Comma 35 2 3 3 2 2" xfId="8242"/>
    <cellStyle name="Comma 35 2 3 3 2 2 2" xfId="8243"/>
    <cellStyle name="Comma 35 2 3 3 2 3" xfId="8244"/>
    <cellStyle name="Comma 35 2 3 3 3" xfId="8245"/>
    <cellStyle name="Comma 35 2 3 3 3 2" xfId="8246"/>
    <cellStyle name="Comma 35 2 3 3 4" xfId="8247"/>
    <cellStyle name="Comma 35 2 3 4" xfId="8248"/>
    <cellStyle name="Comma 35 2 3 4 2" xfId="8249"/>
    <cellStyle name="Comma 35 2 3 4 2 2" xfId="8250"/>
    <cellStyle name="Comma 35 2 3 4 3" xfId="8251"/>
    <cellStyle name="Comma 35 2 3 5" xfId="8252"/>
    <cellStyle name="Comma 35 2 3 5 2" xfId="8253"/>
    <cellStyle name="Comma 35 2 3 6" xfId="8254"/>
    <cellStyle name="Comma 35 2 4" xfId="8255"/>
    <cellStyle name="Comma 35 2 4 2" xfId="8256"/>
    <cellStyle name="Comma 35 2 4 2 2" xfId="8257"/>
    <cellStyle name="Comma 35 2 4 2 2 2" xfId="8258"/>
    <cellStyle name="Comma 35 2 4 2 2 2 2" xfId="8259"/>
    <cellStyle name="Comma 35 2 4 2 2 3" xfId="8260"/>
    <cellStyle name="Comma 35 2 4 2 3" xfId="8261"/>
    <cellStyle name="Comma 35 2 4 2 3 2" xfId="8262"/>
    <cellStyle name="Comma 35 2 4 2 4" xfId="8263"/>
    <cellStyle name="Comma 35 2 4 3" xfId="8264"/>
    <cellStyle name="Comma 35 2 4 3 2" xfId="8265"/>
    <cellStyle name="Comma 35 2 4 3 2 2" xfId="8266"/>
    <cellStyle name="Comma 35 2 4 3 3" xfId="8267"/>
    <cellStyle name="Comma 35 2 4 4" xfId="8268"/>
    <cellStyle name="Comma 35 2 4 4 2" xfId="8269"/>
    <cellStyle name="Comma 35 2 4 5" xfId="8270"/>
    <cellStyle name="Comma 35 2 5" xfId="8271"/>
    <cellStyle name="Comma 35 2 5 2" xfId="8272"/>
    <cellStyle name="Comma 35 2 5 2 2" xfId="8273"/>
    <cellStyle name="Comma 35 2 5 2 2 2" xfId="8274"/>
    <cellStyle name="Comma 35 2 5 2 3" xfId="8275"/>
    <cellStyle name="Comma 35 2 5 3" xfId="8276"/>
    <cellStyle name="Comma 35 2 5 3 2" xfId="8277"/>
    <cellStyle name="Comma 35 2 5 4" xfId="8278"/>
    <cellStyle name="Comma 35 2 6" xfId="8279"/>
    <cellStyle name="Comma 35 2 6 2" xfId="8280"/>
    <cellStyle name="Comma 35 2 6 2 2" xfId="8281"/>
    <cellStyle name="Comma 35 2 6 3" xfId="8282"/>
    <cellStyle name="Comma 35 2 7" xfId="8283"/>
    <cellStyle name="Comma 35 2 7 2" xfId="8284"/>
    <cellStyle name="Comma 35 2 8" xfId="8285"/>
    <cellStyle name="Comma 35 3" xfId="8286"/>
    <cellStyle name="Comma 35 3 2" xfId="8287"/>
    <cellStyle name="Comma 35 3 2 2" xfId="8288"/>
    <cellStyle name="Comma 35 3 2 2 2" xfId="8289"/>
    <cellStyle name="Comma 35 3 2 2 2 2" xfId="8290"/>
    <cellStyle name="Comma 35 3 2 2 2 2 2" xfId="8291"/>
    <cellStyle name="Comma 35 3 2 2 2 2 2 2" xfId="8292"/>
    <cellStyle name="Comma 35 3 2 2 2 2 2 2 2" xfId="8293"/>
    <cellStyle name="Comma 35 3 2 2 2 2 2 3" xfId="8294"/>
    <cellStyle name="Comma 35 3 2 2 2 2 3" xfId="8295"/>
    <cellStyle name="Comma 35 3 2 2 2 2 3 2" xfId="8296"/>
    <cellStyle name="Comma 35 3 2 2 2 2 4" xfId="8297"/>
    <cellStyle name="Comma 35 3 2 2 2 3" xfId="8298"/>
    <cellStyle name="Comma 35 3 2 2 2 3 2" xfId="8299"/>
    <cellStyle name="Comma 35 3 2 2 2 3 2 2" xfId="8300"/>
    <cellStyle name="Comma 35 3 2 2 2 3 3" xfId="8301"/>
    <cellStyle name="Comma 35 3 2 2 2 4" xfId="8302"/>
    <cellStyle name="Comma 35 3 2 2 2 4 2" xfId="8303"/>
    <cellStyle name="Comma 35 3 2 2 2 5" xfId="8304"/>
    <cellStyle name="Comma 35 3 2 2 3" xfId="8305"/>
    <cellStyle name="Comma 35 3 2 2 3 2" xfId="8306"/>
    <cellStyle name="Comma 35 3 2 2 3 2 2" xfId="8307"/>
    <cellStyle name="Comma 35 3 2 2 3 2 2 2" xfId="8308"/>
    <cellStyle name="Comma 35 3 2 2 3 2 3" xfId="8309"/>
    <cellStyle name="Comma 35 3 2 2 3 3" xfId="8310"/>
    <cellStyle name="Comma 35 3 2 2 3 3 2" xfId="8311"/>
    <cellStyle name="Comma 35 3 2 2 3 4" xfId="8312"/>
    <cellStyle name="Comma 35 3 2 2 4" xfId="8313"/>
    <cellStyle name="Comma 35 3 2 2 4 2" xfId="8314"/>
    <cellStyle name="Comma 35 3 2 2 4 2 2" xfId="8315"/>
    <cellStyle name="Comma 35 3 2 2 4 3" xfId="8316"/>
    <cellStyle name="Comma 35 3 2 2 5" xfId="8317"/>
    <cellStyle name="Comma 35 3 2 2 5 2" xfId="8318"/>
    <cellStyle name="Comma 35 3 2 2 6" xfId="8319"/>
    <cellStyle name="Comma 35 3 2 3" xfId="8320"/>
    <cellStyle name="Comma 35 3 2 3 2" xfId="8321"/>
    <cellStyle name="Comma 35 3 2 3 2 2" xfId="8322"/>
    <cellStyle name="Comma 35 3 2 3 2 2 2" xfId="8323"/>
    <cellStyle name="Comma 35 3 2 3 2 2 2 2" xfId="8324"/>
    <cellStyle name="Comma 35 3 2 3 2 2 3" xfId="8325"/>
    <cellStyle name="Comma 35 3 2 3 2 3" xfId="8326"/>
    <cellStyle name="Comma 35 3 2 3 2 3 2" xfId="8327"/>
    <cellStyle name="Comma 35 3 2 3 2 4" xfId="8328"/>
    <cellStyle name="Comma 35 3 2 3 3" xfId="8329"/>
    <cellStyle name="Comma 35 3 2 3 3 2" xfId="8330"/>
    <cellStyle name="Comma 35 3 2 3 3 2 2" xfId="8331"/>
    <cellStyle name="Comma 35 3 2 3 3 3" xfId="8332"/>
    <cellStyle name="Comma 35 3 2 3 4" xfId="8333"/>
    <cellStyle name="Comma 35 3 2 3 4 2" xfId="8334"/>
    <cellStyle name="Comma 35 3 2 3 5" xfId="8335"/>
    <cellStyle name="Comma 35 3 2 4" xfId="8336"/>
    <cellStyle name="Comma 35 3 2 4 2" xfId="8337"/>
    <cellStyle name="Comma 35 3 2 4 2 2" xfId="8338"/>
    <cellStyle name="Comma 35 3 2 4 2 2 2" xfId="8339"/>
    <cellStyle name="Comma 35 3 2 4 2 3" xfId="8340"/>
    <cellStyle name="Comma 35 3 2 4 3" xfId="8341"/>
    <cellStyle name="Comma 35 3 2 4 3 2" xfId="8342"/>
    <cellStyle name="Comma 35 3 2 4 4" xfId="8343"/>
    <cellStyle name="Comma 35 3 2 5" xfId="8344"/>
    <cellStyle name="Comma 35 3 2 5 2" xfId="8345"/>
    <cellStyle name="Comma 35 3 2 5 2 2" xfId="8346"/>
    <cellStyle name="Comma 35 3 2 5 3" xfId="8347"/>
    <cellStyle name="Comma 35 3 2 6" xfId="8348"/>
    <cellStyle name="Comma 35 3 2 6 2" xfId="8349"/>
    <cellStyle name="Comma 35 3 2 7" xfId="8350"/>
    <cellStyle name="Comma 35 3 3" xfId="8351"/>
    <cellStyle name="Comma 35 3 3 2" xfId="8352"/>
    <cellStyle name="Comma 35 3 3 2 2" xfId="8353"/>
    <cellStyle name="Comma 35 3 3 2 2 2" xfId="8354"/>
    <cellStyle name="Comma 35 3 3 2 2 2 2" xfId="8355"/>
    <cellStyle name="Comma 35 3 3 2 2 2 2 2" xfId="8356"/>
    <cellStyle name="Comma 35 3 3 2 2 2 3" xfId="8357"/>
    <cellStyle name="Comma 35 3 3 2 2 3" xfId="8358"/>
    <cellStyle name="Comma 35 3 3 2 2 3 2" xfId="8359"/>
    <cellStyle name="Comma 35 3 3 2 2 4" xfId="8360"/>
    <cellStyle name="Comma 35 3 3 2 3" xfId="8361"/>
    <cellStyle name="Comma 35 3 3 2 3 2" xfId="8362"/>
    <cellStyle name="Comma 35 3 3 2 3 2 2" xfId="8363"/>
    <cellStyle name="Comma 35 3 3 2 3 3" xfId="8364"/>
    <cellStyle name="Comma 35 3 3 2 4" xfId="8365"/>
    <cellStyle name="Comma 35 3 3 2 4 2" xfId="8366"/>
    <cellStyle name="Comma 35 3 3 2 5" xfId="8367"/>
    <cellStyle name="Comma 35 3 3 3" xfId="8368"/>
    <cellStyle name="Comma 35 3 3 3 2" xfId="8369"/>
    <cellStyle name="Comma 35 3 3 3 2 2" xfId="8370"/>
    <cellStyle name="Comma 35 3 3 3 2 2 2" xfId="8371"/>
    <cellStyle name="Comma 35 3 3 3 2 3" xfId="8372"/>
    <cellStyle name="Comma 35 3 3 3 3" xfId="8373"/>
    <cellStyle name="Comma 35 3 3 3 3 2" xfId="8374"/>
    <cellStyle name="Comma 35 3 3 3 4" xfId="8375"/>
    <cellStyle name="Comma 35 3 3 4" xfId="8376"/>
    <cellStyle name="Comma 35 3 3 4 2" xfId="8377"/>
    <cellStyle name="Comma 35 3 3 4 2 2" xfId="8378"/>
    <cellStyle name="Comma 35 3 3 4 3" xfId="8379"/>
    <cellStyle name="Comma 35 3 3 5" xfId="8380"/>
    <cellStyle name="Comma 35 3 3 5 2" xfId="8381"/>
    <cellStyle name="Comma 35 3 3 6" xfId="8382"/>
    <cellStyle name="Comma 35 3 4" xfId="8383"/>
    <cellStyle name="Comma 35 3 4 2" xfId="8384"/>
    <cellStyle name="Comma 35 3 4 2 2" xfId="8385"/>
    <cellStyle name="Comma 35 3 4 2 2 2" xfId="8386"/>
    <cellStyle name="Comma 35 3 4 2 2 2 2" xfId="8387"/>
    <cellStyle name="Comma 35 3 4 2 2 3" xfId="8388"/>
    <cellStyle name="Comma 35 3 4 2 3" xfId="8389"/>
    <cellStyle name="Comma 35 3 4 2 3 2" xfId="8390"/>
    <cellStyle name="Comma 35 3 4 2 4" xfId="8391"/>
    <cellStyle name="Comma 35 3 4 3" xfId="8392"/>
    <cellStyle name="Comma 35 3 4 3 2" xfId="8393"/>
    <cellStyle name="Comma 35 3 4 3 2 2" xfId="8394"/>
    <cellStyle name="Comma 35 3 4 3 3" xfId="8395"/>
    <cellStyle name="Comma 35 3 4 4" xfId="8396"/>
    <cellStyle name="Comma 35 3 4 4 2" xfId="8397"/>
    <cellStyle name="Comma 35 3 4 5" xfId="8398"/>
    <cellStyle name="Comma 35 3 5" xfId="8399"/>
    <cellStyle name="Comma 35 3 5 2" xfId="8400"/>
    <cellStyle name="Comma 35 3 5 2 2" xfId="8401"/>
    <cellStyle name="Comma 35 3 5 2 2 2" xfId="8402"/>
    <cellStyle name="Comma 35 3 5 2 3" xfId="8403"/>
    <cellStyle name="Comma 35 3 5 3" xfId="8404"/>
    <cellStyle name="Comma 35 3 5 3 2" xfId="8405"/>
    <cellStyle name="Comma 35 3 5 4" xfId="8406"/>
    <cellStyle name="Comma 35 3 6" xfId="8407"/>
    <cellStyle name="Comma 35 3 6 2" xfId="8408"/>
    <cellStyle name="Comma 35 3 6 2 2" xfId="8409"/>
    <cellStyle name="Comma 35 3 6 3" xfId="8410"/>
    <cellStyle name="Comma 35 3 7" xfId="8411"/>
    <cellStyle name="Comma 35 3 7 2" xfId="8412"/>
    <cellStyle name="Comma 35 3 8" xfId="8413"/>
    <cellStyle name="Comma 35 4" xfId="8414"/>
    <cellStyle name="Comma 35 4 2" xfId="8415"/>
    <cellStyle name="Comma 35 4 2 2" xfId="8416"/>
    <cellStyle name="Comma 35 4 2 2 2" xfId="8417"/>
    <cellStyle name="Comma 35 4 2 2 2 2" xfId="8418"/>
    <cellStyle name="Comma 35 4 2 2 2 2 2" xfId="8419"/>
    <cellStyle name="Comma 35 4 2 2 2 2 2 2" xfId="8420"/>
    <cellStyle name="Comma 35 4 2 2 2 2 3" xfId="8421"/>
    <cellStyle name="Comma 35 4 2 2 2 3" xfId="8422"/>
    <cellStyle name="Comma 35 4 2 2 2 3 2" xfId="8423"/>
    <cellStyle name="Comma 35 4 2 2 2 4" xfId="8424"/>
    <cellStyle name="Comma 35 4 2 2 3" xfId="8425"/>
    <cellStyle name="Comma 35 4 2 2 3 2" xfId="8426"/>
    <cellStyle name="Comma 35 4 2 2 3 2 2" xfId="8427"/>
    <cellStyle name="Comma 35 4 2 2 3 3" xfId="8428"/>
    <cellStyle name="Comma 35 4 2 2 4" xfId="8429"/>
    <cellStyle name="Comma 35 4 2 2 4 2" xfId="8430"/>
    <cellStyle name="Comma 35 4 2 2 5" xfId="8431"/>
    <cellStyle name="Comma 35 4 2 3" xfId="8432"/>
    <cellStyle name="Comma 35 4 2 3 2" xfId="8433"/>
    <cellStyle name="Comma 35 4 2 3 2 2" xfId="8434"/>
    <cellStyle name="Comma 35 4 2 3 2 2 2" xfId="8435"/>
    <cellStyle name="Comma 35 4 2 3 2 3" xfId="8436"/>
    <cellStyle name="Comma 35 4 2 3 3" xfId="8437"/>
    <cellStyle name="Comma 35 4 2 3 3 2" xfId="8438"/>
    <cellStyle name="Comma 35 4 2 3 4" xfId="8439"/>
    <cellStyle name="Comma 35 4 2 4" xfId="8440"/>
    <cellStyle name="Comma 35 4 2 4 2" xfId="8441"/>
    <cellStyle name="Comma 35 4 2 4 2 2" xfId="8442"/>
    <cellStyle name="Comma 35 4 2 4 3" xfId="8443"/>
    <cellStyle name="Comma 35 4 2 5" xfId="8444"/>
    <cellStyle name="Comma 35 4 2 5 2" xfId="8445"/>
    <cellStyle name="Comma 35 4 2 6" xfId="8446"/>
    <cellStyle name="Comma 35 4 3" xfId="8447"/>
    <cellStyle name="Comma 35 4 3 2" xfId="8448"/>
    <cellStyle name="Comma 35 4 3 2 2" xfId="8449"/>
    <cellStyle name="Comma 35 4 3 2 2 2" xfId="8450"/>
    <cellStyle name="Comma 35 4 3 2 2 2 2" xfId="8451"/>
    <cellStyle name="Comma 35 4 3 2 2 3" xfId="8452"/>
    <cellStyle name="Comma 35 4 3 2 3" xfId="8453"/>
    <cellStyle name="Comma 35 4 3 2 3 2" xfId="8454"/>
    <cellStyle name="Comma 35 4 3 2 4" xfId="8455"/>
    <cellStyle name="Comma 35 4 3 3" xfId="8456"/>
    <cellStyle name="Comma 35 4 3 3 2" xfId="8457"/>
    <cellStyle name="Comma 35 4 3 3 2 2" xfId="8458"/>
    <cellStyle name="Comma 35 4 3 3 3" xfId="8459"/>
    <cellStyle name="Comma 35 4 3 4" xfId="8460"/>
    <cellStyle name="Comma 35 4 3 4 2" xfId="8461"/>
    <cellStyle name="Comma 35 4 3 5" xfId="8462"/>
    <cellStyle name="Comma 35 4 4" xfId="8463"/>
    <cellStyle name="Comma 35 4 4 2" xfId="8464"/>
    <cellStyle name="Comma 35 4 4 2 2" xfId="8465"/>
    <cellStyle name="Comma 35 4 4 2 2 2" xfId="8466"/>
    <cellStyle name="Comma 35 4 4 2 3" xfId="8467"/>
    <cellStyle name="Comma 35 4 4 3" xfId="8468"/>
    <cellStyle name="Comma 35 4 4 3 2" xfId="8469"/>
    <cellStyle name="Comma 35 4 4 4" xfId="8470"/>
    <cellStyle name="Comma 35 4 5" xfId="8471"/>
    <cellStyle name="Comma 35 4 5 2" xfId="8472"/>
    <cellStyle name="Comma 35 4 5 2 2" xfId="8473"/>
    <cellStyle name="Comma 35 4 5 3" xfId="8474"/>
    <cellStyle name="Comma 35 4 6" xfId="8475"/>
    <cellStyle name="Comma 35 4 6 2" xfId="8476"/>
    <cellStyle name="Comma 35 4 7" xfId="8477"/>
    <cellStyle name="Comma 35 5" xfId="8478"/>
    <cellStyle name="Comma 35 5 2" xfId="8479"/>
    <cellStyle name="Comma 35 5 2 2" xfId="8480"/>
    <cellStyle name="Comma 35 5 2 2 2" xfId="8481"/>
    <cellStyle name="Comma 35 5 2 2 2 2" xfId="8482"/>
    <cellStyle name="Comma 35 5 2 2 2 2 2" xfId="8483"/>
    <cellStyle name="Comma 35 5 2 2 2 3" xfId="8484"/>
    <cellStyle name="Comma 35 5 2 2 3" xfId="8485"/>
    <cellStyle name="Comma 35 5 2 2 3 2" xfId="8486"/>
    <cellStyle name="Comma 35 5 2 2 4" xfId="8487"/>
    <cellStyle name="Comma 35 5 2 3" xfId="8488"/>
    <cellStyle name="Comma 35 5 2 3 2" xfId="8489"/>
    <cellStyle name="Comma 35 5 2 3 2 2" xfId="8490"/>
    <cellStyle name="Comma 35 5 2 3 3" xfId="8491"/>
    <cellStyle name="Comma 35 5 2 4" xfId="8492"/>
    <cellStyle name="Comma 35 5 2 4 2" xfId="8493"/>
    <cellStyle name="Comma 35 5 2 5" xfId="8494"/>
    <cellStyle name="Comma 35 5 3" xfId="8495"/>
    <cellStyle name="Comma 35 5 3 2" xfId="8496"/>
    <cellStyle name="Comma 35 5 3 2 2" xfId="8497"/>
    <cellStyle name="Comma 35 5 3 2 2 2" xfId="8498"/>
    <cellStyle name="Comma 35 5 3 2 3" xfId="8499"/>
    <cellStyle name="Comma 35 5 3 3" xfId="8500"/>
    <cellStyle name="Comma 35 5 3 3 2" xfId="8501"/>
    <cellStyle name="Comma 35 5 3 4" xfId="8502"/>
    <cellStyle name="Comma 35 5 4" xfId="8503"/>
    <cellStyle name="Comma 35 5 4 2" xfId="8504"/>
    <cellStyle name="Comma 35 5 4 2 2" xfId="8505"/>
    <cellStyle name="Comma 35 5 4 3" xfId="8506"/>
    <cellStyle name="Comma 35 5 5" xfId="8507"/>
    <cellStyle name="Comma 35 5 5 2" xfId="8508"/>
    <cellStyle name="Comma 35 5 6" xfId="8509"/>
    <cellStyle name="Comma 35 6" xfId="8510"/>
    <cellStyle name="Comma 35 7" xfId="8511"/>
    <cellStyle name="Comma 35 7 2" xfId="8512"/>
    <cellStyle name="Comma 35 7 2 2" xfId="8513"/>
    <cellStyle name="Comma 35 7 2 2 2" xfId="8514"/>
    <cellStyle name="Comma 35 7 2 2 2 2" xfId="8515"/>
    <cellStyle name="Comma 35 7 2 2 3" xfId="8516"/>
    <cellStyle name="Comma 35 7 2 3" xfId="8517"/>
    <cellStyle name="Comma 35 7 2 3 2" xfId="8518"/>
    <cellStyle name="Comma 35 7 2 4" xfId="8519"/>
    <cellStyle name="Comma 35 7 3" xfId="8520"/>
    <cellStyle name="Comma 35 7 3 2" xfId="8521"/>
    <cellStyle name="Comma 35 7 3 2 2" xfId="8522"/>
    <cellStyle name="Comma 35 7 3 3" xfId="8523"/>
    <cellStyle name="Comma 35 7 4" xfId="8524"/>
    <cellStyle name="Comma 35 7 4 2" xfId="8525"/>
    <cellStyle name="Comma 35 7 5" xfId="8526"/>
    <cellStyle name="Comma 35 8" xfId="8527"/>
    <cellStyle name="Comma 35 8 2" xfId="8528"/>
    <cellStyle name="Comma 35 8 2 2" xfId="8529"/>
    <cellStyle name="Comma 35 8 2 2 2" xfId="8530"/>
    <cellStyle name="Comma 35 8 2 3" xfId="8531"/>
    <cellStyle name="Comma 35 8 3" xfId="8532"/>
    <cellStyle name="Comma 35 8 3 2" xfId="8533"/>
    <cellStyle name="Comma 35 8 4" xfId="8534"/>
    <cellStyle name="Comma 35 9" xfId="8535"/>
    <cellStyle name="Comma 35 9 2" xfId="8536"/>
    <cellStyle name="Comma 35 9 2 2" xfId="8537"/>
    <cellStyle name="Comma 35 9 3" xfId="8538"/>
    <cellStyle name="Comma 36" xfId="8539"/>
    <cellStyle name="Comma 36 10" xfId="8540"/>
    <cellStyle name="Comma 36 10 2" xfId="8541"/>
    <cellStyle name="Comma 36 11" xfId="8542"/>
    <cellStyle name="Comma 36 2" xfId="8543"/>
    <cellStyle name="Comma 36 2 2" xfId="8544"/>
    <cellStyle name="Comma 36 2 2 2" xfId="8545"/>
    <cellStyle name="Comma 36 2 2 2 2" xfId="8546"/>
    <cellStyle name="Comma 36 2 2 2 2 2" xfId="8547"/>
    <cellStyle name="Comma 36 2 2 2 2 2 2" xfId="8548"/>
    <cellStyle name="Comma 36 2 2 2 2 2 2 2" xfId="8549"/>
    <cellStyle name="Comma 36 2 2 2 2 2 2 2 2" xfId="8550"/>
    <cellStyle name="Comma 36 2 2 2 2 2 2 3" xfId="8551"/>
    <cellStyle name="Comma 36 2 2 2 2 2 3" xfId="8552"/>
    <cellStyle name="Comma 36 2 2 2 2 2 3 2" xfId="8553"/>
    <cellStyle name="Comma 36 2 2 2 2 2 4" xfId="8554"/>
    <cellStyle name="Comma 36 2 2 2 2 3" xfId="8555"/>
    <cellStyle name="Comma 36 2 2 2 2 3 2" xfId="8556"/>
    <cellStyle name="Comma 36 2 2 2 2 3 2 2" xfId="8557"/>
    <cellStyle name="Comma 36 2 2 2 2 3 3" xfId="8558"/>
    <cellStyle name="Comma 36 2 2 2 2 4" xfId="8559"/>
    <cellStyle name="Comma 36 2 2 2 2 4 2" xfId="8560"/>
    <cellStyle name="Comma 36 2 2 2 2 5" xfId="8561"/>
    <cellStyle name="Comma 36 2 2 2 3" xfId="8562"/>
    <cellStyle name="Comma 36 2 2 2 3 2" xfId="8563"/>
    <cellStyle name="Comma 36 2 2 2 3 2 2" xfId="8564"/>
    <cellStyle name="Comma 36 2 2 2 3 2 2 2" xfId="8565"/>
    <cellStyle name="Comma 36 2 2 2 3 2 3" xfId="8566"/>
    <cellStyle name="Comma 36 2 2 2 3 3" xfId="8567"/>
    <cellStyle name="Comma 36 2 2 2 3 3 2" xfId="8568"/>
    <cellStyle name="Comma 36 2 2 2 3 4" xfId="8569"/>
    <cellStyle name="Comma 36 2 2 2 4" xfId="8570"/>
    <cellStyle name="Comma 36 2 2 2 4 2" xfId="8571"/>
    <cellStyle name="Comma 36 2 2 2 4 2 2" xfId="8572"/>
    <cellStyle name="Comma 36 2 2 2 4 3" xfId="8573"/>
    <cellStyle name="Comma 36 2 2 2 5" xfId="8574"/>
    <cellStyle name="Comma 36 2 2 2 5 2" xfId="8575"/>
    <cellStyle name="Comma 36 2 2 2 6" xfId="8576"/>
    <cellStyle name="Comma 36 2 2 3" xfId="8577"/>
    <cellStyle name="Comma 36 2 2 3 2" xfId="8578"/>
    <cellStyle name="Comma 36 2 2 3 2 2" xfId="8579"/>
    <cellStyle name="Comma 36 2 2 3 2 2 2" xfId="8580"/>
    <cellStyle name="Comma 36 2 2 3 2 2 2 2" xfId="8581"/>
    <cellStyle name="Comma 36 2 2 3 2 2 3" xfId="8582"/>
    <cellStyle name="Comma 36 2 2 3 2 3" xfId="8583"/>
    <cellStyle name="Comma 36 2 2 3 2 3 2" xfId="8584"/>
    <cellStyle name="Comma 36 2 2 3 2 4" xfId="8585"/>
    <cellStyle name="Comma 36 2 2 3 3" xfId="8586"/>
    <cellStyle name="Comma 36 2 2 3 3 2" xfId="8587"/>
    <cellStyle name="Comma 36 2 2 3 3 2 2" xfId="8588"/>
    <cellStyle name="Comma 36 2 2 3 3 3" xfId="8589"/>
    <cellStyle name="Comma 36 2 2 3 4" xfId="8590"/>
    <cellStyle name="Comma 36 2 2 3 4 2" xfId="8591"/>
    <cellStyle name="Comma 36 2 2 3 5" xfId="8592"/>
    <cellStyle name="Comma 36 2 2 4" xfId="8593"/>
    <cellStyle name="Comma 36 2 2 4 2" xfId="8594"/>
    <cellStyle name="Comma 36 2 2 4 2 2" xfId="8595"/>
    <cellStyle name="Comma 36 2 2 4 2 2 2" xfId="8596"/>
    <cellStyle name="Comma 36 2 2 4 2 3" xfId="8597"/>
    <cellStyle name="Comma 36 2 2 4 3" xfId="8598"/>
    <cellStyle name="Comma 36 2 2 4 3 2" xfId="8599"/>
    <cellStyle name="Comma 36 2 2 4 4" xfId="8600"/>
    <cellStyle name="Comma 36 2 2 5" xfId="8601"/>
    <cellStyle name="Comma 36 2 2 5 2" xfId="8602"/>
    <cellStyle name="Comma 36 2 2 5 2 2" xfId="8603"/>
    <cellStyle name="Comma 36 2 2 5 3" xfId="8604"/>
    <cellStyle name="Comma 36 2 2 6" xfId="8605"/>
    <cellStyle name="Comma 36 2 2 6 2" xfId="8606"/>
    <cellStyle name="Comma 36 2 2 7" xfId="8607"/>
    <cellStyle name="Comma 36 2 3" xfId="8608"/>
    <cellStyle name="Comma 36 2 3 2" xfId="8609"/>
    <cellStyle name="Comma 36 2 3 2 2" xfId="8610"/>
    <cellStyle name="Comma 36 2 3 2 2 2" xfId="8611"/>
    <cellStyle name="Comma 36 2 3 2 2 2 2" xfId="8612"/>
    <cellStyle name="Comma 36 2 3 2 2 2 2 2" xfId="8613"/>
    <cellStyle name="Comma 36 2 3 2 2 2 3" xfId="8614"/>
    <cellStyle name="Comma 36 2 3 2 2 3" xfId="8615"/>
    <cellStyle name="Comma 36 2 3 2 2 3 2" xfId="8616"/>
    <cellStyle name="Comma 36 2 3 2 2 4" xfId="8617"/>
    <cellStyle name="Comma 36 2 3 2 3" xfId="8618"/>
    <cellStyle name="Comma 36 2 3 2 3 2" xfId="8619"/>
    <cellStyle name="Comma 36 2 3 2 3 2 2" xfId="8620"/>
    <cellStyle name="Comma 36 2 3 2 3 3" xfId="8621"/>
    <cellStyle name="Comma 36 2 3 2 4" xfId="8622"/>
    <cellStyle name="Comma 36 2 3 2 4 2" xfId="8623"/>
    <cellStyle name="Comma 36 2 3 2 5" xfId="8624"/>
    <cellStyle name="Comma 36 2 3 3" xfId="8625"/>
    <cellStyle name="Comma 36 2 3 3 2" xfId="8626"/>
    <cellStyle name="Comma 36 2 3 3 2 2" xfId="8627"/>
    <cellStyle name="Comma 36 2 3 3 2 2 2" xfId="8628"/>
    <cellStyle name="Comma 36 2 3 3 2 3" xfId="8629"/>
    <cellStyle name="Comma 36 2 3 3 3" xfId="8630"/>
    <cellStyle name="Comma 36 2 3 3 3 2" xfId="8631"/>
    <cellStyle name="Comma 36 2 3 3 4" xfId="8632"/>
    <cellStyle name="Comma 36 2 3 4" xfId="8633"/>
    <cellStyle name="Comma 36 2 3 4 2" xfId="8634"/>
    <cellStyle name="Comma 36 2 3 4 2 2" xfId="8635"/>
    <cellStyle name="Comma 36 2 3 4 3" xfId="8636"/>
    <cellStyle name="Comma 36 2 3 5" xfId="8637"/>
    <cellStyle name="Comma 36 2 3 5 2" xfId="8638"/>
    <cellStyle name="Comma 36 2 3 6" xfId="8639"/>
    <cellStyle name="Comma 36 2 4" xfId="8640"/>
    <cellStyle name="Comma 36 2 4 2" xfId="8641"/>
    <cellStyle name="Comma 36 2 4 2 2" xfId="8642"/>
    <cellStyle name="Comma 36 2 4 2 2 2" xfId="8643"/>
    <cellStyle name="Comma 36 2 4 2 2 2 2" xfId="8644"/>
    <cellStyle name="Comma 36 2 4 2 2 3" xfId="8645"/>
    <cellStyle name="Comma 36 2 4 2 3" xfId="8646"/>
    <cellStyle name="Comma 36 2 4 2 3 2" xfId="8647"/>
    <cellStyle name="Comma 36 2 4 2 4" xfId="8648"/>
    <cellStyle name="Comma 36 2 4 3" xfId="8649"/>
    <cellStyle name="Comma 36 2 4 3 2" xfId="8650"/>
    <cellStyle name="Comma 36 2 4 3 2 2" xfId="8651"/>
    <cellStyle name="Comma 36 2 4 3 3" xfId="8652"/>
    <cellStyle name="Comma 36 2 4 4" xfId="8653"/>
    <cellStyle name="Comma 36 2 4 4 2" xfId="8654"/>
    <cellStyle name="Comma 36 2 4 5" xfId="8655"/>
    <cellStyle name="Comma 36 2 5" xfId="8656"/>
    <cellStyle name="Comma 36 2 5 2" xfId="8657"/>
    <cellStyle name="Comma 36 2 5 2 2" xfId="8658"/>
    <cellStyle name="Comma 36 2 5 2 2 2" xfId="8659"/>
    <cellStyle name="Comma 36 2 5 2 3" xfId="8660"/>
    <cellStyle name="Comma 36 2 5 3" xfId="8661"/>
    <cellStyle name="Comma 36 2 5 3 2" xfId="8662"/>
    <cellStyle name="Comma 36 2 5 4" xfId="8663"/>
    <cellStyle name="Comma 36 2 6" xfId="8664"/>
    <cellStyle name="Comma 36 2 6 2" xfId="8665"/>
    <cellStyle name="Comma 36 2 6 2 2" xfId="8666"/>
    <cellStyle name="Comma 36 2 6 3" xfId="8667"/>
    <cellStyle name="Comma 36 2 7" xfId="8668"/>
    <cellStyle name="Comma 36 2 7 2" xfId="8669"/>
    <cellStyle name="Comma 36 2 8" xfId="8670"/>
    <cellStyle name="Comma 36 3" xfId="8671"/>
    <cellStyle name="Comma 36 3 2" xfId="8672"/>
    <cellStyle name="Comma 36 3 2 2" xfId="8673"/>
    <cellStyle name="Comma 36 3 2 2 2" xfId="8674"/>
    <cellStyle name="Comma 36 3 2 2 2 2" xfId="8675"/>
    <cellStyle name="Comma 36 3 2 2 2 2 2" xfId="8676"/>
    <cellStyle name="Comma 36 3 2 2 2 2 2 2" xfId="8677"/>
    <cellStyle name="Comma 36 3 2 2 2 2 2 2 2" xfId="8678"/>
    <cellStyle name="Comma 36 3 2 2 2 2 2 3" xfId="8679"/>
    <cellStyle name="Comma 36 3 2 2 2 2 3" xfId="8680"/>
    <cellStyle name="Comma 36 3 2 2 2 2 3 2" xfId="8681"/>
    <cellStyle name="Comma 36 3 2 2 2 2 4" xfId="8682"/>
    <cellStyle name="Comma 36 3 2 2 2 3" xfId="8683"/>
    <cellStyle name="Comma 36 3 2 2 2 3 2" xfId="8684"/>
    <cellStyle name="Comma 36 3 2 2 2 3 2 2" xfId="8685"/>
    <cellStyle name="Comma 36 3 2 2 2 3 3" xfId="8686"/>
    <cellStyle name="Comma 36 3 2 2 2 4" xfId="8687"/>
    <cellStyle name="Comma 36 3 2 2 2 4 2" xfId="8688"/>
    <cellStyle name="Comma 36 3 2 2 2 5" xfId="8689"/>
    <cellStyle name="Comma 36 3 2 2 3" xfId="8690"/>
    <cellStyle name="Comma 36 3 2 2 3 2" xfId="8691"/>
    <cellStyle name="Comma 36 3 2 2 3 2 2" xfId="8692"/>
    <cellStyle name="Comma 36 3 2 2 3 2 2 2" xfId="8693"/>
    <cellStyle name="Comma 36 3 2 2 3 2 3" xfId="8694"/>
    <cellStyle name="Comma 36 3 2 2 3 3" xfId="8695"/>
    <cellStyle name="Comma 36 3 2 2 3 3 2" xfId="8696"/>
    <cellStyle name="Comma 36 3 2 2 3 4" xfId="8697"/>
    <cellStyle name="Comma 36 3 2 2 4" xfId="8698"/>
    <cellStyle name="Comma 36 3 2 2 4 2" xfId="8699"/>
    <cellStyle name="Comma 36 3 2 2 4 2 2" xfId="8700"/>
    <cellStyle name="Comma 36 3 2 2 4 3" xfId="8701"/>
    <cellStyle name="Comma 36 3 2 2 5" xfId="8702"/>
    <cellStyle name="Comma 36 3 2 2 5 2" xfId="8703"/>
    <cellStyle name="Comma 36 3 2 2 6" xfId="8704"/>
    <cellStyle name="Comma 36 3 2 3" xfId="8705"/>
    <cellStyle name="Comma 36 3 2 3 2" xfId="8706"/>
    <cellStyle name="Comma 36 3 2 3 2 2" xfId="8707"/>
    <cellStyle name="Comma 36 3 2 3 2 2 2" xfId="8708"/>
    <cellStyle name="Comma 36 3 2 3 2 2 2 2" xfId="8709"/>
    <cellStyle name="Comma 36 3 2 3 2 2 3" xfId="8710"/>
    <cellStyle name="Comma 36 3 2 3 2 3" xfId="8711"/>
    <cellStyle name="Comma 36 3 2 3 2 3 2" xfId="8712"/>
    <cellStyle name="Comma 36 3 2 3 2 4" xfId="8713"/>
    <cellStyle name="Comma 36 3 2 3 3" xfId="8714"/>
    <cellStyle name="Comma 36 3 2 3 3 2" xfId="8715"/>
    <cellStyle name="Comma 36 3 2 3 3 2 2" xfId="8716"/>
    <cellStyle name="Comma 36 3 2 3 3 3" xfId="8717"/>
    <cellStyle name="Comma 36 3 2 3 4" xfId="8718"/>
    <cellStyle name="Comma 36 3 2 3 4 2" xfId="8719"/>
    <cellStyle name="Comma 36 3 2 3 5" xfId="8720"/>
    <cellStyle name="Comma 36 3 2 4" xfId="8721"/>
    <cellStyle name="Comma 36 3 2 4 2" xfId="8722"/>
    <cellStyle name="Comma 36 3 2 4 2 2" xfId="8723"/>
    <cellStyle name="Comma 36 3 2 4 2 2 2" xfId="8724"/>
    <cellStyle name="Comma 36 3 2 4 2 3" xfId="8725"/>
    <cellStyle name="Comma 36 3 2 4 3" xfId="8726"/>
    <cellStyle name="Comma 36 3 2 4 3 2" xfId="8727"/>
    <cellStyle name="Comma 36 3 2 4 4" xfId="8728"/>
    <cellStyle name="Comma 36 3 2 5" xfId="8729"/>
    <cellStyle name="Comma 36 3 2 5 2" xfId="8730"/>
    <cellStyle name="Comma 36 3 2 5 2 2" xfId="8731"/>
    <cellStyle name="Comma 36 3 2 5 3" xfId="8732"/>
    <cellStyle name="Comma 36 3 2 6" xfId="8733"/>
    <cellStyle name="Comma 36 3 2 6 2" xfId="8734"/>
    <cellStyle name="Comma 36 3 2 7" xfId="8735"/>
    <cellStyle name="Comma 36 3 3" xfId="8736"/>
    <cellStyle name="Comma 36 3 3 2" xfId="8737"/>
    <cellStyle name="Comma 36 3 3 2 2" xfId="8738"/>
    <cellStyle name="Comma 36 3 3 2 2 2" xfId="8739"/>
    <cellStyle name="Comma 36 3 3 2 2 2 2" xfId="8740"/>
    <cellStyle name="Comma 36 3 3 2 2 2 2 2" xfId="8741"/>
    <cellStyle name="Comma 36 3 3 2 2 2 3" xfId="8742"/>
    <cellStyle name="Comma 36 3 3 2 2 3" xfId="8743"/>
    <cellStyle name="Comma 36 3 3 2 2 3 2" xfId="8744"/>
    <cellStyle name="Comma 36 3 3 2 2 4" xfId="8745"/>
    <cellStyle name="Comma 36 3 3 2 3" xfId="8746"/>
    <cellStyle name="Comma 36 3 3 2 3 2" xfId="8747"/>
    <cellStyle name="Comma 36 3 3 2 3 2 2" xfId="8748"/>
    <cellStyle name="Comma 36 3 3 2 3 3" xfId="8749"/>
    <cellStyle name="Comma 36 3 3 2 4" xfId="8750"/>
    <cellStyle name="Comma 36 3 3 2 4 2" xfId="8751"/>
    <cellStyle name="Comma 36 3 3 2 5" xfId="8752"/>
    <cellStyle name="Comma 36 3 3 3" xfId="8753"/>
    <cellStyle name="Comma 36 3 3 3 2" xfId="8754"/>
    <cellStyle name="Comma 36 3 3 3 2 2" xfId="8755"/>
    <cellStyle name="Comma 36 3 3 3 2 2 2" xfId="8756"/>
    <cellStyle name="Comma 36 3 3 3 2 3" xfId="8757"/>
    <cellStyle name="Comma 36 3 3 3 3" xfId="8758"/>
    <cellStyle name="Comma 36 3 3 3 3 2" xfId="8759"/>
    <cellStyle name="Comma 36 3 3 3 4" xfId="8760"/>
    <cellStyle name="Comma 36 3 3 4" xfId="8761"/>
    <cellStyle name="Comma 36 3 3 4 2" xfId="8762"/>
    <cellStyle name="Comma 36 3 3 4 2 2" xfId="8763"/>
    <cellStyle name="Comma 36 3 3 4 3" xfId="8764"/>
    <cellStyle name="Comma 36 3 3 5" xfId="8765"/>
    <cellStyle name="Comma 36 3 3 5 2" xfId="8766"/>
    <cellStyle name="Comma 36 3 3 6" xfId="8767"/>
    <cellStyle name="Comma 36 3 4" xfId="8768"/>
    <cellStyle name="Comma 36 3 4 2" xfId="8769"/>
    <cellStyle name="Comma 36 3 4 2 2" xfId="8770"/>
    <cellStyle name="Comma 36 3 4 2 2 2" xfId="8771"/>
    <cellStyle name="Comma 36 3 4 2 2 2 2" xfId="8772"/>
    <cellStyle name="Comma 36 3 4 2 2 3" xfId="8773"/>
    <cellStyle name="Comma 36 3 4 2 3" xfId="8774"/>
    <cellStyle name="Comma 36 3 4 2 3 2" xfId="8775"/>
    <cellStyle name="Comma 36 3 4 2 4" xfId="8776"/>
    <cellStyle name="Comma 36 3 4 3" xfId="8777"/>
    <cellStyle name="Comma 36 3 4 3 2" xfId="8778"/>
    <cellStyle name="Comma 36 3 4 3 2 2" xfId="8779"/>
    <cellStyle name="Comma 36 3 4 3 3" xfId="8780"/>
    <cellStyle name="Comma 36 3 4 4" xfId="8781"/>
    <cellStyle name="Comma 36 3 4 4 2" xfId="8782"/>
    <cellStyle name="Comma 36 3 4 5" xfId="8783"/>
    <cellStyle name="Comma 36 3 5" xfId="8784"/>
    <cellStyle name="Comma 36 3 5 2" xfId="8785"/>
    <cellStyle name="Comma 36 3 5 2 2" xfId="8786"/>
    <cellStyle name="Comma 36 3 5 2 2 2" xfId="8787"/>
    <cellStyle name="Comma 36 3 5 2 3" xfId="8788"/>
    <cellStyle name="Comma 36 3 5 3" xfId="8789"/>
    <cellStyle name="Comma 36 3 5 3 2" xfId="8790"/>
    <cellStyle name="Comma 36 3 5 4" xfId="8791"/>
    <cellStyle name="Comma 36 3 6" xfId="8792"/>
    <cellStyle name="Comma 36 3 6 2" xfId="8793"/>
    <cellStyle name="Comma 36 3 6 2 2" xfId="8794"/>
    <cellStyle name="Comma 36 3 6 3" xfId="8795"/>
    <cellStyle name="Comma 36 3 7" xfId="8796"/>
    <cellStyle name="Comma 36 3 7 2" xfId="8797"/>
    <cellStyle name="Comma 36 3 8" xfId="8798"/>
    <cellStyle name="Comma 36 4" xfId="8799"/>
    <cellStyle name="Comma 36 4 2" xfId="8800"/>
    <cellStyle name="Comma 36 4 2 2" xfId="8801"/>
    <cellStyle name="Comma 36 4 2 2 2" xfId="8802"/>
    <cellStyle name="Comma 36 4 2 2 2 2" xfId="8803"/>
    <cellStyle name="Comma 36 4 2 2 2 2 2" xfId="8804"/>
    <cellStyle name="Comma 36 4 2 2 2 2 2 2" xfId="8805"/>
    <cellStyle name="Comma 36 4 2 2 2 2 3" xfId="8806"/>
    <cellStyle name="Comma 36 4 2 2 2 3" xfId="8807"/>
    <cellStyle name="Comma 36 4 2 2 2 3 2" xfId="8808"/>
    <cellStyle name="Comma 36 4 2 2 2 4" xfId="8809"/>
    <cellStyle name="Comma 36 4 2 2 3" xfId="8810"/>
    <cellStyle name="Comma 36 4 2 2 3 2" xfId="8811"/>
    <cellStyle name="Comma 36 4 2 2 3 2 2" xfId="8812"/>
    <cellStyle name="Comma 36 4 2 2 3 3" xfId="8813"/>
    <cellStyle name="Comma 36 4 2 2 4" xfId="8814"/>
    <cellStyle name="Comma 36 4 2 2 4 2" xfId="8815"/>
    <cellStyle name="Comma 36 4 2 2 5" xfId="8816"/>
    <cellStyle name="Comma 36 4 2 3" xfId="8817"/>
    <cellStyle name="Comma 36 4 2 3 2" xfId="8818"/>
    <cellStyle name="Comma 36 4 2 3 2 2" xfId="8819"/>
    <cellStyle name="Comma 36 4 2 3 2 2 2" xfId="8820"/>
    <cellStyle name="Comma 36 4 2 3 2 3" xfId="8821"/>
    <cellStyle name="Comma 36 4 2 3 3" xfId="8822"/>
    <cellStyle name="Comma 36 4 2 3 3 2" xfId="8823"/>
    <cellStyle name="Comma 36 4 2 3 4" xfId="8824"/>
    <cellStyle name="Comma 36 4 2 4" xfId="8825"/>
    <cellStyle name="Comma 36 4 2 4 2" xfId="8826"/>
    <cellStyle name="Comma 36 4 2 4 2 2" xfId="8827"/>
    <cellStyle name="Comma 36 4 2 4 3" xfId="8828"/>
    <cellStyle name="Comma 36 4 2 5" xfId="8829"/>
    <cellStyle name="Comma 36 4 2 5 2" xfId="8830"/>
    <cellStyle name="Comma 36 4 2 6" xfId="8831"/>
    <cellStyle name="Comma 36 4 3" xfId="8832"/>
    <cellStyle name="Comma 36 4 3 2" xfId="8833"/>
    <cellStyle name="Comma 36 4 3 2 2" xfId="8834"/>
    <cellStyle name="Comma 36 4 3 2 2 2" xfId="8835"/>
    <cellStyle name="Comma 36 4 3 2 2 2 2" xfId="8836"/>
    <cellStyle name="Comma 36 4 3 2 2 3" xfId="8837"/>
    <cellStyle name="Comma 36 4 3 2 3" xfId="8838"/>
    <cellStyle name="Comma 36 4 3 2 3 2" xfId="8839"/>
    <cellStyle name="Comma 36 4 3 2 4" xfId="8840"/>
    <cellStyle name="Comma 36 4 3 3" xfId="8841"/>
    <cellStyle name="Comma 36 4 3 3 2" xfId="8842"/>
    <cellStyle name="Comma 36 4 3 3 2 2" xfId="8843"/>
    <cellStyle name="Comma 36 4 3 3 3" xfId="8844"/>
    <cellStyle name="Comma 36 4 3 4" xfId="8845"/>
    <cellStyle name="Comma 36 4 3 4 2" xfId="8846"/>
    <cellStyle name="Comma 36 4 3 5" xfId="8847"/>
    <cellStyle name="Comma 36 4 4" xfId="8848"/>
    <cellStyle name="Comma 36 4 4 2" xfId="8849"/>
    <cellStyle name="Comma 36 4 4 2 2" xfId="8850"/>
    <cellStyle name="Comma 36 4 4 2 2 2" xfId="8851"/>
    <cellStyle name="Comma 36 4 4 2 3" xfId="8852"/>
    <cellStyle name="Comma 36 4 4 3" xfId="8853"/>
    <cellStyle name="Comma 36 4 4 3 2" xfId="8854"/>
    <cellStyle name="Comma 36 4 4 4" xfId="8855"/>
    <cellStyle name="Comma 36 4 5" xfId="8856"/>
    <cellStyle name="Comma 36 4 5 2" xfId="8857"/>
    <cellStyle name="Comma 36 4 5 2 2" xfId="8858"/>
    <cellStyle name="Comma 36 4 5 3" xfId="8859"/>
    <cellStyle name="Comma 36 4 6" xfId="8860"/>
    <cellStyle name="Comma 36 4 6 2" xfId="8861"/>
    <cellStyle name="Comma 36 4 7" xfId="8862"/>
    <cellStyle name="Comma 36 5" xfId="8863"/>
    <cellStyle name="Comma 36 5 2" xfId="8864"/>
    <cellStyle name="Comma 36 5 2 2" xfId="8865"/>
    <cellStyle name="Comma 36 5 2 2 2" xfId="8866"/>
    <cellStyle name="Comma 36 5 2 2 2 2" xfId="8867"/>
    <cellStyle name="Comma 36 5 2 2 2 2 2" xfId="8868"/>
    <cellStyle name="Comma 36 5 2 2 2 3" xfId="8869"/>
    <cellStyle name="Comma 36 5 2 2 3" xfId="8870"/>
    <cellStyle name="Comma 36 5 2 2 3 2" xfId="8871"/>
    <cellStyle name="Comma 36 5 2 2 4" xfId="8872"/>
    <cellStyle name="Comma 36 5 2 3" xfId="8873"/>
    <cellStyle name="Comma 36 5 2 3 2" xfId="8874"/>
    <cellStyle name="Comma 36 5 2 3 2 2" xfId="8875"/>
    <cellStyle name="Comma 36 5 2 3 3" xfId="8876"/>
    <cellStyle name="Comma 36 5 2 4" xfId="8877"/>
    <cellStyle name="Comma 36 5 2 4 2" xfId="8878"/>
    <cellStyle name="Comma 36 5 2 5" xfId="8879"/>
    <cellStyle name="Comma 36 5 3" xfId="8880"/>
    <cellStyle name="Comma 36 5 3 2" xfId="8881"/>
    <cellStyle name="Comma 36 5 3 2 2" xfId="8882"/>
    <cellStyle name="Comma 36 5 3 2 2 2" xfId="8883"/>
    <cellStyle name="Comma 36 5 3 2 3" xfId="8884"/>
    <cellStyle name="Comma 36 5 3 3" xfId="8885"/>
    <cellStyle name="Comma 36 5 3 3 2" xfId="8886"/>
    <cellStyle name="Comma 36 5 3 4" xfId="8887"/>
    <cellStyle name="Comma 36 5 4" xfId="8888"/>
    <cellStyle name="Comma 36 5 4 2" xfId="8889"/>
    <cellStyle name="Comma 36 5 4 2 2" xfId="8890"/>
    <cellStyle name="Comma 36 5 4 3" xfId="8891"/>
    <cellStyle name="Comma 36 5 5" xfId="8892"/>
    <cellStyle name="Comma 36 5 5 2" xfId="8893"/>
    <cellStyle name="Comma 36 5 6" xfId="8894"/>
    <cellStyle name="Comma 36 6" xfId="8895"/>
    <cellStyle name="Comma 36 7" xfId="8896"/>
    <cellStyle name="Comma 36 7 2" xfId="8897"/>
    <cellStyle name="Comma 36 7 2 2" xfId="8898"/>
    <cellStyle name="Comma 36 7 2 2 2" xfId="8899"/>
    <cellStyle name="Comma 36 7 2 2 2 2" xfId="8900"/>
    <cellStyle name="Comma 36 7 2 2 3" xfId="8901"/>
    <cellStyle name="Comma 36 7 2 3" xfId="8902"/>
    <cellStyle name="Comma 36 7 2 3 2" xfId="8903"/>
    <cellStyle name="Comma 36 7 2 4" xfId="8904"/>
    <cellStyle name="Comma 36 7 3" xfId="8905"/>
    <cellStyle name="Comma 36 7 3 2" xfId="8906"/>
    <cellStyle name="Comma 36 7 3 2 2" xfId="8907"/>
    <cellStyle name="Comma 36 7 3 3" xfId="8908"/>
    <cellStyle name="Comma 36 7 4" xfId="8909"/>
    <cellStyle name="Comma 36 7 4 2" xfId="8910"/>
    <cellStyle name="Comma 36 7 5" xfId="8911"/>
    <cellStyle name="Comma 36 8" xfId="8912"/>
    <cellStyle name="Comma 36 8 2" xfId="8913"/>
    <cellStyle name="Comma 36 8 2 2" xfId="8914"/>
    <cellStyle name="Comma 36 8 2 2 2" xfId="8915"/>
    <cellStyle name="Comma 36 8 2 3" xfId="8916"/>
    <cellStyle name="Comma 36 8 3" xfId="8917"/>
    <cellStyle name="Comma 36 8 3 2" xfId="8918"/>
    <cellStyle name="Comma 36 8 4" xfId="8919"/>
    <cellStyle name="Comma 36 9" xfId="8920"/>
    <cellStyle name="Comma 36 9 2" xfId="8921"/>
    <cellStyle name="Comma 36 9 2 2" xfId="8922"/>
    <cellStyle name="Comma 36 9 3" xfId="8923"/>
    <cellStyle name="Comma 37" xfId="8924"/>
    <cellStyle name="Comma 37 10" xfId="8925"/>
    <cellStyle name="Comma 37 10 2" xfId="8926"/>
    <cellStyle name="Comma 37 11" xfId="8927"/>
    <cellStyle name="Comma 37 2" xfId="8928"/>
    <cellStyle name="Comma 37 2 2" xfId="8929"/>
    <cellStyle name="Comma 37 2 2 2" xfId="8930"/>
    <cellStyle name="Comma 37 2 2 2 2" xfId="8931"/>
    <cellStyle name="Comma 37 2 2 2 2 2" xfId="8932"/>
    <cellStyle name="Comma 37 2 2 2 2 2 2" xfId="8933"/>
    <cellStyle name="Comma 37 2 2 2 2 2 2 2" xfId="8934"/>
    <cellStyle name="Comma 37 2 2 2 2 2 2 2 2" xfId="8935"/>
    <cellStyle name="Comma 37 2 2 2 2 2 2 3" xfId="8936"/>
    <cellStyle name="Comma 37 2 2 2 2 2 3" xfId="8937"/>
    <cellStyle name="Comma 37 2 2 2 2 2 3 2" xfId="8938"/>
    <cellStyle name="Comma 37 2 2 2 2 2 4" xfId="8939"/>
    <cellStyle name="Comma 37 2 2 2 2 3" xfId="8940"/>
    <cellStyle name="Comma 37 2 2 2 2 3 2" xfId="8941"/>
    <cellStyle name="Comma 37 2 2 2 2 3 2 2" xfId="8942"/>
    <cellStyle name="Comma 37 2 2 2 2 3 3" xfId="8943"/>
    <cellStyle name="Comma 37 2 2 2 2 4" xfId="8944"/>
    <cellStyle name="Comma 37 2 2 2 2 4 2" xfId="8945"/>
    <cellStyle name="Comma 37 2 2 2 2 5" xfId="8946"/>
    <cellStyle name="Comma 37 2 2 2 3" xfId="8947"/>
    <cellStyle name="Comma 37 2 2 2 3 2" xfId="8948"/>
    <cellStyle name="Comma 37 2 2 2 3 2 2" xfId="8949"/>
    <cellStyle name="Comma 37 2 2 2 3 2 2 2" xfId="8950"/>
    <cellStyle name="Comma 37 2 2 2 3 2 3" xfId="8951"/>
    <cellStyle name="Comma 37 2 2 2 3 3" xfId="8952"/>
    <cellStyle name="Comma 37 2 2 2 3 3 2" xfId="8953"/>
    <cellStyle name="Comma 37 2 2 2 3 4" xfId="8954"/>
    <cellStyle name="Comma 37 2 2 2 4" xfId="8955"/>
    <cellStyle name="Comma 37 2 2 2 4 2" xfId="8956"/>
    <cellStyle name="Comma 37 2 2 2 4 2 2" xfId="8957"/>
    <cellStyle name="Comma 37 2 2 2 4 3" xfId="8958"/>
    <cellStyle name="Comma 37 2 2 2 5" xfId="8959"/>
    <cellStyle name="Comma 37 2 2 2 5 2" xfId="8960"/>
    <cellStyle name="Comma 37 2 2 2 6" xfId="8961"/>
    <cellStyle name="Comma 37 2 2 3" xfId="8962"/>
    <cellStyle name="Comma 37 2 2 3 2" xfId="8963"/>
    <cellStyle name="Comma 37 2 2 3 2 2" xfId="8964"/>
    <cellStyle name="Comma 37 2 2 3 2 2 2" xfId="8965"/>
    <cellStyle name="Comma 37 2 2 3 2 2 2 2" xfId="8966"/>
    <cellStyle name="Comma 37 2 2 3 2 2 3" xfId="8967"/>
    <cellStyle name="Comma 37 2 2 3 2 3" xfId="8968"/>
    <cellStyle name="Comma 37 2 2 3 2 3 2" xfId="8969"/>
    <cellStyle name="Comma 37 2 2 3 2 4" xfId="8970"/>
    <cellStyle name="Comma 37 2 2 3 3" xfId="8971"/>
    <cellStyle name="Comma 37 2 2 3 3 2" xfId="8972"/>
    <cellStyle name="Comma 37 2 2 3 3 2 2" xfId="8973"/>
    <cellStyle name="Comma 37 2 2 3 3 3" xfId="8974"/>
    <cellStyle name="Comma 37 2 2 3 4" xfId="8975"/>
    <cellStyle name="Comma 37 2 2 3 4 2" xfId="8976"/>
    <cellStyle name="Comma 37 2 2 3 5" xfId="8977"/>
    <cellStyle name="Comma 37 2 2 4" xfId="8978"/>
    <cellStyle name="Comma 37 2 2 4 2" xfId="8979"/>
    <cellStyle name="Comma 37 2 2 4 2 2" xfId="8980"/>
    <cellStyle name="Comma 37 2 2 4 2 2 2" xfId="8981"/>
    <cellStyle name="Comma 37 2 2 4 2 3" xfId="8982"/>
    <cellStyle name="Comma 37 2 2 4 3" xfId="8983"/>
    <cellStyle name="Comma 37 2 2 4 3 2" xfId="8984"/>
    <cellStyle name="Comma 37 2 2 4 4" xfId="8985"/>
    <cellStyle name="Comma 37 2 2 5" xfId="8986"/>
    <cellStyle name="Comma 37 2 2 5 2" xfId="8987"/>
    <cellStyle name="Comma 37 2 2 5 2 2" xfId="8988"/>
    <cellStyle name="Comma 37 2 2 5 3" xfId="8989"/>
    <cellStyle name="Comma 37 2 2 6" xfId="8990"/>
    <cellStyle name="Comma 37 2 2 6 2" xfId="8991"/>
    <cellStyle name="Comma 37 2 2 7" xfId="8992"/>
    <cellStyle name="Comma 37 2 3" xfId="8993"/>
    <cellStyle name="Comma 37 2 3 2" xfId="8994"/>
    <cellStyle name="Comma 37 2 3 2 2" xfId="8995"/>
    <cellStyle name="Comma 37 2 3 2 2 2" xfId="8996"/>
    <cellStyle name="Comma 37 2 3 2 2 2 2" xfId="8997"/>
    <cellStyle name="Comma 37 2 3 2 2 2 2 2" xfId="8998"/>
    <cellStyle name="Comma 37 2 3 2 2 2 3" xfId="8999"/>
    <cellStyle name="Comma 37 2 3 2 2 3" xfId="9000"/>
    <cellStyle name="Comma 37 2 3 2 2 3 2" xfId="9001"/>
    <cellStyle name="Comma 37 2 3 2 2 4" xfId="9002"/>
    <cellStyle name="Comma 37 2 3 2 3" xfId="9003"/>
    <cellStyle name="Comma 37 2 3 2 3 2" xfId="9004"/>
    <cellStyle name="Comma 37 2 3 2 3 2 2" xfId="9005"/>
    <cellStyle name="Comma 37 2 3 2 3 3" xfId="9006"/>
    <cellStyle name="Comma 37 2 3 2 4" xfId="9007"/>
    <cellStyle name="Comma 37 2 3 2 4 2" xfId="9008"/>
    <cellStyle name="Comma 37 2 3 2 5" xfId="9009"/>
    <cellStyle name="Comma 37 2 3 3" xfId="9010"/>
    <cellStyle name="Comma 37 2 3 3 2" xfId="9011"/>
    <cellStyle name="Comma 37 2 3 3 2 2" xfId="9012"/>
    <cellStyle name="Comma 37 2 3 3 2 2 2" xfId="9013"/>
    <cellStyle name="Comma 37 2 3 3 2 3" xfId="9014"/>
    <cellStyle name="Comma 37 2 3 3 3" xfId="9015"/>
    <cellStyle name="Comma 37 2 3 3 3 2" xfId="9016"/>
    <cellStyle name="Comma 37 2 3 3 4" xfId="9017"/>
    <cellStyle name="Comma 37 2 3 4" xfId="9018"/>
    <cellStyle name="Comma 37 2 3 4 2" xfId="9019"/>
    <cellStyle name="Comma 37 2 3 4 2 2" xfId="9020"/>
    <cellStyle name="Comma 37 2 3 4 3" xfId="9021"/>
    <cellStyle name="Comma 37 2 3 5" xfId="9022"/>
    <cellStyle name="Comma 37 2 3 5 2" xfId="9023"/>
    <cellStyle name="Comma 37 2 3 6" xfId="9024"/>
    <cellStyle name="Comma 37 2 4" xfId="9025"/>
    <cellStyle name="Comma 37 2 4 2" xfId="9026"/>
    <cellStyle name="Comma 37 2 4 2 2" xfId="9027"/>
    <cellStyle name="Comma 37 2 4 2 2 2" xfId="9028"/>
    <cellStyle name="Comma 37 2 4 2 2 2 2" xfId="9029"/>
    <cellStyle name="Comma 37 2 4 2 2 3" xfId="9030"/>
    <cellStyle name="Comma 37 2 4 2 3" xfId="9031"/>
    <cellStyle name="Comma 37 2 4 2 3 2" xfId="9032"/>
    <cellStyle name="Comma 37 2 4 2 4" xfId="9033"/>
    <cellStyle name="Comma 37 2 4 3" xfId="9034"/>
    <cellStyle name="Comma 37 2 4 3 2" xfId="9035"/>
    <cellStyle name="Comma 37 2 4 3 2 2" xfId="9036"/>
    <cellStyle name="Comma 37 2 4 3 3" xfId="9037"/>
    <cellStyle name="Comma 37 2 4 4" xfId="9038"/>
    <cellStyle name="Comma 37 2 4 4 2" xfId="9039"/>
    <cellStyle name="Comma 37 2 4 5" xfId="9040"/>
    <cellStyle name="Comma 37 2 5" xfId="9041"/>
    <cellStyle name="Comma 37 2 5 2" xfId="9042"/>
    <cellStyle name="Comma 37 2 5 2 2" xfId="9043"/>
    <cellStyle name="Comma 37 2 5 2 2 2" xfId="9044"/>
    <cellStyle name="Comma 37 2 5 2 3" xfId="9045"/>
    <cellStyle name="Comma 37 2 5 3" xfId="9046"/>
    <cellStyle name="Comma 37 2 5 3 2" xfId="9047"/>
    <cellStyle name="Comma 37 2 5 4" xfId="9048"/>
    <cellStyle name="Comma 37 2 6" xfId="9049"/>
    <cellStyle name="Comma 37 2 6 2" xfId="9050"/>
    <cellStyle name="Comma 37 2 6 2 2" xfId="9051"/>
    <cellStyle name="Comma 37 2 6 3" xfId="9052"/>
    <cellStyle name="Comma 37 2 7" xfId="9053"/>
    <cellStyle name="Comma 37 2 7 2" xfId="9054"/>
    <cellStyle name="Comma 37 2 8" xfId="9055"/>
    <cellStyle name="Comma 37 3" xfId="9056"/>
    <cellStyle name="Comma 37 3 2" xfId="9057"/>
    <cellStyle name="Comma 37 3 2 2" xfId="9058"/>
    <cellStyle name="Comma 37 3 2 2 2" xfId="9059"/>
    <cellStyle name="Comma 37 3 2 2 2 2" xfId="9060"/>
    <cellStyle name="Comma 37 3 2 2 2 2 2" xfId="9061"/>
    <cellStyle name="Comma 37 3 2 2 2 2 2 2" xfId="9062"/>
    <cellStyle name="Comma 37 3 2 2 2 2 2 2 2" xfId="9063"/>
    <cellStyle name="Comma 37 3 2 2 2 2 2 3" xfId="9064"/>
    <cellStyle name="Comma 37 3 2 2 2 2 3" xfId="9065"/>
    <cellStyle name="Comma 37 3 2 2 2 2 3 2" xfId="9066"/>
    <cellStyle name="Comma 37 3 2 2 2 2 4" xfId="9067"/>
    <cellStyle name="Comma 37 3 2 2 2 3" xfId="9068"/>
    <cellStyle name="Comma 37 3 2 2 2 3 2" xfId="9069"/>
    <cellStyle name="Comma 37 3 2 2 2 3 2 2" xfId="9070"/>
    <cellStyle name="Comma 37 3 2 2 2 3 3" xfId="9071"/>
    <cellStyle name="Comma 37 3 2 2 2 4" xfId="9072"/>
    <cellStyle name="Comma 37 3 2 2 2 4 2" xfId="9073"/>
    <cellStyle name="Comma 37 3 2 2 2 5" xfId="9074"/>
    <cellStyle name="Comma 37 3 2 2 3" xfId="9075"/>
    <cellStyle name="Comma 37 3 2 2 3 2" xfId="9076"/>
    <cellStyle name="Comma 37 3 2 2 3 2 2" xfId="9077"/>
    <cellStyle name="Comma 37 3 2 2 3 2 2 2" xfId="9078"/>
    <cellStyle name="Comma 37 3 2 2 3 2 3" xfId="9079"/>
    <cellStyle name="Comma 37 3 2 2 3 3" xfId="9080"/>
    <cellStyle name="Comma 37 3 2 2 3 3 2" xfId="9081"/>
    <cellStyle name="Comma 37 3 2 2 3 4" xfId="9082"/>
    <cellStyle name="Comma 37 3 2 2 4" xfId="9083"/>
    <cellStyle name="Comma 37 3 2 2 4 2" xfId="9084"/>
    <cellStyle name="Comma 37 3 2 2 4 2 2" xfId="9085"/>
    <cellStyle name="Comma 37 3 2 2 4 3" xfId="9086"/>
    <cellStyle name="Comma 37 3 2 2 5" xfId="9087"/>
    <cellStyle name="Comma 37 3 2 2 5 2" xfId="9088"/>
    <cellStyle name="Comma 37 3 2 2 6" xfId="9089"/>
    <cellStyle name="Comma 37 3 2 3" xfId="9090"/>
    <cellStyle name="Comma 37 3 2 3 2" xfId="9091"/>
    <cellStyle name="Comma 37 3 2 3 2 2" xfId="9092"/>
    <cellStyle name="Comma 37 3 2 3 2 2 2" xfId="9093"/>
    <cellStyle name="Comma 37 3 2 3 2 2 2 2" xfId="9094"/>
    <cellStyle name="Comma 37 3 2 3 2 2 3" xfId="9095"/>
    <cellStyle name="Comma 37 3 2 3 2 3" xfId="9096"/>
    <cellStyle name="Comma 37 3 2 3 2 3 2" xfId="9097"/>
    <cellStyle name="Comma 37 3 2 3 2 4" xfId="9098"/>
    <cellStyle name="Comma 37 3 2 3 3" xfId="9099"/>
    <cellStyle name="Comma 37 3 2 3 3 2" xfId="9100"/>
    <cellStyle name="Comma 37 3 2 3 3 2 2" xfId="9101"/>
    <cellStyle name="Comma 37 3 2 3 3 3" xfId="9102"/>
    <cellStyle name="Comma 37 3 2 3 4" xfId="9103"/>
    <cellStyle name="Comma 37 3 2 3 4 2" xfId="9104"/>
    <cellStyle name="Comma 37 3 2 3 5" xfId="9105"/>
    <cellStyle name="Comma 37 3 2 4" xfId="9106"/>
    <cellStyle name="Comma 37 3 2 4 2" xfId="9107"/>
    <cellStyle name="Comma 37 3 2 4 2 2" xfId="9108"/>
    <cellStyle name="Comma 37 3 2 4 2 2 2" xfId="9109"/>
    <cellStyle name="Comma 37 3 2 4 2 3" xfId="9110"/>
    <cellStyle name="Comma 37 3 2 4 3" xfId="9111"/>
    <cellStyle name="Comma 37 3 2 4 3 2" xfId="9112"/>
    <cellStyle name="Comma 37 3 2 4 4" xfId="9113"/>
    <cellStyle name="Comma 37 3 2 5" xfId="9114"/>
    <cellStyle name="Comma 37 3 2 5 2" xfId="9115"/>
    <cellStyle name="Comma 37 3 2 5 2 2" xfId="9116"/>
    <cellStyle name="Comma 37 3 2 5 3" xfId="9117"/>
    <cellStyle name="Comma 37 3 2 6" xfId="9118"/>
    <cellStyle name="Comma 37 3 2 6 2" xfId="9119"/>
    <cellStyle name="Comma 37 3 2 7" xfId="9120"/>
    <cellStyle name="Comma 37 3 3" xfId="9121"/>
    <cellStyle name="Comma 37 3 3 2" xfId="9122"/>
    <cellStyle name="Comma 37 3 3 2 2" xfId="9123"/>
    <cellStyle name="Comma 37 3 3 2 2 2" xfId="9124"/>
    <cellStyle name="Comma 37 3 3 2 2 2 2" xfId="9125"/>
    <cellStyle name="Comma 37 3 3 2 2 2 2 2" xfId="9126"/>
    <cellStyle name="Comma 37 3 3 2 2 2 3" xfId="9127"/>
    <cellStyle name="Comma 37 3 3 2 2 3" xfId="9128"/>
    <cellStyle name="Comma 37 3 3 2 2 3 2" xfId="9129"/>
    <cellStyle name="Comma 37 3 3 2 2 4" xfId="9130"/>
    <cellStyle name="Comma 37 3 3 2 3" xfId="9131"/>
    <cellStyle name="Comma 37 3 3 2 3 2" xfId="9132"/>
    <cellStyle name="Comma 37 3 3 2 3 2 2" xfId="9133"/>
    <cellStyle name="Comma 37 3 3 2 3 3" xfId="9134"/>
    <cellStyle name="Comma 37 3 3 2 4" xfId="9135"/>
    <cellStyle name="Comma 37 3 3 2 4 2" xfId="9136"/>
    <cellStyle name="Comma 37 3 3 2 5" xfId="9137"/>
    <cellStyle name="Comma 37 3 3 3" xfId="9138"/>
    <cellStyle name="Comma 37 3 3 3 2" xfId="9139"/>
    <cellStyle name="Comma 37 3 3 3 2 2" xfId="9140"/>
    <cellStyle name="Comma 37 3 3 3 2 2 2" xfId="9141"/>
    <cellStyle name="Comma 37 3 3 3 2 3" xfId="9142"/>
    <cellStyle name="Comma 37 3 3 3 3" xfId="9143"/>
    <cellStyle name="Comma 37 3 3 3 3 2" xfId="9144"/>
    <cellStyle name="Comma 37 3 3 3 4" xfId="9145"/>
    <cellStyle name="Comma 37 3 3 4" xfId="9146"/>
    <cellStyle name="Comma 37 3 3 4 2" xfId="9147"/>
    <cellStyle name="Comma 37 3 3 4 2 2" xfId="9148"/>
    <cellStyle name="Comma 37 3 3 4 3" xfId="9149"/>
    <cellStyle name="Comma 37 3 3 5" xfId="9150"/>
    <cellStyle name="Comma 37 3 3 5 2" xfId="9151"/>
    <cellStyle name="Comma 37 3 3 6" xfId="9152"/>
    <cellStyle name="Comma 37 3 4" xfId="9153"/>
    <cellStyle name="Comma 37 3 4 2" xfId="9154"/>
    <cellStyle name="Comma 37 3 4 2 2" xfId="9155"/>
    <cellStyle name="Comma 37 3 4 2 2 2" xfId="9156"/>
    <cellStyle name="Comma 37 3 4 2 2 2 2" xfId="9157"/>
    <cellStyle name="Comma 37 3 4 2 2 3" xfId="9158"/>
    <cellStyle name="Comma 37 3 4 2 3" xfId="9159"/>
    <cellStyle name="Comma 37 3 4 2 3 2" xfId="9160"/>
    <cellStyle name="Comma 37 3 4 2 4" xfId="9161"/>
    <cellStyle name="Comma 37 3 4 3" xfId="9162"/>
    <cellStyle name="Comma 37 3 4 3 2" xfId="9163"/>
    <cellStyle name="Comma 37 3 4 3 2 2" xfId="9164"/>
    <cellStyle name="Comma 37 3 4 3 3" xfId="9165"/>
    <cellStyle name="Comma 37 3 4 4" xfId="9166"/>
    <cellStyle name="Comma 37 3 4 4 2" xfId="9167"/>
    <cellStyle name="Comma 37 3 4 5" xfId="9168"/>
    <cellStyle name="Comma 37 3 5" xfId="9169"/>
    <cellStyle name="Comma 37 3 5 2" xfId="9170"/>
    <cellStyle name="Comma 37 3 5 2 2" xfId="9171"/>
    <cellStyle name="Comma 37 3 5 2 2 2" xfId="9172"/>
    <cellStyle name="Comma 37 3 5 2 3" xfId="9173"/>
    <cellStyle name="Comma 37 3 5 3" xfId="9174"/>
    <cellStyle name="Comma 37 3 5 3 2" xfId="9175"/>
    <cellStyle name="Comma 37 3 5 4" xfId="9176"/>
    <cellStyle name="Comma 37 3 6" xfId="9177"/>
    <cellStyle name="Comma 37 3 6 2" xfId="9178"/>
    <cellStyle name="Comma 37 3 6 2 2" xfId="9179"/>
    <cellStyle name="Comma 37 3 6 3" xfId="9180"/>
    <cellStyle name="Comma 37 3 7" xfId="9181"/>
    <cellStyle name="Comma 37 3 7 2" xfId="9182"/>
    <cellStyle name="Comma 37 3 8" xfId="9183"/>
    <cellStyle name="Comma 37 4" xfId="9184"/>
    <cellStyle name="Comma 37 4 2" xfId="9185"/>
    <cellStyle name="Comma 37 4 2 2" xfId="9186"/>
    <cellStyle name="Comma 37 4 2 2 2" xfId="9187"/>
    <cellStyle name="Comma 37 4 2 2 2 2" xfId="9188"/>
    <cellStyle name="Comma 37 4 2 2 2 2 2" xfId="9189"/>
    <cellStyle name="Comma 37 4 2 2 2 2 2 2" xfId="9190"/>
    <cellStyle name="Comma 37 4 2 2 2 2 3" xfId="9191"/>
    <cellStyle name="Comma 37 4 2 2 2 3" xfId="9192"/>
    <cellStyle name="Comma 37 4 2 2 2 3 2" xfId="9193"/>
    <cellStyle name="Comma 37 4 2 2 2 4" xfId="9194"/>
    <cellStyle name="Comma 37 4 2 2 3" xfId="9195"/>
    <cellStyle name="Comma 37 4 2 2 3 2" xfId="9196"/>
    <cellStyle name="Comma 37 4 2 2 3 2 2" xfId="9197"/>
    <cellStyle name="Comma 37 4 2 2 3 3" xfId="9198"/>
    <cellStyle name="Comma 37 4 2 2 4" xfId="9199"/>
    <cellStyle name="Comma 37 4 2 2 4 2" xfId="9200"/>
    <cellStyle name="Comma 37 4 2 2 5" xfId="9201"/>
    <cellStyle name="Comma 37 4 2 3" xfId="9202"/>
    <cellStyle name="Comma 37 4 2 3 2" xfId="9203"/>
    <cellStyle name="Comma 37 4 2 3 2 2" xfId="9204"/>
    <cellStyle name="Comma 37 4 2 3 2 2 2" xfId="9205"/>
    <cellStyle name="Comma 37 4 2 3 2 3" xfId="9206"/>
    <cellStyle name="Comma 37 4 2 3 3" xfId="9207"/>
    <cellStyle name="Comma 37 4 2 3 3 2" xfId="9208"/>
    <cellStyle name="Comma 37 4 2 3 4" xfId="9209"/>
    <cellStyle name="Comma 37 4 2 4" xfId="9210"/>
    <cellStyle name="Comma 37 4 2 4 2" xfId="9211"/>
    <cellStyle name="Comma 37 4 2 4 2 2" xfId="9212"/>
    <cellStyle name="Comma 37 4 2 4 3" xfId="9213"/>
    <cellStyle name="Comma 37 4 2 5" xfId="9214"/>
    <cellStyle name="Comma 37 4 2 5 2" xfId="9215"/>
    <cellStyle name="Comma 37 4 2 6" xfId="9216"/>
    <cellStyle name="Comma 37 4 3" xfId="9217"/>
    <cellStyle name="Comma 37 4 3 2" xfId="9218"/>
    <cellStyle name="Comma 37 4 3 2 2" xfId="9219"/>
    <cellStyle name="Comma 37 4 3 2 2 2" xfId="9220"/>
    <cellStyle name="Comma 37 4 3 2 2 2 2" xfId="9221"/>
    <cellStyle name="Comma 37 4 3 2 2 3" xfId="9222"/>
    <cellStyle name="Comma 37 4 3 2 3" xfId="9223"/>
    <cellStyle name="Comma 37 4 3 2 3 2" xfId="9224"/>
    <cellStyle name="Comma 37 4 3 2 4" xfId="9225"/>
    <cellStyle name="Comma 37 4 3 3" xfId="9226"/>
    <cellStyle name="Comma 37 4 3 3 2" xfId="9227"/>
    <cellStyle name="Comma 37 4 3 3 2 2" xfId="9228"/>
    <cellStyle name="Comma 37 4 3 3 3" xfId="9229"/>
    <cellStyle name="Comma 37 4 3 4" xfId="9230"/>
    <cellStyle name="Comma 37 4 3 4 2" xfId="9231"/>
    <cellStyle name="Comma 37 4 3 5" xfId="9232"/>
    <cellStyle name="Comma 37 4 4" xfId="9233"/>
    <cellStyle name="Comma 37 4 4 2" xfId="9234"/>
    <cellStyle name="Comma 37 4 4 2 2" xfId="9235"/>
    <cellStyle name="Comma 37 4 4 2 2 2" xfId="9236"/>
    <cellStyle name="Comma 37 4 4 2 3" xfId="9237"/>
    <cellStyle name="Comma 37 4 4 3" xfId="9238"/>
    <cellStyle name="Comma 37 4 4 3 2" xfId="9239"/>
    <cellStyle name="Comma 37 4 4 4" xfId="9240"/>
    <cellStyle name="Comma 37 4 5" xfId="9241"/>
    <cellStyle name="Comma 37 4 5 2" xfId="9242"/>
    <cellStyle name="Comma 37 4 5 2 2" xfId="9243"/>
    <cellStyle name="Comma 37 4 5 3" xfId="9244"/>
    <cellStyle name="Comma 37 4 6" xfId="9245"/>
    <cellStyle name="Comma 37 4 6 2" xfId="9246"/>
    <cellStyle name="Comma 37 4 7" xfId="9247"/>
    <cellStyle name="Comma 37 5" xfId="9248"/>
    <cellStyle name="Comma 37 5 2" xfId="9249"/>
    <cellStyle name="Comma 37 5 2 2" xfId="9250"/>
    <cellStyle name="Comma 37 5 2 2 2" xfId="9251"/>
    <cellStyle name="Comma 37 5 2 2 2 2" xfId="9252"/>
    <cellStyle name="Comma 37 5 2 2 2 2 2" xfId="9253"/>
    <cellStyle name="Comma 37 5 2 2 2 3" xfId="9254"/>
    <cellStyle name="Comma 37 5 2 2 3" xfId="9255"/>
    <cellStyle name="Comma 37 5 2 2 3 2" xfId="9256"/>
    <cellStyle name="Comma 37 5 2 2 4" xfId="9257"/>
    <cellStyle name="Comma 37 5 2 3" xfId="9258"/>
    <cellStyle name="Comma 37 5 2 3 2" xfId="9259"/>
    <cellStyle name="Comma 37 5 2 3 2 2" xfId="9260"/>
    <cellStyle name="Comma 37 5 2 3 3" xfId="9261"/>
    <cellStyle name="Comma 37 5 2 4" xfId="9262"/>
    <cellStyle name="Comma 37 5 2 4 2" xfId="9263"/>
    <cellStyle name="Comma 37 5 2 5" xfId="9264"/>
    <cellStyle name="Comma 37 5 3" xfId="9265"/>
    <cellStyle name="Comma 37 5 3 2" xfId="9266"/>
    <cellStyle name="Comma 37 5 3 2 2" xfId="9267"/>
    <cellStyle name="Comma 37 5 3 2 2 2" xfId="9268"/>
    <cellStyle name="Comma 37 5 3 2 3" xfId="9269"/>
    <cellStyle name="Comma 37 5 3 3" xfId="9270"/>
    <cellStyle name="Comma 37 5 3 3 2" xfId="9271"/>
    <cellStyle name="Comma 37 5 3 4" xfId="9272"/>
    <cellStyle name="Comma 37 5 4" xfId="9273"/>
    <cellStyle name="Comma 37 5 4 2" xfId="9274"/>
    <cellStyle name="Comma 37 5 4 2 2" xfId="9275"/>
    <cellStyle name="Comma 37 5 4 3" xfId="9276"/>
    <cellStyle name="Comma 37 5 5" xfId="9277"/>
    <cellStyle name="Comma 37 5 5 2" xfId="9278"/>
    <cellStyle name="Comma 37 5 6" xfId="9279"/>
    <cellStyle name="Comma 37 6" xfId="9280"/>
    <cellStyle name="Comma 37 7" xfId="9281"/>
    <cellStyle name="Comma 37 7 2" xfId="9282"/>
    <cellStyle name="Comma 37 7 2 2" xfId="9283"/>
    <cellStyle name="Comma 37 7 2 2 2" xfId="9284"/>
    <cellStyle name="Comma 37 7 2 2 2 2" xfId="9285"/>
    <cellStyle name="Comma 37 7 2 2 3" xfId="9286"/>
    <cellStyle name="Comma 37 7 2 3" xfId="9287"/>
    <cellStyle name="Comma 37 7 2 3 2" xfId="9288"/>
    <cellStyle name="Comma 37 7 2 4" xfId="9289"/>
    <cellStyle name="Comma 37 7 3" xfId="9290"/>
    <cellStyle name="Comma 37 7 3 2" xfId="9291"/>
    <cellStyle name="Comma 37 7 3 2 2" xfId="9292"/>
    <cellStyle name="Comma 37 7 3 3" xfId="9293"/>
    <cellStyle name="Comma 37 7 4" xfId="9294"/>
    <cellStyle name="Comma 37 7 4 2" xfId="9295"/>
    <cellStyle name="Comma 37 7 5" xfId="9296"/>
    <cellStyle name="Comma 37 8" xfId="9297"/>
    <cellStyle name="Comma 37 8 2" xfId="9298"/>
    <cellStyle name="Comma 37 8 2 2" xfId="9299"/>
    <cellStyle name="Comma 37 8 2 2 2" xfId="9300"/>
    <cellStyle name="Comma 37 8 2 3" xfId="9301"/>
    <cellStyle name="Comma 37 8 3" xfId="9302"/>
    <cellStyle name="Comma 37 8 3 2" xfId="9303"/>
    <cellStyle name="Comma 37 8 4" xfId="9304"/>
    <cellStyle name="Comma 37 9" xfId="9305"/>
    <cellStyle name="Comma 37 9 2" xfId="9306"/>
    <cellStyle name="Comma 37 9 2 2" xfId="9307"/>
    <cellStyle name="Comma 37 9 3" xfId="9308"/>
    <cellStyle name="Comma 38" xfId="9309"/>
    <cellStyle name="Comma 38 2" xfId="9310"/>
    <cellStyle name="Comma 39" xfId="9311"/>
    <cellStyle name="Comma 39 2" xfId="9312"/>
    <cellStyle name="Comma 4" xfId="2509"/>
    <cellStyle name="Comma 4 2" xfId="2510"/>
    <cellStyle name="Comma 4 2 2" xfId="2511"/>
    <cellStyle name="Comma 4 2 2 2" xfId="9315"/>
    <cellStyle name="Comma 4 2 3" xfId="2512"/>
    <cellStyle name="Comma 4 2 4" xfId="9314"/>
    <cellStyle name="Comma 4 3" xfId="9316"/>
    <cellStyle name="Comma 4 4" xfId="9313"/>
    <cellStyle name="Comma 40" xfId="9317"/>
    <cellStyle name="Comma 40 2" xfId="9318"/>
    <cellStyle name="Comma 41" xfId="9319"/>
    <cellStyle name="Comma 41 2" xfId="9320"/>
    <cellStyle name="Comma 42" xfId="9321"/>
    <cellStyle name="Comma 42 2" xfId="9322"/>
    <cellStyle name="Comma 43" xfId="9323"/>
    <cellStyle name="Comma 43 2" xfId="9324"/>
    <cellStyle name="Comma 44" xfId="9325"/>
    <cellStyle name="Comma 44 2" xfId="9326"/>
    <cellStyle name="Comma 45" xfId="9327"/>
    <cellStyle name="Comma 45 2" xfId="9328"/>
    <cellStyle name="Comma 46" xfId="9329"/>
    <cellStyle name="Comma 46 2" xfId="9330"/>
    <cellStyle name="Comma 47" xfId="9331"/>
    <cellStyle name="Comma 47 2" xfId="9332"/>
    <cellStyle name="Comma 48" xfId="9333"/>
    <cellStyle name="Comma 48 2" xfId="9334"/>
    <cellStyle name="Comma 48 3" xfId="9335"/>
    <cellStyle name="Comma 48 3 2" xfId="9336"/>
    <cellStyle name="Comma 48 3 2 2" xfId="9337"/>
    <cellStyle name="Comma 48 3 2 2 2" xfId="9338"/>
    <cellStyle name="Comma 48 3 2 2 2 2" xfId="9339"/>
    <cellStyle name="Comma 48 3 2 2 3" xfId="9340"/>
    <cellStyle name="Comma 48 3 2 3" xfId="9341"/>
    <cellStyle name="Comma 48 3 2 3 2" xfId="9342"/>
    <cellStyle name="Comma 48 3 2 4" xfId="9343"/>
    <cellStyle name="Comma 48 3 3" xfId="9344"/>
    <cellStyle name="Comma 48 3 3 2" xfId="9345"/>
    <cellStyle name="Comma 48 3 3 2 2" xfId="9346"/>
    <cellStyle name="Comma 48 3 3 3" xfId="9347"/>
    <cellStyle name="Comma 48 3 4" xfId="9348"/>
    <cellStyle name="Comma 48 3 4 2" xfId="9349"/>
    <cellStyle name="Comma 48 3 5" xfId="9350"/>
    <cellStyle name="Comma 48 4" xfId="9351"/>
    <cellStyle name="Comma 48 4 2" xfId="9352"/>
    <cellStyle name="Comma 48 4 2 2" xfId="9353"/>
    <cellStyle name="Comma 48 4 2 2 2" xfId="9354"/>
    <cellStyle name="Comma 48 4 2 3" xfId="9355"/>
    <cellStyle name="Comma 48 4 3" xfId="9356"/>
    <cellStyle name="Comma 48 4 3 2" xfId="9357"/>
    <cellStyle name="Comma 48 4 4" xfId="9358"/>
    <cellStyle name="Comma 48 5" xfId="9359"/>
    <cellStyle name="Comma 48 5 2" xfId="9360"/>
    <cellStyle name="Comma 48 5 2 2" xfId="9361"/>
    <cellStyle name="Comma 48 5 3" xfId="9362"/>
    <cellStyle name="Comma 48 6" xfId="9363"/>
    <cellStyle name="Comma 48 6 2" xfId="9364"/>
    <cellStyle name="Comma 48 7" xfId="9365"/>
    <cellStyle name="Comma 49" xfId="9366"/>
    <cellStyle name="Comma 49 2" xfId="9367"/>
    <cellStyle name="Comma 49 3" xfId="9368"/>
    <cellStyle name="Comma 49 3 2" xfId="9369"/>
    <cellStyle name="Comma 49 3 2 2" xfId="9370"/>
    <cellStyle name="Comma 49 3 2 2 2" xfId="9371"/>
    <cellStyle name="Comma 49 3 2 2 2 2" xfId="9372"/>
    <cellStyle name="Comma 49 3 2 2 3" xfId="9373"/>
    <cellStyle name="Comma 49 3 2 3" xfId="9374"/>
    <cellStyle name="Comma 49 3 2 3 2" xfId="9375"/>
    <cellStyle name="Comma 49 3 2 4" xfId="9376"/>
    <cellStyle name="Comma 49 3 3" xfId="9377"/>
    <cellStyle name="Comma 49 3 3 2" xfId="9378"/>
    <cellStyle name="Comma 49 3 3 2 2" xfId="9379"/>
    <cellStyle name="Comma 49 3 3 3" xfId="9380"/>
    <cellStyle name="Comma 49 3 4" xfId="9381"/>
    <cellStyle name="Comma 49 3 4 2" xfId="9382"/>
    <cellStyle name="Comma 49 3 5" xfId="9383"/>
    <cellStyle name="Comma 49 4" xfId="9384"/>
    <cellStyle name="Comma 49 4 2" xfId="9385"/>
    <cellStyle name="Comma 49 4 2 2" xfId="9386"/>
    <cellStyle name="Comma 49 4 2 2 2" xfId="9387"/>
    <cellStyle name="Comma 49 4 2 3" xfId="9388"/>
    <cellStyle name="Comma 49 4 3" xfId="9389"/>
    <cellStyle name="Comma 49 4 3 2" xfId="9390"/>
    <cellStyle name="Comma 49 4 4" xfId="9391"/>
    <cellStyle name="Comma 49 5" xfId="9392"/>
    <cellStyle name="Comma 49 5 2" xfId="9393"/>
    <cellStyle name="Comma 49 5 2 2" xfId="9394"/>
    <cellStyle name="Comma 49 5 3" xfId="9395"/>
    <cellStyle name="Comma 49 6" xfId="9396"/>
    <cellStyle name="Comma 49 6 2" xfId="9397"/>
    <cellStyle name="Comma 49 7" xfId="9398"/>
    <cellStyle name="Comma 5" xfId="2513"/>
    <cellStyle name="Comma 5 2" xfId="2514"/>
    <cellStyle name="Comma 5 2 2" xfId="9401"/>
    <cellStyle name="Comma 5 2 3" xfId="9400"/>
    <cellStyle name="Comma 5 3" xfId="2515"/>
    <cellStyle name="Comma 5 4" xfId="9399"/>
    <cellStyle name="Comma 50" xfId="9402"/>
    <cellStyle name="Comma 50 2" xfId="9403"/>
    <cellStyle name="Comma 50 3" xfId="9404"/>
    <cellStyle name="Comma 50 3 2" xfId="9405"/>
    <cellStyle name="Comma 50 3 2 2" xfId="9406"/>
    <cellStyle name="Comma 50 3 2 2 2" xfId="9407"/>
    <cellStyle name="Comma 50 3 2 2 2 2" xfId="9408"/>
    <cellStyle name="Comma 50 3 2 2 3" xfId="9409"/>
    <cellStyle name="Comma 50 3 2 3" xfId="9410"/>
    <cellStyle name="Comma 50 3 2 3 2" xfId="9411"/>
    <cellStyle name="Comma 50 3 2 4" xfId="9412"/>
    <cellStyle name="Comma 50 3 3" xfId="9413"/>
    <cellStyle name="Comma 50 3 3 2" xfId="9414"/>
    <cellStyle name="Comma 50 3 3 2 2" xfId="9415"/>
    <cellStyle name="Comma 50 3 3 3" xfId="9416"/>
    <cellStyle name="Comma 50 3 4" xfId="9417"/>
    <cellStyle name="Comma 50 3 4 2" xfId="9418"/>
    <cellStyle name="Comma 50 3 5" xfId="9419"/>
    <cellStyle name="Comma 50 4" xfId="9420"/>
    <cellStyle name="Comma 50 4 2" xfId="9421"/>
    <cellStyle name="Comma 50 4 2 2" xfId="9422"/>
    <cellStyle name="Comma 50 4 2 2 2" xfId="9423"/>
    <cellStyle name="Comma 50 4 2 3" xfId="9424"/>
    <cellStyle name="Comma 50 4 3" xfId="9425"/>
    <cellStyle name="Comma 50 4 3 2" xfId="9426"/>
    <cellStyle name="Comma 50 4 4" xfId="9427"/>
    <cellStyle name="Comma 50 5" xfId="9428"/>
    <cellStyle name="Comma 50 5 2" xfId="9429"/>
    <cellStyle name="Comma 50 5 2 2" xfId="9430"/>
    <cellStyle name="Comma 50 5 3" xfId="9431"/>
    <cellStyle name="Comma 50 6" xfId="9432"/>
    <cellStyle name="Comma 50 6 2" xfId="9433"/>
    <cellStyle name="Comma 50 7" xfId="9434"/>
    <cellStyle name="Comma 51" xfId="9435"/>
    <cellStyle name="Comma 52" xfId="9436"/>
    <cellStyle name="Comma 52 2" xfId="9437"/>
    <cellStyle name="Comma 53" xfId="9438"/>
    <cellStyle name="Comma 54" xfId="9439"/>
    <cellStyle name="Comma 55" xfId="9440"/>
    <cellStyle name="Comma 56" xfId="9441"/>
    <cellStyle name="Comma 57" xfId="9442"/>
    <cellStyle name="Comma 58" xfId="9443"/>
    <cellStyle name="Comma 59" xfId="9444"/>
    <cellStyle name="Comma 6" xfId="2516"/>
    <cellStyle name="Comma 6 2" xfId="2517"/>
    <cellStyle name="Comma 6 2 2" xfId="9447"/>
    <cellStyle name="Comma 6 2 3" xfId="9446"/>
    <cellStyle name="Comma 6 3" xfId="2518"/>
    <cellStyle name="Comma 6 3 2" xfId="9448"/>
    <cellStyle name="Comma 6 4" xfId="9445"/>
    <cellStyle name="Comma 60" xfId="9449"/>
    <cellStyle name="Comma 61" xfId="9450"/>
    <cellStyle name="Comma 62" xfId="9451"/>
    <cellStyle name="Comma 63" xfId="9452"/>
    <cellStyle name="Comma 63 2" xfId="9453"/>
    <cellStyle name="Comma 63 2 2" xfId="9454"/>
    <cellStyle name="Comma 63 2 2 2" xfId="9455"/>
    <cellStyle name="Comma 63 2 2 2 2" xfId="9456"/>
    <cellStyle name="Comma 63 2 2 3" xfId="9457"/>
    <cellStyle name="Comma 63 2 3" xfId="9458"/>
    <cellStyle name="Comma 63 2 3 2" xfId="9459"/>
    <cellStyle name="Comma 63 2 4" xfId="9460"/>
    <cellStyle name="Comma 63 3" xfId="9461"/>
    <cellStyle name="Comma 63 3 2" xfId="9462"/>
    <cellStyle name="Comma 63 3 2 2" xfId="9463"/>
    <cellStyle name="Comma 63 3 3" xfId="9464"/>
    <cellStyle name="Comma 63 4" xfId="9465"/>
    <cellStyle name="Comma 63 4 2" xfId="9466"/>
    <cellStyle name="Comma 63 5" xfId="9467"/>
    <cellStyle name="Comma 64" xfId="9468"/>
    <cellStyle name="Comma 64 2" xfId="9469"/>
    <cellStyle name="Comma 64 2 2" xfId="9470"/>
    <cellStyle name="Comma 64 2 2 2" xfId="9471"/>
    <cellStyle name="Comma 64 2 2 2 2" xfId="9472"/>
    <cellStyle name="Comma 64 2 2 3" xfId="9473"/>
    <cellStyle name="Comma 64 2 3" xfId="9474"/>
    <cellStyle name="Comma 64 2 3 2" xfId="9475"/>
    <cellStyle name="Comma 64 2 4" xfId="9476"/>
    <cellStyle name="Comma 64 3" xfId="9477"/>
    <cellStyle name="Comma 64 3 2" xfId="9478"/>
    <cellStyle name="Comma 64 3 2 2" xfId="9479"/>
    <cellStyle name="Comma 64 3 3" xfId="9480"/>
    <cellStyle name="Comma 64 4" xfId="9481"/>
    <cellStyle name="Comma 64 4 2" xfId="9482"/>
    <cellStyle name="Comma 64 5" xfId="9483"/>
    <cellStyle name="Comma 65" xfId="9484"/>
    <cellStyle name="Comma 65 2" xfId="9485"/>
    <cellStyle name="Comma 65 2 2" xfId="9486"/>
    <cellStyle name="Comma 65 2 2 2" xfId="9487"/>
    <cellStyle name="Comma 65 2 2 2 2" xfId="9488"/>
    <cellStyle name="Comma 65 2 2 3" xfId="9489"/>
    <cellStyle name="Comma 65 2 3" xfId="9490"/>
    <cellStyle name="Comma 65 2 3 2" xfId="9491"/>
    <cellStyle name="Comma 65 2 4" xfId="9492"/>
    <cellStyle name="Comma 65 3" xfId="9493"/>
    <cellStyle name="Comma 65 3 2" xfId="9494"/>
    <cellStyle name="Comma 65 3 2 2" xfId="9495"/>
    <cellStyle name="Comma 65 3 3" xfId="9496"/>
    <cellStyle name="Comma 65 4" xfId="9497"/>
    <cellStyle name="Comma 65 4 2" xfId="9498"/>
    <cellStyle name="Comma 65 5" xfId="9499"/>
    <cellStyle name="Comma 66" xfId="9500"/>
    <cellStyle name="Comma 66 2" xfId="9501"/>
    <cellStyle name="Comma 66 2 2" xfId="9502"/>
    <cellStyle name="Comma 66 2 2 2" xfId="9503"/>
    <cellStyle name="Comma 66 2 2 2 2" xfId="9504"/>
    <cellStyle name="Comma 66 2 2 3" xfId="9505"/>
    <cellStyle name="Comma 66 2 3" xfId="9506"/>
    <cellStyle name="Comma 66 2 3 2" xfId="9507"/>
    <cellStyle name="Comma 66 2 4" xfId="9508"/>
    <cellStyle name="Comma 66 3" xfId="9509"/>
    <cellStyle name="Comma 66 3 2" xfId="9510"/>
    <cellStyle name="Comma 66 3 2 2" xfId="9511"/>
    <cellStyle name="Comma 66 3 3" xfId="9512"/>
    <cellStyle name="Comma 66 4" xfId="9513"/>
    <cellStyle name="Comma 66 4 2" xfId="9514"/>
    <cellStyle name="Comma 66 5" xfId="9515"/>
    <cellStyle name="Comma 67" xfId="9516"/>
    <cellStyle name="Comma 68" xfId="9517"/>
    <cellStyle name="Comma 69" xfId="9518"/>
    <cellStyle name="Comma 7" xfId="2519"/>
    <cellStyle name="Comma 7 2" xfId="9520"/>
    <cellStyle name="Comma 7 2 2" xfId="9521"/>
    <cellStyle name="Comma 7 3" xfId="9522"/>
    <cellStyle name="Comma 7 4" xfId="9519"/>
    <cellStyle name="Comma 70" xfId="9523"/>
    <cellStyle name="Comma 71" xfId="9524"/>
    <cellStyle name="Comma 72" xfId="9525"/>
    <cellStyle name="Comma 73" xfId="9526"/>
    <cellStyle name="Comma 74" xfId="9527"/>
    <cellStyle name="Comma 75" xfId="9528"/>
    <cellStyle name="Comma 76" xfId="9529"/>
    <cellStyle name="Comma 77" xfId="9530"/>
    <cellStyle name="Comma 78" xfId="9531"/>
    <cellStyle name="Comma 79" xfId="9532"/>
    <cellStyle name="Comma 8" xfId="2520"/>
    <cellStyle name="Comma 8 2" xfId="9534"/>
    <cellStyle name="Comma 8 2 2" xfId="9535"/>
    <cellStyle name="Comma 8 3" xfId="9536"/>
    <cellStyle name="Comma 8 4" xfId="9533"/>
    <cellStyle name="Comma 80" xfId="9537"/>
    <cellStyle name="Comma 81" xfId="9538"/>
    <cellStyle name="Comma 82" xfId="9539"/>
    <cellStyle name="Comma 83" xfId="9540"/>
    <cellStyle name="Comma 84" xfId="9541"/>
    <cellStyle name="Comma 85" xfId="9542"/>
    <cellStyle name="Comma 86" xfId="9543"/>
    <cellStyle name="Comma 87" xfId="9544"/>
    <cellStyle name="Comma 88" xfId="9545"/>
    <cellStyle name="Comma 89" xfId="9546"/>
    <cellStyle name="Comma 9" xfId="2521"/>
    <cellStyle name="Comma 9 2" xfId="9548"/>
    <cellStyle name="Comma 9 2 2" xfId="9549"/>
    <cellStyle name="Comma 9 3" xfId="9550"/>
    <cellStyle name="Comma 9 4" xfId="9547"/>
    <cellStyle name="Comma 90" xfId="9551"/>
    <cellStyle name="Comma 91" xfId="9552"/>
    <cellStyle name="Comma 92" xfId="9553"/>
    <cellStyle name="Comma 93" xfId="9554"/>
    <cellStyle name="Comma 94" xfId="9555"/>
    <cellStyle name="Comma 95" xfId="9556"/>
    <cellStyle name="Comma 96" xfId="9557"/>
    <cellStyle name="Comma 97" xfId="9558"/>
    <cellStyle name="Comma 98" xfId="9559"/>
    <cellStyle name="Comma 99" xfId="9560"/>
    <cellStyle name="Comma 99 2" xfId="9561"/>
    <cellStyle name="Comma 99 2 2" xfId="9562"/>
    <cellStyle name="Comma 99 2 2 2" xfId="9563"/>
    <cellStyle name="Comma 99 2 2 2 2" xfId="9564"/>
    <cellStyle name="Comma 99 2 2 3" xfId="9565"/>
    <cellStyle name="Comma 99 2 3" xfId="9566"/>
    <cellStyle name="Comma 99 2 3 2" xfId="9567"/>
    <cellStyle name="Comma 99 2 4" xfId="9568"/>
    <cellStyle name="Comma 99 3" xfId="9569"/>
    <cellStyle name="Comma 99 3 2" xfId="9570"/>
    <cellStyle name="Comma 99 3 2 2" xfId="9571"/>
    <cellStyle name="Comma 99 3 3" xfId="9572"/>
    <cellStyle name="Comma 99 4" xfId="9573"/>
    <cellStyle name="Comma 99 4 2" xfId="9574"/>
    <cellStyle name="Comma 99 5" xfId="9575"/>
    <cellStyle name="Comma0" xfId="2522"/>
    <cellStyle name="Comma0 - Style2" xfId="2523"/>
    <cellStyle name="Comma0 - Style4" xfId="2524"/>
    <cellStyle name="Comma0 - Style5" xfId="2525"/>
    <cellStyle name="Comma0 - Style5 2" xfId="2526"/>
    <cellStyle name="Comma0 - Style5 3" xfId="2527"/>
    <cellStyle name="Comma0 - Style5 4" xfId="2528"/>
    <cellStyle name="Comma0 - Style5_2011 Under Earnings 9.7" xfId="2529"/>
    <cellStyle name="Comma0 2" xfId="2530"/>
    <cellStyle name="Comma0 2 2" xfId="9577"/>
    <cellStyle name="Comma0 3" xfId="2531"/>
    <cellStyle name="Comma0 4" xfId="2532"/>
    <cellStyle name="Comma0 5" xfId="2533"/>
    <cellStyle name="Comma0 6" xfId="2534"/>
    <cellStyle name="Comma0 7" xfId="2535"/>
    <cellStyle name="Comma0 8" xfId="9576"/>
    <cellStyle name="Comma0_00COS Ind Allocators" xfId="2536"/>
    <cellStyle name="Comma1 - Style1" xfId="2537"/>
    <cellStyle name="Comma1 - Style1 2" xfId="2538"/>
    <cellStyle name="Comma1 - Style1 3" xfId="2539"/>
    <cellStyle name="Comma1 - Style1 4" xfId="2540"/>
    <cellStyle name="Comma1 - Style1_2011 Under Earnings 9.7" xfId="2541"/>
    <cellStyle name="Copied" xfId="2542"/>
    <cellStyle name="Copied 2" xfId="2543"/>
    <cellStyle name="Copied 3" xfId="2544"/>
    <cellStyle name="Copied 4" xfId="2545"/>
    <cellStyle name="Copied 5" xfId="2546"/>
    <cellStyle name="Copied_2011 Under Earnings 9.7" xfId="2547"/>
    <cellStyle name="COST1" xfId="2548"/>
    <cellStyle name="COST1 2" xfId="2549"/>
    <cellStyle name="COST1 3" xfId="2550"/>
    <cellStyle name="COST1 4" xfId="2551"/>
    <cellStyle name="COST1 5" xfId="2552"/>
    <cellStyle name="COST1_2011 Under Earnings 9.7" xfId="2553"/>
    <cellStyle name="Curren - Style1" xfId="2554"/>
    <cellStyle name="Curren - Style2" xfId="2555"/>
    <cellStyle name="Curren - Style2 2" xfId="2556"/>
    <cellStyle name="Curren - Style2_2011 Under Earnings 9.7" xfId="2557"/>
    <cellStyle name="Curren - Style5" xfId="2558"/>
    <cellStyle name="Curren - Style6" xfId="2559"/>
    <cellStyle name="Curren - Style6 2" xfId="2560"/>
    <cellStyle name="Curren - Style6 3" xfId="2561"/>
    <cellStyle name="Curren - Style6 4" xfId="2562"/>
    <cellStyle name="Curren - Style6_2011 Under Earnings 9.7" xfId="2563"/>
    <cellStyle name="Currency" xfId="38435" builtinId="4"/>
    <cellStyle name="Currency [$0]" xfId="2564"/>
    <cellStyle name="Currency [$0] 2" xfId="2565"/>
    <cellStyle name="Currency [$0] 2 2" xfId="9578"/>
    <cellStyle name="Currency [$0] 2 2 2" xfId="9579"/>
    <cellStyle name="Currency [$0] 3" xfId="2566"/>
    <cellStyle name="Currency [$0] 3 2" xfId="9580"/>
    <cellStyle name="Currency [£0]" xfId="2567"/>
    <cellStyle name="Currency [£0] 2" xfId="2568"/>
    <cellStyle name="Currency [£0] 3" xfId="2569"/>
    <cellStyle name="Currency [2]" xfId="2570"/>
    <cellStyle name="Currency [2] 2" xfId="9581"/>
    <cellStyle name="Currency [2] 2 2" xfId="9582"/>
    <cellStyle name="Currency [2] 2 2 2" xfId="9583"/>
    <cellStyle name="Currency [2] 2 2 2 2" xfId="9584"/>
    <cellStyle name="Currency [2] 2 2 2 2 2" xfId="9585"/>
    <cellStyle name="Currency [2] 2 2 2 3" xfId="9586"/>
    <cellStyle name="Currency [2] 2 2 3" xfId="9587"/>
    <cellStyle name="Currency [2] 2 3" xfId="9588"/>
    <cellStyle name="Currency [2] 2 3 2" xfId="9589"/>
    <cellStyle name="Currency [2] 2 3 2 2" xfId="9590"/>
    <cellStyle name="Currency [2] 2 3 3" xfId="9591"/>
    <cellStyle name="Currency [2] 2 4" xfId="9592"/>
    <cellStyle name="Currency [2] 3" xfId="9593"/>
    <cellStyle name="Currency [2] 3 2" xfId="9594"/>
    <cellStyle name="Currency [2] 3 2 2" xfId="9595"/>
    <cellStyle name="Currency [2] 3 2 2 2" xfId="9596"/>
    <cellStyle name="Currency [2] 3 2 2 2 2" xfId="9597"/>
    <cellStyle name="Currency [2] 3 2 2 3" xfId="9598"/>
    <cellStyle name="Currency [2] 3 2 3" xfId="9599"/>
    <cellStyle name="Currency [2] 3 3" xfId="9600"/>
    <cellStyle name="Currency [2] 3 3 2" xfId="9601"/>
    <cellStyle name="Currency [2] 3 3 2 2" xfId="9602"/>
    <cellStyle name="Currency [2] 3 3 3" xfId="9603"/>
    <cellStyle name="Currency [2] 3 4" xfId="9604"/>
    <cellStyle name="Currency [2] 4" xfId="9605"/>
    <cellStyle name="Currency [2] 4 2" xfId="9606"/>
    <cellStyle name="Currency [2] 4 2 2" xfId="9607"/>
    <cellStyle name="Currency [2] 4 2 2 2" xfId="9608"/>
    <cellStyle name="Currency [2] 4 2 2 2 2" xfId="9609"/>
    <cellStyle name="Currency [2] 4 2 2 3" xfId="9610"/>
    <cellStyle name="Currency [2] 4 2 3" xfId="9611"/>
    <cellStyle name="Currency [2] 4 3" xfId="9612"/>
    <cellStyle name="Currency [2] 4 3 2" xfId="9613"/>
    <cellStyle name="Currency [2] 4 3 2 2" xfId="9614"/>
    <cellStyle name="Currency [2] 4 3 3" xfId="9615"/>
    <cellStyle name="Currency [2] 4 4" xfId="9616"/>
    <cellStyle name="Currency [2] 5" xfId="9617"/>
    <cellStyle name="Currency [2] 5 2" xfId="9618"/>
    <cellStyle name="Currency [2] 5 2 2" xfId="9619"/>
    <cellStyle name="Currency [2] 5 2 2 2" xfId="9620"/>
    <cellStyle name="Currency [2] 5 2 2 2 2" xfId="9621"/>
    <cellStyle name="Currency [2] 5 2 2 3" xfId="9622"/>
    <cellStyle name="Currency [2] 5 2 3" xfId="9623"/>
    <cellStyle name="Currency [2] 5 3" xfId="9624"/>
    <cellStyle name="Currency [2] 5 3 2" xfId="9625"/>
    <cellStyle name="Currency [2] 5 3 2 2" xfId="9626"/>
    <cellStyle name="Currency [2] 5 3 3" xfId="9627"/>
    <cellStyle name="Currency [2] 5 4" xfId="9628"/>
    <cellStyle name="Currency [2] 6" xfId="9629"/>
    <cellStyle name="Currency [2] 6 2" xfId="9630"/>
    <cellStyle name="Currency [2] 6 2 2" xfId="9631"/>
    <cellStyle name="Currency [2] 6 2 2 2" xfId="9632"/>
    <cellStyle name="Currency [2] 6 2 2 2 2" xfId="9633"/>
    <cellStyle name="Currency [2] 6 2 2 3" xfId="9634"/>
    <cellStyle name="Currency [2] 6 2 3" xfId="9635"/>
    <cellStyle name="Currency [2] 6 3" xfId="9636"/>
    <cellStyle name="Currency [2] 6 3 2" xfId="9637"/>
    <cellStyle name="Currency [2] 6 3 2 2" xfId="9638"/>
    <cellStyle name="Currency [2] 6 3 3" xfId="9639"/>
    <cellStyle name="Currency [2] 6 4" xfId="9640"/>
    <cellStyle name="Currency [2] 7" xfId="9641"/>
    <cellStyle name="Currency [2] 7 2" xfId="9642"/>
    <cellStyle name="Currency [2] 7 2 2" xfId="9643"/>
    <cellStyle name="Currency [2] 7 2 2 2" xfId="9644"/>
    <cellStyle name="Currency [2] 7 2 2 2 2" xfId="9645"/>
    <cellStyle name="Currency [2] 7 2 2 3" xfId="9646"/>
    <cellStyle name="Currency [2] 7 2 3" xfId="9647"/>
    <cellStyle name="Currency [2] 7 3" xfId="9648"/>
    <cellStyle name="Currency [2] 7 3 2" xfId="9649"/>
    <cellStyle name="Currency [2] 7 3 2 2" xfId="9650"/>
    <cellStyle name="Currency [2] 7 3 3" xfId="9651"/>
    <cellStyle name="Currency [2] 7 4" xfId="9652"/>
    <cellStyle name="Currency [2] 8" xfId="9653"/>
    <cellStyle name="Currency [2] 8 2" xfId="9654"/>
    <cellStyle name="Currency [2] 8 2 2" xfId="9655"/>
    <cellStyle name="Currency [2] 8 2 2 2" xfId="9656"/>
    <cellStyle name="Currency [2] 8 2 3" xfId="9657"/>
    <cellStyle name="Currency [2] 8 3" xfId="9658"/>
    <cellStyle name="Currency [2] 9" xfId="9659"/>
    <cellStyle name="Currency 10" xfId="2571"/>
    <cellStyle name="Currency 10 2" xfId="2572"/>
    <cellStyle name="Currency 11" xfId="2573"/>
    <cellStyle name="Currency 12" xfId="2574"/>
    <cellStyle name="Currency 13" xfId="2575"/>
    <cellStyle name="Currency 13 2" xfId="9661"/>
    <cellStyle name="Currency 13 3" xfId="9660"/>
    <cellStyle name="Currency 14" xfId="3266"/>
    <cellStyle name="Currency 14 2" xfId="9663"/>
    <cellStyle name="Currency 14 3" xfId="9662"/>
    <cellStyle name="Currency 15" xfId="3269"/>
    <cellStyle name="Currency 15 2" xfId="9665"/>
    <cellStyle name="Currency 15 3" xfId="9664"/>
    <cellStyle name="Currency 16" xfId="9666"/>
    <cellStyle name="Currency 17" xfId="9667"/>
    <cellStyle name="Currency 18" xfId="9668"/>
    <cellStyle name="Currency 19" xfId="9669"/>
    <cellStyle name="Currency 2" xfId="2576"/>
    <cellStyle name="Currency 2 2" xfId="2577"/>
    <cellStyle name="Currency 2 2 2" xfId="2578"/>
    <cellStyle name="Currency 2 2 3" xfId="2579"/>
    <cellStyle name="Currency 2 3" xfId="2580"/>
    <cellStyle name="Currency 2 3 2" xfId="9671"/>
    <cellStyle name="Currency 2 3 3" xfId="9672"/>
    <cellStyle name="Currency 2 3 4" xfId="9670"/>
    <cellStyle name="Currency 2 4" xfId="2581"/>
    <cellStyle name="Currency 2 4 2" xfId="9673"/>
    <cellStyle name="Currency 2 5" xfId="2582"/>
    <cellStyle name="Currency 20" xfId="9674"/>
    <cellStyle name="Currency 21" xfId="9675"/>
    <cellStyle name="Currency 22" xfId="9676"/>
    <cellStyle name="Currency 23" xfId="9677"/>
    <cellStyle name="Currency 23 2" xfId="9678"/>
    <cellStyle name="Currency 23 2 2" xfId="9679"/>
    <cellStyle name="Currency 23 3" xfId="9680"/>
    <cellStyle name="Currency 24" xfId="9681"/>
    <cellStyle name="Currency 25" xfId="9682"/>
    <cellStyle name="Currency 26" xfId="9683"/>
    <cellStyle name="Currency 27" xfId="9684"/>
    <cellStyle name="Currency 27 2" xfId="9685"/>
    <cellStyle name="Currency 27 2 2" xfId="9686"/>
    <cellStyle name="Currency 27 3" xfId="9687"/>
    <cellStyle name="Currency 27 4" xfId="9688"/>
    <cellStyle name="Currency 28" xfId="9689"/>
    <cellStyle name="Currency 29" xfId="9690"/>
    <cellStyle name="Currency 3" xfId="2583"/>
    <cellStyle name="Currency 3 10" xfId="9691"/>
    <cellStyle name="Currency 3 2" xfId="2584"/>
    <cellStyle name="Currency 3 2 10" xfId="9692"/>
    <cellStyle name="Currency 3 2 2" xfId="9693"/>
    <cellStyle name="Currency 3 2 2 2" xfId="9694"/>
    <cellStyle name="Currency 3 2 3" xfId="9695"/>
    <cellStyle name="Currency 3 2 3 2" xfId="9696"/>
    <cellStyle name="Currency 3 2 4" xfId="9697"/>
    <cellStyle name="Currency 3 2 4 2" xfId="9698"/>
    <cellStyle name="Currency 3 2 5" xfId="9699"/>
    <cellStyle name="Currency 3 2 5 2" xfId="9700"/>
    <cellStyle name="Currency 3 2 6" xfId="9701"/>
    <cellStyle name="Currency 3 2 6 2" xfId="9702"/>
    <cellStyle name="Currency 3 2 7" xfId="9703"/>
    <cellStyle name="Currency 3 2 7 2" xfId="9704"/>
    <cellStyle name="Currency 3 2 8" xfId="9705"/>
    <cellStyle name="Currency 3 2 8 2" xfId="9706"/>
    <cellStyle name="Currency 3 2 9" xfId="9707"/>
    <cellStyle name="Currency 3 3" xfId="2585"/>
    <cellStyle name="Currency 3 3 2" xfId="9709"/>
    <cellStyle name="Currency 3 3 3" xfId="9708"/>
    <cellStyle name="Currency 3 4" xfId="9710"/>
    <cellStyle name="Currency 3 4 2" xfId="9711"/>
    <cellStyle name="Currency 3 5" xfId="9712"/>
    <cellStyle name="Currency 3 5 2" xfId="9713"/>
    <cellStyle name="Currency 3 6" xfId="9714"/>
    <cellStyle name="Currency 3 6 2" xfId="9715"/>
    <cellStyle name="Currency 3 7" xfId="9716"/>
    <cellStyle name="Currency 3 7 2" xfId="9717"/>
    <cellStyle name="Currency 3 8" xfId="9718"/>
    <cellStyle name="Currency 3 8 2" xfId="9719"/>
    <cellStyle name="Currency 3 9" xfId="9720"/>
    <cellStyle name="Currency 30" xfId="9721"/>
    <cellStyle name="Currency 31" xfId="9722"/>
    <cellStyle name="Currency 32" xfId="9723"/>
    <cellStyle name="Currency 33" xfId="9724"/>
    <cellStyle name="Currency 34" xfId="9725"/>
    <cellStyle name="Currency 35" xfId="9726"/>
    <cellStyle name="Currency 36" xfId="9727"/>
    <cellStyle name="Currency 37" xfId="9728"/>
    <cellStyle name="Currency 38" xfId="9729"/>
    <cellStyle name="Currency 39" xfId="9730"/>
    <cellStyle name="Currency 4" xfId="2586"/>
    <cellStyle name="Currency 4 2" xfId="2587"/>
    <cellStyle name="Currency 4_PCA 9 -  Exhibit D April 2010 (3)" xfId="2588"/>
    <cellStyle name="Currency 40" xfId="9731"/>
    <cellStyle name="Currency 41" xfId="9732"/>
    <cellStyle name="Currency 42" xfId="9733"/>
    <cellStyle name="Currency 43" xfId="9734"/>
    <cellStyle name="Currency 44" xfId="9735"/>
    <cellStyle name="Currency 45" xfId="9736"/>
    <cellStyle name="Currency 46" xfId="9737"/>
    <cellStyle name="Currency 47" xfId="9738"/>
    <cellStyle name="Currency 48" xfId="9739"/>
    <cellStyle name="Currency 49" xfId="9740"/>
    <cellStyle name="Currency 5" xfId="2589"/>
    <cellStyle name="Currency 5 2" xfId="9741"/>
    <cellStyle name="Currency 5 2 2" xfId="9742"/>
    <cellStyle name="Currency 5 3" xfId="9743"/>
    <cellStyle name="Currency 50" xfId="9744"/>
    <cellStyle name="Currency 51" xfId="9745"/>
    <cellStyle name="Currency 52" xfId="9746"/>
    <cellStyle name="Currency 52 2" xfId="9747"/>
    <cellStyle name="Currency 53" xfId="9748"/>
    <cellStyle name="Currency 53 2" xfId="9749"/>
    <cellStyle name="Currency 53 2 2" xfId="9750"/>
    <cellStyle name="Currency 53 2 2 2" xfId="9751"/>
    <cellStyle name="Currency 53 2 2 2 2" xfId="9752"/>
    <cellStyle name="Currency 53 2 2 2 2 2" xfId="9753"/>
    <cellStyle name="Currency 53 2 2 2 3" xfId="9754"/>
    <cellStyle name="Currency 53 2 2 3" xfId="9755"/>
    <cellStyle name="Currency 53 2 2 3 2" xfId="9756"/>
    <cellStyle name="Currency 53 2 2 4" xfId="9757"/>
    <cellStyle name="Currency 53 2 3" xfId="9758"/>
    <cellStyle name="Currency 53 2 3 2" xfId="9759"/>
    <cellStyle name="Currency 53 2 3 2 2" xfId="9760"/>
    <cellStyle name="Currency 53 2 3 3" xfId="9761"/>
    <cellStyle name="Currency 53 2 4" xfId="9762"/>
    <cellStyle name="Currency 53 2 4 2" xfId="9763"/>
    <cellStyle name="Currency 53 2 5" xfId="9764"/>
    <cellStyle name="Currency 54" xfId="9765"/>
    <cellStyle name="Currency 55" xfId="9766"/>
    <cellStyle name="Currency 56" xfId="9767"/>
    <cellStyle name="Currency 57" xfId="9768"/>
    <cellStyle name="Currency 58" xfId="9769"/>
    <cellStyle name="Currency 59" xfId="9770"/>
    <cellStyle name="Currency 6" xfId="2590"/>
    <cellStyle name="Currency 6 2" xfId="9771"/>
    <cellStyle name="Currency 6 2 2" xfId="9772"/>
    <cellStyle name="Currency 60" xfId="9773"/>
    <cellStyle name="Currency 61" xfId="9774"/>
    <cellStyle name="Currency 62" xfId="9775"/>
    <cellStyle name="Currency 63" xfId="9776"/>
    <cellStyle name="Currency 64" xfId="9777"/>
    <cellStyle name="Currency 65" xfId="9778"/>
    <cellStyle name="Currency 66" xfId="9779"/>
    <cellStyle name="Currency 67" xfId="9780"/>
    <cellStyle name="Currency 68" xfId="9781"/>
    <cellStyle name="Currency 69" xfId="9782"/>
    <cellStyle name="Currency 7" xfId="2591"/>
    <cellStyle name="Currency 7 2" xfId="9783"/>
    <cellStyle name="Currency 7 2 2" xfId="9784"/>
    <cellStyle name="Currency 70" xfId="9785"/>
    <cellStyle name="Currency 71" xfId="9786"/>
    <cellStyle name="Currency 72" xfId="9787"/>
    <cellStyle name="Currency 73" xfId="9788"/>
    <cellStyle name="Currency 74" xfId="9789"/>
    <cellStyle name="Currency 75" xfId="9790"/>
    <cellStyle name="Currency 76" xfId="9791"/>
    <cellStyle name="Currency 77" xfId="9792"/>
    <cellStyle name="Currency 78" xfId="9793"/>
    <cellStyle name="Currency 79" xfId="9794"/>
    <cellStyle name="Currency 8" xfId="2592"/>
    <cellStyle name="Currency 8 2" xfId="9795"/>
    <cellStyle name="Currency 80" xfId="9796"/>
    <cellStyle name="Currency 81" xfId="9797"/>
    <cellStyle name="Currency 82" xfId="9798"/>
    <cellStyle name="Currency 83" xfId="9799"/>
    <cellStyle name="Currency 84" xfId="9800"/>
    <cellStyle name="Currency 85" xfId="9801"/>
    <cellStyle name="Currency 86" xfId="9802"/>
    <cellStyle name="Currency 87" xfId="9803"/>
    <cellStyle name="Currency 88" xfId="9804"/>
    <cellStyle name="Currency 89" xfId="9805"/>
    <cellStyle name="Currency 9" xfId="2593"/>
    <cellStyle name="Currency 9 2" xfId="9806"/>
    <cellStyle name="Currency 90" xfId="9807"/>
    <cellStyle name="Currency 91" xfId="9808"/>
    <cellStyle name="Currency 92" xfId="9809"/>
    <cellStyle name="Currency 93" xfId="9810"/>
    <cellStyle name="Currency 94" xfId="38434"/>
    <cellStyle name="Currency Euro" xfId="2594"/>
    <cellStyle name="Currency Euro 2" xfId="2595"/>
    <cellStyle name="Currency Euro 2 2" xfId="9811"/>
    <cellStyle name="Currency Euro 2 2 2" xfId="9812"/>
    <cellStyle name="Currency Euro 3" xfId="2596"/>
    <cellStyle name="Currency Euro 3 2" xfId="9813"/>
    <cellStyle name="Currency Pound" xfId="2597"/>
    <cellStyle name="Currency Pound 2" xfId="2598"/>
    <cellStyle name="Currency Pound 2 2" xfId="9814"/>
    <cellStyle name="Currency Pound 2 2 2" xfId="9815"/>
    <cellStyle name="Currency Pound 3" xfId="2599"/>
    <cellStyle name="Currency Pound 3 2" xfId="9816"/>
    <cellStyle name="Currency0" xfId="2600"/>
    <cellStyle name="Currency0 2" xfId="2601"/>
    <cellStyle name="Currency0 2 2" xfId="9818"/>
    <cellStyle name="Currency0 2 2 2" xfId="9819"/>
    <cellStyle name="Currency0 2 3" xfId="9820"/>
    <cellStyle name="Currency0 3" xfId="2602"/>
    <cellStyle name="Currency0 3 2" xfId="9821"/>
    <cellStyle name="Currency0 3 2 2" xfId="9822"/>
    <cellStyle name="Currency0 3 3" xfId="9823"/>
    <cellStyle name="Currency0 4" xfId="2603"/>
    <cellStyle name="Currency0 5" xfId="2604"/>
    <cellStyle name="Currency0 6" xfId="2605"/>
    <cellStyle name="Currency0 7" xfId="2606"/>
    <cellStyle name="Currency0 8" xfId="9817"/>
    <cellStyle name="Currency0_5  Mar 11 Capital Forecast Variance" xfId="9824"/>
    <cellStyle name="Dash" xfId="2607"/>
    <cellStyle name="Dash 2" xfId="2608"/>
    <cellStyle name="Dash 3" xfId="2609"/>
    <cellStyle name="Date" xfId="2610"/>
    <cellStyle name="Date - Style3" xfId="2611"/>
    <cellStyle name="Date - Style4" xfId="2612"/>
    <cellStyle name="Date 10" xfId="9826"/>
    <cellStyle name="Date 100" xfId="9827"/>
    <cellStyle name="Date 101" xfId="9828"/>
    <cellStyle name="Date 102" xfId="9829"/>
    <cellStyle name="Date 103" xfId="9830"/>
    <cellStyle name="Date 104" xfId="9831"/>
    <cellStyle name="Date 105" xfId="9832"/>
    <cellStyle name="Date 106" xfId="9833"/>
    <cellStyle name="Date 107" xfId="9834"/>
    <cellStyle name="Date 108" xfId="9835"/>
    <cellStyle name="Date 109" xfId="9836"/>
    <cellStyle name="Date 11" xfId="9837"/>
    <cellStyle name="Date 110" xfId="9838"/>
    <cellStyle name="Date 111" xfId="9839"/>
    <cellStyle name="Date 112" xfId="9840"/>
    <cellStyle name="Date 113" xfId="9841"/>
    <cellStyle name="Date 114" xfId="9842"/>
    <cellStyle name="Date 115" xfId="9843"/>
    <cellStyle name="Date 116" xfId="9844"/>
    <cellStyle name="Date 117" xfId="9845"/>
    <cellStyle name="Date 118" xfId="9846"/>
    <cellStyle name="Date 119" xfId="9847"/>
    <cellStyle name="Date 12" xfId="9848"/>
    <cellStyle name="Date 120" xfId="9849"/>
    <cellStyle name="Date 121" xfId="9850"/>
    <cellStyle name="Date 122" xfId="9851"/>
    <cellStyle name="Date 123" xfId="9852"/>
    <cellStyle name="Date 124" xfId="9853"/>
    <cellStyle name="Date 125" xfId="9854"/>
    <cellStyle name="Date 126" xfId="9855"/>
    <cellStyle name="Date 127" xfId="9856"/>
    <cellStyle name="Date 128" xfId="9857"/>
    <cellStyle name="Date 129" xfId="9858"/>
    <cellStyle name="Date 13" xfId="9859"/>
    <cellStyle name="Date 130" xfId="9860"/>
    <cellStyle name="Date 131" xfId="9861"/>
    <cellStyle name="Date 132" xfId="9862"/>
    <cellStyle name="Date 133" xfId="9863"/>
    <cellStyle name="Date 134" xfId="9864"/>
    <cellStyle name="Date 135" xfId="9865"/>
    <cellStyle name="Date 136" xfId="9866"/>
    <cellStyle name="Date 137" xfId="9867"/>
    <cellStyle name="Date 138" xfId="9868"/>
    <cellStyle name="Date 139" xfId="9869"/>
    <cellStyle name="Date 14" xfId="9870"/>
    <cellStyle name="Date 140" xfId="9871"/>
    <cellStyle name="Date 141" xfId="9825"/>
    <cellStyle name="Date 15" xfId="9872"/>
    <cellStyle name="Date 16" xfId="9873"/>
    <cellStyle name="Date 17" xfId="9874"/>
    <cellStyle name="Date 18" xfId="9875"/>
    <cellStyle name="Date 19" xfId="9876"/>
    <cellStyle name="Date 2" xfId="2613"/>
    <cellStyle name="Date 2 2" xfId="9878"/>
    <cellStyle name="Date 2 3" xfId="9877"/>
    <cellStyle name="Date 20" xfId="9879"/>
    <cellStyle name="Date 21" xfId="9880"/>
    <cellStyle name="Date 22" xfId="9881"/>
    <cellStyle name="Date 23" xfId="9882"/>
    <cellStyle name="Date 24" xfId="9883"/>
    <cellStyle name="Date 25" xfId="9884"/>
    <cellStyle name="Date 26" xfId="9885"/>
    <cellStyle name="Date 27" xfId="9886"/>
    <cellStyle name="Date 28" xfId="9887"/>
    <cellStyle name="Date 29" xfId="9888"/>
    <cellStyle name="Date 3" xfId="2614"/>
    <cellStyle name="Date 3 2" xfId="9890"/>
    <cellStyle name="Date 3 3" xfId="9889"/>
    <cellStyle name="Date 30" xfId="9891"/>
    <cellStyle name="Date 31" xfId="9892"/>
    <cellStyle name="Date 32" xfId="9893"/>
    <cellStyle name="Date 33" xfId="9894"/>
    <cellStyle name="Date 34" xfId="9895"/>
    <cellStyle name="Date 35" xfId="9896"/>
    <cellStyle name="Date 36" xfId="9897"/>
    <cellStyle name="Date 37" xfId="9898"/>
    <cellStyle name="Date 38" xfId="9899"/>
    <cellStyle name="Date 39" xfId="9900"/>
    <cellStyle name="Date 4" xfId="2615"/>
    <cellStyle name="Date 4 2" xfId="9901"/>
    <cellStyle name="Date 40" xfId="9902"/>
    <cellStyle name="Date 41" xfId="9903"/>
    <cellStyle name="Date 42" xfId="9904"/>
    <cellStyle name="Date 43" xfId="9905"/>
    <cellStyle name="Date 44" xfId="9906"/>
    <cellStyle name="Date 45" xfId="9907"/>
    <cellStyle name="Date 46" xfId="9908"/>
    <cellStyle name="Date 47" xfId="9909"/>
    <cellStyle name="Date 48" xfId="9910"/>
    <cellStyle name="Date 49" xfId="9911"/>
    <cellStyle name="Date 5" xfId="2616"/>
    <cellStyle name="Date 5 2" xfId="9912"/>
    <cellStyle name="Date 50" xfId="9913"/>
    <cellStyle name="Date 51" xfId="9914"/>
    <cellStyle name="Date 52" xfId="9915"/>
    <cellStyle name="Date 53" xfId="9916"/>
    <cellStyle name="Date 54" xfId="9917"/>
    <cellStyle name="Date 55" xfId="9918"/>
    <cellStyle name="Date 56" xfId="9919"/>
    <cellStyle name="Date 57" xfId="9920"/>
    <cellStyle name="Date 58" xfId="9921"/>
    <cellStyle name="Date 59" xfId="9922"/>
    <cellStyle name="Date 6" xfId="2617"/>
    <cellStyle name="Date 6 2" xfId="9923"/>
    <cellStyle name="Date 60" xfId="9924"/>
    <cellStyle name="Date 61" xfId="9925"/>
    <cellStyle name="Date 62" xfId="9926"/>
    <cellStyle name="Date 63" xfId="9927"/>
    <cellStyle name="Date 64" xfId="9928"/>
    <cellStyle name="Date 65" xfId="9929"/>
    <cellStyle name="Date 66" xfId="9930"/>
    <cellStyle name="Date 67" xfId="9931"/>
    <cellStyle name="Date 68" xfId="9932"/>
    <cellStyle name="Date 69" xfId="9933"/>
    <cellStyle name="Date 7" xfId="2618"/>
    <cellStyle name="Date 7 2" xfId="9934"/>
    <cellStyle name="Date 70" xfId="9935"/>
    <cellStyle name="Date 71" xfId="9936"/>
    <cellStyle name="Date 72" xfId="9937"/>
    <cellStyle name="Date 73" xfId="9938"/>
    <cellStyle name="Date 74" xfId="9939"/>
    <cellStyle name="Date 75" xfId="9940"/>
    <cellStyle name="Date 76" xfId="9941"/>
    <cellStyle name="Date 77" xfId="9942"/>
    <cellStyle name="Date 78" xfId="9943"/>
    <cellStyle name="Date 79" xfId="9944"/>
    <cellStyle name="Date 8" xfId="9945"/>
    <cellStyle name="Date 80" xfId="9946"/>
    <cellStyle name="Date 81" xfId="9947"/>
    <cellStyle name="Date 82" xfId="9948"/>
    <cellStyle name="Date 83" xfId="9949"/>
    <cellStyle name="Date 84" xfId="9950"/>
    <cellStyle name="Date 85" xfId="9951"/>
    <cellStyle name="Date 86" xfId="9952"/>
    <cellStyle name="Date 87" xfId="9953"/>
    <cellStyle name="Date 88" xfId="9954"/>
    <cellStyle name="Date 89" xfId="9955"/>
    <cellStyle name="Date 9" xfId="9956"/>
    <cellStyle name="Date 90" xfId="9957"/>
    <cellStyle name="Date 91" xfId="9958"/>
    <cellStyle name="Date 92" xfId="9959"/>
    <cellStyle name="Date 93" xfId="9960"/>
    <cellStyle name="Date 94" xfId="9961"/>
    <cellStyle name="Date 95" xfId="9962"/>
    <cellStyle name="Date 96" xfId="9963"/>
    <cellStyle name="Date 97" xfId="9964"/>
    <cellStyle name="Date 98" xfId="9965"/>
    <cellStyle name="Date 99" xfId="9966"/>
    <cellStyle name="Date_106293_24" xfId="2619"/>
    <cellStyle name="Decimals00" xfId="2620"/>
    <cellStyle name="Decimals00 2" xfId="2621"/>
    <cellStyle name="Decimals00 2 2" xfId="9967"/>
    <cellStyle name="Decimals00 2 2 2" xfId="9968"/>
    <cellStyle name="Decimals00 3" xfId="2622"/>
    <cellStyle name="Decimals00 3 2" xfId="9969"/>
    <cellStyle name="Dezimal [0]_Übersichtstabelle_FM_24082001bu inc. EC" xfId="2623"/>
    <cellStyle name="Dezimal_Übersichtstabelle_FM_24082001bu inc. EC" xfId="2624"/>
    <cellStyle name="Double Accounting" xfId="9970"/>
    <cellStyle name="drp-sh - Style2" xfId="2625"/>
    <cellStyle name="Emphasis 1" xfId="2626"/>
    <cellStyle name="Emphasis 1 2" xfId="9972"/>
    <cellStyle name="Emphasis 1 2 2" xfId="9973"/>
    <cellStyle name="Emphasis 1 3" xfId="9971"/>
    <cellStyle name="Emphasis 2" xfId="2627"/>
    <cellStyle name="Emphasis 2 2" xfId="9975"/>
    <cellStyle name="Emphasis 2 2 2" xfId="9976"/>
    <cellStyle name="Emphasis 2 3" xfId="9974"/>
    <cellStyle name="Emphasis 3" xfId="2628"/>
    <cellStyle name="Entered" xfId="2629"/>
    <cellStyle name="Entered 2" xfId="2630"/>
    <cellStyle name="Entered 2 2" xfId="9978"/>
    <cellStyle name="Entered 2 2 2" xfId="9979"/>
    <cellStyle name="Entered 2 3" xfId="9980"/>
    <cellStyle name="Entered 2 4" xfId="9977"/>
    <cellStyle name="Entered 2_7. Capital ASM Mar 2" xfId="9981"/>
    <cellStyle name="Entered 3" xfId="2631"/>
    <cellStyle name="Entered 3 2" xfId="9982"/>
    <cellStyle name="Entered 3 2 2" xfId="9983"/>
    <cellStyle name="Entered 3 3" xfId="9984"/>
    <cellStyle name="Entered 3_7. Capital ASM Mar 2" xfId="9985"/>
    <cellStyle name="Entered 4" xfId="9986"/>
    <cellStyle name="Entered 4 2" xfId="9987"/>
    <cellStyle name="Entered_2011 Asset Mgmt Report Generation" xfId="9988"/>
    <cellStyle name="Euro" xfId="2632"/>
    <cellStyle name="Euro 2" xfId="2633"/>
    <cellStyle name="Euro 2 2" xfId="9989"/>
    <cellStyle name="Euro 2 2 2" xfId="9990"/>
    <cellStyle name="Euro 3" xfId="2634"/>
    <cellStyle name="Euro 3 2" xfId="9991"/>
    <cellStyle name="Explanatory Text 2" xfId="2635"/>
    <cellStyle name="Explanatory Text 2 2" xfId="2636"/>
    <cellStyle name="Explanatory Text 2 2 2" xfId="9993"/>
    <cellStyle name="Explanatory Text 2 3" xfId="9994"/>
    <cellStyle name="Explanatory Text 2 4" xfId="9995"/>
    <cellStyle name="Explanatory Text 2 5" xfId="9992"/>
    <cellStyle name="Explanatory Text 3" xfId="2637"/>
    <cellStyle name="Explanatory Text 3 2" xfId="9997"/>
    <cellStyle name="Explanatory Text 3 3" xfId="9998"/>
    <cellStyle name="Explanatory Text 3 4" xfId="9999"/>
    <cellStyle name="Explanatory Text 3 5" xfId="9996"/>
    <cellStyle name="Explanatory Text 4" xfId="10000"/>
    <cellStyle name="Explanatory Text 4 2" xfId="10001"/>
    <cellStyle name="Explanatory Text 4 3" xfId="10002"/>
    <cellStyle name="Explanatory Text 5" xfId="10003"/>
    <cellStyle name="Explanatory Text 5 2" xfId="10004"/>
    <cellStyle name="Explanatory Text 5 3" xfId="10005"/>
    <cellStyle name="Explanatory Text 6" xfId="10006"/>
    <cellStyle name="Explanatory Text 7" xfId="10007"/>
    <cellStyle name="Fixed" xfId="2638"/>
    <cellStyle name="Fixed 2" xfId="2639"/>
    <cellStyle name="Fixed 2 2" xfId="10009"/>
    <cellStyle name="Fixed 3" xfId="2640"/>
    <cellStyle name="Fixed 3 2" xfId="10010"/>
    <cellStyle name="Fixed 4" xfId="2641"/>
    <cellStyle name="Fixed 5" xfId="2642"/>
    <cellStyle name="Fixed 6" xfId="2643"/>
    <cellStyle name="Fixed 7" xfId="10008"/>
    <cellStyle name="Fixed3 - Style3" xfId="2644"/>
    <cellStyle name="Fixed3 - Style3 2" xfId="10011"/>
    <cellStyle name="fred" xfId="2645"/>
    <cellStyle name="fred 2" xfId="2646"/>
    <cellStyle name="fred 3" xfId="2647"/>
    <cellStyle name="Fred%" xfId="2648"/>
    <cellStyle name="Fred% 2" xfId="2649"/>
    <cellStyle name="Fred% 2 2" xfId="10012"/>
    <cellStyle name="Fred% 2 2 2" xfId="10013"/>
    <cellStyle name="Fred% 3" xfId="2650"/>
    <cellStyle name="Fred% 3 2" xfId="10014"/>
    <cellStyle name="General" xfId="2651"/>
    <cellStyle name="General 2" xfId="2652"/>
    <cellStyle name="General 3" xfId="2653"/>
    <cellStyle name="Good 10" xfId="10015"/>
    <cellStyle name="Good 11" xfId="10016"/>
    <cellStyle name="Good 11 2" xfId="10017"/>
    <cellStyle name="Good 12" xfId="10018"/>
    <cellStyle name="Good 12 2" xfId="10019"/>
    <cellStyle name="Good 13" xfId="10020"/>
    <cellStyle name="Good 2" xfId="2654"/>
    <cellStyle name="Good 2 10" xfId="10022"/>
    <cellStyle name="Good 2 11" xfId="10023"/>
    <cellStyle name="Good 2 12" xfId="10021"/>
    <cellStyle name="Good 2 2" xfId="2655"/>
    <cellStyle name="Good 2 2 2" xfId="10025"/>
    <cellStyle name="Good 2 2 3" xfId="10026"/>
    <cellStyle name="Good 2 2 4" xfId="10027"/>
    <cellStyle name="Good 2 2 5" xfId="10028"/>
    <cellStyle name="Good 2 2 6" xfId="10029"/>
    <cellStyle name="Good 2 2 7" xfId="10030"/>
    <cellStyle name="Good 2 2 8" xfId="10031"/>
    <cellStyle name="Good 2 2 9" xfId="10024"/>
    <cellStyle name="Good 2 3" xfId="10032"/>
    <cellStyle name="Good 2 3 2" xfId="10033"/>
    <cellStyle name="Good 2 4" xfId="10034"/>
    <cellStyle name="Good 2 4 2" xfId="10035"/>
    <cellStyle name="Good 2 5" xfId="10036"/>
    <cellStyle name="Good 2 6" xfId="10037"/>
    <cellStyle name="Good 2 7" xfId="10038"/>
    <cellStyle name="Good 2 8" xfId="10039"/>
    <cellStyle name="Good 2 9" xfId="10040"/>
    <cellStyle name="Good 3" xfId="2656"/>
    <cellStyle name="Good 3 2" xfId="10042"/>
    <cellStyle name="Good 3 2 2" xfId="10043"/>
    <cellStyle name="Good 3 3" xfId="10044"/>
    <cellStyle name="Good 3 4" xfId="10045"/>
    <cellStyle name="Good 3 5" xfId="10041"/>
    <cellStyle name="Good 4" xfId="10046"/>
    <cellStyle name="Good 4 10" xfId="10047"/>
    <cellStyle name="Good 4 2" xfId="10048"/>
    <cellStyle name="Good 4 2 2" xfId="10049"/>
    <cellStyle name="Good 4 3" xfId="10050"/>
    <cellStyle name="Good 4 4" xfId="10051"/>
    <cellStyle name="Good 4 5" xfId="10052"/>
    <cellStyle name="Good 4 6" xfId="10053"/>
    <cellStyle name="Good 4 7" xfId="10054"/>
    <cellStyle name="Good 4 8" xfId="10055"/>
    <cellStyle name="Good 4 9" xfId="10056"/>
    <cellStyle name="Good 5" xfId="10057"/>
    <cellStyle name="Good 6" xfId="10058"/>
    <cellStyle name="Good 7" xfId="10059"/>
    <cellStyle name="Good 8" xfId="10060"/>
    <cellStyle name="Good 9" xfId="10061"/>
    <cellStyle name="graybook" xfId="2657"/>
    <cellStyle name="graybook 2" xfId="2658"/>
    <cellStyle name="graybook 3" xfId="2659"/>
    <cellStyle name="graybook$" xfId="2660"/>
    <cellStyle name="graybook$ 2" xfId="2661"/>
    <cellStyle name="graybook$ 3" xfId="2662"/>
    <cellStyle name="graybook$_7. Capital ASM Mar 2" xfId="10062"/>
    <cellStyle name="graybook_08_11 Metric Report" xfId="10063"/>
    <cellStyle name="Grey" xfId="2663"/>
    <cellStyle name="Grey 2" xfId="2664"/>
    <cellStyle name="Grey 3" xfId="2665"/>
    <cellStyle name="Grey 4" xfId="2666"/>
    <cellStyle name="Grey 5" xfId="2667"/>
    <cellStyle name="Grey 6" xfId="2668"/>
    <cellStyle name="Grey_(C) WHE Proforma with ITC cash grant 10 Yr Amort_for deferral_102809" xfId="2669"/>
    <cellStyle name="g-tota - Style7" xfId="2670"/>
    <cellStyle name="Header1" xfId="2671"/>
    <cellStyle name="Header1 2" xfId="2672"/>
    <cellStyle name="Header1 3" xfId="2673"/>
    <cellStyle name="Header1 4" xfId="2674"/>
    <cellStyle name="Header1 5" xfId="2675"/>
    <cellStyle name="Header1_2011 Asset Mgmt Report Generation" xfId="10064"/>
    <cellStyle name="Header2" xfId="2676"/>
    <cellStyle name="Header2 10" xfId="10065"/>
    <cellStyle name="Header2 2" xfId="2677"/>
    <cellStyle name="Header2 2 2" xfId="10067"/>
    <cellStyle name="Header2 2 3" xfId="10066"/>
    <cellStyle name="Header2 3" xfId="2678"/>
    <cellStyle name="Header2 3 2" xfId="10069"/>
    <cellStyle name="Header2 3 2 2" xfId="10070"/>
    <cellStyle name="Header2 3 2 3" xfId="10071"/>
    <cellStyle name="Header2 3 2 3 2" xfId="10072"/>
    <cellStyle name="Header2 3 2 3 2 2" xfId="10073"/>
    <cellStyle name="Header2 3 2 3 3" xfId="10074"/>
    <cellStyle name="Header2 3 2 4" xfId="10075"/>
    <cellStyle name="Header2 3 2 4 2" xfId="10076"/>
    <cellStyle name="Header2 3 2 5" xfId="10077"/>
    <cellStyle name="Header2 3 3" xfId="10078"/>
    <cellStyle name="Header2 3 4" xfId="10068"/>
    <cellStyle name="Header2 4" xfId="2679"/>
    <cellStyle name="Header2 4 2" xfId="10080"/>
    <cellStyle name="Header2 4 3" xfId="10079"/>
    <cellStyle name="Header2 5" xfId="2680"/>
    <cellStyle name="Header2 5 2" xfId="10082"/>
    <cellStyle name="Header2 5 3" xfId="10081"/>
    <cellStyle name="Header2 6" xfId="10083"/>
    <cellStyle name="Header2 6 2" xfId="10084"/>
    <cellStyle name="Header2 7" xfId="10085"/>
    <cellStyle name="Header2 7 2" xfId="10086"/>
    <cellStyle name="Header2 8" xfId="10087"/>
    <cellStyle name="Header2 8 2" xfId="10088"/>
    <cellStyle name="Header2 9" xfId="10089"/>
    <cellStyle name="Header2_2011 Asset Mgmt Report Generation" xfId="10090"/>
    <cellStyle name="Heading 1 10" xfId="2681"/>
    <cellStyle name="Heading 1 2" xfId="2682"/>
    <cellStyle name="Heading 1 2 2" xfId="2683"/>
    <cellStyle name="Heading 1 2 2 2" xfId="10092"/>
    <cellStyle name="Heading 1 2 3" xfId="10093"/>
    <cellStyle name="Heading 1 2 4" xfId="10094"/>
    <cellStyle name="Heading 1 2 5" xfId="10095"/>
    <cellStyle name="Heading 1 2 6" xfId="10091"/>
    <cellStyle name="Heading 1 3" xfId="2684"/>
    <cellStyle name="Heading 1 3 2" xfId="10097"/>
    <cellStyle name="Heading 1 3 3" xfId="10096"/>
    <cellStyle name="Heading 1 4" xfId="2685"/>
    <cellStyle name="Heading 1 4 2" xfId="10099"/>
    <cellStyle name="Heading 1 4 3" xfId="10100"/>
    <cellStyle name="Heading 1 4 4" xfId="10098"/>
    <cellStyle name="Heading 1 5" xfId="2686"/>
    <cellStyle name="Heading 1 5 2" xfId="10102"/>
    <cellStyle name="Heading 1 5 3" xfId="10103"/>
    <cellStyle name="Heading 1 5 4" xfId="10101"/>
    <cellStyle name="Heading 1 6" xfId="2687"/>
    <cellStyle name="Heading 1 6 2" xfId="10104"/>
    <cellStyle name="Heading 1 7" xfId="2688"/>
    <cellStyle name="Heading 1 7 2" xfId="10105"/>
    <cellStyle name="Heading 1 8" xfId="2689"/>
    <cellStyle name="Heading 1 9" xfId="2690"/>
    <cellStyle name="Heading 2 10" xfId="2691"/>
    <cellStyle name="Heading 2 2" xfId="2692"/>
    <cellStyle name="Heading 2 2 2" xfId="2693"/>
    <cellStyle name="Heading 2 2 2 2" xfId="10107"/>
    <cellStyle name="Heading 2 2 3" xfId="10108"/>
    <cellStyle name="Heading 2 2 4" xfId="10109"/>
    <cellStyle name="Heading 2 2 5" xfId="10106"/>
    <cellStyle name="Heading 2 3" xfId="2694"/>
    <cellStyle name="Heading 2 3 2" xfId="10111"/>
    <cellStyle name="Heading 2 3 2 2" xfId="10112"/>
    <cellStyle name="Heading 2 3 3" xfId="10113"/>
    <cellStyle name="Heading 2 3 4" xfId="10114"/>
    <cellStyle name="Heading 2 3 5" xfId="10110"/>
    <cellStyle name="Heading 2 4" xfId="2695"/>
    <cellStyle name="Heading 2 4 2" xfId="10116"/>
    <cellStyle name="Heading 2 4 2 2" xfId="10117"/>
    <cellStyle name="Heading 2 4 3" xfId="10118"/>
    <cellStyle name="Heading 2 4 4" xfId="10119"/>
    <cellStyle name="Heading 2 4 5" xfId="10115"/>
    <cellStyle name="Heading 2 5" xfId="2696"/>
    <cellStyle name="Heading 2 5 2" xfId="10121"/>
    <cellStyle name="Heading 2 5 3" xfId="10122"/>
    <cellStyle name="Heading 2 5 4" xfId="10120"/>
    <cellStyle name="Heading 2 6" xfId="2697"/>
    <cellStyle name="Heading 2 6 2" xfId="10123"/>
    <cellStyle name="Heading 2 7" xfId="2698"/>
    <cellStyle name="Heading 2 7 2" xfId="10124"/>
    <cellStyle name="Heading 2 8" xfId="2699"/>
    <cellStyle name="Heading 2 9" xfId="2700"/>
    <cellStyle name="Heading 3 2" xfId="2701"/>
    <cellStyle name="Heading 3 2 2" xfId="2702"/>
    <cellStyle name="Heading 3 2 2 2" xfId="10126"/>
    <cellStyle name="Heading 3 2 3" xfId="10127"/>
    <cellStyle name="Heading 3 2 4" xfId="10128"/>
    <cellStyle name="Heading 3 2 5" xfId="10125"/>
    <cellStyle name="Heading 3 3" xfId="2703"/>
    <cellStyle name="Heading 3 3 2" xfId="10130"/>
    <cellStyle name="Heading 3 3 2 2" xfId="10131"/>
    <cellStyle name="Heading 3 3 3" xfId="10132"/>
    <cellStyle name="Heading 3 3 4" xfId="10133"/>
    <cellStyle name="Heading 3 3 5" xfId="10129"/>
    <cellStyle name="Heading 3 4" xfId="10134"/>
    <cellStyle name="Heading 3 4 2" xfId="10135"/>
    <cellStyle name="Heading 3 4 2 2" xfId="10136"/>
    <cellStyle name="Heading 3 4 3" xfId="10137"/>
    <cellStyle name="Heading 3 4 4" xfId="10138"/>
    <cellStyle name="Heading 3 5" xfId="10139"/>
    <cellStyle name="Heading 3 5 2" xfId="10140"/>
    <cellStyle name="Heading 3 5 3" xfId="10141"/>
    <cellStyle name="Heading 3 6" xfId="10142"/>
    <cellStyle name="Heading 3 7" xfId="10143"/>
    <cellStyle name="Heading 4 2" xfId="2704"/>
    <cellStyle name="Heading 4 2 2" xfId="2705"/>
    <cellStyle name="Heading 4 2 2 2" xfId="10145"/>
    <cellStyle name="Heading 4 2 3" xfId="10146"/>
    <cellStyle name="Heading 4 2 4" xfId="10147"/>
    <cellStyle name="Heading 4 2 5" xfId="10148"/>
    <cellStyle name="Heading 4 2 6" xfId="10144"/>
    <cellStyle name="Heading 4 3" xfId="2706"/>
    <cellStyle name="Heading 4 3 2" xfId="10150"/>
    <cellStyle name="Heading 4 3 3" xfId="10149"/>
    <cellStyle name="Heading 4 4" xfId="10151"/>
    <cellStyle name="Heading 4 4 2" xfId="10152"/>
    <cellStyle name="Heading 4 5" xfId="10153"/>
    <cellStyle name="Heading 4 5 2" xfId="10154"/>
    <cellStyle name="Heading 4 5 3" xfId="10155"/>
    <cellStyle name="Heading 4 6" xfId="10156"/>
    <cellStyle name="Heading 4 7" xfId="10157"/>
    <cellStyle name="Heading1" xfId="2707"/>
    <cellStyle name="Heading1 2" xfId="2708"/>
    <cellStyle name="Heading1 3" xfId="2709"/>
    <cellStyle name="Heading1 4" xfId="2710"/>
    <cellStyle name="Heading1 5" xfId="2711"/>
    <cellStyle name="Heading1_2011 Under Earnings 9.7" xfId="2712"/>
    <cellStyle name="Heading2" xfId="2713"/>
    <cellStyle name="Heading2 2" xfId="2714"/>
    <cellStyle name="Heading2 3" xfId="2715"/>
    <cellStyle name="Heading2 4" xfId="2716"/>
    <cellStyle name="Heading2 5" xfId="2717"/>
    <cellStyle name="Heading2_2011 Under Earnings 9.7" xfId="2718"/>
    <cellStyle name="Heading3" xfId="2719"/>
    <cellStyle name="Heading4" xfId="2720"/>
    <cellStyle name="Headings" xfId="2721"/>
    <cellStyle name="Headings 2" xfId="2722"/>
    <cellStyle name="Headings 3" xfId="2723"/>
    <cellStyle name="Hidden" xfId="2724"/>
    <cellStyle name="Hidden 2" xfId="10158"/>
    <cellStyle name="Hyperlink" xfId="38431" builtinId="8"/>
    <cellStyle name="Hyperlink 2" xfId="2725"/>
    <cellStyle name="Hyperlink 2 2" xfId="10159"/>
    <cellStyle name="Input [yellow]" xfId="2726"/>
    <cellStyle name="Input [yellow] 2" xfId="2727"/>
    <cellStyle name="Input [yellow] 2 2" xfId="10160"/>
    <cellStyle name="Input [yellow] 2 2 2" xfId="10161"/>
    <cellStyle name="Input [yellow] 2 2 2 2" xfId="10162"/>
    <cellStyle name="Input [yellow] 2 2 2 2 2" xfId="10163"/>
    <cellStyle name="Input [yellow] 2 2 2 2 2 2" xfId="10164"/>
    <cellStyle name="Input [yellow] 2 2 2 2 2 2 2" xfId="10165"/>
    <cellStyle name="Input [yellow] 2 2 2 2 2 2 2 2" xfId="10166"/>
    <cellStyle name="Input [yellow] 2 2 2 2 2 2 2 2 2" xfId="10167"/>
    <cellStyle name="Input [yellow] 2 2 2 2 2 2 2 3" xfId="10168"/>
    <cellStyle name="Input [yellow] 2 2 2 2 2 2 2 3 2" xfId="10169"/>
    <cellStyle name="Input [yellow] 2 2 2 2 2 2 3" xfId="10170"/>
    <cellStyle name="Input [yellow] 2 2 2 2 2 2 3 2" xfId="10171"/>
    <cellStyle name="Input [yellow] 2 2 2 2 2 2 4" xfId="10172"/>
    <cellStyle name="Input [yellow] 2 2 2 2 2 2 4 2" xfId="10173"/>
    <cellStyle name="Input [yellow] 2 2 2 2 2 3" xfId="10174"/>
    <cellStyle name="Input [yellow] 2 2 2 2 2 3 2" xfId="10175"/>
    <cellStyle name="Input [yellow] 2 2 2 2 2 3 2 2" xfId="10176"/>
    <cellStyle name="Input [yellow] 2 2 2 2 2 3 3" xfId="10177"/>
    <cellStyle name="Input [yellow] 2 2 2 2 2 3 3 2" xfId="10178"/>
    <cellStyle name="Input [yellow] 2 2 2 2 2 4" xfId="10179"/>
    <cellStyle name="Input [yellow] 2 2 2 2 2 4 2" xfId="10180"/>
    <cellStyle name="Input [yellow] 2 2 2 2 2 5" xfId="10181"/>
    <cellStyle name="Input [yellow] 2 2 2 2 2 5 2" xfId="10182"/>
    <cellStyle name="Input [yellow] 2 2 2 2 3" xfId="10183"/>
    <cellStyle name="Input [yellow] 2 2 2 2 3 2" xfId="10184"/>
    <cellStyle name="Input [yellow] 2 2 2 2 3 2 2" xfId="10185"/>
    <cellStyle name="Input [yellow] 2 2 2 2 3 2 2 2" xfId="10186"/>
    <cellStyle name="Input [yellow] 2 2 2 2 3 2 3" xfId="10187"/>
    <cellStyle name="Input [yellow] 2 2 2 2 3 2 3 2" xfId="10188"/>
    <cellStyle name="Input [yellow] 2 2 2 2 3 3" xfId="10189"/>
    <cellStyle name="Input [yellow] 2 2 2 2 3 3 2" xfId="10190"/>
    <cellStyle name="Input [yellow] 2 2 2 2 3 4" xfId="10191"/>
    <cellStyle name="Input [yellow] 2 2 2 2 3 4 2" xfId="10192"/>
    <cellStyle name="Input [yellow] 2 2 2 2 4" xfId="10193"/>
    <cellStyle name="Input [yellow] 2 2 2 2 4 2" xfId="10194"/>
    <cellStyle name="Input [yellow] 2 2 2 2 4 2 2" xfId="10195"/>
    <cellStyle name="Input [yellow] 2 2 2 2 4 3" xfId="10196"/>
    <cellStyle name="Input [yellow] 2 2 2 2 4 3 2" xfId="10197"/>
    <cellStyle name="Input [yellow] 2 2 2 2 5" xfId="10198"/>
    <cellStyle name="Input [yellow] 2 2 2 2 5 2" xfId="10199"/>
    <cellStyle name="Input [yellow] 2 2 2 2 6" xfId="10200"/>
    <cellStyle name="Input [yellow] 2 2 2 2 6 2" xfId="10201"/>
    <cellStyle name="Input [yellow] 2 2 2 3" xfId="10202"/>
    <cellStyle name="Input [yellow] 2 2 2 3 2" xfId="10203"/>
    <cellStyle name="Input [yellow] 2 2 2 3 2 2" xfId="10204"/>
    <cellStyle name="Input [yellow] 2 2 2 3 2 2 2" xfId="10205"/>
    <cellStyle name="Input [yellow] 2 2 2 3 2 2 2 2" xfId="10206"/>
    <cellStyle name="Input [yellow] 2 2 2 3 2 2 3" xfId="10207"/>
    <cellStyle name="Input [yellow] 2 2 2 3 2 2 3 2" xfId="10208"/>
    <cellStyle name="Input [yellow] 2 2 2 3 2 3" xfId="10209"/>
    <cellStyle name="Input [yellow] 2 2 2 3 2 3 2" xfId="10210"/>
    <cellStyle name="Input [yellow] 2 2 2 3 2 4" xfId="10211"/>
    <cellStyle name="Input [yellow] 2 2 2 3 2 4 2" xfId="10212"/>
    <cellStyle name="Input [yellow] 2 2 2 3 3" xfId="10213"/>
    <cellStyle name="Input [yellow] 2 2 2 3 3 2" xfId="10214"/>
    <cellStyle name="Input [yellow] 2 2 2 3 3 2 2" xfId="10215"/>
    <cellStyle name="Input [yellow] 2 2 2 3 3 3" xfId="10216"/>
    <cellStyle name="Input [yellow] 2 2 2 3 3 3 2" xfId="10217"/>
    <cellStyle name="Input [yellow] 2 2 2 3 4" xfId="10218"/>
    <cellStyle name="Input [yellow] 2 2 2 3 4 2" xfId="10219"/>
    <cellStyle name="Input [yellow] 2 2 2 3 5" xfId="10220"/>
    <cellStyle name="Input [yellow] 2 2 2 3 5 2" xfId="10221"/>
    <cellStyle name="Input [yellow] 2 2 2 4" xfId="10222"/>
    <cellStyle name="Input [yellow] 2 2 2 4 2" xfId="10223"/>
    <cellStyle name="Input [yellow] 2 2 2 4 2 2" xfId="10224"/>
    <cellStyle name="Input [yellow] 2 2 2 4 2 2 2" xfId="10225"/>
    <cellStyle name="Input [yellow] 2 2 2 4 2 3" xfId="10226"/>
    <cellStyle name="Input [yellow] 2 2 2 4 2 3 2" xfId="10227"/>
    <cellStyle name="Input [yellow] 2 2 2 4 3" xfId="10228"/>
    <cellStyle name="Input [yellow] 2 2 2 4 3 2" xfId="10229"/>
    <cellStyle name="Input [yellow] 2 2 2 4 4" xfId="10230"/>
    <cellStyle name="Input [yellow] 2 2 2 4 4 2" xfId="10231"/>
    <cellStyle name="Input [yellow] 2 2 2 5" xfId="10232"/>
    <cellStyle name="Input [yellow] 2 2 2 5 2" xfId="10233"/>
    <cellStyle name="Input [yellow] 2 2 2 5 2 2" xfId="10234"/>
    <cellStyle name="Input [yellow] 2 2 2 5 3" xfId="10235"/>
    <cellStyle name="Input [yellow] 2 2 2 5 3 2" xfId="10236"/>
    <cellStyle name="Input [yellow] 2 2 2 6" xfId="10237"/>
    <cellStyle name="Input [yellow] 2 2 2 6 2" xfId="10238"/>
    <cellStyle name="Input [yellow] 2 2 2 7" xfId="10239"/>
    <cellStyle name="Input [yellow] 2 2 2 7 2" xfId="10240"/>
    <cellStyle name="Input [yellow] 2 2 3" xfId="10241"/>
    <cellStyle name="Input [yellow] 2 2 3 2" xfId="10242"/>
    <cellStyle name="Input [yellow] 2 2 3 2 2" xfId="10243"/>
    <cellStyle name="Input [yellow] 2 2 3 2 2 2" xfId="10244"/>
    <cellStyle name="Input [yellow] 2 2 3 2 2 2 2" xfId="10245"/>
    <cellStyle name="Input [yellow] 2 2 3 2 2 2 2 2" xfId="10246"/>
    <cellStyle name="Input [yellow] 2 2 3 2 2 2 3" xfId="10247"/>
    <cellStyle name="Input [yellow] 2 2 3 2 2 2 3 2" xfId="10248"/>
    <cellStyle name="Input [yellow] 2 2 3 2 2 3" xfId="10249"/>
    <cellStyle name="Input [yellow] 2 2 3 2 2 3 2" xfId="10250"/>
    <cellStyle name="Input [yellow] 2 2 3 2 2 4" xfId="10251"/>
    <cellStyle name="Input [yellow] 2 2 3 2 2 4 2" xfId="10252"/>
    <cellStyle name="Input [yellow] 2 2 3 2 3" xfId="10253"/>
    <cellStyle name="Input [yellow] 2 2 3 2 3 2" xfId="10254"/>
    <cellStyle name="Input [yellow] 2 2 3 2 3 2 2" xfId="10255"/>
    <cellStyle name="Input [yellow] 2 2 3 2 3 3" xfId="10256"/>
    <cellStyle name="Input [yellow] 2 2 3 2 3 3 2" xfId="10257"/>
    <cellStyle name="Input [yellow] 2 2 3 2 4" xfId="10258"/>
    <cellStyle name="Input [yellow] 2 2 3 2 4 2" xfId="10259"/>
    <cellStyle name="Input [yellow] 2 2 3 2 5" xfId="10260"/>
    <cellStyle name="Input [yellow] 2 2 3 2 5 2" xfId="10261"/>
    <cellStyle name="Input [yellow] 2 2 3 3" xfId="10262"/>
    <cellStyle name="Input [yellow] 2 2 3 3 2" xfId="10263"/>
    <cellStyle name="Input [yellow] 2 2 3 3 2 2" xfId="10264"/>
    <cellStyle name="Input [yellow] 2 2 3 3 2 2 2" xfId="10265"/>
    <cellStyle name="Input [yellow] 2 2 3 3 2 3" xfId="10266"/>
    <cellStyle name="Input [yellow] 2 2 3 3 2 3 2" xfId="10267"/>
    <cellStyle name="Input [yellow] 2 2 3 3 3" xfId="10268"/>
    <cellStyle name="Input [yellow] 2 2 3 3 3 2" xfId="10269"/>
    <cellStyle name="Input [yellow] 2 2 3 3 4" xfId="10270"/>
    <cellStyle name="Input [yellow] 2 2 3 3 4 2" xfId="10271"/>
    <cellStyle name="Input [yellow] 2 2 3 4" xfId="10272"/>
    <cellStyle name="Input [yellow] 2 2 3 4 2" xfId="10273"/>
    <cellStyle name="Input [yellow] 2 2 3 4 2 2" xfId="10274"/>
    <cellStyle name="Input [yellow] 2 2 3 4 3" xfId="10275"/>
    <cellStyle name="Input [yellow] 2 2 3 4 3 2" xfId="10276"/>
    <cellStyle name="Input [yellow] 2 2 3 5" xfId="10277"/>
    <cellStyle name="Input [yellow] 2 2 3 5 2" xfId="10278"/>
    <cellStyle name="Input [yellow] 2 2 3 6" xfId="10279"/>
    <cellStyle name="Input [yellow] 2 2 3 6 2" xfId="10280"/>
    <cellStyle name="Input [yellow] 2 2 4" xfId="10281"/>
    <cellStyle name="Input [yellow] 2 2 4 2" xfId="10282"/>
    <cellStyle name="Input [yellow] 2 2 4 2 2" xfId="10283"/>
    <cellStyle name="Input [yellow] 2 2 4 2 2 2" xfId="10284"/>
    <cellStyle name="Input [yellow] 2 2 4 2 2 2 2" xfId="10285"/>
    <cellStyle name="Input [yellow] 2 2 4 2 2 3" xfId="10286"/>
    <cellStyle name="Input [yellow] 2 2 4 2 2 3 2" xfId="10287"/>
    <cellStyle name="Input [yellow] 2 2 4 2 3" xfId="10288"/>
    <cellStyle name="Input [yellow] 2 2 4 2 3 2" xfId="10289"/>
    <cellStyle name="Input [yellow] 2 2 4 2 4" xfId="10290"/>
    <cellStyle name="Input [yellow] 2 2 4 2 4 2" xfId="10291"/>
    <cellStyle name="Input [yellow] 2 2 4 3" xfId="10292"/>
    <cellStyle name="Input [yellow] 2 2 4 3 2" xfId="10293"/>
    <cellStyle name="Input [yellow] 2 2 4 3 2 2" xfId="10294"/>
    <cellStyle name="Input [yellow] 2 2 4 3 3" xfId="10295"/>
    <cellStyle name="Input [yellow] 2 2 4 3 3 2" xfId="10296"/>
    <cellStyle name="Input [yellow] 2 2 4 4" xfId="10297"/>
    <cellStyle name="Input [yellow] 2 2 4 4 2" xfId="10298"/>
    <cellStyle name="Input [yellow] 2 2 4 5" xfId="10299"/>
    <cellStyle name="Input [yellow] 2 2 4 5 2" xfId="10300"/>
    <cellStyle name="Input [yellow] 2 2 5" xfId="10301"/>
    <cellStyle name="Input [yellow] 2 2 5 2" xfId="10302"/>
    <cellStyle name="Input [yellow] 2 2 5 2 2" xfId="10303"/>
    <cellStyle name="Input [yellow] 2 2 5 2 2 2" xfId="10304"/>
    <cellStyle name="Input [yellow] 2 2 5 2 3" xfId="10305"/>
    <cellStyle name="Input [yellow] 2 2 5 2 3 2" xfId="10306"/>
    <cellStyle name="Input [yellow] 2 2 5 3" xfId="10307"/>
    <cellStyle name="Input [yellow] 2 2 5 3 2" xfId="10308"/>
    <cellStyle name="Input [yellow] 2 2 5 4" xfId="10309"/>
    <cellStyle name="Input [yellow] 2 2 5 4 2" xfId="10310"/>
    <cellStyle name="Input [yellow] 2 2 6" xfId="10311"/>
    <cellStyle name="Input [yellow] 2 2 6 2" xfId="10312"/>
    <cellStyle name="Input [yellow] 2 2 6 2 2" xfId="10313"/>
    <cellStyle name="Input [yellow] 2 2 6 3" xfId="10314"/>
    <cellStyle name="Input [yellow] 2 2 6 3 2" xfId="10315"/>
    <cellStyle name="Input [yellow] 2 2 7" xfId="10316"/>
    <cellStyle name="Input [yellow] 2 2 7 2" xfId="10317"/>
    <cellStyle name="Input [yellow] 2 2 8" xfId="10318"/>
    <cellStyle name="Input [yellow] 2 2 8 2" xfId="10319"/>
    <cellStyle name="Input [yellow] 2 3" xfId="10320"/>
    <cellStyle name="Input [yellow] 2 3 2" xfId="10321"/>
    <cellStyle name="Input [yellow] 2 3 2 2" xfId="10322"/>
    <cellStyle name="Input [yellow] 2 3 2 2 2" xfId="10323"/>
    <cellStyle name="Input [yellow] 2 3 2 2 2 2" xfId="10324"/>
    <cellStyle name="Input [yellow] 2 3 2 2 2 2 2" xfId="10325"/>
    <cellStyle name="Input [yellow] 2 3 2 2 2 2 2 2" xfId="10326"/>
    <cellStyle name="Input [yellow] 2 3 2 2 2 2 3" xfId="10327"/>
    <cellStyle name="Input [yellow] 2 3 2 2 2 2 3 2" xfId="10328"/>
    <cellStyle name="Input [yellow] 2 3 2 2 2 3" xfId="10329"/>
    <cellStyle name="Input [yellow] 2 3 2 2 2 3 2" xfId="10330"/>
    <cellStyle name="Input [yellow] 2 3 2 2 2 4" xfId="10331"/>
    <cellStyle name="Input [yellow] 2 3 2 2 2 4 2" xfId="10332"/>
    <cellStyle name="Input [yellow] 2 3 2 2 3" xfId="10333"/>
    <cellStyle name="Input [yellow] 2 3 2 2 3 2" xfId="10334"/>
    <cellStyle name="Input [yellow] 2 3 2 2 3 2 2" xfId="10335"/>
    <cellStyle name="Input [yellow] 2 3 2 2 3 3" xfId="10336"/>
    <cellStyle name="Input [yellow] 2 3 2 2 3 3 2" xfId="10337"/>
    <cellStyle name="Input [yellow] 2 3 2 2 4" xfId="10338"/>
    <cellStyle name="Input [yellow] 2 3 2 2 4 2" xfId="10339"/>
    <cellStyle name="Input [yellow] 2 3 2 2 5" xfId="10340"/>
    <cellStyle name="Input [yellow] 2 3 2 2 5 2" xfId="10341"/>
    <cellStyle name="Input [yellow] 2 3 2 3" xfId="10342"/>
    <cellStyle name="Input [yellow] 2 3 2 3 2" xfId="10343"/>
    <cellStyle name="Input [yellow] 2 3 2 3 2 2" xfId="10344"/>
    <cellStyle name="Input [yellow] 2 3 2 3 2 2 2" xfId="10345"/>
    <cellStyle name="Input [yellow] 2 3 2 3 2 3" xfId="10346"/>
    <cellStyle name="Input [yellow] 2 3 2 3 2 3 2" xfId="10347"/>
    <cellStyle name="Input [yellow] 2 3 2 3 3" xfId="10348"/>
    <cellStyle name="Input [yellow] 2 3 2 3 3 2" xfId="10349"/>
    <cellStyle name="Input [yellow] 2 3 2 3 4" xfId="10350"/>
    <cellStyle name="Input [yellow] 2 3 2 3 4 2" xfId="10351"/>
    <cellStyle name="Input [yellow] 2 3 2 4" xfId="10352"/>
    <cellStyle name="Input [yellow] 2 3 2 4 2" xfId="10353"/>
    <cellStyle name="Input [yellow] 2 3 2 4 2 2" xfId="10354"/>
    <cellStyle name="Input [yellow] 2 3 2 4 3" xfId="10355"/>
    <cellStyle name="Input [yellow] 2 3 2 4 3 2" xfId="10356"/>
    <cellStyle name="Input [yellow] 2 3 2 5" xfId="10357"/>
    <cellStyle name="Input [yellow] 2 3 2 5 2" xfId="10358"/>
    <cellStyle name="Input [yellow] 2 3 2 6" xfId="10359"/>
    <cellStyle name="Input [yellow] 2 3 2 6 2" xfId="10360"/>
    <cellStyle name="Input [yellow] 2 3 3" xfId="10361"/>
    <cellStyle name="Input [yellow] 2 3 3 2" xfId="10362"/>
    <cellStyle name="Input [yellow] 2 3 3 2 2" xfId="10363"/>
    <cellStyle name="Input [yellow] 2 3 3 2 2 2" xfId="10364"/>
    <cellStyle name="Input [yellow] 2 3 3 2 2 2 2" xfId="10365"/>
    <cellStyle name="Input [yellow] 2 3 3 2 2 3" xfId="10366"/>
    <cellStyle name="Input [yellow] 2 3 3 2 2 3 2" xfId="10367"/>
    <cellStyle name="Input [yellow] 2 3 3 2 3" xfId="10368"/>
    <cellStyle name="Input [yellow] 2 3 3 2 3 2" xfId="10369"/>
    <cellStyle name="Input [yellow] 2 3 3 2 4" xfId="10370"/>
    <cellStyle name="Input [yellow] 2 3 3 2 4 2" xfId="10371"/>
    <cellStyle name="Input [yellow] 2 3 3 3" xfId="10372"/>
    <cellStyle name="Input [yellow] 2 3 3 3 2" xfId="10373"/>
    <cellStyle name="Input [yellow] 2 3 3 3 2 2" xfId="10374"/>
    <cellStyle name="Input [yellow] 2 3 3 3 3" xfId="10375"/>
    <cellStyle name="Input [yellow] 2 3 3 3 3 2" xfId="10376"/>
    <cellStyle name="Input [yellow] 2 3 3 4" xfId="10377"/>
    <cellStyle name="Input [yellow] 2 3 3 4 2" xfId="10378"/>
    <cellStyle name="Input [yellow] 2 3 3 5" xfId="10379"/>
    <cellStyle name="Input [yellow] 2 3 3 5 2" xfId="10380"/>
    <cellStyle name="Input [yellow] 2 3 4" xfId="10381"/>
    <cellStyle name="Input [yellow] 2 3 4 2" xfId="10382"/>
    <cellStyle name="Input [yellow] 2 3 4 2 2" xfId="10383"/>
    <cellStyle name="Input [yellow] 2 3 4 2 2 2" xfId="10384"/>
    <cellStyle name="Input [yellow] 2 3 4 2 3" xfId="10385"/>
    <cellStyle name="Input [yellow] 2 3 4 2 3 2" xfId="10386"/>
    <cellStyle name="Input [yellow] 2 3 4 3" xfId="10387"/>
    <cellStyle name="Input [yellow] 2 3 4 3 2" xfId="10388"/>
    <cellStyle name="Input [yellow] 2 3 4 4" xfId="10389"/>
    <cellStyle name="Input [yellow] 2 3 4 4 2" xfId="10390"/>
    <cellStyle name="Input [yellow] 2 3 5" xfId="10391"/>
    <cellStyle name="Input [yellow] 2 3 5 2" xfId="10392"/>
    <cellStyle name="Input [yellow] 2 3 5 2 2" xfId="10393"/>
    <cellStyle name="Input [yellow] 2 3 5 3" xfId="10394"/>
    <cellStyle name="Input [yellow] 2 3 5 3 2" xfId="10395"/>
    <cellStyle name="Input [yellow] 2 3 6" xfId="10396"/>
    <cellStyle name="Input [yellow] 2 3 6 2" xfId="10397"/>
    <cellStyle name="Input [yellow] 2 3 7" xfId="10398"/>
    <cellStyle name="Input [yellow] 2 3 7 2" xfId="10399"/>
    <cellStyle name="Input [yellow] 2 4" xfId="10400"/>
    <cellStyle name="Input [yellow] 2 4 2" xfId="10401"/>
    <cellStyle name="Input [yellow] 2 4 2 2" xfId="10402"/>
    <cellStyle name="Input [yellow] 2 4 2 2 2" xfId="10403"/>
    <cellStyle name="Input [yellow] 2 4 2 2 2 2" xfId="10404"/>
    <cellStyle name="Input [yellow] 2 4 2 2 2 2 2" xfId="10405"/>
    <cellStyle name="Input [yellow] 2 4 2 2 2 2 2 2" xfId="10406"/>
    <cellStyle name="Input [yellow] 2 4 2 2 2 2 3" xfId="10407"/>
    <cellStyle name="Input [yellow] 2 4 2 2 2 2 3 2" xfId="10408"/>
    <cellStyle name="Input [yellow] 2 4 2 2 2 3" xfId="10409"/>
    <cellStyle name="Input [yellow] 2 4 2 2 2 3 2" xfId="10410"/>
    <cellStyle name="Input [yellow] 2 4 2 2 2 4" xfId="10411"/>
    <cellStyle name="Input [yellow] 2 4 2 2 2 4 2" xfId="10412"/>
    <cellStyle name="Input [yellow] 2 4 2 2 3" xfId="10413"/>
    <cellStyle name="Input [yellow] 2 4 2 2 3 2" xfId="10414"/>
    <cellStyle name="Input [yellow] 2 4 2 2 3 2 2" xfId="10415"/>
    <cellStyle name="Input [yellow] 2 4 2 2 3 3" xfId="10416"/>
    <cellStyle name="Input [yellow] 2 4 2 2 3 3 2" xfId="10417"/>
    <cellStyle name="Input [yellow] 2 4 2 2 4" xfId="10418"/>
    <cellStyle name="Input [yellow] 2 4 2 2 4 2" xfId="10419"/>
    <cellStyle name="Input [yellow] 2 4 2 2 5" xfId="10420"/>
    <cellStyle name="Input [yellow] 2 4 2 2 5 2" xfId="10421"/>
    <cellStyle name="Input [yellow] 2 4 2 3" xfId="10422"/>
    <cellStyle name="Input [yellow] 2 4 2 3 2" xfId="10423"/>
    <cellStyle name="Input [yellow] 2 4 2 3 2 2" xfId="10424"/>
    <cellStyle name="Input [yellow] 2 4 2 3 2 2 2" xfId="10425"/>
    <cellStyle name="Input [yellow] 2 4 2 3 2 3" xfId="10426"/>
    <cellStyle name="Input [yellow] 2 4 2 3 2 3 2" xfId="10427"/>
    <cellStyle name="Input [yellow] 2 4 2 3 3" xfId="10428"/>
    <cellStyle name="Input [yellow] 2 4 2 3 3 2" xfId="10429"/>
    <cellStyle name="Input [yellow] 2 4 2 3 4" xfId="10430"/>
    <cellStyle name="Input [yellow] 2 4 2 3 4 2" xfId="10431"/>
    <cellStyle name="Input [yellow] 2 4 2 4" xfId="10432"/>
    <cellStyle name="Input [yellow] 2 4 2 4 2" xfId="10433"/>
    <cellStyle name="Input [yellow] 2 4 2 4 2 2" xfId="10434"/>
    <cellStyle name="Input [yellow] 2 4 2 4 3" xfId="10435"/>
    <cellStyle name="Input [yellow] 2 4 2 4 3 2" xfId="10436"/>
    <cellStyle name="Input [yellow] 2 4 2 5" xfId="10437"/>
    <cellStyle name="Input [yellow] 2 4 2 5 2" xfId="10438"/>
    <cellStyle name="Input [yellow] 2 4 2 6" xfId="10439"/>
    <cellStyle name="Input [yellow] 2 4 2 6 2" xfId="10440"/>
    <cellStyle name="Input [yellow] 2 4 3" xfId="10441"/>
    <cellStyle name="Input [yellow] 2 4 3 2" xfId="10442"/>
    <cellStyle name="Input [yellow] 2 4 3 2 2" xfId="10443"/>
    <cellStyle name="Input [yellow] 2 4 3 2 2 2" xfId="10444"/>
    <cellStyle name="Input [yellow] 2 4 3 2 2 2 2" xfId="10445"/>
    <cellStyle name="Input [yellow] 2 4 3 2 2 3" xfId="10446"/>
    <cellStyle name="Input [yellow] 2 4 3 2 2 3 2" xfId="10447"/>
    <cellStyle name="Input [yellow] 2 4 3 2 3" xfId="10448"/>
    <cellStyle name="Input [yellow] 2 4 3 2 3 2" xfId="10449"/>
    <cellStyle name="Input [yellow] 2 4 3 2 4" xfId="10450"/>
    <cellStyle name="Input [yellow] 2 4 3 2 4 2" xfId="10451"/>
    <cellStyle name="Input [yellow] 2 4 3 3" xfId="10452"/>
    <cellStyle name="Input [yellow] 2 4 3 3 2" xfId="10453"/>
    <cellStyle name="Input [yellow] 2 4 3 3 2 2" xfId="10454"/>
    <cellStyle name="Input [yellow] 2 4 3 3 3" xfId="10455"/>
    <cellStyle name="Input [yellow] 2 4 3 3 3 2" xfId="10456"/>
    <cellStyle name="Input [yellow] 2 4 3 4" xfId="10457"/>
    <cellStyle name="Input [yellow] 2 4 3 4 2" xfId="10458"/>
    <cellStyle name="Input [yellow] 2 4 3 5" xfId="10459"/>
    <cellStyle name="Input [yellow] 2 4 3 5 2" xfId="10460"/>
    <cellStyle name="Input [yellow] 2 4 4" xfId="10461"/>
    <cellStyle name="Input [yellow] 2 4 4 2" xfId="10462"/>
    <cellStyle name="Input [yellow] 2 4 4 2 2" xfId="10463"/>
    <cellStyle name="Input [yellow] 2 4 4 2 2 2" xfId="10464"/>
    <cellStyle name="Input [yellow] 2 4 4 2 3" xfId="10465"/>
    <cellStyle name="Input [yellow] 2 4 4 2 3 2" xfId="10466"/>
    <cellStyle name="Input [yellow] 2 4 4 3" xfId="10467"/>
    <cellStyle name="Input [yellow] 2 4 4 3 2" xfId="10468"/>
    <cellStyle name="Input [yellow] 2 4 4 4" xfId="10469"/>
    <cellStyle name="Input [yellow] 2 4 4 4 2" xfId="10470"/>
    <cellStyle name="Input [yellow] 2 4 5" xfId="10471"/>
    <cellStyle name="Input [yellow] 2 4 5 2" xfId="10472"/>
    <cellStyle name="Input [yellow] 2 4 5 2 2" xfId="10473"/>
    <cellStyle name="Input [yellow] 2 4 5 3" xfId="10474"/>
    <cellStyle name="Input [yellow] 2 4 5 3 2" xfId="10475"/>
    <cellStyle name="Input [yellow] 2 4 6" xfId="10476"/>
    <cellStyle name="Input [yellow] 2 4 6 2" xfId="10477"/>
    <cellStyle name="Input [yellow] 2 4 7" xfId="10478"/>
    <cellStyle name="Input [yellow] 2 4 7 2" xfId="10479"/>
    <cellStyle name="Input [yellow] 2 5" xfId="10480"/>
    <cellStyle name="Input [yellow] 2 5 2" xfId="10481"/>
    <cellStyle name="Input [yellow] 2 5 2 2" xfId="10482"/>
    <cellStyle name="Input [yellow] 2 5 2 2 2" xfId="10483"/>
    <cellStyle name="Input [yellow] 2 5 2 3" xfId="10484"/>
    <cellStyle name="Input [yellow] 2 5 2 3 2" xfId="10485"/>
    <cellStyle name="Input [yellow] 2 5 3" xfId="10486"/>
    <cellStyle name="Input [yellow] 2 5 3 2" xfId="10487"/>
    <cellStyle name="Input [yellow] 2 5 4" xfId="10488"/>
    <cellStyle name="Input [yellow] 2 5 4 2" xfId="10489"/>
    <cellStyle name="Input [yellow] 2 6" xfId="10490"/>
    <cellStyle name="Input [yellow] 2 6 2" xfId="10491"/>
    <cellStyle name="Input [yellow] 2 7" xfId="10492"/>
    <cellStyle name="Input [yellow] 2 7 2" xfId="10493"/>
    <cellStyle name="Input [yellow] 2 8" xfId="10494"/>
    <cellStyle name="Input [yellow] 3" xfId="2728"/>
    <cellStyle name="Input [yellow] 3 2" xfId="10495"/>
    <cellStyle name="Input [yellow] 3 2 2" xfId="10496"/>
    <cellStyle name="Input [yellow] 3 2 2 2" xfId="10497"/>
    <cellStyle name="Input [yellow] 3 2 2 2 2" xfId="10498"/>
    <cellStyle name="Input [yellow] 3 2 2 2 2 2" xfId="10499"/>
    <cellStyle name="Input [yellow] 3 2 2 2 2 2 2" xfId="10500"/>
    <cellStyle name="Input [yellow] 3 2 2 2 2 2 2 2" xfId="10501"/>
    <cellStyle name="Input [yellow] 3 2 2 2 2 2 3" xfId="10502"/>
    <cellStyle name="Input [yellow] 3 2 2 2 2 2 3 2" xfId="10503"/>
    <cellStyle name="Input [yellow] 3 2 2 2 2 3" xfId="10504"/>
    <cellStyle name="Input [yellow] 3 2 2 2 2 3 2" xfId="10505"/>
    <cellStyle name="Input [yellow] 3 2 2 2 2 4" xfId="10506"/>
    <cellStyle name="Input [yellow] 3 2 2 2 2 4 2" xfId="10507"/>
    <cellStyle name="Input [yellow] 3 2 2 2 3" xfId="10508"/>
    <cellStyle name="Input [yellow] 3 2 2 2 3 2" xfId="10509"/>
    <cellStyle name="Input [yellow] 3 2 2 2 3 2 2" xfId="10510"/>
    <cellStyle name="Input [yellow] 3 2 2 2 3 3" xfId="10511"/>
    <cellStyle name="Input [yellow] 3 2 2 2 3 3 2" xfId="10512"/>
    <cellStyle name="Input [yellow] 3 2 2 2 4" xfId="10513"/>
    <cellStyle name="Input [yellow] 3 2 2 2 4 2" xfId="10514"/>
    <cellStyle name="Input [yellow] 3 2 2 2 5" xfId="10515"/>
    <cellStyle name="Input [yellow] 3 2 2 2 5 2" xfId="10516"/>
    <cellStyle name="Input [yellow] 3 2 2 3" xfId="10517"/>
    <cellStyle name="Input [yellow] 3 2 2 3 2" xfId="10518"/>
    <cellStyle name="Input [yellow] 3 2 2 3 2 2" xfId="10519"/>
    <cellStyle name="Input [yellow] 3 2 2 3 2 2 2" xfId="10520"/>
    <cellStyle name="Input [yellow] 3 2 2 3 2 3" xfId="10521"/>
    <cellStyle name="Input [yellow] 3 2 2 3 2 3 2" xfId="10522"/>
    <cellStyle name="Input [yellow] 3 2 2 3 3" xfId="10523"/>
    <cellStyle name="Input [yellow] 3 2 2 3 3 2" xfId="10524"/>
    <cellStyle name="Input [yellow] 3 2 2 3 4" xfId="10525"/>
    <cellStyle name="Input [yellow] 3 2 2 3 4 2" xfId="10526"/>
    <cellStyle name="Input [yellow] 3 2 2 4" xfId="10527"/>
    <cellStyle name="Input [yellow] 3 2 2 4 2" xfId="10528"/>
    <cellStyle name="Input [yellow] 3 2 2 4 2 2" xfId="10529"/>
    <cellStyle name="Input [yellow] 3 2 2 4 3" xfId="10530"/>
    <cellStyle name="Input [yellow] 3 2 2 4 3 2" xfId="10531"/>
    <cellStyle name="Input [yellow] 3 2 2 5" xfId="10532"/>
    <cellStyle name="Input [yellow] 3 2 2 5 2" xfId="10533"/>
    <cellStyle name="Input [yellow] 3 2 2 6" xfId="10534"/>
    <cellStyle name="Input [yellow] 3 2 2 6 2" xfId="10535"/>
    <cellStyle name="Input [yellow] 3 2 3" xfId="10536"/>
    <cellStyle name="Input [yellow] 3 2 3 2" xfId="10537"/>
    <cellStyle name="Input [yellow] 3 2 3 2 2" xfId="10538"/>
    <cellStyle name="Input [yellow] 3 2 3 2 2 2" xfId="10539"/>
    <cellStyle name="Input [yellow] 3 2 3 2 2 2 2" xfId="10540"/>
    <cellStyle name="Input [yellow] 3 2 3 2 2 3" xfId="10541"/>
    <cellStyle name="Input [yellow] 3 2 3 2 2 3 2" xfId="10542"/>
    <cellStyle name="Input [yellow] 3 2 3 2 3" xfId="10543"/>
    <cellStyle name="Input [yellow] 3 2 3 2 3 2" xfId="10544"/>
    <cellStyle name="Input [yellow] 3 2 3 2 4" xfId="10545"/>
    <cellStyle name="Input [yellow] 3 2 3 2 4 2" xfId="10546"/>
    <cellStyle name="Input [yellow] 3 2 3 3" xfId="10547"/>
    <cellStyle name="Input [yellow] 3 2 3 3 2" xfId="10548"/>
    <cellStyle name="Input [yellow] 3 2 3 3 2 2" xfId="10549"/>
    <cellStyle name="Input [yellow] 3 2 3 3 3" xfId="10550"/>
    <cellStyle name="Input [yellow] 3 2 3 3 3 2" xfId="10551"/>
    <cellStyle name="Input [yellow] 3 2 3 4" xfId="10552"/>
    <cellStyle name="Input [yellow] 3 2 3 4 2" xfId="10553"/>
    <cellStyle name="Input [yellow] 3 2 3 5" xfId="10554"/>
    <cellStyle name="Input [yellow] 3 2 3 5 2" xfId="10555"/>
    <cellStyle name="Input [yellow] 3 2 4" xfId="10556"/>
    <cellStyle name="Input [yellow] 3 2 4 2" xfId="10557"/>
    <cellStyle name="Input [yellow] 3 2 4 2 2" xfId="10558"/>
    <cellStyle name="Input [yellow] 3 2 4 2 2 2" xfId="10559"/>
    <cellStyle name="Input [yellow] 3 2 4 2 3" xfId="10560"/>
    <cellStyle name="Input [yellow] 3 2 4 2 3 2" xfId="10561"/>
    <cellStyle name="Input [yellow] 3 2 4 3" xfId="10562"/>
    <cellStyle name="Input [yellow] 3 2 4 3 2" xfId="10563"/>
    <cellStyle name="Input [yellow] 3 2 4 4" xfId="10564"/>
    <cellStyle name="Input [yellow] 3 2 4 4 2" xfId="10565"/>
    <cellStyle name="Input [yellow] 3 2 5" xfId="10566"/>
    <cellStyle name="Input [yellow] 3 2 5 2" xfId="10567"/>
    <cellStyle name="Input [yellow] 3 2 5 2 2" xfId="10568"/>
    <cellStyle name="Input [yellow] 3 2 5 3" xfId="10569"/>
    <cellStyle name="Input [yellow] 3 2 5 3 2" xfId="10570"/>
    <cellStyle name="Input [yellow] 3 2 6" xfId="10571"/>
    <cellStyle name="Input [yellow] 3 2 6 2" xfId="10572"/>
    <cellStyle name="Input [yellow] 3 2 7" xfId="10573"/>
    <cellStyle name="Input [yellow] 3 2 7 2" xfId="10574"/>
    <cellStyle name="Input [yellow] 3 3" xfId="10575"/>
    <cellStyle name="Input [yellow] 3 3 2" xfId="10576"/>
    <cellStyle name="Input [yellow] 3 3 2 2" xfId="10577"/>
    <cellStyle name="Input [yellow] 3 3 2 2 2" xfId="10578"/>
    <cellStyle name="Input [yellow] 3 3 2 2 2 2" xfId="10579"/>
    <cellStyle name="Input [yellow] 3 3 2 2 2 2 2" xfId="10580"/>
    <cellStyle name="Input [yellow] 3 3 2 2 2 3" xfId="10581"/>
    <cellStyle name="Input [yellow] 3 3 2 2 2 3 2" xfId="10582"/>
    <cellStyle name="Input [yellow] 3 3 2 2 3" xfId="10583"/>
    <cellStyle name="Input [yellow] 3 3 2 2 3 2" xfId="10584"/>
    <cellStyle name="Input [yellow] 3 3 2 2 4" xfId="10585"/>
    <cellStyle name="Input [yellow] 3 3 2 2 4 2" xfId="10586"/>
    <cellStyle name="Input [yellow] 3 3 2 3" xfId="10587"/>
    <cellStyle name="Input [yellow] 3 3 2 3 2" xfId="10588"/>
    <cellStyle name="Input [yellow] 3 3 2 3 2 2" xfId="10589"/>
    <cellStyle name="Input [yellow] 3 3 2 3 3" xfId="10590"/>
    <cellStyle name="Input [yellow] 3 3 2 3 3 2" xfId="10591"/>
    <cellStyle name="Input [yellow] 3 3 2 4" xfId="10592"/>
    <cellStyle name="Input [yellow] 3 3 2 4 2" xfId="10593"/>
    <cellStyle name="Input [yellow] 3 3 2 5" xfId="10594"/>
    <cellStyle name="Input [yellow] 3 3 2 5 2" xfId="10595"/>
    <cellStyle name="Input [yellow] 3 3 3" xfId="10596"/>
    <cellStyle name="Input [yellow] 3 3 3 2" xfId="10597"/>
    <cellStyle name="Input [yellow] 3 3 3 2 2" xfId="10598"/>
    <cellStyle name="Input [yellow] 3 3 3 2 2 2" xfId="10599"/>
    <cellStyle name="Input [yellow] 3 3 3 2 3" xfId="10600"/>
    <cellStyle name="Input [yellow] 3 3 3 2 3 2" xfId="10601"/>
    <cellStyle name="Input [yellow] 3 3 3 3" xfId="10602"/>
    <cellStyle name="Input [yellow] 3 3 3 3 2" xfId="10603"/>
    <cellStyle name="Input [yellow] 3 3 3 4" xfId="10604"/>
    <cellStyle name="Input [yellow] 3 3 3 4 2" xfId="10605"/>
    <cellStyle name="Input [yellow] 3 3 4" xfId="10606"/>
    <cellStyle name="Input [yellow] 3 3 4 2" xfId="10607"/>
    <cellStyle name="Input [yellow] 3 3 4 2 2" xfId="10608"/>
    <cellStyle name="Input [yellow] 3 3 4 3" xfId="10609"/>
    <cellStyle name="Input [yellow] 3 3 4 3 2" xfId="10610"/>
    <cellStyle name="Input [yellow] 3 3 5" xfId="10611"/>
    <cellStyle name="Input [yellow] 3 3 5 2" xfId="10612"/>
    <cellStyle name="Input [yellow] 3 3 6" xfId="10613"/>
    <cellStyle name="Input [yellow] 3 3 6 2" xfId="10614"/>
    <cellStyle name="Input [yellow] 3 4" xfId="10615"/>
    <cellStyle name="Input [yellow] 3 4 2" xfId="10616"/>
    <cellStyle name="Input [yellow] 3 4 2 2" xfId="10617"/>
    <cellStyle name="Input [yellow] 3 4 2 2 2" xfId="10618"/>
    <cellStyle name="Input [yellow] 3 4 2 2 2 2" xfId="10619"/>
    <cellStyle name="Input [yellow] 3 4 2 2 3" xfId="10620"/>
    <cellStyle name="Input [yellow] 3 4 2 2 3 2" xfId="10621"/>
    <cellStyle name="Input [yellow] 3 4 2 3" xfId="10622"/>
    <cellStyle name="Input [yellow] 3 4 2 3 2" xfId="10623"/>
    <cellStyle name="Input [yellow] 3 4 2 4" xfId="10624"/>
    <cellStyle name="Input [yellow] 3 4 2 4 2" xfId="10625"/>
    <cellStyle name="Input [yellow] 3 4 3" xfId="10626"/>
    <cellStyle name="Input [yellow] 3 4 3 2" xfId="10627"/>
    <cellStyle name="Input [yellow] 3 4 3 2 2" xfId="10628"/>
    <cellStyle name="Input [yellow] 3 4 3 3" xfId="10629"/>
    <cellStyle name="Input [yellow] 3 4 3 3 2" xfId="10630"/>
    <cellStyle name="Input [yellow] 3 4 4" xfId="10631"/>
    <cellStyle name="Input [yellow] 3 4 4 2" xfId="10632"/>
    <cellStyle name="Input [yellow] 3 4 5" xfId="10633"/>
    <cellStyle name="Input [yellow] 3 4 5 2" xfId="10634"/>
    <cellStyle name="Input [yellow] 3 5" xfId="10635"/>
    <cellStyle name="Input [yellow] 3 5 2" xfId="10636"/>
    <cellStyle name="Input [yellow] 3 5 2 2" xfId="10637"/>
    <cellStyle name="Input [yellow] 3 5 2 2 2" xfId="10638"/>
    <cellStyle name="Input [yellow] 3 5 2 3" xfId="10639"/>
    <cellStyle name="Input [yellow] 3 5 2 3 2" xfId="10640"/>
    <cellStyle name="Input [yellow] 3 5 3" xfId="10641"/>
    <cellStyle name="Input [yellow] 3 5 3 2" xfId="10642"/>
    <cellStyle name="Input [yellow] 3 5 4" xfId="10643"/>
    <cellStyle name="Input [yellow] 3 5 4 2" xfId="10644"/>
    <cellStyle name="Input [yellow] 3 6" xfId="10645"/>
    <cellStyle name="Input [yellow] 3 6 2" xfId="10646"/>
    <cellStyle name="Input [yellow] 3 6 2 2" xfId="10647"/>
    <cellStyle name="Input [yellow] 3 6 3" xfId="10648"/>
    <cellStyle name="Input [yellow] 3 6 3 2" xfId="10649"/>
    <cellStyle name="Input [yellow] 3 7" xfId="10650"/>
    <cellStyle name="Input [yellow] 3 7 2" xfId="10651"/>
    <cellStyle name="Input [yellow] 3 8" xfId="10652"/>
    <cellStyle name="Input [yellow] 3 8 2" xfId="10653"/>
    <cellStyle name="Input [yellow] 3 9" xfId="10654"/>
    <cellStyle name="Input [yellow] 4" xfId="2729"/>
    <cellStyle name="Input [yellow] 4 2" xfId="10655"/>
    <cellStyle name="Input [yellow] 4 2 2" xfId="10656"/>
    <cellStyle name="Input [yellow] 4 2 2 2" xfId="10657"/>
    <cellStyle name="Input [yellow] 4 2 2 2 2" xfId="10658"/>
    <cellStyle name="Input [yellow] 4 2 2 2 2 2" xfId="10659"/>
    <cellStyle name="Input [yellow] 4 2 2 2 2 2 2" xfId="10660"/>
    <cellStyle name="Input [yellow] 4 2 2 2 2 3" xfId="10661"/>
    <cellStyle name="Input [yellow] 4 2 2 2 2 3 2" xfId="10662"/>
    <cellStyle name="Input [yellow] 4 2 2 2 3" xfId="10663"/>
    <cellStyle name="Input [yellow] 4 2 2 2 3 2" xfId="10664"/>
    <cellStyle name="Input [yellow] 4 2 2 2 4" xfId="10665"/>
    <cellStyle name="Input [yellow] 4 2 2 2 4 2" xfId="10666"/>
    <cellStyle name="Input [yellow] 4 2 2 3" xfId="10667"/>
    <cellStyle name="Input [yellow] 4 2 2 3 2" xfId="10668"/>
    <cellStyle name="Input [yellow] 4 2 2 3 2 2" xfId="10669"/>
    <cellStyle name="Input [yellow] 4 2 2 3 3" xfId="10670"/>
    <cellStyle name="Input [yellow] 4 2 2 3 3 2" xfId="10671"/>
    <cellStyle name="Input [yellow] 4 2 2 4" xfId="10672"/>
    <cellStyle name="Input [yellow] 4 2 2 4 2" xfId="10673"/>
    <cellStyle name="Input [yellow] 4 2 2 5" xfId="10674"/>
    <cellStyle name="Input [yellow] 4 2 2 5 2" xfId="10675"/>
    <cellStyle name="Input [yellow] 4 2 3" xfId="10676"/>
    <cellStyle name="Input [yellow] 4 2 3 2" xfId="10677"/>
    <cellStyle name="Input [yellow] 4 2 3 2 2" xfId="10678"/>
    <cellStyle name="Input [yellow] 4 2 3 2 2 2" xfId="10679"/>
    <cellStyle name="Input [yellow] 4 2 3 2 3" xfId="10680"/>
    <cellStyle name="Input [yellow] 4 2 3 2 3 2" xfId="10681"/>
    <cellStyle name="Input [yellow] 4 2 3 3" xfId="10682"/>
    <cellStyle name="Input [yellow] 4 2 3 3 2" xfId="10683"/>
    <cellStyle name="Input [yellow] 4 2 3 4" xfId="10684"/>
    <cellStyle name="Input [yellow] 4 2 3 4 2" xfId="10685"/>
    <cellStyle name="Input [yellow] 4 2 4" xfId="10686"/>
    <cellStyle name="Input [yellow] 4 2 4 2" xfId="10687"/>
    <cellStyle name="Input [yellow] 4 2 4 2 2" xfId="10688"/>
    <cellStyle name="Input [yellow] 4 2 4 3" xfId="10689"/>
    <cellStyle name="Input [yellow] 4 2 4 3 2" xfId="10690"/>
    <cellStyle name="Input [yellow] 4 2 5" xfId="10691"/>
    <cellStyle name="Input [yellow] 4 2 5 2" xfId="10692"/>
    <cellStyle name="Input [yellow] 4 2 6" xfId="10693"/>
    <cellStyle name="Input [yellow] 4 2 6 2" xfId="10694"/>
    <cellStyle name="Input [yellow] 4 3" xfId="10695"/>
    <cellStyle name="Input [yellow] 4 3 2" xfId="10696"/>
    <cellStyle name="Input [yellow] 4 3 2 2" xfId="10697"/>
    <cellStyle name="Input [yellow] 4 3 2 2 2" xfId="10698"/>
    <cellStyle name="Input [yellow] 4 3 2 2 2 2" xfId="10699"/>
    <cellStyle name="Input [yellow] 4 3 2 2 3" xfId="10700"/>
    <cellStyle name="Input [yellow] 4 3 2 2 3 2" xfId="10701"/>
    <cellStyle name="Input [yellow] 4 3 2 3" xfId="10702"/>
    <cellStyle name="Input [yellow] 4 3 2 3 2" xfId="10703"/>
    <cellStyle name="Input [yellow] 4 3 2 4" xfId="10704"/>
    <cellStyle name="Input [yellow] 4 3 2 4 2" xfId="10705"/>
    <cellStyle name="Input [yellow] 4 3 3" xfId="10706"/>
    <cellStyle name="Input [yellow] 4 3 3 2" xfId="10707"/>
    <cellStyle name="Input [yellow] 4 3 3 2 2" xfId="10708"/>
    <cellStyle name="Input [yellow] 4 3 3 3" xfId="10709"/>
    <cellStyle name="Input [yellow] 4 3 3 3 2" xfId="10710"/>
    <cellStyle name="Input [yellow] 4 3 4" xfId="10711"/>
    <cellStyle name="Input [yellow] 4 3 4 2" xfId="10712"/>
    <cellStyle name="Input [yellow] 4 3 5" xfId="10713"/>
    <cellStyle name="Input [yellow] 4 3 5 2" xfId="10714"/>
    <cellStyle name="Input [yellow] 4 4" xfId="10715"/>
    <cellStyle name="Input [yellow] 4 4 2" xfId="10716"/>
    <cellStyle name="Input [yellow] 4 4 2 2" xfId="10717"/>
    <cellStyle name="Input [yellow] 4 4 2 2 2" xfId="10718"/>
    <cellStyle name="Input [yellow] 4 4 2 3" xfId="10719"/>
    <cellStyle name="Input [yellow] 4 4 2 3 2" xfId="10720"/>
    <cellStyle name="Input [yellow] 4 4 3" xfId="10721"/>
    <cellStyle name="Input [yellow] 4 4 3 2" xfId="10722"/>
    <cellStyle name="Input [yellow] 4 4 4" xfId="10723"/>
    <cellStyle name="Input [yellow] 4 4 4 2" xfId="10724"/>
    <cellStyle name="Input [yellow] 4 5" xfId="10725"/>
    <cellStyle name="Input [yellow] 4 5 2" xfId="10726"/>
    <cellStyle name="Input [yellow] 4 5 2 2" xfId="10727"/>
    <cellStyle name="Input [yellow] 4 5 3" xfId="10728"/>
    <cellStyle name="Input [yellow] 4 5 3 2" xfId="10729"/>
    <cellStyle name="Input [yellow] 4 6" xfId="10730"/>
    <cellStyle name="Input [yellow] 4 6 2" xfId="10731"/>
    <cellStyle name="Input [yellow] 4 7" xfId="10732"/>
    <cellStyle name="Input [yellow] 4 7 2" xfId="10733"/>
    <cellStyle name="Input [yellow] 4 8" xfId="10734"/>
    <cellStyle name="Input [yellow] 5" xfId="2730"/>
    <cellStyle name="Input [yellow] 5 2" xfId="10735"/>
    <cellStyle name="Input [yellow] 5 2 2" xfId="10736"/>
    <cellStyle name="Input [yellow] 5 2 2 2" xfId="10737"/>
    <cellStyle name="Input [yellow] 5 2 2 2 2" xfId="10738"/>
    <cellStyle name="Input [yellow] 5 2 2 2 2 2" xfId="10739"/>
    <cellStyle name="Input [yellow] 5 2 2 2 2 2 2" xfId="10740"/>
    <cellStyle name="Input [yellow] 5 2 2 2 2 3" xfId="10741"/>
    <cellStyle name="Input [yellow] 5 2 2 2 2 3 2" xfId="10742"/>
    <cellStyle name="Input [yellow] 5 2 2 2 3" xfId="10743"/>
    <cellStyle name="Input [yellow] 5 2 2 2 3 2" xfId="10744"/>
    <cellStyle name="Input [yellow] 5 2 2 2 4" xfId="10745"/>
    <cellStyle name="Input [yellow] 5 2 2 2 4 2" xfId="10746"/>
    <cellStyle name="Input [yellow] 5 2 2 3" xfId="10747"/>
    <cellStyle name="Input [yellow] 5 2 2 3 2" xfId="10748"/>
    <cellStyle name="Input [yellow] 5 2 2 3 2 2" xfId="10749"/>
    <cellStyle name="Input [yellow] 5 2 2 3 3" xfId="10750"/>
    <cellStyle name="Input [yellow] 5 2 2 3 3 2" xfId="10751"/>
    <cellStyle name="Input [yellow] 5 2 2 4" xfId="10752"/>
    <cellStyle name="Input [yellow] 5 2 2 4 2" xfId="10753"/>
    <cellStyle name="Input [yellow] 5 2 2 5" xfId="10754"/>
    <cellStyle name="Input [yellow] 5 2 2 5 2" xfId="10755"/>
    <cellStyle name="Input [yellow] 5 2 3" xfId="10756"/>
    <cellStyle name="Input [yellow] 5 2 3 2" xfId="10757"/>
    <cellStyle name="Input [yellow] 5 2 3 2 2" xfId="10758"/>
    <cellStyle name="Input [yellow] 5 2 3 2 2 2" xfId="10759"/>
    <cellStyle name="Input [yellow] 5 2 3 2 3" xfId="10760"/>
    <cellStyle name="Input [yellow] 5 2 3 2 3 2" xfId="10761"/>
    <cellStyle name="Input [yellow] 5 2 3 3" xfId="10762"/>
    <cellStyle name="Input [yellow] 5 2 3 3 2" xfId="10763"/>
    <cellStyle name="Input [yellow] 5 2 3 4" xfId="10764"/>
    <cellStyle name="Input [yellow] 5 2 3 4 2" xfId="10765"/>
    <cellStyle name="Input [yellow] 5 2 4" xfId="10766"/>
    <cellStyle name="Input [yellow] 5 2 4 2" xfId="10767"/>
    <cellStyle name="Input [yellow] 5 2 4 2 2" xfId="10768"/>
    <cellStyle name="Input [yellow] 5 2 4 3" xfId="10769"/>
    <cellStyle name="Input [yellow] 5 2 4 3 2" xfId="10770"/>
    <cellStyle name="Input [yellow] 5 2 5" xfId="10771"/>
    <cellStyle name="Input [yellow] 5 2 5 2" xfId="10772"/>
    <cellStyle name="Input [yellow] 5 2 6" xfId="10773"/>
    <cellStyle name="Input [yellow] 5 2 6 2" xfId="10774"/>
    <cellStyle name="Input [yellow] 5 3" xfId="10775"/>
    <cellStyle name="Input [yellow] 5 3 2" xfId="10776"/>
    <cellStyle name="Input [yellow] 5 3 2 2" xfId="10777"/>
    <cellStyle name="Input [yellow] 5 3 2 2 2" xfId="10778"/>
    <cellStyle name="Input [yellow] 5 3 2 2 2 2" xfId="10779"/>
    <cellStyle name="Input [yellow] 5 3 2 2 3" xfId="10780"/>
    <cellStyle name="Input [yellow] 5 3 2 2 3 2" xfId="10781"/>
    <cellStyle name="Input [yellow] 5 3 2 3" xfId="10782"/>
    <cellStyle name="Input [yellow] 5 3 2 3 2" xfId="10783"/>
    <cellStyle name="Input [yellow] 5 3 2 4" xfId="10784"/>
    <cellStyle name="Input [yellow] 5 3 2 4 2" xfId="10785"/>
    <cellStyle name="Input [yellow] 5 3 3" xfId="10786"/>
    <cellStyle name="Input [yellow] 5 3 3 2" xfId="10787"/>
    <cellStyle name="Input [yellow] 5 3 3 2 2" xfId="10788"/>
    <cellStyle name="Input [yellow] 5 3 3 3" xfId="10789"/>
    <cellStyle name="Input [yellow] 5 3 3 3 2" xfId="10790"/>
    <cellStyle name="Input [yellow] 5 3 4" xfId="10791"/>
    <cellStyle name="Input [yellow] 5 3 4 2" xfId="10792"/>
    <cellStyle name="Input [yellow] 5 3 5" xfId="10793"/>
    <cellStyle name="Input [yellow] 5 3 5 2" xfId="10794"/>
    <cellStyle name="Input [yellow] 5 4" xfId="10795"/>
    <cellStyle name="Input [yellow] 5 4 2" xfId="10796"/>
    <cellStyle name="Input [yellow] 5 4 2 2" xfId="10797"/>
    <cellStyle name="Input [yellow] 5 4 2 2 2" xfId="10798"/>
    <cellStyle name="Input [yellow] 5 4 2 3" xfId="10799"/>
    <cellStyle name="Input [yellow] 5 4 2 3 2" xfId="10800"/>
    <cellStyle name="Input [yellow] 5 4 3" xfId="10801"/>
    <cellStyle name="Input [yellow] 5 4 3 2" xfId="10802"/>
    <cellStyle name="Input [yellow] 5 4 4" xfId="10803"/>
    <cellStyle name="Input [yellow] 5 4 4 2" xfId="10804"/>
    <cellStyle name="Input [yellow] 5 5" xfId="10805"/>
    <cellStyle name="Input [yellow] 5 5 2" xfId="10806"/>
    <cellStyle name="Input [yellow] 5 5 2 2" xfId="10807"/>
    <cellStyle name="Input [yellow] 5 5 3" xfId="10808"/>
    <cellStyle name="Input [yellow] 5 5 3 2" xfId="10809"/>
    <cellStyle name="Input [yellow] 5 6" xfId="10810"/>
    <cellStyle name="Input [yellow] 5 6 2" xfId="10811"/>
    <cellStyle name="Input [yellow] 5 7" xfId="10812"/>
    <cellStyle name="Input [yellow] 5 7 2" xfId="10813"/>
    <cellStyle name="Input [yellow] 5 8" xfId="10814"/>
    <cellStyle name="Input [yellow] 6" xfId="2731"/>
    <cellStyle name="Input [yellow] 6 2" xfId="10815"/>
    <cellStyle name="Input [yellow] 6 2 2" xfId="10816"/>
    <cellStyle name="Input [yellow] 6 2 2 2" xfId="10817"/>
    <cellStyle name="Input [yellow] 6 2 3" xfId="10818"/>
    <cellStyle name="Input [yellow] 6 2 3 2" xfId="10819"/>
    <cellStyle name="Input [yellow] 6 3" xfId="10820"/>
    <cellStyle name="Input [yellow] 6 3 2" xfId="10821"/>
    <cellStyle name="Input [yellow] 6 4" xfId="10822"/>
    <cellStyle name="Input [yellow] 6 4 2" xfId="10823"/>
    <cellStyle name="Input [yellow] 7" xfId="10824"/>
    <cellStyle name="Input [yellow] 7 2" xfId="10825"/>
    <cellStyle name="Input [yellow] 8" xfId="10826"/>
    <cellStyle name="Input [yellow] 8 2" xfId="10827"/>
    <cellStyle name="Input [yellow] 9" xfId="10828"/>
    <cellStyle name="Input [yellow]_(C) WHE Proforma with ITC cash grant 10 Yr Amort_for deferral_102809" xfId="2732"/>
    <cellStyle name="Input 10" xfId="10829"/>
    <cellStyle name="Input 10 2" xfId="10830"/>
    <cellStyle name="Input 10 2 2" xfId="10831"/>
    <cellStyle name="Input 10 2 2 2" xfId="10832"/>
    <cellStyle name="Input 10 2 2 2 2" xfId="10833"/>
    <cellStyle name="Input 10 2 3" xfId="10834"/>
    <cellStyle name="Input 10 2 3 2" xfId="10835"/>
    <cellStyle name="Input 10 2 4" xfId="10836"/>
    <cellStyle name="Input 10 3" xfId="10837"/>
    <cellStyle name="Input 10 3 2" xfId="10838"/>
    <cellStyle name="Input 10 3 2 2" xfId="10839"/>
    <cellStyle name="Input 10 3 2 2 2" xfId="10840"/>
    <cellStyle name="Input 10 3 3" xfId="10841"/>
    <cellStyle name="Input 10 3 3 2" xfId="10842"/>
    <cellStyle name="Input 10 4" xfId="10843"/>
    <cellStyle name="Input 10 4 2" xfId="10844"/>
    <cellStyle name="Input 10 4 2 2" xfId="10845"/>
    <cellStyle name="Input 10 4 2 2 2" xfId="10846"/>
    <cellStyle name="Input 10 4 3" xfId="10847"/>
    <cellStyle name="Input 10 4 3 2" xfId="10848"/>
    <cellStyle name="Input 10 5" xfId="10849"/>
    <cellStyle name="Input 10 5 2" xfId="10850"/>
    <cellStyle name="Input 10 5 2 2" xfId="10851"/>
    <cellStyle name="Input 10 5 2 2 2" xfId="10852"/>
    <cellStyle name="Input 10 5 3" xfId="10853"/>
    <cellStyle name="Input 10 5 3 2" xfId="10854"/>
    <cellStyle name="Input 10 6" xfId="10855"/>
    <cellStyle name="Input 10 6 2" xfId="10856"/>
    <cellStyle name="Input 10 6 2 2" xfId="10857"/>
    <cellStyle name="Input 10 6 2 2 2" xfId="10858"/>
    <cellStyle name="Input 10 6 3" xfId="10859"/>
    <cellStyle name="Input 10 6 3 2" xfId="10860"/>
    <cellStyle name="Input 10 7" xfId="10861"/>
    <cellStyle name="Input 10 7 2" xfId="10862"/>
    <cellStyle name="Input 10 7 2 2" xfId="10863"/>
    <cellStyle name="Input 10 7 2 2 2" xfId="10864"/>
    <cellStyle name="Input 10 7 3" xfId="10865"/>
    <cellStyle name="Input 10 7 3 2" xfId="10866"/>
    <cellStyle name="Input 10 8" xfId="10867"/>
    <cellStyle name="Input 10 8 2" xfId="10868"/>
    <cellStyle name="Input 10 8 2 2" xfId="10869"/>
    <cellStyle name="Input 10 9" xfId="10870"/>
    <cellStyle name="Input 11" xfId="10871"/>
    <cellStyle name="Input 11 2" xfId="10872"/>
    <cellStyle name="Input 11 2 2" xfId="10873"/>
    <cellStyle name="Input 11 2 2 2" xfId="10874"/>
    <cellStyle name="Input 11 2 2 2 2" xfId="10875"/>
    <cellStyle name="Input 11 2 3" xfId="10876"/>
    <cellStyle name="Input 11 2 3 2" xfId="10877"/>
    <cellStyle name="Input 11 3" xfId="10878"/>
    <cellStyle name="Input 11 3 2" xfId="10879"/>
    <cellStyle name="Input 11 3 2 2" xfId="10880"/>
    <cellStyle name="Input 11 3 2 2 2" xfId="10881"/>
    <cellStyle name="Input 11 3 3" xfId="10882"/>
    <cellStyle name="Input 11 3 3 2" xfId="10883"/>
    <cellStyle name="Input 11 4" xfId="10884"/>
    <cellStyle name="Input 11 4 2" xfId="10885"/>
    <cellStyle name="Input 11 4 2 2" xfId="10886"/>
    <cellStyle name="Input 11 4 2 2 2" xfId="10887"/>
    <cellStyle name="Input 11 4 3" xfId="10888"/>
    <cellStyle name="Input 11 4 3 2" xfId="10889"/>
    <cellStyle name="Input 11 5" xfId="10890"/>
    <cellStyle name="Input 11 5 2" xfId="10891"/>
    <cellStyle name="Input 11 5 2 2" xfId="10892"/>
    <cellStyle name="Input 11 5 2 2 2" xfId="10893"/>
    <cellStyle name="Input 11 5 3" xfId="10894"/>
    <cellStyle name="Input 11 5 3 2" xfId="10895"/>
    <cellStyle name="Input 11 6" xfId="10896"/>
    <cellStyle name="Input 11 6 2" xfId="10897"/>
    <cellStyle name="Input 11 6 2 2" xfId="10898"/>
    <cellStyle name="Input 11 6 2 2 2" xfId="10899"/>
    <cellStyle name="Input 11 6 3" xfId="10900"/>
    <cellStyle name="Input 11 6 3 2" xfId="10901"/>
    <cellStyle name="Input 11 7" xfId="10902"/>
    <cellStyle name="Input 11 7 2" xfId="10903"/>
    <cellStyle name="Input 11 7 2 2" xfId="10904"/>
    <cellStyle name="Input 11 7 2 2 2" xfId="10905"/>
    <cellStyle name="Input 11 7 3" xfId="10906"/>
    <cellStyle name="Input 11 7 3 2" xfId="10907"/>
    <cellStyle name="Input 11 8" xfId="10908"/>
    <cellStyle name="Input 11 8 2" xfId="10909"/>
    <cellStyle name="Input 11 8 2 2" xfId="10910"/>
    <cellStyle name="Input 11 9" xfId="10911"/>
    <cellStyle name="Input 12" xfId="10912"/>
    <cellStyle name="Input 12 2" xfId="10913"/>
    <cellStyle name="Input 12 2 2" xfId="10914"/>
    <cellStyle name="Input 12 2 2 2" xfId="10915"/>
    <cellStyle name="Input 12 2 2 2 2" xfId="10916"/>
    <cellStyle name="Input 12 2 3" xfId="10917"/>
    <cellStyle name="Input 12 2 3 2" xfId="10918"/>
    <cellStyle name="Input 12 3" xfId="10919"/>
    <cellStyle name="Input 12 3 2" xfId="10920"/>
    <cellStyle name="Input 12 3 2 2" xfId="10921"/>
    <cellStyle name="Input 12 3 2 2 2" xfId="10922"/>
    <cellStyle name="Input 12 3 3" xfId="10923"/>
    <cellStyle name="Input 12 3 3 2" xfId="10924"/>
    <cellStyle name="Input 12 4" xfId="10925"/>
    <cellStyle name="Input 12 4 2" xfId="10926"/>
    <cellStyle name="Input 12 4 2 2" xfId="10927"/>
    <cellStyle name="Input 12 4 2 2 2" xfId="10928"/>
    <cellStyle name="Input 12 4 3" xfId="10929"/>
    <cellStyle name="Input 12 4 3 2" xfId="10930"/>
    <cellStyle name="Input 12 5" xfId="10931"/>
    <cellStyle name="Input 12 5 2" xfId="10932"/>
    <cellStyle name="Input 12 5 2 2" xfId="10933"/>
    <cellStyle name="Input 12 5 2 2 2" xfId="10934"/>
    <cellStyle name="Input 12 5 3" xfId="10935"/>
    <cellStyle name="Input 12 5 3 2" xfId="10936"/>
    <cellStyle name="Input 12 6" xfId="10937"/>
    <cellStyle name="Input 12 6 2" xfId="10938"/>
    <cellStyle name="Input 12 6 2 2" xfId="10939"/>
    <cellStyle name="Input 12 6 2 2 2" xfId="10940"/>
    <cellStyle name="Input 12 6 3" xfId="10941"/>
    <cellStyle name="Input 12 6 3 2" xfId="10942"/>
    <cellStyle name="Input 12 7" xfId="10943"/>
    <cellStyle name="Input 12 7 2" xfId="10944"/>
    <cellStyle name="Input 12 7 2 2" xfId="10945"/>
    <cellStyle name="Input 12 7 2 2 2" xfId="10946"/>
    <cellStyle name="Input 12 7 3" xfId="10947"/>
    <cellStyle name="Input 12 7 3 2" xfId="10948"/>
    <cellStyle name="Input 12 8" xfId="10949"/>
    <cellStyle name="Input 12 8 2" xfId="10950"/>
    <cellStyle name="Input 12 8 2 2" xfId="10951"/>
    <cellStyle name="Input 12 9" xfId="10952"/>
    <cellStyle name="Input 13" xfId="10953"/>
    <cellStyle name="Input 13 2" xfId="10954"/>
    <cellStyle name="Input 13 2 2" xfId="10955"/>
    <cellStyle name="Input 13 2 2 2" xfId="10956"/>
    <cellStyle name="Input 13 2 2 2 2" xfId="10957"/>
    <cellStyle name="Input 13 2 3" xfId="10958"/>
    <cellStyle name="Input 13 2 3 2" xfId="10959"/>
    <cellStyle name="Input 13 3" xfId="10960"/>
    <cellStyle name="Input 13 3 2" xfId="10961"/>
    <cellStyle name="Input 13 3 2 2" xfId="10962"/>
    <cellStyle name="Input 13 3 2 2 2" xfId="10963"/>
    <cellStyle name="Input 13 3 3" xfId="10964"/>
    <cellStyle name="Input 13 3 3 2" xfId="10965"/>
    <cellStyle name="Input 13 4" xfId="10966"/>
    <cellStyle name="Input 13 4 2" xfId="10967"/>
    <cellStyle name="Input 13 4 2 2" xfId="10968"/>
    <cellStyle name="Input 13 4 2 2 2" xfId="10969"/>
    <cellStyle name="Input 13 4 3" xfId="10970"/>
    <cellStyle name="Input 13 4 3 2" xfId="10971"/>
    <cellStyle name="Input 13 5" xfId="10972"/>
    <cellStyle name="Input 13 5 2" xfId="10973"/>
    <cellStyle name="Input 13 5 2 2" xfId="10974"/>
    <cellStyle name="Input 13 5 2 2 2" xfId="10975"/>
    <cellStyle name="Input 13 5 3" xfId="10976"/>
    <cellStyle name="Input 13 5 3 2" xfId="10977"/>
    <cellStyle name="Input 13 6" xfId="10978"/>
    <cellStyle name="Input 13 6 2" xfId="10979"/>
    <cellStyle name="Input 13 6 2 2" xfId="10980"/>
    <cellStyle name="Input 13 6 2 2 2" xfId="10981"/>
    <cellStyle name="Input 13 6 3" xfId="10982"/>
    <cellStyle name="Input 13 6 3 2" xfId="10983"/>
    <cellStyle name="Input 13 7" xfId="10984"/>
    <cellStyle name="Input 13 7 2" xfId="10985"/>
    <cellStyle name="Input 13 7 2 2" xfId="10986"/>
    <cellStyle name="Input 13 7 2 2 2" xfId="10987"/>
    <cellStyle name="Input 13 7 3" xfId="10988"/>
    <cellStyle name="Input 13 7 3 2" xfId="10989"/>
    <cellStyle name="Input 13 8" xfId="10990"/>
    <cellStyle name="Input 13 8 2" xfId="10991"/>
    <cellStyle name="Input 13 8 2 2" xfId="10992"/>
    <cellStyle name="Input 13 9" xfId="10993"/>
    <cellStyle name="Input 14" xfId="10994"/>
    <cellStyle name="Input 14 2" xfId="10995"/>
    <cellStyle name="Input 14 2 2" xfId="10996"/>
    <cellStyle name="Input 14 2 2 2" xfId="10997"/>
    <cellStyle name="Input 14 2 2 2 2" xfId="10998"/>
    <cellStyle name="Input 14 2 3" xfId="10999"/>
    <cellStyle name="Input 14 2 3 2" xfId="11000"/>
    <cellStyle name="Input 14 3" xfId="11001"/>
    <cellStyle name="Input 14 3 2" xfId="11002"/>
    <cellStyle name="Input 14 3 2 2" xfId="11003"/>
    <cellStyle name="Input 14 3 2 2 2" xfId="11004"/>
    <cellStyle name="Input 14 3 3" xfId="11005"/>
    <cellStyle name="Input 14 3 3 2" xfId="11006"/>
    <cellStyle name="Input 14 4" xfId="11007"/>
    <cellStyle name="Input 14 4 2" xfId="11008"/>
    <cellStyle name="Input 14 4 2 2" xfId="11009"/>
    <cellStyle name="Input 14 4 2 2 2" xfId="11010"/>
    <cellStyle name="Input 14 4 3" xfId="11011"/>
    <cellStyle name="Input 14 4 3 2" xfId="11012"/>
    <cellStyle name="Input 14 5" xfId="11013"/>
    <cellStyle name="Input 14 5 2" xfId="11014"/>
    <cellStyle name="Input 14 5 2 2" xfId="11015"/>
    <cellStyle name="Input 14 5 2 2 2" xfId="11016"/>
    <cellStyle name="Input 14 5 3" xfId="11017"/>
    <cellStyle name="Input 14 5 3 2" xfId="11018"/>
    <cellStyle name="Input 14 6" xfId="11019"/>
    <cellStyle name="Input 14 6 2" xfId="11020"/>
    <cellStyle name="Input 14 6 2 2" xfId="11021"/>
    <cellStyle name="Input 14 6 2 2 2" xfId="11022"/>
    <cellStyle name="Input 14 6 3" xfId="11023"/>
    <cellStyle name="Input 14 6 3 2" xfId="11024"/>
    <cellStyle name="Input 14 7" xfId="11025"/>
    <cellStyle name="Input 14 7 2" xfId="11026"/>
    <cellStyle name="Input 14 7 2 2" xfId="11027"/>
    <cellStyle name="Input 14 7 2 2 2" xfId="11028"/>
    <cellStyle name="Input 14 7 3" xfId="11029"/>
    <cellStyle name="Input 14 7 3 2" xfId="11030"/>
    <cellStyle name="Input 14 8" xfId="11031"/>
    <cellStyle name="Input 14 8 2" xfId="11032"/>
    <cellStyle name="Input 14 8 2 2" xfId="11033"/>
    <cellStyle name="Input 14 9" xfId="11034"/>
    <cellStyle name="Input 15" xfId="11035"/>
    <cellStyle name="Input 15 2" xfId="11036"/>
    <cellStyle name="Input 15 2 2" xfId="11037"/>
    <cellStyle name="Input 15 2 2 2" xfId="11038"/>
    <cellStyle name="Input 15 2 2 2 2" xfId="11039"/>
    <cellStyle name="Input 15 2 3" xfId="11040"/>
    <cellStyle name="Input 15 2 3 2" xfId="11041"/>
    <cellStyle name="Input 15 3" xfId="11042"/>
    <cellStyle name="Input 15 3 2" xfId="11043"/>
    <cellStyle name="Input 15 3 2 2" xfId="11044"/>
    <cellStyle name="Input 15 3 2 2 2" xfId="11045"/>
    <cellStyle name="Input 15 3 3" xfId="11046"/>
    <cellStyle name="Input 15 3 3 2" xfId="11047"/>
    <cellStyle name="Input 15 4" xfId="11048"/>
    <cellStyle name="Input 15 4 2" xfId="11049"/>
    <cellStyle name="Input 15 4 2 2" xfId="11050"/>
    <cellStyle name="Input 15 4 2 2 2" xfId="11051"/>
    <cellStyle name="Input 15 4 3" xfId="11052"/>
    <cellStyle name="Input 15 4 3 2" xfId="11053"/>
    <cellStyle name="Input 15 5" xfId="11054"/>
    <cellStyle name="Input 15 5 2" xfId="11055"/>
    <cellStyle name="Input 15 5 2 2" xfId="11056"/>
    <cellStyle name="Input 15 5 2 2 2" xfId="11057"/>
    <cellStyle name="Input 15 5 3" xfId="11058"/>
    <cellStyle name="Input 15 5 3 2" xfId="11059"/>
    <cellStyle name="Input 15 6" xfId="11060"/>
    <cellStyle name="Input 15 6 2" xfId="11061"/>
    <cellStyle name="Input 15 6 2 2" xfId="11062"/>
    <cellStyle name="Input 15 6 2 2 2" xfId="11063"/>
    <cellStyle name="Input 15 6 3" xfId="11064"/>
    <cellStyle name="Input 15 6 3 2" xfId="11065"/>
    <cellStyle name="Input 15 7" xfId="11066"/>
    <cellStyle name="Input 15 7 2" xfId="11067"/>
    <cellStyle name="Input 15 7 2 2" xfId="11068"/>
    <cellStyle name="Input 15 7 2 2 2" xfId="11069"/>
    <cellStyle name="Input 15 7 3" xfId="11070"/>
    <cellStyle name="Input 15 7 3 2" xfId="11071"/>
    <cellStyle name="Input 15 8" xfId="11072"/>
    <cellStyle name="Input 15 8 2" xfId="11073"/>
    <cellStyle name="Input 15 8 2 2" xfId="11074"/>
    <cellStyle name="Input 15 9" xfId="11075"/>
    <cellStyle name="Input 16" xfId="11076"/>
    <cellStyle name="Input 16 10" xfId="11077"/>
    <cellStyle name="Input 16 2" xfId="11078"/>
    <cellStyle name="Input 16 2 2" xfId="11079"/>
    <cellStyle name="Input 16 2 2 2" xfId="11080"/>
    <cellStyle name="Input 16 2 2 2 2" xfId="11081"/>
    <cellStyle name="Input 16 2 3" xfId="11082"/>
    <cellStyle name="Input 16 2 3 2" xfId="11083"/>
    <cellStyle name="Input 16 3" xfId="11084"/>
    <cellStyle name="Input 16 3 2" xfId="11085"/>
    <cellStyle name="Input 16 3 2 2" xfId="11086"/>
    <cellStyle name="Input 16 3 2 2 2" xfId="11087"/>
    <cellStyle name="Input 16 3 3" xfId="11088"/>
    <cellStyle name="Input 16 3 3 2" xfId="11089"/>
    <cellStyle name="Input 16 4" xfId="11090"/>
    <cellStyle name="Input 16 4 2" xfId="11091"/>
    <cellStyle name="Input 16 4 2 2" xfId="11092"/>
    <cellStyle name="Input 16 4 2 2 2" xfId="11093"/>
    <cellStyle name="Input 16 4 3" xfId="11094"/>
    <cellStyle name="Input 16 4 3 2" xfId="11095"/>
    <cellStyle name="Input 16 5" xfId="11096"/>
    <cellStyle name="Input 16 5 2" xfId="11097"/>
    <cellStyle name="Input 16 5 2 2" xfId="11098"/>
    <cellStyle name="Input 16 5 2 2 2" xfId="11099"/>
    <cellStyle name="Input 16 5 3" xfId="11100"/>
    <cellStyle name="Input 16 5 3 2" xfId="11101"/>
    <cellStyle name="Input 16 6" xfId="11102"/>
    <cellStyle name="Input 16 6 2" xfId="11103"/>
    <cellStyle name="Input 16 6 2 2" xfId="11104"/>
    <cellStyle name="Input 16 6 2 2 2" xfId="11105"/>
    <cellStyle name="Input 16 6 3" xfId="11106"/>
    <cellStyle name="Input 16 6 3 2" xfId="11107"/>
    <cellStyle name="Input 16 7" xfId="11108"/>
    <cellStyle name="Input 16 7 2" xfId="11109"/>
    <cellStyle name="Input 16 7 2 2" xfId="11110"/>
    <cellStyle name="Input 16 7 2 2 2" xfId="11111"/>
    <cellStyle name="Input 16 7 3" xfId="11112"/>
    <cellStyle name="Input 16 7 3 2" xfId="11113"/>
    <cellStyle name="Input 16 8" xfId="11114"/>
    <cellStyle name="Input 16 8 2" xfId="11115"/>
    <cellStyle name="Input 16 8 2 2" xfId="11116"/>
    <cellStyle name="Input 16 9" xfId="11117"/>
    <cellStyle name="Input 16 9 2" xfId="11118"/>
    <cellStyle name="Input 16 9 2 2" xfId="11119"/>
    <cellStyle name="Input 17" xfId="11120"/>
    <cellStyle name="Input 17 10" xfId="11121"/>
    <cellStyle name="Input 17 2" xfId="11122"/>
    <cellStyle name="Input 17 2 2" xfId="11123"/>
    <cellStyle name="Input 17 2 2 2" xfId="11124"/>
    <cellStyle name="Input 17 2 2 2 2" xfId="11125"/>
    <cellStyle name="Input 17 2 3" xfId="11126"/>
    <cellStyle name="Input 17 2 3 2" xfId="11127"/>
    <cellStyle name="Input 17 3" xfId="11128"/>
    <cellStyle name="Input 17 3 2" xfId="11129"/>
    <cellStyle name="Input 17 3 2 2" xfId="11130"/>
    <cellStyle name="Input 17 3 2 2 2" xfId="11131"/>
    <cellStyle name="Input 17 3 3" xfId="11132"/>
    <cellStyle name="Input 17 3 3 2" xfId="11133"/>
    <cellStyle name="Input 17 4" xfId="11134"/>
    <cellStyle name="Input 17 4 2" xfId="11135"/>
    <cellStyle name="Input 17 4 2 2" xfId="11136"/>
    <cellStyle name="Input 17 4 2 2 2" xfId="11137"/>
    <cellStyle name="Input 17 4 3" xfId="11138"/>
    <cellStyle name="Input 17 4 3 2" xfId="11139"/>
    <cellStyle name="Input 17 5" xfId="11140"/>
    <cellStyle name="Input 17 5 2" xfId="11141"/>
    <cellStyle name="Input 17 5 2 2" xfId="11142"/>
    <cellStyle name="Input 17 5 2 2 2" xfId="11143"/>
    <cellStyle name="Input 17 5 3" xfId="11144"/>
    <cellStyle name="Input 17 5 3 2" xfId="11145"/>
    <cellStyle name="Input 17 6" xfId="11146"/>
    <cellStyle name="Input 17 6 2" xfId="11147"/>
    <cellStyle name="Input 17 6 2 2" xfId="11148"/>
    <cellStyle name="Input 17 6 2 2 2" xfId="11149"/>
    <cellStyle name="Input 17 6 3" xfId="11150"/>
    <cellStyle name="Input 17 6 3 2" xfId="11151"/>
    <cellStyle name="Input 17 7" xfId="11152"/>
    <cellStyle name="Input 17 7 2" xfId="11153"/>
    <cellStyle name="Input 17 7 2 2" xfId="11154"/>
    <cellStyle name="Input 17 7 2 2 2" xfId="11155"/>
    <cellStyle name="Input 17 7 3" xfId="11156"/>
    <cellStyle name="Input 17 7 3 2" xfId="11157"/>
    <cellStyle name="Input 17 8" xfId="11158"/>
    <cellStyle name="Input 17 8 2" xfId="11159"/>
    <cellStyle name="Input 17 8 2 2" xfId="11160"/>
    <cellStyle name="Input 17 9" xfId="11161"/>
    <cellStyle name="Input 17 9 2" xfId="11162"/>
    <cellStyle name="Input 17 9 2 2" xfId="11163"/>
    <cellStyle name="Input 18" xfId="11164"/>
    <cellStyle name="Input 18 10" xfId="11165"/>
    <cellStyle name="Input 18 2" xfId="11166"/>
    <cellStyle name="Input 18 2 2" xfId="11167"/>
    <cellStyle name="Input 18 2 2 2" xfId="11168"/>
    <cellStyle name="Input 18 2 2 2 2" xfId="11169"/>
    <cellStyle name="Input 18 2 3" xfId="11170"/>
    <cellStyle name="Input 18 2 3 2" xfId="11171"/>
    <cellStyle name="Input 18 3" xfId="11172"/>
    <cellStyle name="Input 18 3 2" xfId="11173"/>
    <cellStyle name="Input 18 3 2 2" xfId="11174"/>
    <cellStyle name="Input 18 3 2 2 2" xfId="11175"/>
    <cellStyle name="Input 18 3 3" xfId="11176"/>
    <cellStyle name="Input 18 3 3 2" xfId="11177"/>
    <cellStyle name="Input 18 4" xfId="11178"/>
    <cellStyle name="Input 18 4 2" xfId="11179"/>
    <cellStyle name="Input 18 4 2 2" xfId="11180"/>
    <cellStyle name="Input 18 4 2 2 2" xfId="11181"/>
    <cellStyle name="Input 18 4 3" xfId="11182"/>
    <cellStyle name="Input 18 4 3 2" xfId="11183"/>
    <cellStyle name="Input 18 5" xfId="11184"/>
    <cellStyle name="Input 18 5 2" xfId="11185"/>
    <cellStyle name="Input 18 5 2 2" xfId="11186"/>
    <cellStyle name="Input 18 5 2 2 2" xfId="11187"/>
    <cellStyle name="Input 18 5 3" xfId="11188"/>
    <cellStyle name="Input 18 5 3 2" xfId="11189"/>
    <cellStyle name="Input 18 6" xfId="11190"/>
    <cellStyle name="Input 18 6 2" xfId="11191"/>
    <cellStyle name="Input 18 6 2 2" xfId="11192"/>
    <cellStyle name="Input 18 6 2 2 2" xfId="11193"/>
    <cellStyle name="Input 18 6 3" xfId="11194"/>
    <cellStyle name="Input 18 6 3 2" xfId="11195"/>
    <cellStyle name="Input 18 7" xfId="11196"/>
    <cellStyle name="Input 18 7 2" xfId="11197"/>
    <cellStyle name="Input 18 7 2 2" xfId="11198"/>
    <cellStyle name="Input 18 7 2 2 2" xfId="11199"/>
    <cellStyle name="Input 18 7 3" xfId="11200"/>
    <cellStyle name="Input 18 7 3 2" xfId="11201"/>
    <cellStyle name="Input 18 8" xfId="11202"/>
    <cellStyle name="Input 18 8 2" xfId="11203"/>
    <cellStyle name="Input 18 8 2 2" xfId="11204"/>
    <cellStyle name="Input 18 9" xfId="11205"/>
    <cellStyle name="Input 18 9 2" xfId="11206"/>
    <cellStyle name="Input 18 9 2 2" xfId="11207"/>
    <cellStyle name="Input 19" xfId="11208"/>
    <cellStyle name="Input 19 10" xfId="11209"/>
    <cellStyle name="Input 19 2" xfId="11210"/>
    <cellStyle name="Input 19 2 2" xfId="11211"/>
    <cellStyle name="Input 19 2 2 2" xfId="11212"/>
    <cellStyle name="Input 19 2 2 2 2" xfId="11213"/>
    <cellStyle name="Input 19 2 3" xfId="11214"/>
    <cellStyle name="Input 19 2 3 2" xfId="11215"/>
    <cellStyle name="Input 19 3" xfId="11216"/>
    <cellStyle name="Input 19 3 2" xfId="11217"/>
    <cellStyle name="Input 19 3 2 2" xfId="11218"/>
    <cellStyle name="Input 19 3 2 2 2" xfId="11219"/>
    <cellStyle name="Input 19 3 3" xfId="11220"/>
    <cellStyle name="Input 19 3 3 2" xfId="11221"/>
    <cellStyle name="Input 19 4" xfId="11222"/>
    <cellStyle name="Input 19 4 2" xfId="11223"/>
    <cellStyle name="Input 19 4 2 2" xfId="11224"/>
    <cellStyle name="Input 19 4 2 2 2" xfId="11225"/>
    <cellStyle name="Input 19 4 3" xfId="11226"/>
    <cellStyle name="Input 19 4 3 2" xfId="11227"/>
    <cellStyle name="Input 19 5" xfId="11228"/>
    <cellStyle name="Input 19 5 2" xfId="11229"/>
    <cellStyle name="Input 19 5 2 2" xfId="11230"/>
    <cellStyle name="Input 19 5 2 2 2" xfId="11231"/>
    <cellStyle name="Input 19 5 3" xfId="11232"/>
    <cellStyle name="Input 19 5 3 2" xfId="11233"/>
    <cellStyle name="Input 19 6" xfId="11234"/>
    <cellStyle name="Input 19 6 2" xfId="11235"/>
    <cellStyle name="Input 19 6 2 2" xfId="11236"/>
    <cellStyle name="Input 19 6 2 2 2" xfId="11237"/>
    <cellStyle name="Input 19 6 3" xfId="11238"/>
    <cellStyle name="Input 19 6 3 2" xfId="11239"/>
    <cellStyle name="Input 19 7" xfId="11240"/>
    <cellStyle name="Input 19 7 2" xfId="11241"/>
    <cellStyle name="Input 19 7 2 2" xfId="11242"/>
    <cellStyle name="Input 19 7 2 2 2" xfId="11243"/>
    <cellStyle name="Input 19 7 3" xfId="11244"/>
    <cellStyle name="Input 19 7 3 2" xfId="11245"/>
    <cellStyle name="Input 19 8" xfId="11246"/>
    <cellStyle name="Input 19 8 2" xfId="11247"/>
    <cellStyle name="Input 19 8 2 2" xfId="11248"/>
    <cellStyle name="Input 19 9" xfId="11249"/>
    <cellStyle name="Input 19 9 2" xfId="11250"/>
    <cellStyle name="Input 19 9 2 2" xfId="11251"/>
    <cellStyle name="Input 2" xfId="2733"/>
    <cellStyle name="Input 2 10" xfId="11253"/>
    <cellStyle name="Input 2 10 2" xfId="11254"/>
    <cellStyle name="Input 2 10 2 2" xfId="11255"/>
    <cellStyle name="Input 2 11" xfId="11256"/>
    <cellStyle name="Input 2 11 2" xfId="11257"/>
    <cellStyle name="Input 2 11 3" xfId="11258"/>
    <cellStyle name="Input 2 12" xfId="11259"/>
    <cellStyle name="Input 2 13" xfId="11260"/>
    <cellStyle name="Input 2 14" xfId="11261"/>
    <cellStyle name="Input 2 15" xfId="11252"/>
    <cellStyle name="Input 2 2" xfId="2734"/>
    <cellStyle name="Input 2 2 10" xfId="11262"/>
    <cellStyle name="Input 2 2 2" xfId="11263"/>
    <cellStyle name="Input 2 2 2 2" xfId="11264"/>
    <cellStyle name="Input 2 2 2 2 2" xfId="11265"/>
    <cellStyle name="Input 2 2 2 2 2 2" xfId="11266"/>
    <cellStyle name="Input 2 2 2 3" xfId="11267"/>
    <cellStyle name="Input 2 2 2 3 2" xfId="11268"/>
    <cellStyle name="Input 2 2 3" xfId="11269"/>
    <cellStyle name="Input 2 2 3 2" xfId="11270"/>
    <cellStyle name="Input 2 2 3 2 2" xfId="11271"/>
    <cellStyle name="Input 2 2 3 2 2 2" xfId="11272"/>
    <cellStyle name="Input 2 2 3 3" xfId="11273"/>
    <cellStyle name="Input 2 2 3 3 2" xfId="11274"/>
    <cellStyle name="Input 2 2 4" xfId="11275"/>
    <cellStyle name="Input 2 2 4 2" xfId="11276"/>
    <cellStyle name="Input 2 2 4 2 2" xfId="11277"/>
    <cellStyle name="Input 2 2 4 2 2 2" xfId="11278"/>
    <cellStyle name="Input 2 2 4 3" xfId="11279"/>
    <cellStyle name="Input 2 2 4 3 2" xfId="11280"/>
    <cellStyle name="Input 2 2 5" xfId="11281"/>
    <cellStyle name="Input 2 2 5 2" xfId="11282"/>
    <cellStyle name="Input 2 2 5 2 2" xfId="11283"/>
    <cellStyle name="Input 2 2 5 2 2 2" xfId="11284"/>
    <cellStyle name="Input 2 2 5 3" xfId="11285"/>
    <cellStyle name="Input 2 2 5 3 2" xfId="11286"/>
    <cellStyle name="Input 2 2 6" xfId="11287"/>
    <cellStyle name="Input 2 2 6 2" xfId="11288"/>
    <cellStyle name="Input 2 2 6 2 2" xfId="11289"/>
    <cellStyle name="Input 2 2 6 2 2 2" xfId="11290"/>
    <cellStyle name="Input 2 2 6 3" xfId="11291"/>
    <cellStyle name="Input 2 2 6 3 2" xfId="11292"/>
    <cellStyle name="Input 2 2 7" xfId="11293"/>
    <cellStyle name="Input 2 2 7 2" xfId="11294"/>
    <cellStyle name="Input 2 2 7 2 2" xfId="11295"/>
    <cellStyle name="Input 2 2 7 2 2 2" xfId="11296"/>
    <cellStyle name="Input 2 2 7 3" xfId="11297"/>
    <cellStyle name="Input 2 2 7 3 2" xfId="11298"/>
    <cellStyle name="Input 2 2 8" xfId="11299"/>
    <cellStyle name="Input 2 2 8 2" xfId="11300"/>
    <cellStyle name="Input 2 2 8 2 2" xfId="11301"/>
    <cellStyle name="Input 2 2 9" xfId="11302"/>
    <cellStyle name="Input 2 3" xfId="11303"/>
    <cellStyle name="Input 2 3 2" xfId="11304"/>
    <cellStyle name="Input 2 3 2 2" xfId="11305"/>
    <cellStyle name="Input 2 3 2 2 2" xfId="11306"/>
    <cellStyle name="Input 2 3 2 2 2 2" xfId="11307"/>
    <cellStyle name="Input 2 3 2 3" xfId="11308"/>
    <cellStyle name="Input 2 3 2 3 2" xfId="11309"/>
    <cellStyle name="Input 2 3 3" xfId="11310"/>
    <cellStyle name="Input 2 3 3 2" xfId="11311"/>
    <cellStyle name="Input 2 3 3 2 2" xfId="11312"/>
    <cellStyle name="Input 2 3 3 2 2 2" xfId="11313"/>
    <cellStyle name="Input 2 3 3 3" xfId="11314"/>
    <cellStyle name="Input 2 3 3 3 2" xfId="11315"/>
    <cellStyle name="Input 2 3 4" xfId="11316"/>
    <cellStyle name="Input 2 3 4 2" xfId="11317"/>
    <cellStyle name="Input 2 3 4 2 2" xfId="11318"/>
    <cellStyle name="Input 2 3 4 2 2 2" xfId="11319"/>
    <cellStyle name="Input 2 3 4 3" xfId="11320"/>
    <cellStyle name="Input 2 3 4 3 2" xfId="11321"/>
    <cellStyle name="Input 2 3 5" xfId="11322"/>
    <cellStyle name="Input 2 3 5 2" xfId="11323"/>
    <cellStyle name="Input 2 3 5 2 2" xfId="11324"/>
    <cellStyle name="Input 2 3 5 2 2 2" xfId="11325"/>
    <cellStyle name="Input 2 3 5 3" xfId="11326"/>
    <cellStyle name="Input 2 3 5 3 2" xfId="11327"/>
    <cellStyle name="Input 2 3 6" xfId="11328"/>
    <cellStyle name="Input 2 3 6 2" xfId="11329"/>
    <cellStyle name="Input 2 3 6 2 2" xfId="11330"/>
    <cellStyle name="Input 2 3 6 2 2 2" xfId="11331"/>
    <cellStyle name="Input 2 3 6 3" xfId="11332"/>
    <cellStyle name="Input 2 3 6 3 2" xfId="11333"/>
    <cellStyle name="Input 2 3 7" xfId="11334"/>
    <cellStyle name="Input 2 3 7 2" xfId="11335"/>
    <cellStyle name="Input 2 3 7 2 2" xfId="11336"/>
    <cellStyle name="Input 2 3 7 2 2 2" xfId="11337"/>
    <cellStyle name="Input 2 3 7 3" xfId="11338"/>
    <cellStyle name="Input 2 3 7 3 2" xfId="11339"/>
    <cellStyle name="Input 2 3 8" xfId="11340"/>
    <cellStyle name="Input 2 3 8 2" xfId="11341"/>
    <cellStyle name="Input 2 3 8 2 2" xfId="11342"/>
    <cellStyle name="Input 2 3 9" xfId="11343"/>
    <cellStyle name="Input 2 4" xfId="11344"/>
    <cellStyle name="Input 2 4 2" xfId="11345"/>
    <cellStyle name="Input 2 4 2 2" xfId="11346"/>
    <cellStyle name="Input 2 4 2 2 2" xfId="11347"/>
    <cellStyle name="Input 2 4 3" xfId="11348"/>
    <cellStyle name="Input 2 4 3 2" xfId="11349"/>
    <cellStyle name="Input 2 4 4" xfId="11350"/>
    <cellStyle name="Input 2 5" xfId="11351"/>
    <cellStyle name="Input 2 5 2" xfId="11352"/>
    <cellStyle name="Input 2 5 2 2" xfId="11353"/>
    <cellStyle name="Input 2 5 2 2 2" xfId="11354"/>
    <cellStyle name="Input 2 5 3" xfId="11355"/>
    <cellStyle name="Input 2 5 3 2" xfId="11356"/>
    <cellStyle name="Input 2 5 4" xfId="11357"/>
    <cellStyle name="Input 2 6" xfId="11358"/>
    <cellStyle name="Input 2 6 2" xfId="11359"/>
    <cellStyle name="Input 2 6 2 2" xfId="11360"/>
    <cellStyle name="Input 2 6 2 2 2" xfId="11361"/>
    <cellStyle name="Input 2 6 3" xfId="11362"/>
    <cellStyle name="Input 2 6 3 2" xfId="11363"/>
    <cellStyle name="Input 2 6 4" xfId="11364"/>
    <cellStyle name="Input 2 7" xfId="11365"/>
    <cellStyle name="Input 2 7 2" xfId="11366"/>
    <cellStyle name="Input 2 7 2 2" xfId="11367"/>
    <cellStyle name="Input 2 7 2 2 2" xfId="11368"/>
    <cellStyle name="Input 2 7 3" xfId="11369"/>
    <cellStyle name="Input 2 7 3 2" xfId="11370"/>
    <cellStyle name="Input 2 7 4" xfId="11371"/>
    <cellStyle name="Input 2 8" xfId="11372"/>
    <cellStyle name="Input 2 8 2" xfId="11373"/>
    <cellStyle name="Input 2 8 2 2" xfId="11374"/>
    <cellStyle name="Input 2 8 2 2 2" xfId="11375"/>
    <cellStyle name="Input 2 8 3" xfId="11376"/>
    <cellStyle name="Input 2 8 3 2" xfId="11377"/>
    <cellStyle name="Input 2 9" xfId="11378"/>
    <cellStyle name="Input 2 9 2" xfId="11379"/>
    <cellStyle name="Input 2 9 2 2" xfId="11380"/>
    <cellStyle name="Input 2 9 2 2 2" xfId="11381"/>
    <cellStyle name="Input 2 9 3" xfId="11382"/>
    <cellStyle name="Input 2 9 3 2" xfId="11383"/>
    <cellStyle name="Input 20" xfId="11384"/>
    <cellStyle name="Input 20 10" xfId="11385"/>
    <cellStyle name="Input 20 2" xfId="11386"/>
    <cellStyle name="Input 20 2 2" xfId="11387"/>
    <cellStyle name="Input 20 2 2 2" xfId="11388"/>
    <cellStyle name="Input 20 2 2 2 2" xfId="11389"/>
    <cellStyle name="Input 20 2 3" xfId="11390"/>
    <cellStyle name="Input 20 2 3 2" xfId="11391"/>
    <cellStyle name="Input 20 3" xfId="11392"/>
    <cellStyle name="Input 20 3 2" xfId="11393"/>
    <cellStyle name="Input 20 3 2 2" xfId="11394"/>
    <cellStyle name="Input 20 3 2 2 2" xfId="11395"/>
    <cellStyle name="Input 20 3 3" xfId="11396"/>
    <cellStyle name="Input 20 3 3 2" xfId="11397"/>
    <cellStyle name="Input 20 4" xfId="11398"/>
    <cellStyle name="Input 20 4 2" xfId="11399"/>
    <cellStyle name="Input 20 4 2 2" xfId="11400"/>
    <cellStyle name="Input 20 4 2 2 2" xfId="11401"/>
    <cellStyle name="Input 20 4 3" xfId="11402"/>
    <cellStyle name="Input 20 4 3 2" xfId="11403"/>
    <cellStyle name="Input 20 5" xfId="11404"/>
    <cellStyle name="Input 20 5 2" xfId="11405"/>
    <cellStyle name="Input 20 5 2 2" xfId="11406"/>
    <cellStyle name="Input 20 5 2 2 2" xfId="11407"/>
    <cellStyle name="Input 20 5 3" xfId="11408"/>
    <cellStyle name="Input 20 5 3 2" xfId="11409"/>
    <cellStyle name="Input 20 6" xfId="11410"/>
    <cellStyle name="Input 20 6 2" xfId="11411"/>
    <cellStyle name="Input 20 6 2 2" xfId="11412"/>
    <cellStyle name="Input 20 6 2 2 2" xfId="11413"/>
    <cellStyle name="Input 20 6 3" xfId="11414"/>
    <cellStyle name="Input 20 6 3 2" xfId="11415"/>
    <cellStyle name="Input 20 7" xfId="11416"/>
    <cellStyle name="Input 20 7 2" xfId="11417"/>
    <cellStyle name="Input 20 7 2 2" xfId="11418"/>
    <cellStyle name="Input 20 7 2 2 2" xfId="11419"/>
    <cellStyle name="Input 20 7 3" xfId="11420"/>
    <cellStyle name="Input 20 7 3 2" xfId="11421"/>
    <cellStyle name="Input 20 8" xfId="11422"/>
    <cellStyle name="Input 20 8 2" xfId="11423"/>
    <cellStyle name="Input 20 8 2 2" xfId="11424"/>
    <cellStyle name="Input 20 9" xfId="11425"/>
    <cellStyle name="Input 20 9 2" xfId="11426"/>
    <cellStyle name="Input 20 9 2 2" xfId="11427"/>
    <cellStyle name="Input 21" xfId="11428"/>
    <cellStyle name="Input 21 2" xfId="11429"/>
    <cellStyle name="Input 21 2 2" xfId="11430"/>
    <cellStyle name="Input 21 2 2 2" xfId="11431"/>
    <cellStyle name="Input 21 3" xfId="11432"/>
    <cellStyle name="Input 21 3 2" xfId="11433"/>
    <cellStyle name="Input 21 3 2 2" xfId="11434"/>
    <cellStyle name="Input 21 4" xfId="11435"/>
    <cellStyle name="Input 21 4 2" xfId="11436"/>
    <cellStyle name="Input 21 5" xfId="11437"/>
    <cellStyle name="Input 22" xfId="11438"/>
    <cellStyle name="Input 22 2" xfId="11439"/>
    <cellStyle name="Input 22 2 2" xfId="11440"/>
    <cellStyle name="Input 22 2 2 2" xfId="11441"/>
    <cellStyle name="Input 22 3" xfId="11442"/>
    <cellStyle name="Input 22 3 2" xfId="11443"/>
    <cellStyle name="Input 22 3 2 2" xfId="11444"/>
    <cellStyle name="Input 22 4" xfId="11445"/>
    <cellStyle name="Input 22 4 2" xfId="11446"/>
    <cellStyle name="Input 22 5" xfId="11447"/>
    <cellStyle name="Input 23" xfId="11448"/>
    <cellStyle name="Input 23 2" xfId="11449"/>
    <cellStyle name="Input 23 2 2" xfId="11450"/>
    <cellStyle name="Input 23 2 2 2" xfId="11451"/>
    <cellStyle name="Input 23 3" xfId="11452"/>
    <cellStyle name="Input 23 3 2" xfId="11453"/>
    <cellStyle name="Input 23 3 2 2" xfId="11454"/>
    <cellStyle name="Input 23 4" xfId="11455"/>
    <cellStyle name="Input 23 4 2" xfId="11456"/>
    <cellStyle name="Input 23 5" xfId="11457"/>
    <cellStyle name="Input 24" xfId="11458"/>
    <cellStyle name="Input 24 2" xfId="11459"/>
    <cellStyle name="Input 24 2 2" xfId="11460"/>
    <cellStyle name="Input 24 2 2 2" xfId="11461"/>
    <cellStyle name="Input 24 3" xfId="11462"/>
    <cellStyle name="Input 24 3 2" xfId="11463"/>
    <cellStyle name="Input 24 3 2 2" xfId="11464"/>
    <cellStyle name="Input 24 4" xfId="11465"/>
    <cellStyle name="Input 24 4 2" xfId="11466"/>
    <cellStyle name="Input 24 5" xfId="11467"/>
    <cellStyle name="Input 25" xfId="11468"/>
    <cellStyle name="Input 25 2" xfId="11469"/>
    <cellStyle name="Input 25 2 2" xfId="11470"/>
    <cellStyle name="Input 25 2 2 2" xfId="11471"/>
    <cellStyle name="Input 25 3" xfId="11472"/>
    <cellStyle name="Input 25 3 2" xfId="11473"/>
    <cellStyle name="Input 25 3 2 2" xfId="11474"/>
    <cellStyle name="Input 25 4" xfId="11475"/>
    <cellStyle name="Input 25 4 2" xfId="11476"/>
    <cellStyle name="Input 25 5" xfId="11477"/>
    <cellStyle name="Input 26" xfId="11478"/>
    <cellStyle name="Input 26 2" xfId="11479"/>
    <cellStyle name="Input 26 2 2" xfId="11480"/>
    <cellStyle name="Input 26 2 2 2" xfId="11481"/>
    <cellStyle name="Input 26 3" xfId="11482"/>
    <cellStyle name="Input 26 3 2" xfId="11483"/>
    <cellStyle name="Input 26 3 2 2" xfId="11484"/>
    <cellStyle name="Input 26 4" xfId="11485"/>
    <cellStyle name="Input 26 4 2" xfId="11486"/>
    <cellStyle name="Input 26 5" xfId="11487"/>
    <cellStyle name="Input 27" xfId="11488"/>
    <cellStyle name="Input 27 2" xfId="11489"/>
    <cellStyle name="Input 27 2 2" xfId="11490"/>
    <cellStyle name="Input 27 2 2 2" xfId="11491"/>
    <cellStyle name="Input 27 3" xfId="11492"/>
    <cellStyle name="Input 27 3 2" xfId="11493"/>
    <cellStyle name="Input 27 3 2 2" xfId="11494"/>
    <cellStyle name="Input 27 4" xfId="11495"/>
    <cellStyle name="Input 27 4 2" xfId="11496"/>
    <cellStyle name="Input 27 5" xfId="11497"/>
    <cellStyle name="Input 28" xfId="11498"/>
    <cellStyle name="Input 28 2" xfId="11499"/>
    <cellStyle name="Input 28 2 2" xfId="11500"/>
    <cellStyle name="Input 28 2 2 2" xfId="11501"/>
    <cellStyle name="Input 28 3" xfId="11502"/>
    <cellStyle name="Input 28 3 2" xfId="11503"/>
    <cellStyle name="Input 28 3 2 2" xfId="11504"/>
    <cellStyle name="Input 28 4" xfId="11505"/>
    <cellStyle name="Input 28 4 2" xfId="11506"/>
    <cellStyle name="Input 28 5" xfId="11507"/>
    <cellStyle name="Input 29" xfId="11508"/>
    <cellStyle name="Input 29 2" xfId="11509"/>
    <cellStyle name="Input 29 2 2" xfId="11510"/>
    <cellStyle name="Input 29 2 2 2" xfId="11511"/>
    <cellStyle name="Input 29 3" xfId="11512"/>
    <cellStyle name="Input 29 3 2" xfId="11513"/>
    <cellStyle name="Input 29 4" xfId="11514"/>
    <cellStyle name="Input 3" xfId="2735"/>
    <cellStyle name="Input 3 10" xfId="11515"/>
    <cellStyle name="Input 3 2" xfId="11516"/>
    <cellStyle name="Input 3 2 2" xfId="11517"/>
    <cellStyle name="Input 3 2 2 2" xfId="11518"/>
    <cellStyle name="Input 3 2 2 2 2" xfId="11519"/>
    <cellStyle name="Input 3 2 3" xfId="11520"/>
    <cellStyle name="Input 3 2 3 2" xfId="11521"/>
    <cellStyle name="Input 3 2 4" xfId="11522"/>
    <cellStyle name="Input 3 3" xfId="11523"/>
    <cellStyle name="Input 3 3 2" xfId="11524"/>
    <cellStyle name="Input 3 3 2 2" xfId="11525"/>
    <cellStyle name="Input 3 3 2 2 2" xfId="11526"/>
    <cellStyle name="Input 3 3 3" xfId="11527"/>
    <cellStyle name="Input 3 3 3 2" xfId="11528"/>
    <cellStyle name="Input 3 3 4" xfId="11529"/>
    <cellStyle name="Input 3 4" xfId="11530"/>
    <cellStyle name="Input 3 4 2" xfId="11531"/>
    <cellStyle name="Input 3 4 2 2" xfId="11532"/>
    <cellStyle name="Input 3 4 2 2 2" xfId="11533"/>
    <cellStyle name="Input 3 4 3" xfId="11534"/>
    <cellStyle name="Input 3 4 3 2" xfId="11535"/>
    <cellStyle name="Input 3 4 4" xfId="11536"/>
    <cellStyle name="Input 3 5" xfId="11537"/>
    <cellStyle name="Input 3 5 2" xfId="11538"/>
    <cellStyle name="Input 3 5 2 2" xfId="11539"/>
    <cellStyle name="Input 3 5 2 2 2" xfId="11540"/>
    <cellStyle name="Input 3 5 3" xfId="11541"/>
    <cellStyle name="Input 3 5 3 2" xfId="11542"/>
    <cellStyle name="Input 3 5 4" xfId="11543"/>
    <cellStyle name="Input 3 6" xfId="11544"/>
    <cellStyle name="Input 3 6 2" xfId="11545"/>
    <cellStyle name="Input 3 6 2 2" xfId="11546"/>
    <cellStyle name="Input 3 6 2 2 2" xfId="11547"/>
    <cellStyle name="Input 3 6 3" xfId="11548"/>
    <cellStyle name="Input 3 6 3 2" xfId="11549"/>
    <cellStyle name="Input 3 6 4" xfId="11550"/>
    <cellStyle name="Input 3 7" xfId="11551"/>
    <cellStyle name="Input 3 7 2" xfId="11552"/>
    <cellStyle name="Input 3 7 2 2" xfId="11553"/>
    <cellStyle name="Input 3 7 2 2 2" xfId="11554"/>
    <cellStyle name="Input 3 7 3" xfId="11555"/>
    <cellStyle name="Input 3 7 3 2" xfId="11556"/>
    <cellStyle name="Input 3 7 4" xfId="11557"/>
    <cellStyle name="Input 3 8" xfId="11558"/>
    <cellStyle name="Input 3 8 2" xfId="11559"/>
    <cellStyle name="Input 3 8 2 2" xfId="11560"/>
    <cellStyle name="Input 3 9" xfId="11561"/>
    <cellStyle name="Input 30" xfId="11562"/>
    <cellStyle name="Input 30 2" xfId="11563"/>
    <cellStyle name="Input 30 2 2" xfId="11564"/>
    <cellStyle name="Input 30 2 2 2" xfId="11565"/>
    <cellStyle name="Input 30 3" xfId="11566"/>
    <cellStyle name="Input 30 3 2" xfId="11567"/>
    <cellStyle name="Input 30 4" xfId="11568"/>
    <cellStyle name="Input 31" xfId="11569"/>
    <cellStyle name="Input 31 2" xfId="11570"/>
    <cellStyle name="Input 31 2 2" xfId="11571"/>
    <cellStyle name="Input 31 2 2 2" xfId="11572"/>
    <cellStyle name="Input 31 3" xfId="11573"/>
    <cellStyle name="Input 31 3 2" xfId="11574"/>
    <cellStyle name="Input 31 4" xfId="11575"/>
    <cellStyle name="Input 32" xfId="11576"/>
    <cellStyle name="Input 32 2" xfId="11577"/>
    <cellStyle name="Input 32 2 2" xfId="11578"/>
    <cellStyle name="Input 32 2 2 2" xfId="11579"/>
    <cellStyle name="Input 32 3" xfId="11580"/>
    <cellStyle name="Input 32 3 2" xfId="11581"/>
    <cellStyle name="Input 32 4" xfId="11582"/>
    <cellStyle name="Input 33" xfId="11583"/>
    <cellStyle name="Input 33 2" xfId="11584"/>
    <cellStyle name="Input 33 2 2" xfId="11585"/>
    <cellStyle name="Input 33 2 2 2" xfId="11586"/>
    <cellStyle name="Input 33 3" xfId="11587"/>
    <cellStyle name="Input 33 3 2" xfId="11588"/>
    <cellStyle name="Input 33 4" xfId="11589"/>
    <cellStyle name="Input 34" xfId="11590"/>
    <cellStyle name="Input 34 2" xfId="11591"/>
    <cellStyle name="Input 34 2 2" xfId="11592"/>
    <cellStyle name="Input 34 3" xfId="11593"/>
    <cellStyle name="Input 35" xfId="11594"/>
    <cellStyle name="Input 35 2" xfId="11595"/>
    <cellStyle name="Input 35 2 2" xfId="11596"/>
    <cellStyle name="Input 35 3" xfId="11597"/>
    <cellStyle name="Input 36" xfId="11598"/>
    <cellStyle name="Input 36 2" xfId="11599"/>
    <cellStyle name="Input 36 2 2" xfId="11600"/>
    <cellStyle name="Input 36 3" xfId="11601"/>
    <cellStyle name="Input 37" xfId="11602"/>
    <cellStyle name="Input 37 2" xfId="11603"/>
    <cellStyle name="Input 37 2 2" xfId="11604"/>
    <cellStyle name="Input 37 3" xfId="11605"/>
    <cellStyle name="Input 38" xfId="11606"/>
    <cellStyle name="Input 38 2" xfId="11607"/>
    <cellStyle name="Input 38 2 2" xfId="11608"/>
    <cellStyle name="Input 38 3" xfId="11609"/>
    <cellStyle name="Input 39" xfId="11610"/>
    <cellStyle name="Input 39 2" xfId="11611"/>
    <cellStyle name="Input 39 2 2" xfId="11612"/>
    <cellStyle name="Input 39 3" xfId="11613"/>
    <cellStyle name="Input 4" xfId="11614"/>
    <cellStyle name="Input 4 2" xfId="11615"/>
    <cellStyle name="Input 4 2 2" xfId="11616"/>
    <cellStyle name="Input 4 2 2 2" xfId="11617"/>
    <cellStyle name="Input 4 2 2 2 2" xfId="11618"/>
    <cellStyle name="Input 4 2 3" xfId="11619"/>
    <cellStyle name="Input 4 2 3 2" xfId="11620"/>
    <cellStyle name="Input 4 2 4" xfId="11621"/>
    <cellStyle name="Input 4 3" xfId="11622"/>
    <cellStyle name="Input 4 3 2" xfId="11623"/>
    <cellStyle name="Input 4 3 2 2" xfId="11624"/>
    <cellStyle name="Input 4 3 2 2 2" xfId="11625"/>
    <cellStyle name="Input 4 3 3" xfId="11626"/>
    <cellStyle name="Input 4 3 3 2" xfId="11627"/>
    <cellStyle name="Input 4 3 4" xfId="11628"/>
    <cellStyle name="Input 4 4" xfId="11629"/>
    <cellStyle name="Input 4 4 2" xfId="11630"/>
    <cellStyle name="Input 4 4 2 2" xfId="11631"/>
    <cellStyle name="Input 4 4 2 2 2" xfId="11632"/>
    <cellStyle name="Input 4 4 3" xfId="11633"/>
    <cellStyle name="Input 4 4 3 2" xfId="11634"/>
    <cellStyle name="Input 4 5" xfId="11635"/>
    <cellStyle name="Input 4 5 2" xfId="11636"/>
    <cellStyle name="Input 4 5 2 2" xfId="11637"/>
    <cellStyle name="Input 4 5 2 2 2" xfId="11638"/>
    <cellStyle name="Input 4 5 3" xfId="11639"/>
    <cellStyle name="Input 4 5 3 2" xfId="11640"/>
    <cellStyle name="Input 4 6" xfId="11641"/>
    <cellStyle name="Input 4 6 2" xfId="11642"/>
    <cellStyle name="Input 4 6 2 2" xfId="11643"/>
    <cellStyle name="Input 4 6 2 2 2" xfId="11644"/>
    <cellStyle name="Input 4 6 3" xfId="11645"/>
    <cellStyle name="Input 4 6 3 2" xfId="11646"/>
    <cellStyle name="Input 4 7" xfId="11647"/>
    <cellStyle name="Input 4 7 2" xfId="11648"/>
    <cellStyle name="Input 4 7 2 2" xfId="11649"/>
    <cellStyle name="Input 4 7 2 2 2" xfId="11650"/>
    <cellStyle name="Input 4 7 3" xfId="11651"/>
    <cellStyle name="Input 4 7 3 2" xfId="11652"/>
    <cellStyle name="Input 4 8" xfId="11653"/>
    <cellStyle name="Input 4 8 2" xfId="11654"/>
    <cellStyle name="Input 4 8 2 2" xfId="11655"/>
    <cellStyle name="Input 4 9" xfId="11656"/>
    <cellStyle name="Input 40" xfId="11657"/>
    <cellStyle name="Input 40 2" xfId="11658"/>
    <cellStyle name="Input 40 2 2" xfId="11659"/>
    <cellStyle name="Input 40 3" xfId="11660"/>
    <cellStyle name="Input 41" xfId="11661"/>
    <cellStyle name="Input 41 2" xfId="11662"/>
    <cellStyle name="Input 41 2 2" xfId="11663"/>
    <cellStyle name="Input 41 3" xfId="11664"/>
    <cellStyle name="Input 42" xfId="11665"/>
    <cellStyle name="Input 42 2" xfId="11666"/>
    <cellStyle name="Input 42 2 2" xfId="11667"/>
    <cellStyle name="Input 42 3" xfId="11668"/>
    <cellStyle name="Input 43" xfId="11669"/>
    <cellStyle name="Input 43 2" xfId="11670"/>
    <cellStyle name="Input 43 2 2" xfId="11671"/>
    <cellStyle name="Input 43 3" xfId="11672"/>
    <cellStyle name="Input 44" xfId="11673"/>
    <cellStyle name="Input 44 2" xfId="11674"/>
    <cellStyle name="Input 44 2 2" xfId="11675"/>
    <cellStyle name="Input 44 3" xfId="11676"/>
    <cellStyle name="Input 45" xfId="11677"/>
    <cellStyle name="Input 45 2" xfId="11678"/>
    <cellStyle name="Input 45 2 2" xfId="11679"/>
    <cellStyle name="Input 45 3" xfId="11680"/>
    <cellStyle name="Input 46" xfId="11681"/>
    <cellStyle name="Input 46 2" xfId="11682"/>
    <cellStyle name="Input 46 2 2" xfId="11683"/>
    <cellStyle name="Input 46 3" xfId="11684"/>
    <cellStyle name="Input 47" xfId="11685"/>
    <cellStyle name="Input 47 2" xfId="11686"/>
    <cellStyle name="Input 47 2 2" xfId="11687"/>
    <cellStyle name="Input 47 3" xfId="11688"/>
    <cellStyle name="Input 48" xfId="11689"/>
    <cellStyle name="Input 48 2" xfId="11690"/>
    <cellStyle name="Input 48 2 2" xfId="11691"/>
    <cellStyle name="Input 48 3" xfId="11692"/>
    <cellStyle name="Input 49" xfId="11693"/>
    <cellStyle name="Input 49 2" xfId="11694"/>
    <cellStyle name="Input 49 2 2" xfId="11695"/>
    <cellStyle name="Input 49 3" xfId="11696"/>
    <cellStyle name="Input 5" xfId="11697"/>
    <cellStyle name="Input 5 2" xfId="11698"/>
    <cellStyle name="Input 5 2 2" xfId="11699"/>
    <cellStyle name="Input 5 2 2 2" xfId="11700"/>
    <cellStyle name="Input 5 2 2 2 2" xfId="11701"/>
    <cellStyle name="Input 5 2 3" xfId="11702"/>
    <cellStyle name="Input 5 2 3 2" xfId="11703"/>
    <cellStyle name="Input 5 2 4" xfId="11704"/>
    <cellStyle name="Input 5 3" xfId="11705"/>
    <cellStyle name="Input 5 3 2" xfId="11706"/>
    <cellStyle name="Input 5 3 2 2" xfId="11707"/>
    <cellStyle name="Input 5 3 2 2 2" xfId="11708"/>
    <cellStyle name="Input 5 3 3" xfId="11709"/>
    <cellStyle name="Input 5 3 3 2" xfId="11710"/>
    <cellStyle name="Input 5 3 4" xfId="11711"/>
    <cellStyle name="Input 5 4" xfId="11712"/>
    <cellStyle name="Input 5 4 2" xfId="11713"/>
    <cellStyle name="Input 5 4 2 2" xfId="11714"/>
    <cellStyle name="Input 5 4 2 2 2" xfId="11715"/>
    <cellStyle name="Input 5 4 3" xfId="11716"/>
    <cellStyle name="Input 5 4 3 2" xfId="11717"/>
    <cellStyle name="Input 5 5" xfId="11718"/>
    <cellStyle name="Input 5 5 2" xfId="11719"/>
    <cellStyle name="Input 5 5 2 2" xfId="11720"/>
    <cellStyle name="Input 5 5 2 2 2" xfId="11721"/>
    <cellStyle name="Input 5 5 3" xfId="11722"/>
    <cellStyle name="Input 5 5 3 2" xfId="11723"/>
    <cellStyle name="Input 5 6" xfId="11724"/>
    <cellStyle name="Input 5 6 2" xfId="11725"/>
    <cellStyle name="Input 5 6 2 2" xfId="11726"/>
    <cellStyle name="Input 5 6 2 2 2" xfId="11727"/>
    <cellStyle name="Input 5 6 3" xfId="11728"/>
    <cellStyle name="Input 5 6 3 2" xfId="11729"/>
    <cellStyle name="Input 5 7" xfId="11730"/>
    <cellStyle name="Input 5 7 2" xfId="11731"/>
    <cellStyle name="Input 5 7 2 2" xfId="11732"/>
    <cellStyle name="Input 5 7 2 2 2" xfId="11733"/>
    <cellStyle name="Input 5 7 3" xfId="11734"/>
    <cellStyle name="Input 5 7 3 2" xfId="11735"/>
    <cellStyle name="Input 5 8" xfId="11736"/>
    <cellStyle name="Input 5 8 2" xfId="11737"/>
    <cellStyle name="Input 5 8 2 2" xfId="11738"/>
    <cellStyle name="Input 5 9" xfId="11739"/>
    <cellStyle name="Input 50" xfId="11740"/>
    <cellStyle name="Input 50 2" xfId="11741"/>
    <cellStyle name="Input 50 2 2" xfId="11742"/>
    <cellStyle name="Input 50 3" xfId="11743"/>
    <cellStyle name="Input 51" xfId="11744"/>
    <cellStyle name="Input 51 2" xfId="11745"/>
    <cellStyle name="Input 51 2 2" xfId="11746"/>
    <cellStyle name="Input 51 3" xfId="11747"/>
    <cellStyle name="Input 52" xfId="11748"/>
    <cellStyle name="Input 52 2" xfId="11749"/>
    <cellStyle name="Input 52 2 2" xfId="11750"/>
    <cellStyle name="Input 52 3" xfId="11751"/>
    <cellStyle name="Input 53" xfId="11752"/>
    <cellStyle name="Input 53 2" xfId="11753"/>
    <cellStyle name="Input 53 2 2" xfId="11754"/>
    <cellStyle name="Input 53 3" xfId="11755"/>
    <cellStyle name="Input 54" xfId="11756"/>
    <cellStyle name="Input 54 2" xfId="11757"/>
    <cellStyle name="Input 54 2 2" xfId="11758"/>
    <cellStyle name="Input 54 3" xfId="11759"/>
    <cellStyle name="Input 55" xfId="11760"/>
    <cellStyle name="Input 55 2" xfId="11761"/>
    <cellStyle name="Input 55 2 2" xfId="11762"/>
    <cellStyle name="Input 55 3" xfId="11763"/>
    <cellStyle name="Input 56" xfId="11764"/>
    <cellStyle name="Input 56 2" xfId="11765"/>
    <cellStyle name="Input 56 2 2" xfId="11766"/>
    <cellStyle name="Input 56 3" xfId="11767"/>
    <cellStyle name="Input 57" xfId="11768"/>
    <cellStyle name="Input 57 2" xfId="11769"/>
    <cellStyle name="Input 57 2 2" xfId="11770"/>
    <cellStyle name="Input 57 3" xfId="11771"/>
    <cellStyle name="Input 58" xfId="11772"/>
    <cellStyle name="Input 58 2" xfId="11773"/>
    <cellStyle name="Input 58 2 2" xfId="11774"/>
    <cellStyle name="Input 58 3" xfId="11775"/>
    <cellStyle name="Input 59" xfId="11776"/>
    <cellStyle name="Input 59 2" xfId="11777"/>
    <cellStyle name="Input 59 2 2" xfId="11778"/>
    <cellStyle name="Input 6" xfId="11779"/>
    <cellStyle name="Input 6 2" xfId="11780"/>
    <cellStyle name="Input 6 2 2" xfId="11781"/>
    <cellStyle name="Input 6 2 2 2" xfId="11782"/>
    <cellStyle name="Input 6 2 2 2 2" xfId="11783"/>
    <cellStyle name="Input 6 2 3" xfId="11784"/>
    <cellStyle name="Input 6 2 3 2" xfId="11785"/>
    <cellStyle name="Input 6 2 4" xfId="11786"/>
    <cellStyle name="Input 6 3" xfId="11787"/>
    <cellStyle name="Input 6 3 2" xfId="11788"/>
    <cellStyle name="Input 6 3 2 2" xfId="11789"/>
    <cellStyle name="Input 6 3 2 2 2" xfId="11790"/>
    <cellStyle name="Input 6 3 3" xfId="11791"/>
    <cellStyle name="Input 6 3 3 2" xfId="11792"/>
    <cellStyle name="Input 6 3 4" xfId="11793"/>
    <cellStyle name="Input 6 4" xfId="11794"/>
    <cellStyle name="Input 6 4 2" xfId="11795"/>
    <cellStyle name="Input 6 4 2 2" xfId="11796"/>
    <cellStyle name="Input 6 4 2 2 2" xfId="11797"/>
    <cellStyle name="Input 6 4 3" xfId="11798"/>
    <cellStyle name="Input 6 4 3 2" xfId="11799"/>
    <cellStyle name="Input 6 5" xfId="11800"/>
    <cellStyle name="Input 6 5 2" xfId="11801"/>
    <cellStyle name="Input 6 5 2 2" xfId="11802"/>
    <cellStyle name="Input 6 5 2 2 2" xfId="11803"/>
    <cellStyle name="Input 6 5 3" xfId="11804"/>
    <cellStyle name="Input 6 5 3 2" xfId="11805"/>
    <cellStyle name="Input 6 6" xfId="11806"/>
    <cellStyle name="Input 6 6 2" xfId="11807"/>
    <cellStyle name="Input 6 6 2 2" xfId="11808"/>
    <cellStyle name="Input 6 6 2 2 2" xfId="11809"/>
    <cellStyle name="Input 6 6 3" xfId="11810"/>
    <cellStyle name="Input 6 6 3 2" xfId="11811"/>
    <cellStyle name="Input 6 7" xfId="11812"/>
    <cellStyle name="Input 6 7 2" xfId="11813"/>
    <cellStyle name="Input 6 7 2 2" xfId="11814"/>
    <cellStyle name="Input 6 7 2 2 2" xfId="11815"/>
    <cellStyle name="Input 6 7 3" xfId="11816"/>
    <cellStyle name="Input 6 7 3 2" xfId="11817"/>
    <cellStyle name="Input 6 8" xfId="11818"/>
    <cellStyle name="Input 6 8 2" xfId="11819"/>
    <cellStyle name="Input 6 8 2 2" xfId="11820"/>
    <cellStyle name="Input 6 9" xfId="11821"/>
    <cellStyle name="Input 60" xfId="11822"/>
    <cellStyle name="Input 60 2" xfId="11823"/>
    <cellStyle name="Input 60 2 2" xfId="11824"/>
    <cellStyle name="Input 61" xfId="11825"/>
    <cellStyle name="Input 61 2" xfId="11826"/>
    <cellStyle name="Input 61 2 2" xfId="11827"/>
    <cellStyle name="Input 62" xfId="11828"/>
    <cellStyle name="Input 62 2" xfId="11829"/>
    <cellStyle name="Input 62 2 2" xfId="11830"/>
    <cellStyle name="Input 63" xfId="11831"/>
    <cellStyle name="Input 63 2" xfId="11832"/>
    <cellStyle name="Input 63 2 2" xfId="11833"/>
    <cellStyle name="Input 64" xfId="11834"/>
    <cellStyle name="Input 64 2" xfId="11835"/>
    <cellStyle name="Input 64 2 2" xfId="11836"/>
    <cellStyle name="Input 65" xfId="11837"/>
    <cellStyle name="Input 65 2" xfId="11838"/>
    <cellStyle name="Input 65 2 2" xfId="11839"/>
    <cellStyle name="Input 66" xfId="11840"/>
    <cellStyle name="Input 66 2" xfId="11841"/>
    <cellStyle name="Input 66 2 2" xfId="11842"/>
    <cellStyle name="Input 67" xfId="11843"/>
    <cellStyle name="Input 67 2" xfId="11844"/>
    <cellStyle name="Input 67 2 2" xfId="11845"/>
    <cellStyle name="Input 68" xfId="11846"/>
    <cellStyle name="Input 68 2" xfId="11847"/>
    <cellStyle name="Input 68 2 2" xfId="11848"/>
    <cellStyle name="Input 69" xfId="11849"/>
    <cellStyle name="Input 69 2" xfId="11850"/>
    <cellStyle name="Input 69 2 2" xfId="11851"/>
    <cellStyle name="Input 7" xfId="11852"/>
    <cellStyle name="Input 7 2" xfId="11853"/>
    <cellStyle name="Input 7 2 2" xfId="11854"/>
    <cellStyle name="Input 7 2 2 2" xfId="11855"/>
    <cellStyle name="Input 7 2 2 2 2" xfId="11856"/>
    <cellStyle name="Input 7 2 3" xfId="11857"/>
    <cellStyle name="Input 7 2 3 2" xfId="11858"/>
    <cellStyle name="Input 7 2 4" xfId="11859"/>
    <cellStyle name="Input 7 3" xfId="11860"/>
    <cellStyle name="Input 7 3 2" xfId="11861"/>
    <cellStyle name="Input 7 3 2 2" xfId="11862"/>
    <cellStyle name="Input 7 3 2 2 2" xfId="11863"/>
    <cellStyle name="Input 7 3 3" xfId="11864"/>
    <cellStyle name="Input 7 3 3 2" xfId="11865"/>
    <cellStyle name="Input 7 3 4" xfId="11866"/>
    <cellStyle name="Input 7 4" xfId="11867"/>
    <cellStyle name="Input 7 4 2" xfId="11868"/>
    <cellStyle name="Input 7 4 2 2" xfId="11869"/>
    <cellStyle name="Input 7 4 2 2 2" xfId="11870"/>
    <cellStyle name="Input 7 4 3" xfId="11871"/>
    <cellStyle name="Input 7 4 3 2" xfId="11872"/>
    <cellStyle name="Input 7 5" xfId="11873"/>
    <cellStyle name="Input 7 5 2" xfId="11874"/>
    <cellStyle name="Input 7 5 2 2" xfId="11875"/>
    <cellStyle name="Input 7 5 2 2 2" xfId="11876"/>
    <cellStyle name="Input 7 5 3" xfId="11877"/>
    <cellStyle name="Input 7 5 3 2" xfId="11878"/>
    <cellStyle name="Input 7 6" xfId="11879"/>
    <cellStyle name="Input 7 6 2" xfId="11880"/>
    <cellStyle name="Input 7 6 2 2" xfId="11881"/>
    <cellStyle name="Input 7 6 2 2 2" xfId="11882"/>
    <cellStyle name="Input 7 6 3" xfId="11883"/>
    <cellStyle name="Input 7 6 3 2" xfId="11884"/>
    <cellStyle name="Input 7 7" xfId="11885"/>
    <cellStyle name="Input 7 7 2" xfId="11886"/>
    <cellStyle name="Input 7 7 2 2" xfId="11887"/>
    <cellStyle name="Input 7 7 2 2 2" xfId="11888"/>
    <cellStyle name="Input 7 7 3" xfId="11889"/>
    <cellStyle name="Input 7 7 3 2" xfId="11890"/>
    <cellStyle name="Input 7 8" xfId="11891"/>
    <cellStyle name="Input 7 8 2" xfId="11892"/>
    <cellStyle name="Input 7 8 2 2" xfId="11893"/>
    <cellStyle name="Input 7 9" xfId="11894"/>
    <cellStyle name="Input 70" xfId="11895"/>
    <cellStyle name="Input 70 2" xfId="11896"/>
    <cellStyle name="Input 70 2 2" xfId="11897"/>
    <cellStyle name="Input 71" xfId="11898"/>
    <cellStyle name="Input 71 2" xfId="11899"/>
    <cellStyle name="Input 71 2 2" xfId="11900"/>
    <cellStyle name="Input 72" xfId="11901"/>
    <cellStyle name="Input 72 2" xfId="11902"/>
    <cellStyle name="Input 72 2 2" xfId="11903"/>
    <cellStyle name="Input 73" xfId="11904"/>
    <cellStyle name="Input 73 2" xfId="11905"/>
    <cellStyle name="Input 73 2 2" xfId="11906"/>
    <cellStyle name="Input 74" xfId="11907"/>
    <cellStyle name="Input 74 2" xfId="11908"/>
    <cellStyle name="Input 74 2 2" xfId="11909"/>
    <cellStyle name="Input 75" xfId="11910"/>
    <cellStyle name="Input 75 2" xfId="11911"/>
    <cellStyle name="Input 75 2 2" xfId="11912"/>
    <cellStyle name="Input 76" xfId="11913"/>
    <cellStyle name="Input 76 2" xfId="11914"/>
    <cellStyle name="Input 76 2 2" xfId="11915"/>
    <cellStyle name="Input 77" xfId="11916"/>
    <cellStyle name="Input 77 2" xfId="11917"/>
    <cellStyle name="Input 77 2 2" xfId="11918"/>
    <cellStyle name="Input 78" xfId="11919"/>
    <cellStyle name="Input 78 2" xfId="11920"/>
    <cellStyle name="Input 78 2 2" xfId="11921"/>
    <cellStyle name="Input 79" xfId="11922"/>
    <cellStyle name="Input 79 2" xfId="11923"/>
    <cellStyle name="Input 79 2 2" xfId="11924"/>
    <cellStyle name="Input 8" xfId="11925"/>
    <cellStyle name="Input 8 2" xfId="11926"/>
    <cellStyle name="Input 8 2 2" xfId="11927"/>
    <cellStyle name="Input 8 2 2 2" xfId="11928"/>
    <cellStyle name="Input 8 2 2 2 2" xfId="11929"/>
    <cellStyle name="Input 8 2 3" xfId="11930"/>
    <cellStyle name="Input 8 2 3 2" xfId="11931"/>
    <cellStyle name="Input 8 2 4" xfId="11932"/>
    <cellStyle name="Input 8 3" xfId="11933"/>
    <cellStyle name="Input 8 3 2" xfId="11934"/>
    <cellStyle name="Input 8 3 2 2" xfId="11935"/>
    <cellStyle name="Input 8 3 2 2 2" xfId="11936"/>
    <cellStyle name="Input 8 3 3" xfId="11937"/>
    <cellStyle name="Input 8 3 3 2" xfId="11938"/>
    <cellStyle name="Input 8 3 4" xfId="11939"/>
    <cellStyle name="Input 8 4" xfId="11940"/>
    <cellStyle name="Input 8 4 2" xfId="11941"/>
    <cellStyle name="Input 8 4 2 2" xfId="11942"/>
    <cellStyle name="Input 8 4 2 2 2" xfId="11943"/>
    <cellStyle name="Input 8 4 3" xfId="11944"/>
    <cellStyle name="Input 8 4 3 2" xfId="11945"/>
    <cellStyle name="Input 8 4 4" xfId="11946"/>
    <cellStyle name="Input 8 5" xfId="11947"/>
    <cellStyle name="Input 8 5 2" xfId="11948"/>
    <cellStyle name="Input 8 5 2 2" xfId="11949"/>
    <cellStyle name="Input 8 5 2 2 2" xfId="11950"/>
    <cellStyle name="Input 8 5 3" xfId="11951"/>
    <cellStyle name="Input 8 5 3 2" xfId="11952"/>
    <cellStyle name="Input 8 6" xfId="11953"/>
    <cellStyle name="Input 8 6 2" xfId="11954"/>
    <cellStyle name="Input 8 6 2 2" xfId="11955"/>
    <cellStyle name="Input 8 6 2 2 2" xfId="11956"/>
    <cellStyle name="Input 8 6 3" xfId="11957"/>
    <cellStyle name="Input 8 6 3 2" xfId="11958"/>
    <cellStyle name="Input 8 7" xfId="11959"/>
    <cellStyle name="Input 8 7 2" xfId="11960"/>
    <cellStyle name="Input 8 7 2 2" xfId="11961"/>
    <cellStyle name="Input 8 7 2 2 2" xfId="11962"/>
    <cellStyle name="Input 8 7 3" xfId="11963"/>
    <cellStyle name="Input 8 7 3 2" xfId="11964"/>
    <cellStyle name="Input 8 8" xfId="11965"/>
    <cellStyle name="Input 8 8 2" xfId="11966"/>
    <cellStyle name="Input 8 8 2 2" xfId="11967"/>
    <cellStyle name="Input 8 9" xfId="11968"/>
    <cellStyle name="Input 80" xfId="11969"/>
    <cellStyle name="Input 80 2" xfId="11970"/>
    <cellStyle name="Input 80 2 2" xfId="11971"/>
    <cellStyle name="Input 81" xfId="11972"/>
    <cellStyle name="Input 81 2" xfId="11973"/>
    <cellStyle name="Input 81 2 2" xfId="11974"/>
    <cellStyle name="Input 82" xfId="11975"/>
    <cellStyle name="Input 82 2" xfId="11976"/>
    <cellStyle name="Input 82 3" xfId="11977"/>
    <cellStyle name="Input 83" xfId="11978"/>
    <cellStyle name="Input 84" xfId="11979"/>
    <cellStyle name="Input 85" xfId="11980"/>
    <cellStyle name="Input 86" xfId="11981"/>
    <cellStyle name="Input 87" xfId="11982"/>
    <cellStyle name="Input 88" xfId="11983"/>
    <cellStyle name="Input 89" xfId="11984"/>
    <cellStyle name="Input 9" xfId="11985"/>
    <cellStyle name="Input 9 2" xfId="11986"/>
    <cellStyle name="Input 9 2 2" xfId="11987"/>
    <cellStyle name="Input 9 2 2 2" xfId="11988"/>
    <cellStyle name="Input 9 2 2 2 2" xfId="11989"/>
    <cellStyle name="Input 9 2 3" xfId="11990"/>
    <cellStyle name="Input 9 2 3 2" xfId="11991"/>
    <cellStyle name="Input 9 3" xfId="11992"/>
    <cellStyle name="Input 9 3 2" xfId="11993"/>
    <cellStyle name="Input 9 3 2 2" xfId="11994"/>
    <cellStyle name="Input 9 3 2 2 2" xfId="11995"/>
    <cellStyle name="Input 9 3 3" xfId="11996"/>
    <cellStyle name="Input 9 3 3 2" xfId="11997"/>
    <cellStyle name="Input 9 4" xfId="11998"/>
    <cellStyle name="Input 9 4 2" xfId="11999"/>
    <cellStyle name="Input 9 4 2 2" xfId="12000"/>
    <cellStyle name="Input 9 4 2 2 2" xfId="12001"/>
    <cellStyle name="Input 9 4 3" xfId="12002"/>
    <cellStyle name="Input 9 4 3 2" xfId="12003"/>
    <cellStyle name="Input 9 5" xfId="12004"/>
    <cellStyle name="Input 9 5 2" xfId="12005"/>
    <cellStyle name="Input 9 5 2 2" xfId="12006"/>
    <cellStyle name="Input 9 5 2 2 2" xfId="12007"/>
    <cellStyle name="Input 9 5 3" xfId="12008"/>
    <cellStyle name="Input 9 5 3 2" xfId="12009"/>
    <cellStyle name="Input 9 6" xfId="12010"/>
    <cellStyle name="Input 9 6 2" xfId="12011"/>
    <cellStyle name="Input 9 6 2 2" xfId="12012"/>
    <cellStyle name="Input 9 6 2 2 2" xfId="12013"/>
    <cellStyle name="Input 9 6 3" xfId="12014"/>
    <cellStyle name="Input 9 6 3 2" xfId="12015"/>
    <cellStyle name="Input 9 7" xfId="12016"/>
    <cellStyle name="Input 9 7 2" xfId="12017"/>
    <cellStyle name="Input 9 7 2 2" xfId="12018"/>
    <cellStyle name="Input 9 7 2 2 2" xfId="12019"/>
    <cellStyle name="Input 9 7 3" xfId="12020"/>
    <cellStyle name="Input 9 7 3 2" xfId="12021"/>
    <cellStyle name="Input 9 8" xfId="12022"/>
    <cellStyle name="Input 9 8 2" xfId="12023"/>
    <cellStyle name="Input 9 8 2 2" xfId="12024"/>
    <cellStyle name="Input 9 9" xfId="12025"/>
    <cellStyle name="Input 90" xfId="12026"/>
    <cellStyle name="Input 91" xfId="12027"/>
    <cellStyle name="Input 92" xfId="12028"/>
    <cellStyle name="Input 93" xfId="12029"/>
    <cellStyle name="Input 94" xfId="12030"/>
    <cellStyle name="Input Cells" xfId="2736"/>
    <cellStyle name="Input Cells 2" xfId="12031"/>
    <cellStyle name="Input Cells Percent" xfId="2737"/>
    <cellStyle name="Input Cells Percent 2" xfId="12032"/>
    <cellStyle name="Input Cells Percent_2011 Asset Mgmt Report Generation" xfId="12033"/>
    <cellStyle name="Input Cells_2011 Asset Mgmt Report Generation" xfId="12034"/>
    <cellStyle name="Integer" xfId="2738"/>
    <cellStyle name="Integer 2" xfId="2739"/>
    <cellStyle name="Integer 3" xfId="2740"/>
    <cellStyle name="line b - Style6" xfId="2741"/>
    <cellStyle name="Lines" xfId="2742"/>
    <cellStyle name="Lines 2" xfId="2743"/>
    <cellStyle name="Lines_Electric Rev Req Model (2009 GRC) Rebuttal" xfId="2744"/>
    <cellStyle name="LINKED" xfId="2745"/>
    <cellStyle name="LINKED 2" xfId="2746"/>
    <cellStyle name="LINKED 3" xfId="2747"/>
    <cellStyle name="Linked Cell 2" xfId="2748"/>
    <cellStyle name="Linked Cell 2 2" xfId="2749"/>
    <cellStyle name="Linked Cell 2 2 2" xfId="12036"/>
    <cellStyle name="Linked Cell 2 3" xfId="12037"/>
    <cellStyle name="Linked Cell 2 4" xfId="12038"/>
    <cellStyle name="Linked Cell 2 5" xfId="12035"/>
    <cellStyle name="Linked Cell 3" xfId="2750"/>
    <cellStyle name="Linked Cell 3 2" xfId="12040"/>
    <cellStyle name="Linked Cell 3 2 2" xfId="12041"/>
    <cellStyle name="Linked Cell 3 3" xfId="12042"/>
    <cellStyle name="Linked Cell 3 4" xfId="12039"/>
    <cellStyle name="Linked Cell 4" xfId="12043"/>
    <cellStyle name="Linked Cell 4 2" xfId="12044"/>
    <cellStyle name="Linked Cell 4 3" xfId="12045"/>
    <cellStyle name="Linked Cell 4 4" xfId="12046"/>
    <cellStyle name="Linked Cell 5" xfId="12047"/>
    <cellStyle name="Linked Cell 5 2" xfId="12048"/>
    <cellStyle name="Linked Cell 5 3" xfId="12049"/>
    <cellStyle name="Linked Cell 6" xfId="12050"/>
    <cellStyle name="Linked Cell 7" xfId="12051"/>
    <cellStyle name="Lisa" xfId="2751"/>
    <cellStyle name="LongDate" xfId="2752"/>
    <cellStyle name="MacroCode" xfId="2753"/>
    <cellStyle name="Millares [0]_2AV_M_M " xfId="2754"/>
    <cellStyle name="Millares_2AV_M_M " xfId="2755"/>
    <cellStyle name="Milliers [0]_Dossier financier HECC" xfId="2756"/>
    <cellStyle name="MLMultiple0" xfId="2757"/>
    <cellStyle name="MLMultiple0 2" xfId="2758"/>
    <cellStyle name="MLMultiple0 2 2" xfId="12052"/>
    <cellStyle name="MLMultiple0 2 2 2" xfId="12053"/>
    <cellStyle name="MLMultiple0 3" xfId="2759"/>
    <cellStyle name="MLMultiple0 3 2" xfId="12054"/>
    <cellStyle name="modified border" xfId="2760"/>
    <cellStyle name="modified border 2" xfId="2761"/>
    <cellStyle name="modified border 3" xfId="2762"/>
    <cellStyle name="modified border 4" xfId="2763"/>
    <cellStyle name="modified border 5" xfId="2764"/>
    <cellStyle name="modified border 6" xfId="2765"/>
    <cellStyle name="modified border_2011 Asset Mgmt Report Generation" xfId="12055"/>
    <cellStyle name="modified border1" xfId="2766"/>
    <cellStyle name="modified border1 2" xfId="2767"/>
    <cellStyle name="modified border1 3" xfId="2768"/>
    <cellStyle name="modified border1 4" xfId="2769"/>
    <cellStyle name="modified border1 5" xfId="2770"/>
    <cellStyle name="modified border1 6" xfId="2771"/>
    <cellStyle name="modified border1_2011 Asset Mgmt Report Generation" xfId="12056"/>
    <cellStyle name="Moneda [0]_2AV_M_M " xfId="2772"/>
    <cellStyle name="Moneda_2AV_M_M " xfId="2773"/>
    <cellStyle name="Multiple" xfId="2774"/>
    <cellStyle name="Multiple 2" xfId="2775"/>
    <cellStyle name="Multiple 2 2" xfId="12057"/>
    <cellStyle name="Multiple 2 2 2" xfId="12058"/>
    <cellStyle name="Multiple 3" xfId="2776"/>
    <cellStyle name="Multiple 3 2" xfId="12059"/>
    <cellStyle name="Neutral 10" xfId="12060"/>
    <cellStyle name="Neutral 11" xfId="12061"/>
    <cellStyle name="Neutral 11 2" xfId="12062"/>
    <cellStyle name="Neutral 12" xfId="12063"/>
    <cellStyle name="Neutral 12 2" xfId="12064"/>
    <cellStyle name="Neutral 13" xfId="12065"/>
    <cellStyle name="Neutral 2" xfId="2777"/>
    <cellStyle name="Neutral 2 10" xfId="12067"/>
    <cellStyle name="Neutral 2 11" xfId="12068"/>
    <cellStyle name="Neutral 2 12" xfId="12066"/>
    <cellStyle name="Neutral 2 2" xfId="2778"/>
    <cellStyle name="Neutral 2 2 2" xfId="12070"/>
    <cellStyle name="Neutral 2 2 3" xfId="12071"/>
    <cellStyle name="Neutral 2 2 4" xfId="12072"/>
    <cellStyle name="Neutral 2 2 5" xfId="12073"/>
    <cellStyle name="Neutral 2 2 6" xfId="12074"/>
    <cellStyle name="Neutral 2 2 7" xfId="12075"/>
    <cellStyle name="Neutral 2 2 8" xfId="12076"/>
    <cellStyle name="Neutral 2 2 9" xfId="12069"/>
    <cellStyle name="Neutral 2 3" xfId="12077"/>
    <cellStyle name="Neutral 2 3 2" xfId="12078"/>
    <cellStyle name="Neutral 2 4" xfId="12079"/>
    <cellStyle name="Neutral 2 4 2" xfId="12080"/>
    <cellStyle name="Neutral 2 5" xfId="12081"/>
    <cellStyle name="Neutral 2 6" xfId="12082"/>
    <cellStyle name="Neutral 2 7" xfId="12083"/>
    <cellStyle name="Neutral 2 8" xfId="12084"/>
    <cellStyle name="Neutral 2 9" xfId="12085"/>
    <cellStyle name="Neutral 3" xfId="2779"/>
    <cellStyle name="Neutral 3 2" xfId="12087"/>
    <cellStyle name="Neutral 3 2 2" xfId="12088"/>
    <cellStyle name="Neutral 3 3" xfId="12089"/>
    <cellStyle name="Neutral 3 4" xfId="12090"/>
    <cellStyle name="Neutral 3 5" xfId="12086"/>
    <cellStyle name="Neutral 4" xfId="12091"/>
    <cellStyle name="Neutral 4 10" xfId="12092"/>
    <cellStyle name="Neutral 4 2" xfId="12093"/>
    <cellStyle name="Neutral 4 3" xfId="12094"/>
    <cellStyle name="Neutral 4 4" xfId="12095"/>
    <cellStyle name="Neutral 4 5" xfId="12096"/>
    <cellStyle name="Neutral 4 6" xfId="12097"/>
    <cellStyle name="Neutral 4 7" xfId="12098"/>
    <cellStyle name="Neutral 4 8" xfId="12099"/>
    <cellStyle name="Neutral 4 9" xfId="12100"/>
    <cellStyle name="Neutral 5" xfId="12101"/>
    <cellStyle name="Neutral 6" xfId="12102"/>
    <cellStyle name="Neutral 7" xfId="12103"/>
    <cellStyle name="Neutral 8" xfId="12104"/>
    <cellStyle name="Neutral 9" xfId="12105"/>
    <cellStyle name="no dec" xfId="2780"/>
    <cellStyle name="no dec 2" xfId="2781"/>
    <cellStyle name="no dec 3" xfId="2782"/>
    <cellStyle name="no dec 4" xfId="2783"/>
    <cellStyle name="no dec 5" xfId="2784"/>
    <cellStyle name="no dec_2011 Under Earnings 9.7" xfId="2785"/>
    <cellStyle name="Normal" xfId="0" builtinId="0"/>
    <cellStyle name="Normal - Style1" xfId="2786"/>
    <cellStyle name="Normal - Style1 10" xfId="2787"/>
    <cellStyle name="Normal - Style1 2" xfId="2788"/>
    <cellStyle name="Normal - Style1 2 2" xfId="2789"/>
    <cellStyle name="Normal - Style1 2 2 2" xfId="12108"/>
    <cellStyle name="Normal - Style1 2 2 3" xfId="12107"/>
    <cellStyle name="Normal - Style1 2 3" xfId="2790"/>
    <cellStyle name="Normal - Style1 2 4" xfId="12106"/>
    <cellStyle name="Normal - Style1 3" xfId="2791"/>
    <cellStyle name="Normal - Style1 3 2" xfId="12109"/>
    <cellStyle name="Normal - Style1 4" xfId="2792"/>
    <cellStyle name="Normal - Style1 4 2" xfId="12110"/>
    <cellStyle name="Normal - Style1 5" xfId="2793"/>
    <cellStyle name="Normal - Style1 5 2" xfId="12112"/>
    <cellStyle name="Normal - Style1 5 2 2" xfId="12113"/>
    <cellStyle name="Normal - Style1 5 3" xfId="12114"/>
    <cellStyle name="Normal - Style1 5 4" xfId="12111"/>
    <cellStyle name="Normal - Style1 6" xfId="2794"/>
    <cellStyle name="Normal - Style1 7" xfId="2795"/>
    <cellStyle name="Normal - Style1 8" xfId="2796"/>
    <cellStyle name="Normal - Style1 9" xfId="2797"/>
    <cellStyle name="Normal - Style1_(C) WHE Proforma with ITC cash grant 10 Yr Amort_for deferral_102809" xfId="2798"/>
    <cellStyle name="Normal 1" xfId="2799"/>
    <cellStyle name="Normal 1 2" xfId="12115"/>
    <cellStyle name="Normal 10" xfId="2800"/>
    <cellStyle name="Normal 10 2" xfId="2801"/>
    <cellStyle name="Normal 10 2 2" xfId="12117"/>
    <cellStyle name="Normal 10 3" xfId="2802"/>
    <cellStyle name="Normal 10 3 2" xfId="12118"/>
    <cellStyle name="Normal 10 4" xfId="12116"/>
    <cellStyle name="Normal 10_04.07E Wild Horse Wind Expansion" xfId="2803"/>
    <cellStyle name="Normal 100" xfId="12119"/>
    <cellStyle name="Normal 101" xfId="12120"/>
    <cellStyle name="Normal 101 10" xfId="12121"/>
    <cellStyle name="Normal 101 10 2" xfId="12122"/>
    <cellStyle name="Normal 101 11" xfId="12123"/>
    <cellStyle name="Normal 101 2" xfId="12124"/>
    <cellStyle name="Normal 101 2 2" xfId="12125"/>
    <cellStyle name="Normal 101 2 2 2" xfId="12126"/>
    <cellStyle name="Normal 101 2 2 2 2" xfId="12127"/>
    <cellStyle name="Normal 101 2 2 2 2 2" xfId="12128"/>
    <cellStyle name="Normal 101 2 2 2 2 2 2" xfId="12129"/>
    <cellStyle name="Normal 101 2 2 2 2 2 2 2" xfId="12130"/>
    <cellStyle name="Normal 101 2 2 2 2 2 2 2 2" xfId="12131"/>
    <cellStyle name="Normal 101 2 2 2 2 2 2 3" xfId="12132"/>
    <cellStyle name="Normal 101 2 2 2 2 2 3" xfId="12133"/>
    <cellStyle name="Normal 101 2 2 2 2 2 3 2" xfId="12134"/>
    <cellStyle name="Normal 101 2 2 2 2 2 4" xfId="12135"/>
    <cellStyle name="Normal 101 2 2 2 2 3" xfId="12136"/>
    <cellStyle name="Normal 101 2 2 2 2 3 2" xfId="12137"/>
    <cellStyle name="Normal 101 2 2 2 2 3 2 2" xfId="12138"/>
    <cellStyle name="Normal 101 2 2 2 2 3 3" xfId="12139"/>
    <cellStyle name="Normal 101 2 2 2 2 4" xfId="12140"/>
    <cellStyle name="Normal 101 2 2 2 2 4 2" xfId="12141"/>
    <cellStyle name="Normal 101 2 2 2 2 5" xfId="12142"/>
    <cellStyle name="Normal 101 2 2 2 3" xfId="12143"/>
    <cellStyle name="Normal 101 2 2 2 3 2" xfId="12144"/>
    <cellStyle name="Normal 101 2 2 2 3 2 2" xfId="12145"/>
    <cellStyle name="Normal 101 2 2 2 3 2 2 2" xfId="12146"/>
    <cellStyle name="Normal 101 2 2 2 3 2 3" xfId="12147"/>
    <cellStyle name="Normal 101 2 2 2 3 3" xfId="12148"/>
    <cellStyle name="Normal 101 2 2 2 3 3 2" xfId="12149"/>
    <cellStyle name="Normal 101 2 2 2 3 4" xfId="12150"/>
    <cellStyle name="Normal 101 2 2 2 4" xfId="12151"/>
    <cellStyle name="Normal 101 2 2 2 4 2" xfId="12152"/>
    <cellStyle name="Normal 101 2 2 2 4 2 2" xfId="12153"/>
    <cellStyle name="Normal 101 2 2 2 4 3" xfId="12154"/>
    <cellStyle name="Normal 101 2 2 2 5" xfId="12155"/>
    <cellStyle name="Normal 101 2 2 2 5 2" xfId="12156"/>
    <cellStyle name="Normal 101 2 2 2 6" xfId="12157"/>
    <cellStyle name="Normal 101 2 2 3" xfId="12158"/>
    <cellStyle name="Normal 101 2 2 3 2" xfId="12159"/>
    <cellStyle name="Normal 101 2 2 3 2 2" xfId="12160"/>
    <cellStyle name="Normal 101 2 2 3 2 2 2" xfId="12161"/>
    <cellStyle name="Normal 101 2 2 3 2 2 2 2" xfId="12162"/>
    <cellStyle name="Normal 101 2 2 3 2 2 3" xfId="12163"/>
    <cellStyle name="Normal 101 2 2 3 2 3" xfId="12164"/>
    <cellStyle name="Normal 101 2 2 3 2 3 2" xfId="12165"/>
    <cellStyle name="Normal 101 2 2 3 2 4" xfId="12166"/>
    <cellStyle name="Normal 101 2 2 3 3" xfId="12167"/>
    <cellStyle name="Normal 101 2 2 3 3 2" xfId="12168"/>
    <cellStyle name="Normal 101 2 2 3 3 2 2" xfId="12169"/>
    <cellStyle name="Normal 101 2 2 3 3 3" xfId="12170"/>
    <cellStyle name="Normal 101 2 2 3 4" xfId="12171"/>
    <cellStyle name="Normal 101 2 2 3 4 2" xfId="12172"/>
    <cellStyle name="Normal 101 2 2 3 5" xfId="12173"/>
    <cellStyle name="Normal 101 2 2 4" xfId="12174"/>
    <cellStyle name="Normal 101 2 2 4 2" xfId="12175"/>
    <cellStyle name="Normal 101 2 2 4 2 2" xfId="12176"/>
    <cellStyle name="Normal 101 2 2 4 2 2 2" xfId="12177"/>
    <cellStyle name="Normal 101 2 2 4 2 3" xfId="12178"/>
    <cellStyle name="Normal 101 2 2 4 3" xfId="12179"/>
    <cellStyle name="Normal 101 2 2 4 3 2" xfId="12180"/>
    <cellStyle name="Normal 101 2 2 4 4" xfId="12181"/>
    <cellStyle name="Normal 101 2 2 5" xfId="12182"/>
    <cellStyle name="Normal 101 2 2 5 2" xfId="12183"/>
    <cellStyle name="Normal 101 2 2 5 2 2" xfId="12184"/>
    <cellStyle name="Normal 101 2 2 5 3" xfId="12185"/>
    <cellStyle name="Normal 101 2 2 6" xfId="12186"/>
    <cellStyle name="Normal 101 2 2 6 2" xfId="12187"/>
    <cellStyle name="Normal 101 2 2 7" xfId="12188"/>
    <cellStyle name="Normal 101 2 3" xfId="12189"/>
    <cellStyle name="Normal 101 2 3 2" xfId="12190"/>
    <cellStyle name="Normal 101 2 3 2 2" xfId="12191"/>
    <cellStyle name="Normal 101 2 3 2 2 2" xfId="12192"/>
    <cellStyle name="Normal 101 2 3 2 2 2 2" xfId="12193"/>
    <cellStyle name="Normal 101 2 3 2 2 2 2 2" xfId="12194"/>
    <cellStyle name="Normal 101 2 3 2 2 2 3" xfId="12195"/>
    <cellStyle name="Normal 101 2 3 2 2 3" xfId="12196"/>
    <cellStyle name="Normal 101 2 3 2 2 3 2" xfId="12197"/>
    <cellStyle name="Normal 101 2 3 2 2 4" xfId="12198"/>
    <cellStyle name="Normal 101 2 3 2 3" xfId="12199"/>
    <cellStyle name="Normal 101 2 3 2 3 2" xfId="12200"/>
    <cellStyle name="Normal 101 2 3 2 3 2 2" xfId="12201"/>
    <cellStyle name="Normal 101 2 3 2 3 3" xfId="12202"/>
    <cellStyle name="Normal 101 2 3 2 4" xfId="12203"/>
    <cellStyle name="Normal 101 2 3 2 4 2" xfId="12204"/>
    <cellStyle name="Normal 101 2 3 2 5" xfId="12205"/>
    <cellStyle name="Normal 101 2 3 3" xfId="12206"/>
    <cellStyle name="Normal 101 2 3 3 2" xfId="12207"/>
    <cellStyle name="Normal 101 2 3 3 2 2" xfId="12208"/>
    <cellStyle name="Normal 101 2 3 3 2 2 2" xfId="12209"/>
    <cellStyle name="Normal 101 2 3 3 2 3" xfId="12210"/>
    <cellStyle name="Normal 101 2 3 3 3" xfId="12211"/>
    <cellStyle name="Normal 101 2 3 3 3 2" xfId="12212"/>
    <cellStyle name="Normal 101 2 3 3 4" xfId="12213"/>
    <cellStyle name="Normal 101 2 3 4" xfId="12214"/>
    <cellStyle name="Normal 101 2 3 4 2" xfId="12215"/>
    <cellStyle name="Normal 101 2 3 4 2 2" xfId="12216"/>
    <cellStyle name="Normal 101 2 3 4 3" xfId="12217"/>
    <cellStyle name="Normal 101 2 3 5" xfId="12218"/>
    <cellStyle name="Normal 101 2 3 5 2" xfId="12219"/>
    <cellStyle name="Normal 101 2 3 6" xfId="12220"/>
    <cellStyle name="Normal 101 2 4" xfId="12221"/>
    <cellStyle name="Normal 101 2 4 2" xfId="12222"/>
    <cellStyle name="Normal 101 2 4 2 2" xfId="12223"/>
    <cellStyle name="Normal 101 2 4 2 2 2" xfId="12224"/>
    <cellStyle name="Normal 101 2 4 2 2 2 2" xfId="12225"/>
    <cellStyle name="Normal 101 2 4 2 2 3" xfId="12226"/>
    <cellStyle name="Normal 101 2 4 2 3" xfId="12227"/>
    <cellStyle name="Normal 101 2 4 2 3 2" xfId="12228"/>
    <cellStyle name="Normal 101 2 4 2 4" xfId="12229"/>
    <cellStyle name="Normal 101 2 4 3" xfId="12230"/>
    <cellStyle name="Normal 101 2 4 3 2" xfId="12231"/>
    <cellStyle name="Normal 101 2 4 3 2 2" xfId="12232"/>
    <cellStyle name="Normal 101 2 4 3 3" xfId="12233"/>
    <cellStyle name="Normal 101 2 4 4" xfId="12234"/>
    <cellStyle name="Normal 101 2 4 4 2" xfId="12235"/>
    <cellStyle name="Normal 101 2 4 5" xfId="12236"/>
    <cellStyle name="Normal 101 2 5" xfId="12237"/>
    <cellStyle name="Normal 101 2 5 2" xfId="12238"/>
    <cellStyle name="Normal 101 2 5 2 2" xfId="12239"/>
    <cellStyle name="Normal 101 2 5 2 2 2" xfId="12240"/>
    <cellStyle name="Normal 101 2 5 2 3" xfId="12241"/>
    <cellStyle name="Normal 101 2 5 3" xfId="12242"/>
    <cellStyle name="Normal 101 2 5 3 2" xfId="12243"/>
    <cellStyle name="Normal 101 2 5 4" xfId="12244"/>
    <cellStyle name="Normal 101 2 6" xfId="12245"/>
    <cellStyle name="Normal 101 2 6 2" xfId="12246"/>
    <cellStyle name="Normal 101 2 6 2 2" xfId="12247"/>
    <cellStyle name="Normal 101 2 6 3" xfId="12248"/>
    <cellStyle name="Normal 101 2 7" xfId="12249"/>
    <cellStyle name="Normal 101 2 7 2" xfId="12250"/>
    <cellStyle name="Normal 101 2 8" xfId="12251"/>
    <cellStyle name="Normal 101 3" xfId="12252"/>
    <cellStyle name="Normal 101 3 10" xfId="12253"/>
    <cellStyle name="Normal 101 3 11" xfId="12254"/>
    <cellStyle name="Normal 101 3 11 2" xfId="12255"/>
    <cellStyle name="Normal 101 3 2" xfId="12256"/>
    <cellStyle name="Normal 101 3 2 2" xfId="12257"/>
    <cellStyle name="Normal 101 3 2 2 2" xfId="12258"/>
    <cellStyle name="Normal 101 3 2 2 2 2" xfId="12259"/>
    <cellStyle name="Normal 101 3 2 2 2 2 2" xfId="12260"/>
    <cellStyle name="Normal 101 3 2 2 2 2 2 2" xfId="12261"/>
    <cellStyle name="Normal 101 3 2 2 2 2 2 2 2" xfId="12262"/>
    <cellStyle name="Normal 101 3 2 2 2 2 2 3" xfId="12263"/>
    <cellStyle name="Normal 101 3 2 2 2 2 3" xfId="12264"/>
    <cellStyle name="Normal 101 3 2 2 2 2 3 2" xfId="12265"/>
    <cellStyle name="Normal 101 3 2 2 2 2 4" xfId="12266"/>
    <cellStyle name="Normal 101 3 2 2 2 3" xfId="12267"/>
    <cellStyle name="Normal 101 3 2 2 2 3 2" xfId="12268"/>
    <cellStyle name="Normal 101 3 2 2 2 3 2 2" xfId="12269"/>
    <cellStyle name="Normal 101 3 2 2 2 3 3" xfId="12270"/>
    <cellStyle name="Normal 101 3 2 2 2 4" xfId="12271"/>
    <cellStyle name="Normal 101 3 2 2 2 4 2" xfId="12272"/>
    <cellStyle name="Normal 101 3 2 2 2 5" xfId="12273"/>
    <cellStyle name="Normal 101 3 2 2 3" xfId="12274"/>
    <cellStyle name="Normal 101 3 2 2 3 2" xfId="12275"/>
    <cellStyle name="Normal 101 3 2 2 3 2 2" xfId="12276"/>
    <cellStyle name="Normal 101 3 2 2 3 2 2 2" xfId="12277"/>
    <cellStyle name="Normal 101 3 2 2 3 2 3" xfId="12278"/>
    <cellStyle name="Normal 101 3 2 2 3 3" xfId="12279"/>
    <cellStyle name="Normal 101 3 2 2 3 3 2" xfId="12280"/>
    <cellStyle name="Normal 101 3 2 2 3 4" xfId="12281"/>
    <cellStyle name="Normal 101 3 2 2 4" xfId="12282"/>
    <cellStyle name="Normal 101 3 2 2 4 2" xfId="12283"/>
    <cellStyle name="Normal 101 3 2 2 4 2 2" xfId="12284"/>
    <cellStyle name="Normal 101 3 2 2 4 3" xfId="12285"/>
    <cellStyle name="Normal 101 3 2 2 5" xfId="12286"/>
    <cellStyle name="Normal 101 3 2 2 5 2" xfId="12287"/>
    <cellStyle name="Normal 101 3 2 2 6" xfId="12288"/>
    <cellStyle name="Normal 101 3 2 3" xfId="12289"/>
    <cellStyle name="Normal 101 3 2 3 2" xfId="12290"/>
    <cellStyle name="Normal 101 3 2 3 2 2" xfId="12291"/>
    <cellStyle name="Normal 101 3 2 3 2 2 2" xfId="12292"/>
    <cellStyle name="Normal 101 3 2 3 2 2 2 2" xfId="12293"/>
    <cellStyle name="Normal 101 3 2 3 2 2 3" xfId="12294"/>
    <cellStyle name="Normal 101 3 2 3 2 3" xfId="12295"/>
    <cellStyle name="Normal 101 3 2 3 2 3 2" xfId="12296"/>
    <cellStyle name="Normal 101 3 2 3 2 4" xfId="12297"/>
    <cellStyle name="Normal 101 3 2 3 3" xfId="12298"/>
    <cellStyle name="Normal 101 3 2 3 3 2" xfId="12299"/>
    <cellStyle name="Normal 101 3 2 3 3 2 2" xfId="12300"/>
    <cellStyle name="Normal 101 3 2 3 3 3" xfId="12301"/>
    <cellStyle name="Normal 101 3 2 3 4" xfId="12302"/>
    <cellStyle name="Normal 101 3 2 3 4 2" xfId="12303"/>
    <cellStyle name="Normal 101 3 2 3 5" xfId="12304"/>
    <cellStyle name="Normal 101 3 2 4" xfId="12305"/>
    <cellStyle name="Normal 101 3 2 4 2" xfId="12306"/>
    <cellStyle name="Normal 101 3 2 4 2 2" xfId="12307"/>
    <cellStyle name="Normal 101 3 2 4 2 2 2" xfId="12308"/>
    <cellStyle name="Normal 101 3 2 4 2 3" xfId="12309"/>
    <cellStyle name="Normal 101 3 2 4 3" xfId="12310"/>
    <cellStyle name="Normal 101 3 2 4 3 2" xfId="12311"/>
    <cellStyle name="Normal 101 3 2 4 4" xfId="12312"/>
    <cellStyle name="Normal 101 3 2 5" xfId="12313"/>
    <cellStyle name="Normal 101 3 2 5 2" xfId="12314"/>
    <cellStyle name="Normal 101 3 2 5 2 2" xfId="12315"/>
    <cellStyle name="Normal 101 3 2 5 3" xfId="12316"/>
    <cellStyle name="Normal 101 3 2 6" xfId="12317"/>
    <cellStyle name="Normal 101 3 2 6 2" xfId="12318"/>
    <cellStyle name="Normal 101 3 2 7" xfId="12319"/>
    <cellStyle name="Normal 101 3 3" xfId="12320"/>
    <cellStyle name="Normal 101 3 3 2" xfId="12321"/>
    <cellStyle name="Normal 101 3 3 2 2" xfId="12322"/>
    <cellStyle name="Normal 101 3 3 2 2 2" xfId="12323"/>
    <cellStyle name="Normal 101 3 3 2 2 2 2" xfId="12324"/>
    <cellStyle name="Normal 101 3 3 2 2 2 2 2" xfId="12325"/>
    <cellStyle name="Normal 101 3 3 2 2 2 3" xfId="12326"/>
    <cellStyle name="Normal 101 3 3 2 2 3" xfId="12327"/>
    <cellStyle name="Normal 101 3 3 2 2 3 2" xfId="12328"/>
    <cellStyle name="Normal 101 3 3 2 2 4" xfId="12329"/>
    <cellStyle name="Normal 101 3 3 2 3" xfId="12330"/>
    <cellStyle name="Normal 101 3 3 2 3 2" xfId="12331"/>
    <cellStyle name="Normal 101 3 3 2 3 2 2" xfId="12332"/>
    <cellStyle name="Normal 101 3 3 2 3 3" xfId="12333"/>
    <cellStyle name="Normal 101 3 3 2 4" xfId="12334"/>
    <cellStyle name="Normal 101 3 3 2 4 2" xfId="12335"/>
    <cellStyle name="Normal 101 3 3 2 5" xfId="12336"/>
    <cellStyle name="Normal 101 3 3 3" xfId="12337"/>
    <cellStyle name="Normal 101 3 3 3 2" xfId="12338"/>
    <cellStyle name="Normal 101 3 3 3 2 2" xfId="12339"/>
    <cellStyle name="Normal 101 3 3 3 2 2 2" xfId="12340"/>
    <cellStyle name="Normal 101 3 3 3 2 3" xfId="12341"/>
    <cellStyle name="Normal 101 3 3 3 3" xfId="12342"/>
    <cellStyle name="Normal 101 3 3 3 3 2" xfId="12343"/>
    <cellStyle name="Normal 101 3 3 3 4" xfId="12344"/>
    <cellStyle name="Normal 101 3 3 4" xfId="12345"/>
    <cellStyle name="Normal 101 3 3 4 2" xfId="12346"/>
    <cellStyle name="Normal 101 3 3 4 2 2" xfId="12347"/>
    <cellStyle name="Normal 101 3 3 4 3" xfId="12348"/>
    <cellStyle name="Normal 101 3 3 5" xfId="12349"/>
    <cellStyle name="Normal 101 3 3 5 2" xfId="12350"/>
    <cellStyle name="Normal 101 3 3 6" xfId="12351"/>
    <cellStyle name="Normal 101 3 4" xfId="12352"/>
    <cellStyle name="Normal 101 3 4 2" xfId="12353"/>
    <cellStyle name="Normal 101 3 4 2 2" xfId="12354"/>
    <cellStyle name="Normal 101 3 4 2 2 2" xfId="12355"/>
    <cellStyle name="Normal 101 3 4 2 2 2 2" xfId="12356"/>
    <cellStyle name="Normal 101 3 4 2 2 2 2 2" xfId="12357"/>
    <cellStyle name="Normal 101 3 4 2 2 2 3" xfId="12358"/>
    <cellStyle name="Normal 101 3 4 2 2 3" xfId="12359"/>
    <cellStyle name="Normal 101 3 4 2 2 3 2" xfId="12360"/>
    <cellStyle name="Normal 101 3 4 2 2 4" xfId="12361"/>
    <cellStyle name="Normal 101 3 4 2 3" xfId="12362"/>
    <cellStyle name="Normal 101 3 4 2 3 2" xfId="12363"/>
    <cellStyle name="Normal 101 3 4 2 3 2 2" xfId="12364"/>
    <cellStyle name="Normal 101 3 4 2 3 3" xfId="12365"/>
    <cellStyle name="Normal 101 3 4 2 4" xfId="12366"/>
    <cellStyle name="Normal 101 3 4 2 4 2" xfId="12367"/>
    <cellStyle name="Normal 101 3 4 2 5" xfId="12368"/>
    <cellStyle name="Normal 101 3 4 3" xfId="12369"/>
    <cellStyle name="Normal 101 3 4 3 2" xfId="12370"/>
    <cellStyle name="Normal 101 3 4 3 2 2" xfId="12371"/>
    <cellStyle name="Normal 101 3 4 3 2 2 2" xfId="12372"/>
    <cellStyle name="Normal 101 3 4 3 2 3" xfId="12373"/>
    <cellStyle name="Normal 101 3 4 3 3" xfId="12374"/>
    <cellStyle name="Normal 101 3 4 3 3 2" xfId="12375"/>
    <cellStyle name="Normal 101 3 4 3 4" xfId="12376"/>
    <cellStyle name="Normal 101 3 4 4" xfId="12377"/>
    <cellStyle name="Normal 101 3 4 4 2" xfId="12378"/>
    <cellStyle name="Normal 101 3 4 4 2 2" xfId="12379"/>
    <cellStyle name="Normal 101 3 4 4 3" xfId="12380"/>
    <cellStyle name="Normal 101 3 4 5" xfId="12381"/>
    <cellStyle name="Normal 101 3 4 5 2" xfId="12382"/>
    <cellStyle name="Normal 101 3 4 6" xfId="12383"/>
    <cellStyle name="Normal 101 3 5" xfId="12384"/>
    <cellStyle name="Normal 101 3 5 2" xfId="12385"/>
    <cellStyle name="Normal 101 3 5 2 2" xfId="12386"/>
    <cellStyle name="Normal 101 3 5 2 2 2" xfId="12387"/>
    <cellStyle name="Normal 101 3 5 2 2 2 2" xfId="12388"/>
    <cellStyle name="Normal 101 3 5 2 2 3" xfId="12389"/>
    <cellStyle name="Normal 101 3 5 2 3" xfId="12390"/>
    <cellStyle name="Normal 101 3 5 2 3 2" xfId="12391"/>
    <cellStyle name="Normal 101 3 5 2 4" xfId="12392"/>
    <cellStyle name="Normal 101 3 5 3" xfId="12393"/>
    <cellStyle name="Normal 101 3 5 3 2" xfId="12394"/>
    <cellStyle name="Normal 101 3 5 3 2 2" xfId="12395"/>
    <cellStyle name="Normal 101 3 5 3 3" xfId="12396"/>
    <cellStyle name="Normal 101 3 5 4" xfId="12397"/>
    <cellStyle name="Normal 101 3 5 4 2" xfId="12398"/>
    <cellStyle name="Normal 101 3 5 5" xfId="12399"/>
    <cellStyle name="Normal 101 3 6" xfId="12400"/>
    <cellStyle name="Normal 101 3 6 2" xfId="12401"/>
    <cellStyle name="Normal 101 3 6 2 2" xfId="12402"/>
    <cellStyle name="Normal 101 3 6 2 2 2" xfId="12403"/>
    <cellStyle name="Normal 101 3 6 2 2 2 2" xfId="12404"/>
    <cellStyle name="Normal 101 3 6 2 2 3" xfId="12405"/>
    <cellStyle name="Normal 101 3 6 2 3" xfId="12406"/>
    <cellStyle name="Normal 101 3 6 2 3 2" xfId="12407"/>
    <cellStyle name="Normal 101 3 6 2 4" xfId="12408"/>
    <cellStyle name="Normal 101 3 6 3" xfId="12409"/>
    <cellStyle name="Normal 101 3 6 3 2" xfId="12410"/>
    <cellStyle name="Normal 101 3 6 3 2 2" xfId="12411"/>
    <cellStyle name="Normal 101 3 6 3 3" xfId="12412"/>
    <cellStyle name="Normal 101 3 6 4" xfId="12413"/>
    <cellStyle name="Normal 101 3 6 4 2" xfId="12414"/>
    <cellStyle name="Normal 101 3 6 5" xfId="12415"/>
    <cellStyle name="Normal 101 3 7" xfId="12416"/>
    <cellStyle name="Normal 101 3 7 2" xfId="12417"/>
    <cellStyle name="Normal 101 3 7 2 2" xfId="12418"/>
    <cellStyle name="Normal 101 3 7 2 2 2" xfId="12419"/>
    <cellStyle name="Normal 101 3 7 2 3" xfId="12420"/>
    <cellStyle name="Normal 101 3 7 3" xfId="12421"/>
    <cellStyle name="Normal 101 3 7 3 2" xfId="12422"/>
    <cellStyle name="Normal 101 3 7 4" xfId="12423"/>
    <cellStyle name="Normal 101 3 8" xfId="12424"/>
    <cellStyle name="Normal 101 3 8 2" xfId="12425"/>
    <cellStyle name="Normal 101 3 8 2 2" xfId="12426"/>
    <cellStyle name="Normal 101 3 8 3" xfId="12427"/>
    <cellStyle name="Normal 101 3 9" xfId="12428"/>
    <cellStyle name="Normal 101 3 9 2" xfId="12429"/>
    <cellStyle name="Normal 101 4" xfId="12430"/>
    <cellStyle name="Normal 101 4 2" xfId="12431"/>
    <cellStyle name="Normal 101 4 2 2" xfId="12432"/>
    <cellStyle name="Normal 101 4 2 2 2" xfId="12433"/>
    <cellStyle name="Normal 101 4 2 2 2 2" xfId="12434"/>
    <cellStyle name="Normal 101 4 2 2 2 2 2" xfId="12435"/>
    <cellStyle name="Normal 101 4 2 2 2 2 2 2" xfId="12436"/>
    <cellStyle name="Normal 101 4 2 2 2 2 3" xfId="12437"/>
    <cellStyle name="Normal 101 4 2 2 2 3" xfId="12438"/>
    <cellStyle name="Normal 101 4 2 2 2 3 2" xfId="12439"/>
    <cellStyle name="Normal 101 4 2 2 2 4" xfId="12440"/>
    <cellStyle name="Normal 101 4 2 2 3" xfId="12441"/>
    <cellStyle name="Normal 101 4 2 2 3 2" xfId="12442"/>
    <cellStyle name="Normal 101 4 2 2 3 2 2" xfId="12443"/>
    <cellStyle name="Normal 101 4 2 2 3 3" xfId="12444"/>
    <cellStyle name="Normal 101 4 2 2 4" xfId="12445"/>
    <cellStyle name="Normal 101 4 2 2 4 2" xfId="12446"/>
    <cellStyle name="Normal 101 4 2 2 5" xfId="12447"/>
    <cellStyle name="Normal 101 4 2 3" xfId="12448"/>
    <cellStyle name="Normal 101 4 2 3 2" xfId="12449"/>
    <cellStyle name="Normal 101 4 2 3 2 2" xfId="12450"/>
    <cellStyle name="Normal 101 4 2 3 2 2 2" xfId="12451"/>
    <cellStyle name="Normal 101 4 2 3 2 3" xfId="12452"/>
    <cellStyle name="Normal 101 4 2 3 3" xfId="12453"/>
    <cellStyle name="Normal 101 4 2 3 3 2" xfId="12454"/>
    <cellStyle name="Normal 101 4 2 3 4" xfId="12455"/>
    <cellStyle name="Normal 101 4 2 4" xfId="12456"/>
    <cellStyle name="Normal 101 4 2 4 2" xfId="12457"/>
    <cellStyle name="Normal 101 4 2 4 2 2" xfId="12458"/>
    <cellStyle name="Normal 101 4 2 4 3" xfId="12459"/>
    <cellStyle name="Normal 101 4 2 5" xfId="12460"/>
    <cellStyle name="Normal 101 4 2 5 2" xfId="12461"/>
    <cellStyle name="Normal 101 4 2 6" xfId="12462"/>
    <cellStyle name="Normal 101 4 3" xfId="12463"/>
    <cellStyle name="Normal 101 4 3 2" xfId="12464"/>
    <cellStyle name="Normal 101 4 3 2 2" xfId="12465"/>
    <cellStyle name="Normal 101 4 3 2 2 2" xfId="12466"/>
    <cellStyle name="Normal 101 4 3 2 2 2 2" xfId="12467"/>
    <cellStyle name="Normal 101 4 3 2 2 3" xfId="12468"/>
    <cellStyle name="Normal 101 4 3 2 3" xfId="12469"/>
    <cellStyle name="Normal 101 4 3 2 3 2" xfId="12470"/>
    <cellStyle name="Normal 101 4 3 2 4" xfId="12471"/>
    <cellStyle name="Normal 101 4 3 3" xfId="12472"/>
    <cellStyle name="Normal 101 4 3 3 2" xfId="12473"/>
    <cellStyle name="Normal 101 4 3 3 2 2" xfId="12474"/>
    <cellStyle name="Normal 101 4 3 3 3" xfId="12475"/>
    <cellStyle name="Normal 101 4 3 4" xfId="12476"/>
    <cellStyle name="Normal 101 4 3 4 2" xfId="12477"/>
    <cellStyle name="Normal 101 4 3 5" xfId="12478"/>
    <cellStyle name="Normal 101 4 4" xfId="12479"/>
    <cellStyle name="Normal 101 4 4 2" xfId="12480"/>
    <cellStyle name="Normal 101 4 4 2 2" xfId="12481"/>
    <cellStyle name="Normal 101 4 4 2 2 2" xfId="12482"/>
    <cellStyle name="Normal 101 4 4 2 3" xfId="12483"/>
    <cellStyle name="Normal 101 4 4 3" xfId="12484"/>
    <cellStyle name="Normal 101 4 4 3 2" xfId="12485"/>
    <cellStyle name="Normal 101 4 4 4" xfId="12486"/>
    <cellStyle name="Normal 101 4 5" xfId="12487"/>
    <cellStyle name="Normal 101 4 5 2" xfId="12488"/>
    <cellStyle name="Normal 101 4 5 2 2" xfId="12489"/>
    <cellStyle name="Normal 101 4 5 3" xfId="12490"/>
    <cellStyle name="Normal 101 4 6" xfId="12491"/>
    <cellStyle name="Normal 101 4 6 2" xfId="12492"/>
    <cellStyle name="Normal 101 4 7" xfId="12493"/>
    <cellStyle name="Normal 101 5" xfId="12494"/>
    <cellStyle name="Normal 101 5 2" xfId="12495"/>
    <cellStyle name="Normal 101 5 2 2" xfId="12496"/>
    <cellStyle name="Normal 101 5 2 2 2" xfId="12497"/>
    <cellStyle name="Normal 101 5 2 2 2 2" xfId="12498"/>
    <cellStyle name="Normal 101 5 2 2 2 2 2" xfId="12499"/>
    <cellStyle name="Normal 101 5 2 2 2 3" xfId="12500"/>
    <cellStyle name="Normal 101 5 2 2 3" xfId="12501"/>
    <cellStyle name="Normal 101 5 2 2 3 2" xfId="12502"/>
    <cellStyle name="Normal 101 5 2 2 4" xfId="12503"/>
    <cellStyle name="Normal 101 5 2 3" xfId="12504"/>
    <cellStyle name="Normal 101 5 2 3 2" xfId="12505"/>
    <cellStyle name="Normal 101 5 2 3 2 2" xfId="12506"/>
    <cellStyle name="Normal 101 5 2 3 3" xfId="12507"/>
    <cellStyle name="Normal 101 5 2 4" xfId="12508"/>
    <cellStyle name="Normal 101 5 2 4 2" xfId="12509"/>
    <cellStyle name="Normal 101 5 2 5" xfId="12510"/>
    <cellStyle name="Normal 101 5 3" xfId="12511"/>
    <cellStyle name="Normal 101 5 3 2" xfId="12512"/>
    <cellStyle name="Normal 101 5 3 2 2" xfId="12513"/>
    <cellStyle name="Normal 101 5 3 2 2 2" xfId="12514"/>
    <cellStyle name="Normal 101 5 3 2 3" xfId="12515"/>
    <cellStyle name="Normal 101 5 3 3" xfId="12516"/>
    <cellStyle name="Normal 101 5 3 3 2" xfId="12517"/>
    <cellStyle name="Normal 101 5 3 4" xfId="12518"/>
    <cellStyle name="Normal 101 5 4" xfId="12519"/>
    <cellStyle name="Normal 101 5 4 2" xfId="12520"/>
    <cellStyle name="Normal 101 5 4 2 2" xfId="12521"/>
    <cellStyle name="Normal 101 5 4 3" xfId="12522"/>
    <cellStyle name="Normal 101 5 5" xfId="12523"/>
    <cellStyle name="Normal 101 5 5 2" xfId="12524"/>
    <cellStyle name="Normal 101 5 6" xfId="12525"/>
    <cellStyle name="Normal 101 6" xfId="12526"/>
    <cellStyle name="Normal 101 7" xfId="12527"/>
    <cellStyle name="Normal 101 7 2" xfId="12528"/>
    <cellStyle name="Normal 101 7 2 2" xfId="12529"/>
    <cellStyle name="Normal 101 7 2 2 2" xfId="12530"/>
    <cellStyle name="Normal 101 7 2 2 2 2" xfId="12531"/>
    <cellStyle name="Normal 101 7 2 2 3" xfId="12532"/>
    <cellStyle name="Normal 101 7 2 3" xfId="12533"/>
    <cellStyle name="Normal 101 7 2 3 2" xfId="12534"/>
    <cellStyle name="Normal 101 7 2 4" xfId="12535"/>
    <cellStyle name="Normal 101 7 3" xfId="12536"/>
    <cellStyle name="Normal 101 7 3 2" xfId="12537"/>
    <cellStyle name="Normal 101 7 3 2 2" xfId="12538"/>
    <cellStyle name="Normal 101 7 3 3" xfId="12539"/>
    <cellStyle name="Normal 101 7 4" xfId="12540"/>
    <cellStyle name="Normal 101 7 4 2" xfId="12541"/>
    <cellStyle name="Normal 101 7 5" xfId="12542"/>
    <cellStyle name="Normal 101 8" xfId="12543"/>
    <cellStyle name="Normal 101 8 2" xfId="12544"/>
    <cellStyle name="Normal 101 8 2 2" xfId="12545"/>
    <cellStyle name="Normal 101 8 2 2 2" xfId="12546"/>
    <cellStyle name="Normal 101 8 2 3" xfId="12547"/>
    <cellStyle name="Normal 101 8 3" xfId="12548"/>
    <cellStyle name="Normal 101 8 3 2" xfId="12549"/>
    <cellStyle name="Normal 101 8 4" xfId="12550"/>
    <cellStyle name="Normal 101 9" xfId="12551"/>
    <cellStyle name="Normal 101 9 2" xfId="12552"/>
    <cellStyle name="Normal 101 9 2 2" xfId="12553"/>
    <cellStyle name="Normal 101 9 3" xfId="12554"/>
    <cellStyle name="Normal 102" xfId="12555"/>
    <cellStyle name="Normal 102 10" xfId="12556"/>
    <cellStyle name="Normal 102 2" xfId="12557"/>
    <cellStyle name="Normal 102 2 2" xfId="12558"/>
    <cellStyle name="Normal 102 2 2 2" xfId="12559"/>
    <cellStyle name="Normal 102 2 2 2 2" xfId="12560"/>
    <cellStyle name="Normal 102 2 2 2 2 2" xfId="12561"/>
    <cellStyle name="Normal 102 2 2 2 2 2 2" xfId="12562"/>
    <cellStyle name="Normal 102 2 2 2 2 2 2 2" xfId="12563"/>
    <cellStyle name="Normal 102 2 2 2 2 2 2 2 2" xfId="12564"/>
    <cellStyle name="Normal 102 2 2 2 2 2 2 3" xfId="12565"/>
    <cellStyle name="Normal 102 2 2 2 2 2 3" xfId="12566"/>
    <cellStyle name="Normal 102 2 2 2 2 2 3 2" xfId="12567"/>
    <cellStyle name="Normal 102 2 2 2 2 2 4" xfId="12568"/>
    <cellStyle name="Normal 102 2 2 2 2 3" xfId="12569"/>
    <cellStyle name="Normal 102 2 2 2 2 3 2" xfId="12570"/>
    <cellStyle name="Normal 102 2 2 2 2 3 2 2" xfId="12571"/>
    <cellStyle name="Normal 102 2 2 2 2 3 3" xfId="12572"/>
    <cellStyle name="Normal 102 2 2 2 2 4" xfId="12573"/>
    <cellStyle name="Normal 102 2 2 2 2 4 2" xfId="12574"/>
    <cellStyle name="Normal 102 2 2 2 2 5" xfId="12575"/>
    <cellStyle name="Normal 102 2 2 2 3" xfId="12576"/>
    <cellStyle name="Normal 102 2 2 2 3 2" xfId="12577"/>
    <cellStyle name="Normal 102 2 2 2 3 2 2" xfId="12578"/>
    <cellStyle name="Normal 102 2 2 2 3 2 2 2" xfId="12579"/>
    <cellStyle name="Normal 102 2 2 2 3 2 3" xfId="12580"/>
    <cellStyle name="Normal 102 2 2 2 3 3" xfId="12581"/>
    <cellStyle name="Normal 102 2 2 2 3 3 2" xfId="12582"/>
    <cellStyle name="Normal 102 2 2 2 3 4" xfId="12583"/>
    <cellStyle name="Normal 102 2 2 2 4" xfId="12584"/>
    <cellStyle name="Normal 102 2 2 2 4 2" xfId="12585"/>
    <cellStyle name="Normal 102 2 2 2 4 2 2" xfId="12586"/>
    <cellStyle name="Normal 102 2 2 2 4 3" xfId="12587"/>
    <cellStyle name="Normal 102 2 2 2 5" xfId="12588"/>
    <cellStyle name="Normal 102 2 2 2 5 2" xfId="12589"/>
    <cellStyle name="Normal 102 2 2 2 6" xfId="12590"/>
    <cellStyle name="Normal 102 2 2 3" xfId="12591"/>
    <cellStyle name="Normal 102 2 2 3 2" xfId="12592"/>
    <cellStyle name="Normal 102 2 2 3 2 2" xfId="12593"/>
    <cellStyle name="Normal 102 2 2 3 2 2 2" xfId="12594"/>
    <cellStyle name="Normal 102 2 2 3 2 2 2 2" xfId="12595"/>
    <cellStyle name="Normal 102 2 2 3 2 2 3" xfId="12596"/>
    <cellStyle name="Normal 102 2 2 3 2 3" xfId="12597"/>
    <cellStyle name="Normal 102 2 2 3 2 3 2" xfId="12598"/>
    <cellStyle name="Normal 102 2 2 3 2 4" xfId="12599"/>
    <cellStyle name="Normal 102 2 2 3 3" xfId="12600"/>
    <cellStyle name="Normal 102 2 2 3 3 2" xfId="12601"/>
    <cellStyle name="Normal 102 2 2 3 3 2 2" xfId="12602"/>
    <cellStyle name="Normal 102 2 2 3 3 3" xfId="12603"/>
    <cellStyle name="Normal 102 2 2 3 4" xfId="12604"/>
    <cellStyle name="Normal 102 2 2 3 4 2" xfId="12605"/>
    <cellStyle name="Normal 102 2 2 3 5" xfId="12606"/>
    <cellStyle name="Normal 102 2 2 4" xfId="12607"/>
    <cellStyle name="Normal 102 2 2 4 2" xfId="12608"/>
    <cellStyle name="Normal 102 2 2 4 2 2" xfId="12609"/>
    <cellStyle name="Normal 102 2 2 4 2 2 2" xfId="12610"/>
    <cellStyle name="Normal 102 2 2 4 2 3" xfId="12611"/>
    <cellStyle name="Normal 102 2 2 4 3" xfId="12612"/>
    <cellStyle name="Normal 102 2 2 4 3 2" xfId="12613"/>
    <cellStyle name="Normal 102 2 2 4 4" xfId="12614"/>
    <cellStyle name="Normal 102 2 2 5" xfId="12615"/>
    <cellStyle name="Normal 102 2 2 5 2" xfId="12616"/>
    <cellStyle name="Normal 102 2 2 5 2 2" xfId="12617"/>
    <cellStyle name="Normal 102 2 2 5 3" xfId="12618"/>
    <cellStyle name="Normal 102 2 2 6" xfId="12619"/>
    <cellStyle name="Normal 102 2 2 6 2" xfId="12620"/>
    <cellStyle name="Normal 102 2 2 7" xfId="12621"/>
    <cellStyle name="Normal 102 2 3" xfId="12622"/>
    <cellStyle name="Normal 102 2 3 2" xfId="12623"/>
    <cellStyle name="Normal 102 2 3 2 2" xfId="12624"/>
    <cellStyle name="Normal 102 2 3 2 2 2" xfId="12625"/>
    <cellStyle name="Normal 102 2 3 2 2 2 2" xfId="12626"/>
    <cellStyle name="Normal 102 2 3 2 2 2 2 2" xfId="12627"/>
    <cellStyle name="Normal 102 2 3 2 2 2 3" xfId="12628"/>
    <cellStyle name="Normal 102 2 3 2 2 3" xfId="12629"/>
    <cellStyle name="Normal 102 2 3 2 2 3 2" xfId="12630"/>
    <cellStyle name="Normal 102 2 3 2 2 4" xfId="12631"/>
    <cellStyle name="Normal 102 2 3 2 3" xfId="12632"/>
    <cellStyle name="Normal 102 2 3 2 3 2" xfId="12633"/>
    <cellStyle name="Normal 102 2 3 2 3 2 2" xfId="12634"/>
    <cellStyle name="Normal 102 2 3 2 3 3" xfId="12635"/>
    <cellStyle name="Normal 102 2 3 2 4" xfId="12636"/>
    <cellStyle name="Normal 102 2 3 2 4 2" xfId="12637"/>
    <cellStyle name="Normal 102 2 3 2 5" xfId="12638"/>
    <cellStyle name="Normal 102 2 3 3" xfId="12639"/>
    <cellStyle name="Normal 102 2 3 3 2" xfId="12640"/>
    <cellStyle name="Normal 102 2 3 3 2 2" xfId="12641"/>
    <cellStyle name="Normal 102 2 3 3 2 2 2" xfId="12642"/>
    <cellStyle name="Normal 102 2 3 3 2 3" xfId="12643"/>
    <cellStyle name="Normal 102 2 3 3 3" xfId="12644"/>
    <cellStyle name="Normal 102 2 3 3 3 2" xfId="12645"/>
    <cellStyle name="Normal 102 2 3 3 4" xfId="12646"/>
    <cellStyle name="Normal 102 2 3 4" xfId="12647"/>
    <cellStyle name="Normal 102 2 3 4 2" xfId="12648"/>
    <cellStyle name="Normal 102 2 3 4 2 2" xfId="12649"/>
    <cellStyle name="Normal 102 2 3 4 3" xfId="12650"/>
    <cellStyle name="Normal 102 2 3 5" xfId="12651"/>
    <cellStyle name="Normal 102 2 3 5 2" xfId="12652"/>
    <cellStyle name="Normal 102 2 3 6" xfId="12653"/>
    <cellStyle name="Normal 102 2 4" xfId="12654"/>
    <cellStyle name="Normal 102 2 4 2" xfId="12655"/>
    <cellStyle name="Normal 102 2 4 2 2" xfId="12656"/>
    <cellStyle name="Normal 102 2 4 2 2 2" xfId="12657"/>
    <cellStyle name="Normal 102 2 4 2 2 2 2" xfId="12658"/>
    <cellStyle name="Normal 102 2 4 2 2 3" xfId="12659"/>
    <cellStyle name="Normal 102 2 4 2 3" xfId="12660"/>
    <cellStyle name="Normal 102 2 4 2 3 2" xfId="12661"/>
    <cellStyle name="Normal 102 2 4 2 4" xfId="12662"/>
    <cellStyle name="Normal 102 2 4 3" xfId="12663"/>
    <cellStyle name="Normal 102 2 4 3 2" xfId="12664"/>
    <cellStyle name="Normal 102 2 4 3 2 2" xfId="12665"/>
    <cellStyle name="Normal 102 2 4 3 3" xfId="12666"/>
    <cellStyle name="Normal 102 2 4 4" xfId="12667"/>
    <cellStyle name="Normal 102 2 4 4 2" xfId="12668"/>
    <cellStyle name="Normal 102 2 4 5" xfId="12669"/>
    <cellStyle name="Normal 102 2 5" xfId="12670"/>
    <cellStyle name="Normal 102 2 5 2" xfId="12671"/>
    <cellStyle name="Normal 102 2 5 2 2" xfId="12672"/>
    <cellStyle name="Normal 102 2 5 2 2 2" xfId="12673"/>
    <cellStyle name="Normal 102 2 5 2 3" xfId="12674"/>
    <cellStyle name="Normal 102 2 5 3" xfId="12675"/>
    <cellStyle name="Normal 102 2 5 3 2" xfId="12676"/>
    <cellStyle name="Normal 102 2 5 4" xfId="12677"/>
    <cellStyle name="Normal 102 2 6" xfId="12678"/>
    <cellStyle name="Normal 102 2 6 2" xfId="12679"/>
    <cellStyle name="Normal 102 2 6 2 2" xfId="12680"/>
    <cellStyle name="Normal 102 2 6 3" xfId="12681"/>
    <cellStyle name="Normal 102 2 7" xfId="12682"/>
    <cellStyle name="Normal 102 2 7 2" xfId="12683"/>
    <cellStyle name="Normal 102 2 8" xfId="12684"/>
    <cellStyle name="Normal 102 3" xfId="12685"/>
    <cellStyle name="Normal 102 3 2" xfId="12686"/>
    <cellStyle name="Normal 102 3 2 2" xfId="12687"/>
    <cellStyle name="Normal 102 3 2 2 2" xfId="12688"/>
    <cellStyle name="Normal 102 3 2 2 2 2" xfId="12689"/>
    <cellStyle name="Normal 102 3 2 2 2 2 2" xfId="12690"/>
    <cellStyle name="Normal 102 3 2 2 2 2 2 2" xfId="12691"/>
    <cellStyle name="Normal 102 3 2 2 2 2 2 2 2" xfId="12692"/>
    <cellStyle name="Normal 102 3 2 2 2 2 2 3" xfId="12693"/>
    <cellStyle name="Normal 102 3 2 2 2 2 3" xfId="12694"/>
    <cellStyle name="Normal 102 3 2 2 2 2 3 2" xfId="12695"/>
    <cellStyle name="Normal 102 3 2 2 2 2 4" xfId="12696"/>
    <cellStyle name="Normal 102 3 2 2 2 3" xfId="12697"/>
    <cellStyle name="Normal 102 3 2 2 2 3 2" xfId="12698"/>
    <cellStyle name="Normal 102 3 2 2 2 3 2 2" xfId="12699"/>
    <cellStyle name="Normal 102 3 2 2 2 3 3" xfId="12700"/>
    <cellStyle name="Normal 102 3 2 2 2 4" xfId="12701"/>
    <cellStyle name="Normal 102 3 2 2 2 4 2" xfId="12702"/>
    <cellStyle name="Normal 102 3 2 2 2 5" xfId="12703"/>
    <cellStyle name="Normal 102 3 2 2 3" xfId="12704"/>
    <cellStyle name="Normal 102 3 2 2 3 2" xfId="12705"/>
    <cellStyle name="Normal 102 3 2 2 3 2 2" xfId="12706"/>
    <cellStyle name="Normal 102 3 2 2 3 2 2 2" xfId="12707"/>
    <cellStyle name="Normal 102 3 2 2 3 2 3" xfId="12708"/>
    <cellStyle name="Normal 102 3 2 2 3 3" xfId="12709"/>
    <cellStyle name="Normal 102 3 2 2 3 3 2" xfId="12710"/>
    <cellStyle name="Normal 102 3 2 2 3 4" xfId="12711"/>
    <cellStyle name="Normal 102 3 2 2 4" xfId="12712"/>
    <cellStyle name="Normal 102 3 2 2 4 2" xfId="12713"/>
    <cellStyle name="Normal 102 3 2 2 4 2 2" xfId="12714"/>
    <cellStyle name="Normal 102 3 2 2 4 3" xfId="12715"/>
    <cellStyle name="Normal 102 3 2 2 5" xfId="12716"/>
    <cellStyle name="Normal 102 3 2 2 5 2" xfId="12717"/>
    <cellStyle name="Normal 102 3 2 2 6" xfId="12718"/>
    <cellStyle name="Normal 102 3 2 3" xfId="12719"/>
    <cellStyle name="Normal 102 3 2 3 2" xfId="12720"/>
    <cellStyle name="Normal 102 3 2 3 2 2" xfId="12721"/>
    <cellStyle name="Normal 102 3 2 3 2 2 2" xfId="12722"/>
    <cellStyle name="Normal 102 3 2 3 2 2 2 2" xfId="12723"/>
    <cellStyle name="Normal 102 3 2 3 2 2 3" xfId="12724"/>
    <cellStyle name="Normal 102 3 2 3 2 3" xfId="12725"/>
    <cellStyle name="Normal 102 3 2 3 2 3 2" xfId="12726"/>
    <cellStyle name="Normal 102 3 2 3 2 4" xfId="12727"/>
    <cellStyle name="Normal 102 3 2 3 3" xfId="12728"/>
    <cellStyle name="Normal 102 3 2 3 3 2" xfId="12729"/>
    <cellStyle name="Normal 102 3 2 3 3 2 2" xfId="12730"/>
    <cellStyle name="Normal 102 3 2 3 3 3" xfId="12731"/>
    <cellStyle name="Normal 102 3 2 3 4" xfId="12732"/>
    <cellStyle name="Normal 102 3 2 3 4 2" xfId="12733"/>
    <cellStyle name="Normal 102 3 2 3 5" xfId="12734"/>
    <cellStyle name="Normal 102 3 2 4" xfId="12735"/>
    <cellStyle name="Normal 102 3 2 4 2" xfId="12736"/>
    <cellStyle name="Normal 102 3 2 4 2 2" xfId="12737"/>
    <cellStyle name="Normal 102 3 2 4 2 2 2" xfId="12738"/>
    <cellStyle name="Normal 102 3 2 4 2 3" xfId="12739"/>
    <cellStyle name="Normal 102 3 2 4 3" xfId="12740"/>
    <cellStyle name="Normal 102 3 2 4 3 2" xfId="12741"/>
    <cellStyle name="Normal 102 3 2 4 4" xfId="12742"/>
    <cellStyle name="Normal 102 3 2 5" xfId="12743"/>
    <cellStyle name="Normal 102 3 2 5 2" xfId="12744"/>
    <cellStyle name="Normal 102 3 2 5 2 2" xfId="12745"/>
    <cellStyle name="Normal 102 3 2 5 3" xfId="12746"/>
    <cellStyle name="Normal 102 3 2 6" xfId="12747"/>
    <cellStyle name="Normal 102 3 2 6 2" xfId="12748"/>
    <cellStyle name="Normal 102 3 2 7" xfId="12749"/>
    <cellStyle name="Normal 102 3 3" xfId="12750"/>
    <cellStyle name="Normal 102 3 3 2" xfId="12751"/>
    <cellStyle name="Normal 102 3 3 2 2" xfId="12752"/>
    <cellStyle name="Normal 102 3 3 2 2 2" xfId="12753"/>
    <cellStyle name="Normal 102 3 3 2 2 2 2" xfId="12754"/>
    <cellStyle name="Normal 102 3 3 2 2 2 2 2" xfId="12755"/>
    <cellStyle name="Normal 102 3 3 2 2 2 3" xfId="12756"/>
    <cellStyle name="Normal 102 3 3 2 2 3" xfId="12757"/>
    <cellStyle name="Normal 102 3 3 2 2 3 2" xfId="12758"/>
    <cellStyle name="Normal 102 3 3 2 2 4" xfId="12759"/>
    <cellStyle name="Normal 102 3 3 2 3" xfId="12760"/>
    <cellStyle name="Normal 102 3 3 2 3 2" xfId="12761"/>
    <cellStyle name="Normal 102 3 3 2 3 2 2" xfId="12762"/>
    <cellStyle name="Normal 102 3 3 2 3 3" xfId="12763"/>
    <cellStyle name="Normal 102 3 3 2 4" xfId="12764"/>
    <cellStyle name="Normal 102 3 3 2 4 2" xfId="12765"/>
    <cellStyle name="Normal 102 3 3 2 5" xfId="12766"/>
    <cellStyle name="Normal 102 3 3 3" xfId="12767"/>
    <cellStyle name="Normal 102 3 3 3 2" xfId="12768"/>
    <cellStyle name="Normal 102 3 3 3 2 2" xfId="12769"/>
    <cellStyle name="Normal 102 3 3 3 2 2 2" xfId="12770"/>
    <cellStyle name="Normal 102 3 3 3 2 3" xfId="12771"/>
    <cellStyle name="Normal 102 3 3 3 3" xfId="12772"/>
    <cellStyle name="Normal 102 3 3 3 3 2" xfId="12773"/>
    <cellStyle name="Normal 102 3 3 3 4" xfId="12774"/>
    <cellStyle name="Normal 102 3 3 4" xfId="12775"/>
    <cellStyle name="Normal 102 3 3 4 2" xfId="12776"/>
    <cellStyle name="Normal 102 3 3 4 2 2" xfId="12777"/>
    <cellStyle name="Normal 102 3 3 4 3" xfId="12778"/>
    <cellStyle name="Normal 102 3 3 5" xfId="12779"/>
    <cellStyle name="Normal 102 3 3 5 2" xfId="12780"/>
    <cellStyle name="Normal 102 3 3 6" xfId="12781"/>
    <cellStyle name="Normal 102 3 4" xfId="12782"/>
    <cellStyle name="Normal 102 3 4 2" xfId="12783"/>
    <cellStyle name="Normal 102 3 4 2 2" xfId="12784"/>
    <cellStyle name="Normal 102 3 4 2 2 2" xfId="12785"/>
    <cellStyle name="Normal 102 3 4 2 2 2 2" xfId="12786"/>
    <cellStyle name="Normal 102 3 4 2 2 3" xfId="12787"/>
    <cellStyle name="Normal 102 3 4 2 3" xfId="12788"/>
    <cellStyle name="Normal 102 3 4 2 3 2" xfId="12789"/>
    <cellStyle name="Normal 102 3 4 2 4" xfId="12790"/>
    <cellStyle name="Normal 102 3 4 3" xfId="12791"/>
    <cellStyle name="Normal 102 3 4 3 2" xfId="12792"/>
    <cellStyle name="Normal 102 3 4 3 2 2" xfId="12793"/>
    <cellStyle name="Normal 102 3 4 3 3" xfId="12794"/>
    <cellStyle name="Normal 102 3 4 4" xfId="12795"/>
    <cellStyle name="Normal 102 3 4 4 2" xfId="12796"/>
    <cellStyle name="Normal 102 3 4 5" xfId="12797"/>
    <cellStyle name="Normal 102 3 5" xfId="12798"/>
    <cellStyle name="Normal 102 3 5 2" xfId="12799"/>
    <cellStyle name="Normal 102 3 5 2 2" xfId="12800"/>
    <cellStyle name="Normal 102 3 5 2 2 2" xfId="12801"/>
    <cellStyle name="Normal 102 3 5 2 3" xfId="12802"/>
    <cellStyle name="Normal 102 3 5 3" xfId="12803"/>
    <cellStyle name="Normal 102 3 5 3 2" xfId="12804"/>
    <cellStyle name="Normal 102 3 5 4" xfId="12805"/>
    <cellStyle name="Normal 102 3 6" xfId="12806"/>
    <cellStyle name="Normal 102 3 6 2" xfId="12807"/>
    <cellStyle name="Normal 102 3 6 2 2" xfId="12808"/>
    <cellStyle name="Normal 102 3 6 3" xfId="12809"/>
    <cellStyle name="Normal 102 3 7" xfId="12810"/>
    <cellStyle name="Normal 102 3 7 2" xfId="12811"/>
    <cellStyle name="Normal 102 3 8" xfId="12812"/>
    <cellStyle name="Normal 102 4" xfId="12813"/>
    <cellStyle name="Normal 102 4 2" xfId="12814"/>
    <cellStyle name="Normal 102 4 2 2" xfId="12815"/>
    <cellStyle name="Normal 102 4 2 2 2" xfId="12816"/>
    <cellStyle name="Normal 102 4 2 2 2 2" xfId="12817"/>
    <cellStyle name="Normal 102 4 2 2 2 2 2" xfId="12818"/>
    <cellStyle name="Normal 102 4 2 2 2 2 2 2" xfId="12819"/>
    <cellStyle name="Normal 102 4 2 2 2 2 3" xfId="12820"/>
    <cellStyle name="Normal 102 4 2 2 2 3" xfId="12821"/>
    <cellStyle name="Normal 102 4 2 2 2 3 2" xfId="12822"/>
    <cellStyle name="Normal 102 4 2 2 2 4" xfId="12823"/>
    <cellStyle name="Normal 102 4 2 2 3" xfId="12824"/>
    <cellStyle name="Normal 102 4 2 2 3 2" xfId="12825"/>
    <cellStyle name="Normal 102 4 2 2 3 2 2" xfId="12826"/>
    <cellStyle name="Normal 102 4 2 2 3 3" xfId="12827"/>
    <cellStyle name="Normal 102 4 2 2 4" xfId="12828"/>
    <cellStyle name="Normal 102 4 2 2 4 2" xfId="12829"/>
    <cellStyle name="Normal 102 4 2 2 5" xfId="12830"/>
    <cellStyle name="Normal 102 4 2 3" xfId="12831"/>
    <cellStyle name="Normal 102 4 2 3 2" xfId="12832"/>
    <cellStyle name="Normal 102 4 2 3 2 2" xfId="12833"/>
    <cellStyle name="Normal 102 4 2 3 2 2 2" xfId="12834"/>
    <cellStyle name="Normal 102 4 2 3 2 3" xfId="12835"/>
    <cellStyle name="Normal 102 4 2 3 3" xfId="12836"/>
    <cellStyle name="Normal 102 4 2 3 3 2" xfId="12837"/>
    <cellStyle name="Normal 102 4 2 3 4" xfId="12838"/>
    <cellStyle name="Normal 102 4 2 4" xfId="12839"/>
    <cellStyle name="Normal 102 4 2 4 2" xfId="12840"/>
    <cellStyle name="Normal 102 4 2 4 2 2" xfId="12841"/>
    <cellStyle name="Normal 102 4 2 4 3" xfId="12842"/>
    <cellStyle name="Normal 102 4 2 5" xfId="12843"/>
    <cellStyle name="Normal 102 4 2 5 2" xfId="12844"/>
    <cellStyle name="Normal 102 4 2 6" xfId="12845"/>
    <cellStyle name="Normal 102 4 3" xfId="12846"/>
    <cellStyle name="Normal 102 4 3 2" xfId="12847"/>
    <cellStyle name="Normal 102 4 3 2 2" xfId="12848"/>
    <cellStyle name="Normal 102 4 3 2 2 2" xfId="12849"/>
    <cellStyle name="Normal 102 4 3 2 2 2 2" xfId="12850"/>
    <cellStyle name="Normal 102 4 3 2 2 3" xfId="12851"/>
    <cellStyle name="Normal 102 4 3 2 3" xfId="12852"/>
    <cellStyle name="Normal 102 4 3 2 3 2" xfId="12853"/>
    <cellStyle name="Normal 102 4 3 2 4" xfId="12854"/>
    <cellStyle name="Normal 102 4 3 3" xfId="12855"/>
    <cellStyle name="Normal 102 4 3 3 2" xfId="12856"/>
    <cellStyle name="Normal 102 4 3 3 2 2" xfId="12857"/>
    <cellStyle name="Normal 102 4 3 3 3" xfId="12858"/>
    <cellStyle name="Normal 102 4 3 4" xfId="12859"/>
    <cellStyle name="Normal 102 4 3 4 2" xfId="12860"/>
    <cellStyle name="Normal 102 4 3 5" xfId="12861"/>
    <cellStyle name="Normal 102 4 4" xfId="12862"/>
    <cellStyle name="Normal 102 4 4 2" xfId="12863"/>
    <cellStyle name="Normal 102 4 4 2 2" xfId="12864"/>
    <cellStyle name="Normal 102 4 4 2 2 2" xfId="12865"/>
    <cellStyle name="Normal 102 4 4 2 3" xfId="12866"/>
    <cellStyle name="Normal 102 4 4 3" xfId="12867"/>
    <cellStyle name="Normal 102 4 4 3 2" xfId="12868"/>
    <cellStyle name="Normal 102 4 4 4" xfId="12869"/>
    <cellStyle name="Normal 102 4 5" xfId="12870"/>
    <cellStyle name="Normal 102 4 5 2" xfId="12871"/>
    <cellStyle name="Normal 102 4 5 2 2" xfId="12872"/>
    <cellStyle name="Normal 102 4 5 3" xfId="12873"/>
    <cellStyle name="Normal 102 4 6" xfId="12874"/>
    <cellStyle name="Normal 102 4 6 2" xfId="12875"/>
    <cellStyle name="Normal 102 4 7" xfId="12876"/>
    <cellStyle name="Normal 102 5" xfId="12877"/>
    <cellStyle name="Normal 102 5 2" xfId="12878"/>
    <cellStyle name="Normal 102 5 2 2" xfId="12879"/>
    <cellStyle name="Normal 102 5 2 2 2" xfId="12880"/>
    <cellStyle name="Normal 102 5 2 2 2 2" xfId="12881"/>
    <cellStyle name="Normal 102 5 2 2 2 2 2" xfId="12882"/>
    <cellStyle name="Normal 102 5 2 2 2 3" xfId="12883"/>
    <cellStyle name="Normal 102 5 2 2 3" xfId="12884"/>
    <cellStyle name="Normal 102 5 2 2 3 2" xfId="12885"/>
    <cellStyle name="Normal 102 5 2 2 4" xfId="12886"/>
    <cellStyle name="Normal 102 5 2 3" xfId="12887"/>
    <cellStyle name="Normal 102 5 2 3 2" xfId="12888"/>
    <cellStyle name="Normal 102 5 2 3 2 2" xfId="12889"/>
    <cellStyle name="Normal 102 5 2 3 3" xfId="12890"/>
    <cellStyle name="Normal 102 5 2 4" xfId="12891"/>
    <cellStyle name="Normal 102 5 2 4 2" xfId="12892"/>
    <cellStyle name="Normal 102 5 2 5" xfId="12893"/>
    <cellStyle name="Normal 102 5 3" xfId="12894"/>
    <cellStyle name="Normal 102 5 3 2" xfId="12895"/>
    <cellStyle name="Normal 102 5 3 2 2" xfId="12896"/>
    <cellStyle name="Normal 102 5 3 2 2 2" xfId="12897"/>
    <cellStyle name="Normal 102 5 3 2 3" xfId="12898"/>
    <cellStyle name="Normal 102 5 3 3" xfId="12899"/>
    <cellStyle name="Normal 102 5 3 3 2" xfId="12900"/>
    <cellStyle name="Normal 102 5 3 4" xfId="12901"/>
    <cellStyle name="Normal 102 5 4" xfId="12902"/>
    <cellStyle name="Normal 102 5 4 2" xfId="12903"/>
    <cellStyle name="Normal 102 5 4 2 2" xfId="12904"/>
    <cellStyle name="Normal 102 5 4 3" xfId="12905"/>
    <cellStyle name="Normal 102 5 5" xfId="12906"/>
    <cellStyle name="Normal 102 5 5 2" xfId="12907"/>
    <cellStyle name="Normal 102 5 6" xfId="12908"/>
    <cellStyle name="Normal 102 6" xfId="12909"/>
    <cellStyle name="Normal 102 6 2" xfId="12910"/>
    <cellStyle name="Normal 102 6 2 2" xfId="12911"/>
    <cellStyle name="Normal 102 6 2 2 2" xfId="12912"/>
    <cellStyle name="Normal 102 6 2 2 2 2" xfId="12913"/>
    <cellStyle name="Normal 102 6 2 2 3" xfId="12914"/>
    <cellStyle name="Normal 102 6 2 3" xfId="12915"/>
    <cellStyle name="Normal 102 6 2 3 2" xfId="12916"/>
    <cellStyle name="Normal 102 6 2 4" xfId="12917"/>
    <cellStyle name="Normal 102 6 3" xfId="12918"/>
    <cellStyle name="Normal 102 6 3 2" xfId="12919"/>
    <cellStyle name="Normal 102 6 3 2 2" xfId="12920"/>
    <cellStyle name="Normal 102 6 3 3" xfId="12921"/>
    <cellStyle name="Normal 102 6 4" xfId="12922"/>
    <cellStyle name="Normal 102 6 4 2" xfId="12923"/>
    <cellStyle name="Normal 102 6 5" xfId="12924"/>
    <cellStyle name="Normal 102 7" xfId="12925"/>
    <cellStyle name="Normal 102 7 2" xfId="12926"/>
    <cellStyle name="Normal 102 7 2 2" xfId="12927"/>
    <cellStyle name="Normal 102 7 2 2 2" xfId="12928"/>
    <cellStyle name="Normal 102 7 2 3" xfId="12929"/>
    <cellStyle name="Normal 102 7 3" xfId="12930"/>
    <cellStyle name="Normal 102 7 3 2" xfId="12931"/>
    <cellStyle name="Normal 102 7 4" xfId="12932"/>
    <cellStyle name="Normal 102 8" xfId="12933"/>
    <cellStyle name="Normal 102 8 2" xfId="12934"/>
    <cellStyle name="Normal 102 8 2 2" xfId="12935"/>
    <cellStyle name="Normal 102 8 3" xfId="12936"/>
    <cellStyle name="Normal 102 9" xfId="12937"/>
    <cellStyle name="Normal 102 9 2" xfId="12938"/>
    <cellStyle name="Normal 103" xfId="12939"/>
    <cellStyle name="Normal 103 10" xfId="12940"/>
    <cellStyle name="Normal 103 2" xfId="12941"/>
    <cellStyle name="Normal 103 2 2" xfId="12942"/>
    <cellStyle name="Normal 103 2 2 2" xfId="12943"/>
    <cellStyle name="Normal 103 2 2 2 2" xfId="12944"/>
    <cellStyle name="Normal 103 2 2 2 2 2" xfId="12945"/>
    <cellStyle name="Normal 103 2 2 2 2 2 2" xfId="12946"/>
    <cellStyle name="Normal 103 2 2 2 2 2 2 2" xfId="12947"/>
    <cellStyle name="Normal 103 2 2 2 2 2 2 2 2" xfId="12948"/>
    <cellStyle name="Normal 103 2 2 2 2 2 2 3" xfId="12949"/>
    <cellStyle name="Normal 103 2 2 2 2 2 3" xfId="12950"/>
    <cellStyle name="Normal 103 2 2 2 2 2 3 2" xfId="12951"/>
    <cellStyle name="Normal 103 2 2 2 2 2 4" xfId="12952"/>
    <cellStyle name="Normal 103 2 2 2 2 3" xfId="12953"/>
    <cellStyle name="Normal 103 2 2 2 2 3 2" xfId="12954"/>
    <cellStyle name="Normal 103 2 2 2 2 3 2 2" xfId="12955"/>
    <cellStyle name="Normal 103 2 2 2 2 3 3" xfId="12956"/>
    <cellStyle name="Normal 103 2 2 2 2 4" xfId="12957"/>
    <cellStyle name="Normal 103 2 2 2 2 4 2" xfId="12958"/>
    <cellStyle name="Normal 103 2 2 2 2 5" xfId="12959"/>
    <cellStyle name="Normal 103 2 2 2 3" xfId="12960"/>
    <cellStyle name="Normal 103 2 2 2 3 2" xfId="12961"/>
    <cellStyle name="Normal 103 2 2 2 3 2 2" xfId="12962"/>
    <cellStyle name="Normal 103 2 2 2 3 2 2 2" xfId="12963"/>
    <cellStyle name="Normal 103 2 2 2 3 2 3" xfId="12964"/>
    <cellStyle name="Normal 103 2 2 2 3 3" xfId="12965"/>
    <cellStyle name="Normal 103 2 2 2 3 3 2" xfId="12966"/>
    <cellStyle name="Normal 103 2 2 2 3 4" xfId="12967"/>
    <cellStyle name="Normal 103 2 2 2 4" xfId="12968"/>
    <cellStyle name="Normal 103 2 2 2 4 2" xfId="12969"/>
    <cellStyle name="Normal 103 2 2 2 4 2 2" xfId="12970"/>
    <cellStyle name="Normal 103 2 2 2 4 3" xfId="12971"/>
    <cellStyle name="Normal 103 2 2 2 5" xfId="12972"/>
    <cellStyle name="Normal 103 2 2 2 5 2" xfId="12973"/>
    <cellStyle name="Normal 103 2 2 2 6" xfId="12974"/>
    <cellStyle name="Normal 103 2 2 3" xfId="12975"/>
    <cellStyle name="Normal 103 2 2 3 2" xfId="12976"/>
    <cellStyle name="Normal 103 2 2 3 2 2" xfId="12977"/>
    <cellStyle name="Normal 103 2 2 3 2 2 2" xfId="12978"/>
    <cellStyle name="Normal 103 2 2 3 2 2 2 2" xfId="12979"/>
    <cellStyle name="Normal 103 2 2 3 2 2 3" xfId="12980"/>
    <cellStyle name="Normal 103 2 2 3 2 3" xfId="12981"/>
    <cellStyle name="Normal 103 2 2 3 2 3 2" xfId="12982"/>
    <cellStyle name="Normal 103 2 2 3 2 4" xfId="12983"/>
    <cellStyle name="Normal 103 2 2 3 3" xfId="12984"/>
    <cellStyle name="Normal 103 2 2 3 3 2" xfId="12985"/>
    <cellStyle name="Normal 103 2 2 3 3 2 2" xfId="12986"/>
    <cellStyle name="Normal 103 2 2 3 3 3" xfId="12987"/>
    <cellStyle name="Normal 103 2 2 3 4" xfId="12988"/>
    <cellStyle name="Normal 103 2 2 3 4 2" xfId="12989"/>
    <cellStyle name="Normal 103 2 2 3 5" xfId="12990"/>
    <cellStyle name="Normal 103 2 2 4" xfId="12991"/>
    <cellStyle name="Normal 103 2 2 4 2" xfId="12992"/>
    <cellStyle name="Normal 103 2 2 4 2 2" xfId="12993"/>
    <cellStyle name="Normal 103 2 2 4 2 2 2" xfId="12994"/>
    <cellStyle name="Normal 103 2 2 4 2 3" xfId="12995"/>
    <cellStyle name="Normal 103 2 2 4 3" xfId="12996"/>
    <cellStyle name="Normal 103 2 2 4 3 2" xfId="12997"/>
    <cellStyle name="Normal 103 2 2 4 4" xfId="12998"/>
    <cellStyle name="Normal 103 2 2 5" xfId="12999"/>
    <cellStyle name="Normal 103 2 2 5 2" xfId="13000"/>
    <cellStyle name="Normal 103 2 2 5 2 2" xfId="13001"/>
    <cellStyle name="Normal 103 2 2 5 3" xfId="13002"/>
    <cellStyle name="Normal 103 2 2 6" xfId="13003"/>
    <cellStyle name="Normal 103 2 2 6 2" xfId="13004"/>
    <cellStyle name="Normal 103 2 2 7" xfId="13005"/>
    <cellStyle name="Normal 103 2 3" xfId="13006"/>
    <cellStyle name="Normal 103 2 3 2" xfId="13007"/>
    <cellStyle name="Normal 103 2 3 2 2" xfId="13008"/>
    <cellStyle name="Normal 103 2 3 2 2 2" xfId="13009"/>
    <cellStyle name="Normal 103 2 3 2 2 2 2" xfId="13010"/>
    <cellStyle name="Normal 103 2 3 2 2 2 2 2" xfId="13011"/>
    <cellStyle name="Normal 103 2 3 2 2 2 3" xfId="13012"/>
    <cellStyle name="Normal 103 2 3 2 2 3" xfId="13013"/>
    <cellStyle name="Normal 103 2 3 2 2 3 2" xfId="13014"/>
    <cellStyle name="Normal 103 2 3 2 2 4" xfId="13015"/>
    <cellStyle name="Normal 103 2 3 2 3" xfId="13016"/>
    <cellStyle name="Normal 103 2 3 2 3 2" xfId="13017"/>
    <cellStyle name="Normal 103 2 3 2 3 2 2" xfId="13018"/>
    <cellStyle name="Normal 103 2 3 2 3 3" xfId="13019"/>
    <cellStyle name="Normal 103 2 3 2 4" xfId="13020"/>
    <cellStyle name="Normal 103 2 3 2 4 2" xfId="13021"/>
    <cellStyle name="Normal 103 2 3 2 5" xfId="13022"/>
    <cellStyle name="Normal 103 2 3 3" xfId="13023"/>
    <cellStyle name="Normal 103 2 3 3 2" xfId="13024"/>
    <cellStyle name="Normal 103 2 3 3 2 2" xfId="13025"/>
    <cellStyle name="Normal 103 2 3 3 2 2 2" xfId="13026"/>
    <cellStyle name="Normal 103 2 3 3 2 3" xfId="13027"/>
    <cellStyle name="Normal 103 2 3 3 3" xfId="13028"/>
    <cellStyle name="Normal 103 2 3 3 3 2" xfId="13029"/>
    <cellStyle name="Normal 103 2 3 3 4" xfId="13030"/>
    <cellStyle name="Normal 103 2 3 4" xfId="13031"/>
    <cellStyle name="Normal 103 2 3 4 2" xfId="13032"/>
    <cellStyle name="Normal 103 2 3 4 2 2" xfId="13033"/>
    <cellStyle name="Normal 103 2 3 4 3" xfId="13034"/>
    <cellStyle name="Normal 103 2 3 5" xfId="13035"/>
    <cellStyle name="Normal 103 2 3 5 2" xfId="13036"/>
    <cellStyle name="Normal 103 2 3 6" xfId="13037"/>
    <cellStyle name="Normal 103 2 4" xfId="13038"/>
    <cellStyle name="Normal 103 2 4 2" xfId="13039"/>
    <cellStyle name="Normal 103 2 4 2 2" xfId="13040"/>
    <cellStyle name="Normal 103 2 4 2 2 2" xfId="13041"/>
    <cellStyle name="Normal 103 2 4 2 2 2 2" xfId="13042"/>
    <cellStyle name="Normal 103 2 4 2 2 3" xfId="13043"/>
    <cellStyle name="Normal 103 2 4 2 3" xfId="13044"/>
    <cellStyle name="Normal 103 2 4 2 3 2" xfId="13045"/>
    <cellStyle name="Normal 103 2 4 2 4" xfId="13046"/>
    <cellStyle name="Normal 103 2 4 3" xfId="13047"/>
    <cellStyle name="Normal 103 2 4 3 2" xfId="13048"/>
    <cellStyle name="Normal 103 2 4 3 2 2" xfId="13049"/>
    <cellStyle name="Normal 103 2 4 3 3" xfId="13050"/>
    <cellStyle name="Normal 103 2 4 4" xfId="13051"/>
    <cellStyle name="Normal 103 2 4 4 2" xfId="13052"/>
    <cellStyle name="Normal 103 2 4 5" xfId="13053"/>
    <cellStyle name="Normal 103 2 5" xfId="13054"/>
    <cellStyle name="Normal 103 2 5 2" xfId="13055"/>
    <cellStyle name="Normal 103 2 5 2 2" xfId="13056"/>
    <cellStyle name="Normal 103 2 5 2 2 2" xfId="13057"/>
    <cellStyle name="Normal 103 2 5 2 3" xfId="13058"/>
    <cellStyle name="Normal 103 2 5 3" xfId="13059"/>
    <cellStyle name="Normal 103 2 5 3 2" xfId="13060"/>
    <cellStyle name="Normal 103 2 5 4" xfId="13061"/>
    <cellStyle name="Normal 103 2 6" xfId="13062"/>
    <cellStyle name="Normal 103 2 6 2" xfId="13063"/>
    <cellStyle name="Normal 103 2 6 2 2" xfId="13064"/>
    <cellStyle name="Normal 103 2 6 3" xfId="13065"/>
    <cellStyle name="Normal 103 2 7" xfId="13066"/>
    <cellStyle name="Normal 103 2 7 2" xfId="13067"/>
    <cellStyle name="Normal 103 2 8" xfId="13068"/>
    <cellStyle name="Normal 103 3" xfId="13069"/>
    <cellStyle name="Normal 103 3 10" xfId="13070"/>
    <cellStyle name="Normal 103 3 2" xfId="13071"/>
    <cellStyle name="Normal 103 3 2 2" xfId="13072"/>
    <cellStyle name="Normal 103 3 2 2 2" xfId="13073"/>
    <cellStyle name="Normal 103 3 2 2 2 2" xfId="13074"/>
    <cellStyle name="Normal 103 3 2 2 2 2 2" xfId="13075"/>
    <cellStyle name="Normal 103 3 2 2 2 2 2 2" xfId="13076"/>
    <cellStyle name="Normal 103 3 2 2 2 2 2 2 2" xfId="13077"/>
    <cellStyle name="Normal 103 3 2 2 2 2 2 3" xfId="13078"/>
    <cellStyle name="Normal 103 3 2 2 2 2 3" xfId="13079"/>
    <cellStyle name="Normal 103 3 2 2 2 2 3 2" xfId="13080"/>
    <cellStyle name="Normal 103 3 2 2 2 2 4" xfId="13081"/>
    <cellStyle name="Normal 103 3 2 2 2 3" xfId="13082"/>
    <cellStyle name="Normal 103 3 2 2 2 3 2" xfId="13083"/>
    <cellStyle name="Normal 103 3 2 2 2 3 2 2" xfId="13084"/>
    <cellStyle name="Normal 103 3 2 2 2 3 3" xfId="13085"/>
    <cellStyle name="Normal 103 3 2 2 2 4" xfId="13086"/>
    <cellStyle name="Normal 103 3 2 2 2 4 2" xfId="13087"/>
    <cellStyle name="Normal 103 3 2 2 2 5" xfId="13088"/>
    <cellStyle name="Normal 103 3 2 2 3" xfId="13089"/>
    <cellStyle name="Normal 103 3 2 2 3 2" xfId="13090"/>
    <cellStyle name="Normal 103 3 2 2 3 2 2" xfId="13091"/>
    <cellStyle name="Normal 103 3 2 2 3 2 2 2" xfId="13092"/>
    <cellStyle name="Normal 103 3 2 2 3 2 3" xfId="13093"/>
    <cellStyle name="Normal 103 3 2 2 3 3" xfId="13094"/>
    <cellStyle name="Normal 103 3 2 2 3 3 2" xfId="13095"/>
    <cellStyle name="Normal 103 3 2 2 3 4" xfId="13096"/>
    <cellStyle name="Normal 103 3 2 2 4" xfId="13097"/>
    <cellStyle name="Normal 103 3 2 2 4 2" xfId="13098"/>
    <cellStyle name="Normal 103 3 2 2 4 2 2" xfId="13099"/>
    <cellStyle name="Normal 103 3 2 2 4 3" xfId="13100"/>
    <cellStyle name="Normal 103 3 2 2 5" xfId="13101"/>
    <cellStyle name="Normal 103 3 2 2 5 2" xfId="13102"/>
    <cellStyle name="Normal 103 3 2 2 6" xfId="13103"/>
    <cellStyle name="Normal 103 3 2 3" xfId="13104"/>
    <cellStyle name="Normal 103 3 2 3 2" xfId="13105"/>
    <cellStyle name="Normal 103 3 2 3 2 2" xfId="13106"/>
    <cellStyle name="Normal 103 3 2 3 2 2 2" xfId="13107"/>
    <cellStyle name="Normal 103 3 2 3 2 2 2 2" xfId="13108"/>
    <cellStyle name="Normal 103 3 2 3 2 2 3" xfId="13109"/>
    <cellStyle name="Normal 103 3 2 3 2 3" xfId="13110"/>
    <cellStyle name="Normal 103 3 2 3 2 3 2" xfId="13111"/>
    <cellStyle name="Normal 103 3 2 3 2 4" xfId="13112"/>
    <cellStyle name="Normal 103 3 2 3 3" xfId="13113"/>
    <cellStyle name="Normal 103 3 2 3 3 2" xfId="13114"/>
    <cellStyle name="Normal 103 3 2 3 3 2 2" xfId="13115"/>
    <cellStyle name="Normal 103 3 2 3 3 3" xfId="13116"/>
    <cellStyle name="Normal 103 3 2 3 4" xfId="13117"/>
    <cellStyle name="Normal 103 3 2 3 4 2" xfId="13118"/>
    <cellStyle name="Normal 103 3 2 3 5" xfId="13119"/>
    <cellStyle name="Normal 103 3 2 4" xfId="13120"/>
    <cellStyle name="Normal 103 3 2 4 2" xfId="13121"/>
    <cellStyle name="Normal 103 3 2 4 2 2" xfId="13122"/>
    <cellStyle name="Normal 103 3 2 4 2 2 2" xfId="13123"/>
    <cellStyle name="Normal 103 3 2 4 2 3" xfId="13124"/>
    <cellStyle name="Normal 103 3 2 4 3" xfId="13125"/>
    <cellStyle name="Normal 103 3 2 4 3 2" xfId="13126"/>
    <cellStyle name="Normal 103 3 2 4 4" xfId="13127"/>
    <cellStyle name="Normal 103 3 2 5" xfId="13128"/>
    <cellStyle name="Normal 103 3 2 5 2" xfId="13129"/>
    <cellStyle name="Normal 103 3 2 5 2 2" xfId="13130"/>
    <cellStyle name="Normal 103 3 2 5 3" xfId="13131"/>
    <cellStyle name="Normal 103 3 2 6" xfId="13132"/>
    <cellStyle name="Normal 103 3 2 6 2" xfId="13133"/>
    <cellStyle name="Normal 103 3 2 7" xfId="13134"/>
    <cellStyle name="Normal 103 3 3" xfId="13135"/>
    <cellStyle name="Normal 103 3 3 2" xfId="13136"/>
    <cellStyle name="Normal 103 3 3 2 2" xfId="13137"/>
    <cellStyle name="Normal 103 3 3 2 2 2" xfId="13138"/>
    <cellStyle name="Normal 103 3 3 2 2 2 2" xfId="13139"/>
    <cellStyle name="Normal 103 3 3 2 2 2 2 2" xfId="13140"/>
    <cellStyle name="Normal 103 3 3 2 2 2 3" xfId="13141"/>
    <cellStyle name="Normal 103 3 3 2 2 3" xfId="13142"/>
    <cellStyle name="Normal 103 3 3 2 2 3 2" xfId="13143"/>
    <cellStyle name="Normal 103 3 3 2 2 4" xfId="13144"/>
    <cellStyle name="Normal 103 3 3 2 3" xfId="13145"/>
    <cellStyle name="Normal 103 3 3 2 3 2" xfId="13146"/>
    <cellStyle name="Normal 103 3 3 2 3 2 2" xfId="13147"/>
    <cellStyle name="Normal 103 3 3 2 3 3" xfId="13148"/>
    <cellStyle name="Normal 103 3 3 2 4" xfId="13149"/>
    <cellStyle name="Normal 103 3 3 2 4 2" xfId="13150"/>
    <cellStyle name="Normal 103 3 3 2 5" xfId="13151"/>
    <cellStyle name="Normal 103 3 3 3" xfId="13152"/>
    <cellStyle name="Normal 103 3 3 3 2" xfId="13153"/>
    <cellStyle name="Normal 103 3 3 3 2 2" xfId="13154"/>
    <cellStyle name="Normal 103 3 3 3 2 2 2" xfId="13155"/>
    <cellStyle name="Normal 103 3 3 3 2 3" xfId="13156"/>
    <cellStyle name="Normal 103 3 3 3 3" xfId="13157"/>
    <cellStyle name="Normal 103 3 3 3 3 2" xfId="13158"/>
    <cellStyle name="Normal 103 3 3 3 4" xfId="13159"/>
    <cellStyle name="Normal 103 3 3 4" xfId="13160"/>
    <cellStyle name="Normal 103 3 3 4 2" xfId="13161"/>
    <cellStyle name="Normal 103 3 3 4 2 2" xfId="13162"/>
    <cellStyle name="Normal 103 3 3 4 3" xfId="13163"/>
    <cellStyle name="Normal 103 3 3 5" xfId="13164"/>
    <cellStyle name="Normal 103 3 3 5 2" xfId="13165"/>
    <cellStyle name="Normal 103 3 3 6" xfId="13166"/>
    <cellStyle name="Normal 103 3 4" xfId="13167"/>
    <cellStyle name="Normal 103 3 4 2" xfId="13168"/>
    <cellStyle name="Normal 103 3 4 2 2" xfId="13169"/>
    <cellStyle name="Normal 103 3 4 2 2 2" xfId="13170"/>
    <cellStyle name="Normal 103 3 4 2 2 2 2" xfId="13171"/>
    <cellStyle name="Normal 103 3 4 2 2 2 2 2" xfId="13172"/>
    <cellStyle name="Normal 103 3 4 2 2 2 3" xfId="13173"/>
    <cellStyle name="Normal 103 3 4 2 2 3" xfId="13174"/>
    <cellStyle name="Normal 103 3 4 2 2 3 2" xfId="13175"/>
    <cellStyle name="Normal 103 3 4 2 2 4" xfId="13176"/>
    <cellStyle name="Normal 103 3 4 2 3" xfId="13177"/>
    <cellStyle name="Normal 103 3 4 2 3 2" xfId="13178"/>
    <cellStyle name="Normal 103 3 4 2 3 2 2" xfId="13179"/>
    <cellStyle name="Normal 103 3 4 2 3 3" xfId="13180"/>
    <cellStyle name="Normal 103 3 4 2 4" xfId="13181"/>
    <cellStyle name="Normal 103 3 4 2 4 2" xfId="13182"/>
    <cellStyle name="Normal 103 3 4 2 5" xfId="13183"/>
    <cellStyle name="Normal 103 3 4 3" xfId="13184"/>
    <cellStyle name="Normal 103 3 4 3 2" xfId="13185"/>
    <cellStyle name="Normal 103 3 4 3 2 2" xfId="13186"/>
    <cellStyle name="Normal 103 3 4 3 2 2 2" xfId="13187"/>
    <cellStyle name="Normal 103 3 4 3 2 3" xfId="13188"/>
    <cellStyle name="Normal 103 3 4 3 3" xfId="13189"/>
    <cellStyle name="Normal 103 3 4 3 3 2" xfId="13190"/>
    <cellStyle name="Normal 103 3 4 3 4" xfId="13191"/>
    <cellStyle name="Normal 103 3 4 4" xfId="13192"/>
    <cellStyle name="Normal 103 3 4 4 2" xfId="13193"/>
    <cellStyle name="Normal 103 3 4 4 2 2" xfId="13194"/>
    <cellStyle name="Normal 103 3 4 4 3" xfId="13195"/>
    <cellStyle name="Normal 103 3 4 5" xfId="13196"/>
    <cellStyle name="Normal 103 3 4 5 2" xfId="13197"/>
    <cellStyle name="Normal 103 3 4 6" xfId="13198"/>
    <cellStyle name="Normal 103 3 5" xfId="13199"/>
    <cellStyle name="Normal 103 3 5 2" xfId="13200"/>
    <cellStyle name="Normal 103 3 5 2 2" xfId="13201"/>
    <cellStyle name="Normal 103 3 5 2 2 2" xfId="13202"/>
    <cellStyle name="Normal 103 3 5 2 2 2 2" xfId="13203"/>
    <cellStyle name="Normal 103 3 5 2 2 3" xfId="13204"/>
    <cellStyle name="Normal 103 3 5 2 3" xfId="13205"/>
    <cellStyle name="Normal 103 3 5 2 3 2" xfId="13206"/>
    <cellStyle name="Normal 103 3 5 2 4" xfId="13207"/>
    <cellStyle name="Normal 103 3 5 3" xfId="13208"/>
    <cellStyle name="Normal 103 3 5 3 2" xfId="13209"/>
    <cellStyle name="Normal 103 3 5 3 2 2" xfId="13210"/>
    <cellStyle name="Normal 103 3 5 3 3" xfId="13211"/>
    <cellStyle name="Normal 103 3 5 4" xfId="13212"/>
    <cellStyle name="Normal 103 3 5 4 2" xfId="13213"/>
    <cellStyle name="Normal 103 3 5 5" xfId="13214"/>
    <cellStyle name="Normal 103 3 6" xfId="13215"/>
    <cellStyle name="Normal 103 3 6 2" xfId="13216"/>
    <cellStyle name="Normal 103 3 6 2 2" xfId="13217"/>
    <cellStyle name="Normal 103 3 6 2 2 2" xfId="13218"/>
    <cellStyle name="Normal 103 3 6 2 2 2 2" xfId="13219"/>
    <cellStyle name="Normal 103 3 6 2 2 3" xfId="13220"/>
    <cellStyle name="Normal 103 3 6 2 3" xfId="13221"/>
    <cellStyle name="Normal 103 3 6 2 3 2" xfId="13222"/>
    <cellStyle name="Normal 103 3 6 2 4" xfId="13223"/>
    <cellStyle name="Normal 103 3 6 3" xfId="13224"/>
    <cellStyle name="Normal 103 3 6 3 2" xfId="13225"/>
    <cellStyle name="Normal 103 3 6 3 2 2" xfId="13226"/>
    <cellStyle name="Normal 103 3 6 3 3" xfId="13227"/>
    <cellStyle name="Normal 103 3 6 4" xfId="13228"/>
    <cellStyle name="Normal 103 3 6 4 2" xfId="13229"/>
    <cellStyle name="Normal 103 3 6 5" xfId="13230"/>
    <cellStyle name="Normal 103 3 7" xfId="13231"/>
    <cellStyle name="Normal 103 3 7 2" xfId="13232"/>
    <cellStyle name="Normal 103 3 7 2 2" xfId="13233"/>
    <cellStyle name="Normal 103 3 7 2 2 2" xfId="13234"/>
    <cellStyle name="Normal 103 3 7 2 3" xfId="13235"/>
    <cellStyle name="Normal 103 3 7 3" xfId="13236"/>
    <cellStyle name="Normal 103 3 7 3 2" xfId="13237"/>
    <cellStyle name="Normal 103 3 7 4" xfId="13238"/>
    <cellStyle name="Normal 103 3 8" xfId="13239"/>
    <cellStyle name="Normal 103 3 8 2" xfId="13240"/>
    <cellStyle name="Normal 103 3 8 2 2" xfId="13241"/>
    <cellStyle name="Normal 103 3 8 3" xfId="13242"/>
    <cellStyle name="Normal 103 3 9" xfId="13243"/>
    <cellStyle name="Normal 103 3 9 2" xfId="13244"/>
    <cellStyle name="Normal 103 4" xfId="13245"/>
    <cellStyle name="Normal 103 4 2" xfId="13246"/>
    <cellStyle name="Normal 103 4 2 2" xfId="13247"/>
    <cellStyle name="Normal 103 4 2 2 2" xfId="13248"/>
    <cellStyle name="Normal 103 4 2 2 2 2" xfId="13249"/>
    <cellStyle name="Normal 103 4 2 2 2 2 2" xfId="13250"/>
    <cellStyle name="Normal 103 4 2 2 2 2 2 2" xfId="13251"/>
    <cellStyle name="Normal 103 4 2 2 2 2 3" xfId="13252"/>
    <cellStyle name="Normal 103 4 2 2 2 3" xfId="13253"/>
    <cellStyle name="Normal 103 4 2 2 2 3 2" xfId="13254"/>
    <cellStyle name="Normal 103 4 2 2 2 4" xfId="13255"/>
    <cellStyle name="Normal 103 4 2 2 3" xfId="13256"/>
    <cellStyle name="Normal 103 4 2 2 3 2" xfId="13257"/>
    <cellStyle name="Normal 103 4 2 2 3 2 2" xfId="13258"/>
    <cellStyle name="Normal 103 4 2 2 3 3" xfId="13259"/>
    <cellStyle name="Normal 103 4 2 2 4" xfId="13260"/>
    <cellStyle name="Normal 103 4 2 2 4 2" xfId="13261"/>
    <cellStyle name="Normal 103 4 2 2 5" xfId="13262"/>
    <cellStyle name="Normal 103 4 2 3" xfId="13263"/>
    <cellStyle name="Normal 103 4 2 3 2" xfId="13264"/>
    <cellStyle name="Normal 103 4 2 3 2 2" xfId="13265"/>
    <cellStyle name="Normal 103 4 2 3 2 2 2" xfId="13266"/>
    <cellStyle name="Normal 103 4 2 3 2 3" xfId="13267"/>
    <cellStyle name="Normal 103 4 2 3 3" xfId="13268"/>
    <cellStyle name="Normal 103 4 2 3 3 2" xfId="13269"/>
    <cellStyle name="Normal 103 4 2 3 4" xfId="13270"/>
    <cellStyle name="Normal 103 4 2 4" xfId="13271"/>
    <cellStyle name="Normal 103 4 2 4 2" xfId="13272"/>
    <cellStyle name="Normal 103 4 2 4 2 2" xfId="13273"/>
    <cellStyle name="Normal 103 4 2 4 3" xfId="13274"/>
    <cellStyle name="Normal 103 4 2 5" xfId="13275"/>
    <cellStyle name="Normal 103 4 2 5 2" xfId="13276"/>
    <cellStyle name="Normal 103 4 2 6" xfId="13277"/>
    <cellStyle name="Normal 103 4 3" xfId="13278"/>
    <cellStyle name="Normal 103 4 3 2" xfId="13279"/>
    <cellStyle name="Normal 103 4 3 2 2" xfId="13280"/>
    <cellStyle name="Normal 103 4 3 2 2 2" xfId="13281"/>
    <cellStyle name="Normal 103 4 3 2 2 2 2" xfId="13282"/>
    <cellStyle name="Normal 103 4 3 2 2 3" xfId="13283"/>
    <cellStyle name="Normal 103 4 3 2 3" xfId="13284"/>
    <cellStyle name="Normal 103 4 3 2 3 2" xfId="13285"/>
    <cellStyle name="Normal 103 4 3 2 4" xfId="13286"/>
    <cellStyle name="Normal 103 4 3 3" xfId="13287"/>
    <cellStyle name="Normal 103 4 3 3 2" xfId="13288"/>
    <cellStyle name="Normal 103 4 3 3 2 2" xfId="13289"/>
    <cellStyle name="Normal 103 4 3 3 3" xfId="13290"/>
    <cellStyle name="Normal 103 4 3 4" xfId="13291"/>
    <cellStyle name="Normal 103 4 3 4 2" xfId="13292"/>
    <cellStyle name="Normal 103 4 3 5" xfId="13293"/>
    <cellStyle name="Normal 103 4 4" xfId="13294"/>
    <cellStyle name="Normal 103 4 4 2" xfId="13295"/>
    <cellStyle name="Normal 103 4 4 2 2" xfId="13296"/>
    <cellStyle name="Normal 103 4 4 2 2 2" xfId="13297"/>
    <cellStyle name="Normal 103 4 4 2 3" xfId="13298"/>
    <cellStyle name="Normal 103 4 4 3" xfId="13299"/>
    <cellStyle name="Normal 103 4 4 3 2" xfId="13300"/>
    <cellStyle name="Normal 103 4 4 4" xfId="13301"/>
    <cellStyle name="Normal 103 4 5" xfId="13302"/>
    <cellStyle name="Normal 103 4 5 2" xfId="13303"/>
    <cellStyle name="Normal 103 4 5 2 2" xfId="13304"/>
    <cellStyle name="Normal 103 4 5 3" xfId="13305"/>
    <cellStyle name="Normal 103 4 6" xfId="13306"/>
    <cellStyle name="Normal 103 4 6 2" xfId="13307"/>
    <cellStyle name="Normal 103 4 7" xfId="13308"/>
    <cellStyle name="Normal 103 5" xfId="13309"/>
    <cellStyle name="Normal 103 5 2" xfId="13310"/>
    <cellStyle name="Normal 103 5 2 2" xfId="13311"/>
    <cellStyle name="Normal 103 5 2 2 2" xfId="13312"/>
    <cellStyle name="Normal 103 5 2 2 2 2" xfId="13313"/>
    <cellStyle name="Normal 103 5 2 2 2 2 2" xfId="13314"/>
    <cellStyle name="Normal 103 5 2 2 2 3" xfId="13315"/>
    <cellStyle name="Normal 103 5 2 2 3" xfId="13316"/>
    <cellStyle name="Normal 103 5 2 2 3 2" xfId="13317"/>
    <cellStyle name="Normal 103 5 2 2 4" xfId="13318"/>
    <cellStyle name="Normal 103 5 2 3" xfId="13319"/>
    <cellStyle name="Normal 103 5 2 3 2" xfId="13320"/>
    <cellStyle name="Normal 103 5 2 3 2 2" xfId="13321"/>
    <cellStyle name="Normal 103 5 2 3 3" xfId="13322"/>
    <cellStyle name="Normal 103 5 2 4" xfId="13323"/>
    <cellStyle name="Normal 103 5 2 4 2" xfId="13324"/>
    <cellStyle name="Normal 103 5 2 5" xfId="13325"/>
    <cellStyle name="Normal 103 5 3" xfId="13326"/>
    <cellStyle name="Normal 103 5 3 2" xfId="13327"/>
    <cellStyle name="Normal 103 5 3 2 2" xfId="13328"/>
    <cellStyle name="Normal 103 5 3 2 2 2" xfId="13329"/>
    <cellStyle name="Normal 103 5 3 2 3" xfId="13330"/>
    <cellStyle name="Normal 103 5 3 3" xfId="13331"/>
    <cellStyle name="Normal 103 5 3 3 2" xfId="13332"/>
    <cellStyle name="Normal 103 5 3 4" xfId="13333"/>
    <cellStyle name="Normal 103 5 4" xfId="13334"/>
    <cellStyle name="Normal 103 5 4 2" xfId="13335"/>
    <cellStyle name="Normal 103 5 4 2 2" xfId="13336"/>
    <cellStyle name="Normal 103 5 4 3" xfId="13337"/>
    <cellStyle name="Normal 103 5 5" xfId="13338"/>
    <cellStyle name="Normal 103 5 5 2" xfId="13339"/>
    <cellStyle name="Normal 103 5 6" xfId="13340"/>
    <cellStyle name="Normal 103 6" xfId="13341"/>
    <cellStyle name="Normal 103 6 2" xfId="13342"/>
    <cellStyle name="Normal 103 6 2 2" xfId="13343"/>
    <cellStyle name="Normal 103 6 2 2 2" xfId="13344"/>
    <cellStyle name="Normal 103 6 2 2 2 2" xfId="13345"/>
    <cellStyle name="Normal 103 6 2 2 3" xfId="13346"/>
    <cellStyle name="Normal 103 6 2 3" xfId="13347"/>
    <cellStyle name="Normal 103 6 2 3 2" xfId="13348"/>
    <cellStyle name="Normal 103 6 2 4" xfId="13349"/>
    <cellStyle name="Normal 103 6 3" xfId="13350"/>
    <cellStyle name="Normal 103 6 3 2" xfId="13351"/>
    <cellStyle name="Normal 103 6 3 2 2" xfId="13352"/>
    <cellStyle name="Normal 103 6 3 3" xfId="13353"/>
    <cellStyle name="Normal 103 6 4" xfId="13354"/>
    <cellStyle name="Normal 103 6 4 2" xfId="13355"/>
    <cellStyle name="Normal 103 6 5" xfId="13356"/>
    <cellStyle name="Normal 103 7" xfId="13357"/>
    <cellStyle name="Normal 103 7 2" xfId="13358"/>
    <cellStyle name="Normal 103 7 2 2" xfId="13359"/>
    <cellStyle name="Normal 103 7 2 2 2" xfId="13360"/>
    <cellStyle name="Normal 103 7 2 3" xfId="13361"/>
    <cellStyle name="Normal 103 7 3" xfId="13362"/>
    <cellStyle name="Normal 103 7 3 2" xfId="13363"/>
    <cellStyle name="Normal 103 7 4" xfId="13364"/>
    <cellStyle name="Normal 103 8" xfId="13365"/>
    <cellStyle name="Normal 103 8 2" xfId="13366"/>
    <cellStyle name="Normal 103 8 2 2" xfId="13367"/>
    <cellStyle name="Normal 103 8 3" xfId="13368"/>
    <cellStyle name="Normal 103 9" xfId="13369"/>
    <cellStyle name="Normal 103 9 2" xfId="13370"/>
    <cellStyle name="Normal 104" xfId="13371"/>
    <cellStyle name="Normal 104 2" xfId="13372"/>
    <cellStyle name="Normal 104 2 2" xfId="13373"/>
    <cellStyle name="Normal 104 2 2 2" xfId="13374"/>
    <cellStyle name="Normal 104 2 2 2 2" xfId="13375"/>
    <cellStyle name="Normal 104 2 2 2 2 2" xfId="13376"/>
    <cellStyle name="Normal 104 2 2 2 2 2 2" xfId="13377"/>
    <cellStyle name="Normal 104 2 2 2 2 3" xfId="13378"/>
    <cellStyle name="Normal 104 2 2 2 3" xfId="13379"/>
    <cellStyle name="Normal 104 2 2 2 3 2" xfId="13380"/>
    <cellStyle name="Normal 104 2 2 2 4" xfId="13381"/>
    <cellStyle name="Normal 104 2 2 3" xfId="13382"/>
    <cellStyle name="Normal 104 2 2 3 2" xfId="13383"/>
    <cellStyle name="Normal 104 2 2 3 2 2" xfId="13384"/>
    <cellStyle name="Normal 104 2 2 3 3" xfId="13385"/>
    <cellStyle name="Normal 104 2 2 4" xfId="13386"/>
    <cellStyle name="Normal 104 2 2 4 2" xfId="13387"/>
    <cellStyle name="Normal 104 2 2 5" xfId="13388"/>
    <cellStyle name="Normal 104 2 3" xfId="13389"/>
    <cellStyle name="Normal 104 2 3 2" xfId="13390"/>
    <cellStyle name="Normal 104 2 3 2 2" xfId="13391"/>
    <cellStyle name="Normal 104 2 3 2 2 2" xfId="13392"/>
    <cellStyle name="Normal 104 2 3 2 3" xfId="13393"/>
    <cellStyle name="Normal 104 2 3 3" xfId="13394"/>
    <cellStyle name="Normal 104 2 3 3 2" xfId="13395"/>
    <cellStyle name="Normal 104 2 3 4" xfId="13396"/>
    <cellStyle name="Normal 104 2 4" xfId="13397"/>
    <cellStyle name="Normal 104 2 4 2" xfId="13398"/>
    <cellStyle name="Normal 104 2 4 2 2" xfId="13399"/>
    <cellStyle name="Normal 104 2 4 3" xfId="13400"/>
    <cellStyle name="Normal 104 2 5" xfId="13401"/>
    <cellStyle name="Normal 104 2 5 2" xfId="13402"/>
    <cellStyle name="Normal 104 2 6" xfId="13403"/>
    <cellStyle name="Normal 104 3" xfId="13404"/>
    <cellStyle name="Normal 104 3 2" xfId="13405"/>
    <cellStyle name="Normal 104 3 2 2" xfId="13406"/>
    <cellStyle name="Normal 104 3 2 2 2" xfId="13407"/>
    <cellStyle name="Normal 104 3 2 2 2 2" xfId="13408"/>
    <cellStyle name="Normal 104 3 2 2 3" xfId="13409"/>
    <cellStyle name="Normal 104 3 2 3" xfId="13410"/>
    <cellStyle name="Normal 104 3 2 3 2" xfId="13411"/>
    <cellStyle name="Normal 104 3 2 4" xfId="13412"/>
    <cellStyle name="Normal 104 3 3" xfId="13413"/>
    <cellStyle name="Normal 104 3 3 2" xfId="13414"/>
    <cellStyle name="Normal 104 3 3 2 2" xfId="13415"/>
    <cellStyle name="Normal 104 3 3 3" xfId="13416"/>
    <cellStyle name="Normal 104 3 4" xfId="13417"/>
    <cellStyle name="Normal 104 3 4 2" xfId="13418"/>
    <cellStyle name="Normal 104 3 5" xfId="13419"/>
    <cellStyle name="Normal 104 4" xfId="13420"/>
    <cellStyle name="Normal 104 4 2" xfId="13421"/>
    <cellStyle name="Normal 104 4 2 2" xfId="13422"/>
    <cellStyle name="Normal 104 4 2 2 2" xfId="13423"/>
    <cellStyle name="Normal 104 4 2 3" xfId="13424"/>
    <cellStyle name="Normal 104 4 3" xfId="13425"/>
    <cellStyle name="Normal 104 4 3 2" xfId="13426"/>
    <cellStyle name="Normal 104 4 4" xfId="13427"/>
    <cellStyle name="Normal 104 5" xfId="13428"/>
    <cellStyle name="Normal 104 5 2" xfId="13429"/>
    <cellStyle name="Normal 104 5 2 2" xfId="13430"/>
    <cellStyle name="Normal 104 5 3" xfId="13431"/>
    <cellStyle name="Normal 104 6" xfId="13432"/>
    <cellStyle name="Normal 104 6 2" xfId="13433"/>
    <cellStyle name="Normal 104 7" xfId="13434"/>
    <cellStyle name="Normal 105" xfId="13435"/>
    <cellStyle name="Normal 106" xfId="13436"/>
    <cellStyle name="Normal 107" xfId="13437"/>
    <cellStyle name="Normal 108" xfId="13438"/>
    <cellStyle name="Normal 109" xfId="13439"/>
    <cellStyle name="Normal 11" xfId="2804"/>
    <cellStyle name="Normal 11 2" xfId="13441"/>
    <cellStyle name="Normal 11 2 2" xfId="13442"/>
    <cellStyle name="Normal 11 3" xfId="13443"/>
    <cellStyle name="Normal 11 4" xfId="13440"/>
    <cellStyle name="Normal 11_7. Capital ASM Mar 2" xfId="13444"/>
    <cellStyle name="Normal 110" xfId="13445"/>
    <cellStyle name="Normal 111" xfId="13446"/>
    <cellStyle name="Normal 112" xfId="13447"/>
    <cellStyle name="Normal 113" xfId="13448"/>
    <cellStyle name="Normal 114" xfId="13449"/>
    <cellStyle name="Normal 115" xfId="13450"/>
    <cellStyle name="Normal 116" xfId="13451"/>
    <cellStyle name="Normal 116 2" xfId="13452"/>
    <cellStyle name="Normal 116 2 2" xfId="13453"/>
    <cellStyle name="Normal 116 2 2 2" xfId="13454"/>
    <cellStyle name="Normal 116 2 2 3" xfId="13455"/>
    <cellStyle name="Normal 116 3" xfId="13456"/>
    <cellStyle name="Normal 117" xfId="13457"/>
    <cellStyle name="Normal 117 2" xfId="13458"/>
    <cellStyle name="Normal 117 2 2" xfId="13459"/>
    <cellStyle name="Normal 117 2 2 2" xfId="13460"/>
    <cellStyle name="Normal 117 2 2 2 2" xfId="13461"/>
    <cellStyle name="Normal 117 2 2 2 2 2" xfId="13462"/>
    <cellStyle name="Normal 117 2 2 2 3" xfId="13463"/>
    <cellStyle name="Normal 117 2 2 3" xfId="13464"/>
    <cellStyle name="Normal 117 2 2 3 2" xfId="13465"/>
    <cellStyle name="Normal 117 2 2 4" xfId="13466"/>
    <cellStyle name="Normal 117 2 3" xfId="13467"/>
    <cellStyle name="Normal 117 2 3 2" xfId="13468"/>
    <cellStyle name="Normal 117 2 3 2 2" xfId="13469"/>
    <cellStyle name="Normal 117 2 3 3" xfId="13470"/>
    <cellStyle name="Normal 117 2 4" xfId="13471"/>
    <cellStyle name="Normal 117 2 4 2" xfId="13472"/>
    <cellStyle name="Normal 117 2 5" xfId="13473"/>
    <cellStyle name="Normal 117 3" xfId="13474"/>
    <cellStyle name="Normal 117 3 2" xfId="13475"/>
    <cellStyle name="Normal 117 3 2 2" xfId="13476"/>
    <cellStyle name="Normal 117 3 2 2 2" xfId="13477"/>
    <cellStyle name="Normal 117 3 2 3" xfId="13478"/>
    <cellStyle name="Normal 117 3 3" xfId="13479"/>
    <cellStyle name="Normal 117 3 3 2" xfId="13480"/>
    <cellStyle name="Normal 117 3 4" xfId="13481"/>
    <cellStyle name="Normal 117 4" xfId="13482"/>
    <cellStyle name="Normal 117 4 2" xfId="13483"/>
    <cellStyle name="Normal 117 4 2 2" xfId="13484"/>
    <cellStyle name="Normal 117 4 3" xfId="13485"/>
    <cellStyle name="Normal 117 5" xfId="13486"/>
    <cellStyle name="Normal 117 5 2" xfId="13487"/>
    <cellStyle name="Normal 117 6" xfId="13488"/>
    <cellStyle name="Normal 118" xfId="13489"/>
    <cellStyle name="Normal 118 2" xfId="13490"/>
    <cellStyle name="Normal 118 2 2" xfId="13491"/>
    <cellStyle name="Normal 118 2 2 2" xfId="13492"/>
    <cellStyle name="Normal 118 2 2 2 2" xfId="13493"/>
    <cellStyle name="Normal 118 2 2 2 2 2" xfId="13494"/>
    <cellStyle name="Normal 118 2 2 2 3" xfId="13495"/>
    <cellStyle name="Normal 118 2 2 3" xfId="13496"/>
    <cellStyle name="Normal 118 2 2 3 2" xfId="13497"/>
    <cellStyle name="Normal 118 2 2 4" xfId="13498"/>
    <cellStyle name="Normal 118 2 3" xfId="13499"/>
    <cellStyle name="Normal 118 2 3 2" xfId="13500"/>
    <cellStyle name="Normal 118 2 3 2 2" xfId="13501"/>
    <cellStyle name="Normal 118 2 3 3" xfId="13502"/>
    <cellStyle name="Normal 118 2 4" xfId="13503"/>
    <cellStyle name="Normal 118 2 4 2" xfId="13504"/>
    <cellStyle name="Normal 118 2 5" xfId="13505"/>
    <cellStyle name="Normal 118 3" xfId="13506"/>
    <cellStyle name="Normal 118 3 2" xfId="13507"/>
    <cellStyle name="Normal 118 3 2 2" xfId="13508"/>
    <cellStyle name="Normal 118 3 2 2 2" xfId="13509"/>
    <cellStyle name="Normal 118 3 2 3" xfId="13510"/>
    <cellStyle name="Normal 118 3 3" xfId="13511"/>
    <cellStyle name="Normal 118 3 3 2" xfId="13512"/>
    <cellStyle name="Normal 118 3 4" xfId="13513"/>
    <cellStyle name="Normal 118 4" xfId="13514"/>
    <cellStyle name="Normal 118 4 2" xfId="13515"/>
    <cellStyle name="Normal 118 4 2 2" xfId="13516"/>
    <cellStyle name="Normal 118 4 3" xfId="13517"/>
    <cellStyle name="Normal 118 5" xfId="13518"/>
    <cellStyle name="Normal 118 5 2" xfId="13519"/>
    <cellStyle name="Normal 118 6" xfId="13520"/>
    <cellStyle name="Normal 119" xfId="13521"/>
    <cellStyle name="Normal 119 2" xfId="13522"/>
    <cellStyle name="Normal 12" xfId="2805"/>
    <cellStyle name="Normal 12 2" xfId="13524"/>
    <cellStyle name="Normal 12 2 2" xfId="13525"/>
    <cellStyle name="Normal 12 3" xfId="13526"/>
    <cellStyle name="Normal 12 4" xfId="13523"/>
    <cellStyle name="Normal 12_7. Capital ASM Mar 2" xfId="13527"/>
    <cellStyle name="Normal 120" xfId="13528"/>
    <cellStyle name="Normal 121" xfId="13529"/>
    <cellStyle name="Normal 122" xfId="13530"/>
    <cellStyle name="Normal 122 2" xfId="13531"/>
    <cellStyle name="Normal 122 2 2" xfId="13532"/>
    <cellStyle name="Normal 122 2 2 2" xfId="13533"/>
    <cellStyle name="Normal 122 2 2 2 2" xfId="13534"/>
    <cellStyle name="Normal 122 2 2 2 2 2" xfId="13535"/>
    <cellStyle name="Normal 122 2 2 2 3" xfId="13536"/>
    <cellStyle name="Normal 122 2 2 3" xfId="13537"/>
    <cellStyle name="Normal 122 2 2 3 2" xfId="13538"/>
    <cellStyle name="Normal 122 2 2 4" xfId="13539"/>
    <cellStyle name="Normal 122 2 3" xfId="13540"/>
    <cellStyle name="Normal 122 2 3 2" xfId="13541"/>
    <cellStyle name="Normal 122 2 3 2 2" xfId="13542"/>
    <cellStyle name="Normal 122 2 3 3" xfId="13543"/>
    <cellStyle name="Normal 122 2 4" xfId="13544"/>
    <cellStyle name="Normal 122 2 4 2" xfId="13545"/>
    <cellStyle name="Normal 122 2 5" xfId="13546"/>
    <cellStyle name="Normal 122 3" xfId="13547"/>
    <cellStyle name="Normal 122 3 2" xfId="13548"/>
    <cellStyle name="Normal 122 3 2 2" xfId="13549"/>
    <cellStyle name="Normal 122 3 2 2 2" xfId="13550"/>
    <cellStyle name="Normal 122 3 2 3" xfId="13551"/>
    <cellStyle name="Normal 122 3 3" xfId="13552"/>
    <cellStyle name="Normal 122 3 3 2" xfId="13553"/>
    <cellStyle name="Normal 122 3 4" xfId="13554"/>
    <cellStyle name="Normal 122 4" xfId="13555"/>
    <cellStyle name="Normal 122 4 2" xfId="13556"/>
    <cellStyle name="Normal 122 4 2 2" xfId="13557"/>
    <cellStyle name="Normal 122 4 3" xfId="13558"/>
    <cellStyle name="Normal 122 5" xfId="13559"/>
    <cellStyle name="Normal 122 5 2" xfId="13560"/>
    <cellStyle name="Normal 122 6" xfId="13561"/>
    <cellStyle name="Normal 123" xfId="13562"/>
    <cellStyle name="Normal 123 2" xfId="13563"/>
    <cellStyle name="Normal 123 2 2" xfId="13564"/>
    <cellStyle name="Normal 123 2 2 2" xfId="13565"/>
    <cellStyle name="Normal 123 2 2 2 2" xfId="13566"/>
    <cellStyle name="Normal 123 2 2 2 2 2" xfId="13567"/>
    <cellStyle name="Normal 123 2 2 2 3" xfId="13568"/>
    <cellStyle name="Normal 123 2 2 3" xfId="13569"/>
    <cellStyle name="Normal 123 2 2 3 2" xfId="13570"/>
    <cellStyle name="Normal 123 2 2 4" xfId="13571"/>
    <cellStyle name="Normal 123 2 3" xfId="13572"/>
    <cellStyle name="Normal 123 2 3 2" xfId="13573"/>
    <cellStyle name="Normal 123 2 3 2 2" xfId="13574"/>
    <cellStyle name="Normal 123 2 3 3" xfId="13575"/>
    <cellStyle name="Normal 123 2 4" xfId="13576"/>
    <cellStyle name="Normal 123 2 4 2" xfId="13577"/>
    <cellStyle name="Normal 123 2 5" xfId="13578"/>
    <cellStyle name="Normal 123 3" xfId="13579"/>
    <cellStyle name="Normal 123 3 2" xfId="13580"/>
    <cellStyle name="Normal 123 3 2 2" xfId="13581"/>
    <cellStyle name="Normal 123 3 2 2 2" xfId="13582"/>
    <cellStyle name="Normal 123 3 2 3" xfId="13583"/>
    <cellStyle name="Normal 123 3 3" xfId="13584"/>
    <cellStyle name="Normal 123 3 3 2" xfId="13585"/>
    <cellStyle name="Normal 123 3 4" xfId="13586"/>
    <cellStyle name="Normal 123 4" xfId="13587"/>
    <cellStyle name="Normal 123 4 2" xfId="13588"/>
    <cellStyle name="Normal 123 4 2 2" xfId="13589"/>
    <cellStyle name="Normal 123 4 3" xfId="13590"/>
    <cellStyle name="Normal 123 5" xfId="13591"/>
    <cellStyle name="Normal 123 5 2" xfId="13592"/>
    <cellStyle name="Normal 123 6" xfId="13593"/>
    <cellStyle name="Normal 124" xfId="13594"/>
    <cellStyle name="Normal 125" xfId="13595"/>
    <cellStyle name="Normal 126" xfId="13596"/>
    <cellStyle name="Normal 127" xfId="13597"/>
    <cellStyle name="Normal 128" xfId="13598"/>
    <cellStyle name="Normal 129" xfId="13599"/>
    <cellStyle name="Normal 129 2" xfId="13600"/>
    <cellStyle name="Normal 129 2 2" xfId="13601"/>
    <cellStyle name="Normal 129 2 2 2" xfId="13602"/>
    <cellStyle name="Normal 129 2 2 2 2" xfId="13603"/>
    <cellStyle name="Normal 129 2 2 3" xfId="13604"/>
    <cellStyle name="Normal 129 2 3" xfId="13605"/>
    <cellStyle name="Normal 129 2 3 2" xfId="13606"/>
    <cellStyle name="Normal 129 2 4" xfId="13607"/>
    <cellStyle name="Normal 129 3" xfId="13608"/>
    <cellStyle name="Normal 129 3 2" xfId="13609"/>
    <cellStyle name="Normal 129 3 2 2" xfId="13610"/>
    <cellStyle name="Normal 129 3 3" xfId="13611"/>
    <cellStyle name="Normal 129 4" xfId="13612"/>
    <cellStyle name="Normal 129 4 2" xfId="13613"/>
    <cellStyle name="Normal 129 5" xfId="13614"/>
    <cellStyle name="Normal 13" xfId="2806"/>
    <cellStyle name="Normal 13 2" xfId="13616"/>
    <cellStyle name="Normal 13 2 2" xfId="13617"/>
    <cellStyle name="Normal 13 3" xfId="13618"/>
    <cellStyle name="Normal 13 4" xfId="13615"/>
    <cellStyle name="Normal 13_7. Capital ASM Mar 2" xfId="13619"/>
    <cellStyle name="Normal 130" xfId="13620"/>
    <cellStyle name="Normal 130 2" xfId="13621"/>
    <cellStyle name="Normal 130 2 2" xfId="13622"/>
    <cellStyle name="Normal 130 2 2 2" xfId="13623"/>
    <cellStyle name="Normal 130 2 2 2 2" xfId="13624"/>
    <cellStyle name="Normal 130 2 2 3" xfId="13625"/>
    <cellStyle name="Normal 130 2 3" xfId="13626"/>
    <cellStyle name="Normal 130 2 3 2" xfId="13627"/>
    <cellStyle name="Normal 130 2 4" xfId="13628"/>
    <cellStyle name="Normal 130 3" xfId="13629"/>
    <cellStyle name="Normal 130 3 2" xfId="13630"/>
    <cellStyle name="Normal 130 3 2 2" xfId="13631"/>
    <cellStyle name="Normal 130 3 3" xfId="13632"/>
    <cellStyle name="Normal 130 4" xfId="13633"/>
    <cellStyle name="Normal 130 4 2" xfId="13634"/>
    <cellStyle name="Normal 130 5" xfId="13635"/>
    <cellStyle name="Normal 131" xfId="13636"/>
    <cellStyle name="Normal 131 2" xfId="13637"/>
    <cellStyle name="Normal 131 2 2" xfId="13638"/>
    <cellStyle name="Normal 131 2 2 2" xfId="13639"/>
    <cellStyle name="Normal 131 2 2 2 2" xfId="13640"/>
    <cellStyle name="Normal 131 2 2 3" xfId="13641"/>
    <cellStyle name="Normal 131 2 3" xfId="13642"/>
    <cellStyle name="Normal 131 2 3 2" xfId="13643"/>
    <cellStyle name="Normal 131 2 4" xfId="13644"/>
    <cellStyle name="Normal 131 3" xfId="13645"/>
    <cellStyle name="Normal 131 3 2" xfId="13646"/>
    <cellStyle name="Normal 131 3 2 2" xfId="13647"/>
    <cellStyle name="Normal 131 3 3" xfId="13648"/>
    <cellStyle name="Normal 131 4" xfId="13649"/>
    <cellStyle name="Normal 131 4 2" xfId="13650"/>
    <cellStyle name="Normal 131 5" xfId="13651"/>
    <cellStyle name="Normal 132" xfId="13652"/>
    <cellStyle name="Normal 132 2" xfId="13653"/>
    <cellStyle name="Normal 132 2 2" xfId="13654"/>
    <cellStyle name="Normal 132 2 2 2" xfId="13655"/>
    <cellStyle name="Normal 132 2 2 2 2" xfId="13656"/>
    <cellStyle name="Normal 132 2 2 3" xfId="13657"/>
    <cellStyle name="Normal 132 2 3" xfId="13658"/>
    <cellStyle name="Normal 132 2 3 2" xfId="13659"/>
    <cellStyle name="Normal 132 2 4" xfId="13660"/>
    <cellStyle name="Normal 132 3" xfId="13661"/>
    <cellStyle name="Normal 132 3 2" xfId="13662"/>
    <cellStyle name="Normal 132 3 2 2" xfId="13663"/>
    <cellStyle name="Normal 132 3 3" xfId="13664"/>
    <cellStyle name="Normal 132 4" xfId="13665"/>
    <cellStyle name="Normal 132 4 2" xfId="13666"/>
    <cellStyle name="Normal 132 5" xfId="13667"/>
    <cellStyle name="Normal 133" xfId="13668"/>
    <cellStyle name="Normal 133 2" xfId="13669"/>
    <cellStyle name="Normal 133 2 2" xfId="13670"/>
    <cellStyle name="Normal 133 2 2 2" xfId="13671"/>
    <cellStyle name="Normal 133 2 2 2 2" xfId="13672"/>
    <cellStyle name="Normal 133 2 2 3" xfId="13673"/>
    <cellStyle name="Normal 133 2 3" xfId="13674"/>
    <cellStyle name="Normal 133 2 3 2" xfId="13675"/>
    <cellStyle name="Normal 133 2 4" xfId="13676"/>
    <cellStyle name="Normal 133 3" xfId="13677"/>
    <cellStyle name="Normal 133 3 2" xfId="13678"/>
    <cellStyle name="Normal 133 3 2 2" xfId="13679"/>
    <cellStyle name="Normal 133 3 3" xfId="13680"/>
    <cellStyle name="Normal 133 4" xfId="13681"/>
    <cellStyle name="Normal 133 4 2" xfId="13682"/>
    <cellStyle name="Normal 133 5" xfId="13683"/>
    <cellStyle name="Normal 134" xfId="13684"/>
    <cellStyle name="Normal 134 2" xfId="13685"/>
    <cellStyle name="Normal 134 2 2" xfId="13686"/>
    <cellStyle name="Normal 134 2 2 2" xfId="13687"/>
    <cellStyle name="Normal 134 2 2 2 2" xfId="13688"/>
    <cellStyle name="Normal 134 2 2 3" xfId="13689"/>
    <cellStyle name="Normal 134 2 3" xfId="13690"/>
    <cellStyle name="Normal 134 2 3 2" xfId="13691"/>
    <cellStyle name="Normal 134 2 4" xfId="13692"/>
    <cellStyle name="Normal 134 3" xfId="13693"/>
    <cellStyle name="Normal 134 3 2" xfId="13694"/>
    <cellStyle name="Normal 134 3 2 2" xfId="13695"/>
    <cellStyle name="Normal 134 3 3" xfId="13696"/>
    <cellStyle name="Normal 134 4" xfId="13697"/>
    <cellStyle name="Normal 134 4 2" xfId="13698"/>
    <cellStyle name="Normal 134 5" xfId="13699"/>
    <cellStyle name="Normal 135" xfId="13700"/>
    <cellStyle name="Normal 135 2" xfId="13701"/>
    <cellStyle name="Normal 135 2 2" xfId="13702"/>
    <cellStyle name="Normal 135 2 2 2" xfId="13703"/>
    <cellStyle name="Normal 135 2 2 2 2" xfId="13704"/>
    <cellStyle name="Normal 135 2 2 3" xfId="13705"/>
    <cellStyle name="Normal 135 2 3" xfId="13706"/>
    <cellStyle name="Normal 135 2 3 2" xfId="13707"/>
    <cellStyle name="Normal 135 2 4" xfId="13708"/>
    <cellStyle name="Normal 135 3" xfId="13709"/>
    <cellStyle name="Normal 135 3 2" xfId="13710"/>
    <cellStyle name="Normal 135 3 2 2" xfId="13711"/>
    <cellStyle name="Normal 135 3 3" xfId="13712"/>
    <cellStyle name="Normal 135 4" xfId="13713"/>
    <cellStyle name="Normal 135 4 2" xfId="13714"/>
    <cellStyle name="Normal 135 5" xfId="13715"/>
    <cellStyle name="Normal 136" xfId="13716"/>
    <cellStyle name="Normal 136 2" xfId="13717"/>
    <cellStyle name="Normal 136 2 2" xfId="13718"/>
    <cellStyle name="Normal 136 2 2 2" xfId="13719"/>
    <cellStyle name="Normal 136 2 2 2 2" xfId="13720"/>
    <cellStyle name="Normal 136 2 2 3" xfId="13721"/>
    <cellStyle name="Normal 136 2 3" xfId="13722"/>
    <cellStyle name="Normal 136 2 3 2" xfId="13723"/>
    <cellStyle name="Normal 136 2 4" xfId="13724"/>
    <cellStyle name="Normal 136 3" xfId="13725"/>
    <cellStyle name="Normal 136 3 2" xfId="13726"/>
    <cellStyle name="Normal 136 3 2 2" xfId="13727"/>
    <cellStyle name="Normal 136 3 3" xfId="13728"/>
    <cellStyle name="Normal 136 4" xfId="13729"/>
    <cellStyle name="Normal 136 4 2" xfId="13730"/>
    <cellStyle name="Normal 136 5" xfId="13731"/>
    <cellStyle name="Normal 137" xfId="13732"/>
    <cellStyle name="Normal 137 2" xfId="13733"/>
    <cellStyle name="Normal 137 2 2" xfId="13734"/>
    <cellStyle name="Normal 137 2 2 2" xfId="13735"/>
    <cellStyle name="Normal 137 2 2 2 2" xfId="13736"/>
    <cellStyle name="Normal 137 2 2 3" xfId="13737"/>
    <cellStyle name="Normal 137 2 3" xfId="13738"/>
    <cellStyle name="Normal 137 2 3 2" xfId="13739"/>
    <cellStyle name="Normal 137 2 4" xfId="13740"/>
    <cellStyle name="Normal 137 3" xfId="13741"/>
    <cellStyle name="Normal 137 3 2" xfId="13742"/>
    <cellStyle name="Normal 137 3 2 2" xfId="13743"/>
    <cellStyle name="Normal 137 3 3" xfId="13744"/>
    <cellStyle name="Normal 137 4" xfId="13745"/>
    <cellStyle name="Normal 137 4 2" xfId="13746"/>
    <cellStyle name="Normal 137 5" xfId="13747"/>
    <cellStyle name="Normal 138" xfId="13748"/>
    <cellStyle name="Normal 138 2" xfId="13749"/>
    <cellStyle name="Normal 138 2 2" xfId="13750"/>
    <cellStyle name="Normal 138 2 2 2" xfId="13751"/>
    <cellStyle name="Normal 138 2 2 2 2" xfId="13752"/>
    <cellStyle name="Normal 138 2 2 3" xfId="13753"/>
    <cellStyle name="Normal 138 2 3" xfId="13754"/>
    <cellStyle name="Normal 138 2 3 2" xfId="13755"/>
    <cellStyle name="Normal 138 2 4" xfId="13756"/>
    <cellStyle name="Normal 138 3" xfId="13757"/>
    <cellStyle name="Normal 138 3 2" xfId="13758"/>
    <cellStyle name="Normal 138 3 2 2" xfId="13759"/>
    <cellStyle name="Normal 138 3 3" xfId="13760"/>
    <cellStyle name="Normal 138 4" xfId="13761"/>
    <cellStyle name="Normal 138 4 2" xfId="13762"/>
    <cellStyle name="Normal 138 5" xfId="13763"/>
    <cellStyle name="Normal 139" xfId="13764"/>
    <cellStyle name="Normal 139 2" xfId="13765"/>
    <cellStyle name="Normal 139 2 2" xfId="13766"/>
    <cellStyle name="Normal 139 2 2 2" xfId="13767"/>
    <cellStyle name="Normal 139 2 2 2 2" xfId="13768"/>
    <cellStyle name="Normal 139 2 2 3" xfId="13769"/>
    <cellStyle name="Normal 139 2 3" xfId="13770"/>
    <cellStyle name="Normal 139 2 3 2" xfId="13771"/>
    <cellStyle name="Normal 139 2 4" xfId="13772"/>
    <cellStyle name="Normal 139 3" xfId="13773"/>
    <cellStyle name="Normal 139 3 2" xfId="13774"/>
    <cellStyle name="Normal 139 3 2 2" xfId="13775"/>
    <cellStyle name="Normal 139 3 3" xfId="13776"/>
    <cellStyle name="Normal 139 4" xfId="13777"/>
    <cellStyle name="Normal 139 4 2" xfId="13778"/>
    <cellStyle name="Normal 139 5" xfId="13779"/>
    <cellStyle name="Normal 14" xfId="2807"/>
    <cellStyle name="Normal 14 2" xfId="13781"/>
    <cellStyle name="Normal 14 2 2" xfId="13782"/>
    <cellStyle name="Normal 14 3" xfId="13783"/>
    <cellStyle name="Normal 14 4" xfId="13780"/>
    <cellStyle name="Normal 14_7. Capital ASM Mar 2" xfId="13784"/>
    <cellStyle name="Normal 140" xfId="13785"/>
    <cellStyle name="Normal 140 2" xfId="13786"/>
    <cellStyle name="Normal 140 2 2" xfId="13787"/>
    <cellStyle name="Normal 140 2 2 2" xfId="13788"/>
    <cellStyle name="Normal 140 2 2 2 2" xfId="13789"/>
    <cellStyle name="Normal 140 2 2 3" xfId="13790"/>
    <cellStyle name="Normal 140 2 3" xfId="13791"/>
    <cellStyle name="Normal 140 2 3 2" xfId="13792"/>
    <cellStyle name="Normal 140 2 4" xfId="13793"/>
    <cellStyle name="Normal 140 3" xfId="13794"/>
    <cellStyle name="Normal 140 3 2" xfId="13795"/>
    <cellStyle name="Normal 140 3 2 2" xfId="13796"/>
    <cellStyle name="Normal 140 3 3" xfId="13797"/>
    <cellStyle name="Normal 140 4" xfId="13798"/>
    <cellStyle name="Normal 140 4 2" xfId="13799"/>
    <cellStyle name="Normal 140 5" xfId="13800"/>
    <cellStyle name="Normal 141" xfId="13801"/>
    <cellStyle name="Normal 141 2" xfId="13802"/>
    <cellStyle name="Normal 141 2 2" xfId="13803"/>
    <cellStyle name="Normal 141 2 2 2" xfId="13804"/>
    <cellStyle name="Normal 141 2 2 2 2" xfId="13805"/>
    <cellStyle name="Normal 141 2 2 3" xfId="13806"/>
    <cellStyle name="Normal 141 2 3" xfId="13807"/>
    <cellStyle name="Normal 141 2 3 2" xfId="13808"/>
    <cellStyle name="Normal 141 2 4" xfId="13809"/>
    <cellStyle name="Normal 141 3" xfId="13810"/>
    <cellStyle name="Normal 141 3 2" xfId="13811"/>
    <cellStyle name="Normal 141 3 2 2" xfId="13812"/>
    <cellStyle name="Normal 141 3 3" xfId="13813"/>
    <cellStyle name="Normal 141 4" xfId="13814"/>
    <cellStyle name="Normal 141 4 2" xfId="13815"/>
    <cellStyle name="Normal 141 5" xfId="13816"/>
    <cellStyle name="Normal 142" xfId="13817"/>
    <cellStyle name="Normal 142 2" xfId="13818"/>
    <cellStyle name="Normal 142 2 2" xfId="13819"/>
    <cellStyle name="Normal 142 2 2 2" xfId="13820"/>
    <cellStyle name="Normal 142 2 2 2 2" xfId="13821"/>
    <cellStyle name="Normal 142 2 2 3" xfId="13822"/>
    <cellStyle name="Normal 142 2 3" xfId="13823"/>
    <cellStyle name="Normal 142 2 3 2" xfId="13824"/>
    <cellStyle name="Normal 142 2 4" xfId="13825"/>
    <cellStyle name="Normal 142 3" xfId="13826"/>
    <cellStyle name="Normal 142 3 2" xfId="13827"/>
    <cellStyle name="Normal 142 3 2 2" xfId="13828"/>
    <cellStyle name="Normal 142 3 3" xfId="13829"/>
    <cellStyle name="Normal 142 4" xfId="13830"/>
    <cellStyle name="Normal 142 4 2" xfId="13831"/>
    <cellStyle name="Normal 142 5" xfId="13832"/>
    <cellStyle name="Normal 143" xfId="13833"/>
    <cellStyle name="Normal 143 2" xfId="13834"/>
    <cellStyle name="Normal 143 2 2" xfId="13835"/>
    <cellStyle name="Normal 143 2 2 2" xfId="13836"/>
    <cellStyle name="Normal 143 2 2 2 2" xfId="13837"/>
    <cellStyle name="Normal 143 2 2 3" xfId="13838"/>
    <cellStyle name="Normal 143 2 3" xfId="13839"/>
    <cellStyle name="Normal 143 2 3 2" xfId="13840"/>
    <cellStyle name="Normal 143 2 4" xfId="13841"/>
    <cellStyle name="Normal 143 3" xfId="13842"/>
    <cellStyle name="Normal 143 3 2" xfId="13843"/>
    <cellStyle name="Normal 143 3 2 2" xfId="13844"/>
    <cellStyle name="Normal 143 3 3" xfId="13845"/>
    <cellStyle name="Normal 143 4" xfId="13846"/>
    <cellStyle name="Normal 143 4 2" xfId="13847"/>
    <cellStyle name="Normal 143 5" xfId="13848"/>
    <cellStyle name="Normal 144" xfId="13849"/>
    <cellStyle name="Normal 144 2" xfId="13850"/>
    <cellStyle name="Normal 144 2 2" xfId="13851"/>
    <cellStyle name="Normal 144 2 2 2" xfId="13852"/>
    <cellStyle name="Normal 144 2 2 2 2" xfId="13853"/>
    <cellStyle name="Normal 144 2 2 3" xfId="13854"/>
    <cellStyle name="Normal 144 2 3" xfId="13855"/>
    <cellStyle name="Normal 144 2 3 2" xfId="13856"/>
    <cellStyle name="Normal 144 2 4" xfId="13857"/>
    <cellStyle name="Normal 144 3" xfId="13858"/>
    <cellStyle name="Normal 144 3 2" xfId="13859"/>
    <cellStyle name="Normal 144 3 2 2" xfId="13860"/>
    <cellStyle name="Normal 144 3 3" xfId="13861"/>
    <cellStyle name="Normal 144 4" xfId="13862"/>
    <cellStyle name="Normal 144 4 2" xfId="13863"/>
    <cellStyle name="Normal 144 5" xfId="13864"/>
    <cellStyle name="Normal 145" xfId="13865"/>
    <cellStyle name="Normal 145 2" xfId="13866"/>
    <cellStyle name="Normal 145 2 2" xfId="13867"/>
    <cellStyle name="Normal 145 2 2 2" xfId="13868"/>
    <cellStyle name="Normal 145 2 2 2 2" xfId="13869"/>
    <cellStyle name="Normal 145 2 2 3" xfId="13870"/>
    <cellStyle name="Normal 145 2 3" xfId="13871"/>
    <cellStyle name="Normal 145 2 3 2" xfId="13872"/>
    <cellStyle name="Normal 145 2 4" xfId="13873"/>
    <cellStyle name="Normal 145 3" xfId="13874"/>
    <cellStyle name="Normal 145 3 2" xfId="13875"/>
    <cellStyle name="Normal 145 3 2 2" xfId="13876"/>
    <cellStyle name="Normal 145 3 3" xfId="13877"/>
    <cellStyle name="Normal 145 4" xfId="13878"/>
    <cellStyle name="Normal 145 4 2" xfId="13879"/>
    <cellStyle name="Normal 145 5" xfId="13880"/>
    <cellStyle name="Normal 146" xfId="13881"/>
    <cellStyle name="Normal 146 2" xfId="13882"/>
    <cellStyle name="Normal 146 2 2" xfId="13883"/>
    <cellStyle name="Normal 146 2 2 2" xfId="13884"/>
    <cellStyle name="Normal 146 2 2 2 2" xfId="13885"/>
    <cellStyle name="Normal 146 2 2 3" xfId="13886"/>
    <cellStyle name="Normal 146 2 3" xfId="13887"/>
    <cellStyle name="Normal 146 2 3 2" xfId="13888"/>
    <cellStyle name="Normal 146 2 4" xfId="13889"/>
    <cellStyle name="Normal 146 3" xfId="13890"/>
    <cellStyle name="Normal 146 3 2" xfId="13891"/>
    <cellStyle name="Normal 146 3 2 2" xfId="13892"/>
    <cellStyle name="Normal 146 3 3" xfId="13893"/>
    <cellStyle name="Normal 146 4" xfId="13894"/>
    <cellStyle name="Normal 146 4 2" xfId="13895"/>
    <cellStyle name="Normal 146 5" xfId="13896"/>
    <cellStyle name="Normal 147" xfId="13897"/>
    <cellStyle name="Normal 147 2" xfId="13898"/>
    <cellStyle name="Normal 147 2 2" xfId="13899"/>
    <cellStyle name="Normal 147 2 2 2" xfId="13900"/>
    <cellStyle name="Normal 147 2 2 2 2" xfId="13901"/>
    <cellStyle name="Normal 147 2 2 3" xfId="13902"/>
    <cellStyle name="Normal 147 2 3" xfId="13903"/>
    <cellStyle name="Normal 147 2 3 2" xfId="13904"/>
    <cellStyle name="Normal 147 2 4" xfId="13905"/>
    <cellStyle name="Normal 147 3" xfId="13906"/>
    <cellStyle name="Normal 147 3 2" xfId="13907"/>
    <cellStyle name="Normal 147 3 2 2" xfId="13908"/>
    <cellStyle name="Normal 147 3 3" xfId="13909"/>
    <cellStyle name="Normal 147 4" xfId="13910"/>
    <cellStyle name="Normal 147 4 2" xfId="13911"/>
    <cellStyle name="Normal 147 5" xfId="13912"/>
    <cellStyle name="Normal 148" xfId="13913"/>
    <cellStyle name="Normal 148 2" xfId="13914"/>
    <cellStyle name="Normal 148 2 2" xfId="13915"/>
    <cellStyle name="Normal 148 2 2 2" xfId="13916"/>
    <cellStyle name="Normal 148 2 2 2 2" xfId="13917"/>
    <cellStyle name="Normal 148 2 2 3" xfId="13918"/>
    <cellStyle name="Normal 148 2 3" xfId="13919"/>
    <cellStyle name="Normal 148 2 3 2" xfId="13920"/>
    <cellStyle name="Normal 148 2 4" xfId="13921"/>
    <cellStyle name="Normal 148 3" xfId="13922"/>
    <cellStyle name="Normal 148 3 2" xfId="13923"/>
    <cellStyle name="Normal 148 3 2 2" xfId="13924"/>
    <cellStyle name="Normal 148 3 3" xfId="13925"/>
    <cellStyle name="Normal 148 4" xfId="13926"/>
    <cellStyle name="Normal 148 4 2" xfId="13927"/>
    <cellStyle name="Normal 148 5" xfId="13928"/>
    <cellStyle name="Normal 149" xfId="13929"/>
    <cellStyle name="Normal 149 2" xfId="13930"/>
    <cellStyle name="Normal 149 2 2" xfId="13931"/>
    <cellStyle name="Normal 149 2 2 2" xfId="13932"/>
    <cellStyle name="Normal 149 2 2 2 2" xfId="13933"/>
    <cellStyle name="Normal 149 2 2 3" xfId="13934"/>
    <cellStyle name="Normal 149 2 3" xfId="13935"/>
    <cellStyle name="Normal 149 2 3 2" xfId="13936"/>
    <cellStyle name="Normal 149 2 4" xfId="13937"/>
    <cellStyle name="Normal 149 3" xfId="13938"/>
    <cellStyle name="Normal 149 3 2" xfId="13939"/>
    <cellStyle name="Normal 149 3 2 2" xfId="13940"/>
    <cellStyle name="Normal 149 3 3" xfId="13941"/>
    <cellStyle name="Normal 149 4" xfId="13942"/>
    <cellStyle name="Normal 149 4 2" xfId="13943"/>
    <cellStyle name="Normal 149 5" xfId="13944"/>
    <cellStyle name="Normal 15" xfId="2808"/>
    <cellStyle name="Normal 15 2" xfId="13946"/>
    <cellStyle name="Normal 15 2 2" xfId="13947"/>
    <cellStyle name="Normal 15 3" xfId="13948"/>
    <cellStyle name="Normal 15 4" xfId="13945"/>
    <cellStyle name="Normal 15_7. Capital ASM Mar 2" xfId="13949"/>
    <cellStyle name="Normal 150" xfId="13950"/>
    <cellStyle name="Normal 150 2" xfId="13951"/>
    <cellStyle name="Normal 150 2 2" xfId="13952"/>
    <cellStyle name="Normal 150 2 2 2" xfId="13953"/>
    <cellStyle name="Normal 150 2 2 2 2" xfId="13954"/>
    <cellStyle name="Normal 150 2 2 3" xfId="13955"/>
    <cellStyle name="Normal 150 2 3" xfId="13956"/>
    <cellStyle name="Normal 150 2 3 2" xfId="13957"/>
    <cellStyle name="Normal 150 2 4" xfId="13958"/>
    <cellStyle name="Normal 150 3" xfId="13959"/>
    <cellStyle name="Normal 150 3 2" xfId="13960"/>
    <cellStyle name="Normal 150 3 2 2" xfId="13961"/>
    <cellStyle name="Normal 150 3 3" xfId="13962"/>
    <cellStyle name="Normal 150 4" xfId="13963"/>
    <cellStyle name="Normal 150 4 2" xfId="13964"/>
    <cellStyle name="Normal 150 5" xfId="13965"/>
    <cellStyle name="Normal 151" xfId="13966"/>
    <cellStyle name="Normal 151 2" xfId="13967"/>
    <cellStyle name="Normal 151 2 2" xfId="13968"/>
    <cellStyle name="Normal 151 2 2 2" xfId="13969"/>
    <cellStyle name="Normal 151 2 2 2 2" xfId="13970"/>
    <cellStyle name="Normal 151 2 2 3" xfId="13971"/>
    <cellStyle name="Normal 151 2 3" xfId="13972"/>
    <cellStyle name="Normal 151 2 3 2" xfId="13973"/>
    <cellStyle name="Normal 151 2 4" xfId="13974"/>
    <cellStyle name="Normal 151 3" xfId="13975"/>
    <cellStyle name="Normal 151 3 2" xfId="13976"/>
    <cellStyle name="Normal 151 3 2 2" xfId="13977"/>
    <cellStyle name="Normal 151 3 3" xfId="13978"/>
    <cellStyle name="Normal 151 4" xfId="13979"/>
    <cellStyle name="Normal 151 4 2" xfId="13980"/>
    <cellStyle name="Normal 151 5" xfId="13981"/>
    <cellStyle name="Normal 152" xfId="13982"/>
    <cellStyle name="Normal 152 2" xfId="13983"/>
    <cellStyle name="Normal 152 2 2" xfId="13984"/>
    <cellStyle name="Normal 152 2 2 2" xfId="13985"/>
    <cellStyle name="Normal 152 2 2 2 2" xfId="13986"/>
    <cellStyle name="Normal 152 2 2 3" xfId="13987"/>
    <cellStyle name="Normal 152 2 3" xfId="13988"/>
    <cellStyle name="Normal 152 2 3 2" xfId="13989"/>
    <cellStyle name="Normal 152 2 4" xfId="13990"/>
    <cellStyle name="Normal 152 3" xfId="13991"/>
    <cellStyle name="Normal 152 3 2" xfId="13992"/>
    <cellStyle name="Normal 152 3 2 2" xfId="13993"/>
    <cellStyle name="Normal 152 3 3" xfId="13994"/>
    <cellStyle name="Normal 152 4" xfId="13995"/>
    <cellStyle name="Normal 152 4 2" xfId="13996"/>
    <cellStyle name="Normal 152 5" xfId="13997"/>
    <cellStyle name="Normal 153" xfId="13998"/>
    <cellStyle name="Normal 153 2" xfId="13999"/>
    <cellStyle name="Normal 153 2 2" xfId="14000"/>
    <cellStyle name="Normal 153 2 2 2" xfId="14001"/>
    <cellStyle name="Normal 153 2 2 2 2" xfId="14002"/>
    <cellStyle name="Normal 153 2 2 3" xfId="14003"/>
    <cellStyle name="Normal 153 2 3" xfId="14004"/>
    <cellStyle name="Normal 153 2 3 2" xfId="14005"/>
    <cellStyle name="Normal 153 2 4" xfId="14006"/>
    <cellStyle name="Normal 153 3" xfId="14007"/>
    <cellStyle name="Normal 153 3 2" xfId="14008"/>
    <cellStyle name="Normal 153 3 2 2" xfId="14009"/>
    <cellStyle name="Normal 153 3 3" xfId="14010"/>
    <cellStyle name="Normal 153 4" xfId="14011"/>
    <cellStyle name="Normal 153 4 2" xfId="14012"/>
    <cellStyle name="Normal 153 5" xfId="14013"/>
    <cellStyle name="Normal 154" xfId="14014"/>
    <cellStyle name="Normal 154 2" xfId="14015"/>
    <cellStyle name="Normal 154 2 2" xfId="14016"/>
    <cellStyle name="Normal 154 2 2 2" xfId="14017"/>
    <cellStyle name="Normal 154 2 2 2 2" xfId="14018"/>
    <cellStyle name="Normal 154 2 2 3" xfId="14019"/>
    <cellStyle name="Normal 154 2 3" xfId="14020"/>
    <cellStyle name="Normal 154 2 3 2" xfId="14021"/>
    <cellStyle name="Normal 154 2 4" xfId="14022"/>
    <cellStyle name="Normal 154 3" xfId="14023"/>
    <cellStyle name="Normal 154 3 2" xfId="14024"/>
    <cellStyle name="Normal 154 3 2 2" xfId="14025"/>
    <cellStyle name="Normal 154 3 3" xfId="14026"/>
    <cellStyle name="Normal 154 4" xfId="14027"/>
    <cellStyle name="Normal 154 4 2" xfId="14028"/>
    <cellStyle name="Normal 154 5" xfId="14029"/>
    <cellStyle name="Normal 155" xfId="14030"/>
    <cellStyle name="Normal 155 2" xfId="14031"/>
    <cellStyle name="Normal 155 2 2" xfId="14032"/>
    <cellStyle name="Normal 155 2 2 2" xfId="14033"/>
    <cellStyle name="Normal 155 2 2 2 2" xfId="14034"/>
    <cellStyle name="Normal 155 2 2 3" xfId="14035"/>
    <cellStyle name="Normal 155 2 3" xfId="14036"/>
    <cellStyle name="Normal 155 2 3 2" xfId="14037"/>
    <cellStyle name="Normal 155 2 4" xfId="14038"/>
    <cellStyle name="Normal 155 3" xfId="14039"/>
    <cellStyle name="Normal 155 3 2" xfId="14040"/>
    <cellStyle name="Normal 155 3 2 2" xfId="14041"/>
    <cellStyle name="Normal 155 3 3" xfId="14042"/>
    <cellStyle name="Normal 155 4" xfId="14043"/>
    <cellStyle name="Normal 155 4 2" xfId="14044"/>
    <cellStyle name="Normal 155 5" xfId="14045"/>
    <cellStyle name="Normal 156" xfId="14046"/>
    <cellStyle name="Normal 156 2" xfId="14047"/>
    <cellStyle name="Normal 156 2 2" xfId="14048"/>
    <cellStyle name="Normal 156 2 2 2" xfId="14049"/>
    <cellStyle name="Normal 156 2 2 2 2" xfId="14050"/>
    <cellStyle name="Normal 156 2 2 3" xfId="14051"/>
    <cellStyle name="Normal 156 2 3" xfId="14052"/>
    <cellStyle name="Normal 156 2 3 2" xfId="14053"/>
    <cellStyle name="Normal 156 2 4" xfId="14054"/>
    <cellStyle name="Normal 156 3" xfId="14055"/>
    <cellStyle name="Normal 156 3 2" xfId="14056"/>
    <cellStyle name="Normal 156 3 2 2" xfId="14057"/>
    <cellStyle name="Normal 156 3 3" xfId="14058"/>
    <cellStyle name="Normal 156 4" xfId="14059"/>
    <cellStyle name="Normal 156 4 2" xfId="14060"/>
    <cellStyle name="Normal 156 5" xfId="14061"/>
    <cellStyle name="Normal 157" xfId="14062"/>
    <cellStyle name="Normal 157 2" xfId="14063"/>
    <cellStyle name="Normal 157 2 2" xfId="14064"/>
    <cellStyle name="Normal 157 2 2 2" xfId="14065"/>
    <cellStyle name="Normal 157 2 2 2 2" xfId="14066"/>
    <cellStyle name="Normal 157 2 2 3" xfId="14067"/>
    <cellStyle name="Normal 157 2 3" xfId="14068"/>
    <cellStyle name="Normal 157 2 3 2" xfId="14069"/>
    <cellStyle name="Normal 157 2 4" xfId="14070"/>
    <cellStyle name="Normal 157 3" xfId="14071"/>
    <cellStyle name="Normal 157 3 2" xfId="14072"/>
    <cellStyle name="Normal 157 3 2 2" xfId="14073"/>
    <cellStyle name="Normal 157 3 3" xfId="14074"/>
    <cellStyle name="Normal 157 4" xfId="14075"/>
    <cellStyle name="Normal 157 4 2" xfId="14076"/>
    <cellStyle name="Normal 157 5" xfId="14077"/>
    <cellStyle name="Normal 158" xfId="14078"/>
    <cellStyle name="Normal 158 2" xfId="14079"/>
    <cellStyle name="Normal 158 2 2" xfId="14080"/>
    <cellStyle name="Normal 158 2 2 2" xfId="14081"/>
    <cellStyle name="Normal 158 2 2 2 2" xfId="14082"/>
    <cellStyle name="Normal 158 2 2 3" xfId="14083"/>
    <cellStyle name="Normal 158 2 3" xfId="14084"/>
    <cellStyle name="Normal 158 2 3 2" xfId="14085"/>
    <cellStyle name="Normal 158 2 4" xfId="14086"/>
    <cellStyle name="Normal 158 3" xfId="14087"/>
    <cellStyle name="Normal 158 3 2" xfId="14088"/>
    <cellStyle name="Normal 158 3 2 2" xfId="14089"/>
    <cellStyle name="Normal 158 3 3" xfId="14090"/>
    <cellStyle name="Normal 158 4" xfId="14091"/>
    <cellStyle name="Normal 158 4 2" xfId="14092"/>
    <cellStyle name="Normal 158 5" xfId="14093"/>
    <cellStyle name="Normal 159" xfId="14094"/>
    <cellStyle name="Normal 159 2" xfId="14095"/>
    <cellStyle name="Normal 159 2 2" xfId="14096"/>
    <cellStyle name="Normal 159 2 2 2" xfId="14097"/>
    <cellStyle name="Normal 159 2 2 2 2" xfId="14098"/>
    <cellStyle name="Normal 159 2 2 3" xfId="14099"/>
    <cellStyle name="Normal 159 2 3" xfId="14100"/>
    <cellStyle name="Normal 159 2 3 2" xfId="14101"/>
    <cellStyle name="Normal 159 2 4" xfId="14102"/>
    <cellStyle name="Normal 159 3" xfId="14103"/>
    <cellStyle name="Normal 159 3 2" xfId="14104"/>
    <cellStyle name="Normal 159 3 2 2" xfId="14105"/>
    <cellStyle name="Normal 159 3 3" xfId="14106"/>
    <cellStyle name="Normal 159 4" xfId="14107"/>
    <cellStyle name="Normal 159 4 2" xfId="14108"/>
    <cellStyle name="Normal 159 5" xfId="14109"/>
    <cellStyle name="Normal 16" xfId="2809"/>
    <cellStyle name="Normal 16 2" xfId="14111"/>
    <cellStyle name="Normal 16 3" xfId="14112"/>
    <cellStyle name="Normal 16 4" xfId="14110"/>
    <cellStyle name="Normal 160" xfId="14113"/>
    <cellStyle name="Normal 160 2" xfId="14114"/>
    <cellStyle name="Normal 160 2 2" xfId="14115"/>
    <cellStyle name="Normal 160 2 2 2" xfId="14116"/>
    <cellStyle name="Normal 160 2 2 2 2" xfId="14117"/>
    <cellStyle name="Normal 160 2 2 3" xfId="14118"/>
    <cellStyle name="Normal 160 2 3" xfId="14119"/>
    <cellStyle name="Normal 160 2 3 2" xfId="14120"/>
    <cellStyle name="Normal 160 2 4" xfId="14121"/>
    <cellStyle name="Normal 160 3" xfId="14122"/>
    <cellStyle name="Normal 160 3 2" xfId="14123"/>
    <cellStyle name="Normal 160 3 2 2" xfId="14124"/>
    <cellStyle name="Normal 160 3 3" xfId="14125"/>
    <cellStyle name="Normal 160 4" xfId="14126"/>
    <cellStyle name="Normal 160 4 2" xfId="14127"/>
    <cellStyle name="Normal 160 5" xfId="14128"/>
    <cellStyle name="Normal 161" xfId="14129"/>
    <cellStyle name="Normal 161 2" xfId="14130"/>
    <cellStyle name="Normal 161 2 2" xfId="14131"/>
    <cellStyle name="Normal 161 2 2 2" xfId="14132"/>
    <cellStyle name="Normal 161 2 2 2 2" xfId="14133"/>
    <cellStyle name="Normal 161 2 2 3" xfId="14134"/>
    <cellStyle name="Normal 161 2 3" xfId="14135"/>
    <cellStyle name="Normal 161 2 3 2" xfId="14136"/>
    <cellStyle name="Normal 161 2 4" xfId="14137"/>
    <cellStyle name="Normal 161 3" xfId="14138"/>
    <cellStyle name="Normal 161 3 2" xfId="14139"/>
    <cellStyle name="Normal 161 3 2 2" xfId="14140"/>
    <cellStyle name="Normal 161 3 3" xfId="14141"/>
    <cellStyle name="Normal 161 4" xfId="14142"/>
    <cellStyle name="Normal 161 4 2" xfId="14143"/>
    <cellStyle name="Normal 161 5" xfId="14144"/>
    <cellStyle name="Normal 162" xfId="14145"/>
    <cellStyle name="Normal 162 2" xfId="14146"/>
    <cellStyle name="Normal 162 2 2" xfId="14147"/>
    <cellStyle name="Normal 162 2 2 2" xfId="14148"/>
    <cellStyle name="Normal 162 2 2 2 2" xfId="14149"/>
    <cellStyle name="Normal 162 2 2 3" xfId="14150"/>
    <cellStyle name="Normal 162 2 3" xfId="14151"/>
    <cellStyle name="Normal 162 2 3 2" xfId="14152"/>
    <cellStyle name="Normal 162 2 4" xfId="14153"/>
    <cellStyle name="Normal 162 3" xfId="14154"/>
    <cellStyle name="Normal 162 3 2" xfId="14155"/>
    <cellStyle name="Normal 162 3 2 2" xfId="14156"/>
    <cellStyle name="Normal 162 3 3" xfId="14157"/>
    <cellStyle name="Normal 162 4" xfId="14158"/>
    <cellStyle name="Normal 162 4 2" xfId="14159"/>
    <cellStyle name="Normal 162 5" xfId="14160"/>
    <cellStyle name="Normal 163" xfId="14161"/>
    <cellStyle name="Normal 163 2" xfId="14162"/>
    <cellStyle name="Normal 163 2 2" xfId="14163"/>
    <cellStyle name="Normal 163 2 2 2" xfId="14164"/>
    <cellStyle name="Normal 163 2 2 2 2" xfId="14165"/>
    <cellStyle name="Normal 163 2 2 3" xfId="14166"/>
    <cellStyle name="Normal 163 2 3" xfId="14167"/>
    <cellStyle name="Normal 163 2 3 2" xfId="14168"/>
    <cellStyle name="Normal 163 2 4" xfId="14169"/>
    <cellStyle name="Normal 163 3" xfId="14170"/>
    <cellStyle name="Normal 163 3 2" xfId="14171"/>
    <cellStyle name="Normal 163 3 2 2" xfId="14172"/>
    <cellStyle name="Normal 163 3 3" xfId="14173"/>
    <cellStyle name="Normal 163 4" xfId="14174"/>
    <cellStyle name="Normal 163 4 2" xfId="14175"/>
    <cellStyle name="Normal 163 5" xfId="14176"/>
    <cellStyle name="Normal 164" xfId="14177"/>
    <cellStyle name="Normal 164 2" xfId="14178"/>
    <cellStyle name="Normal 164 2 2" xfId="14179"/>
    <cellStyle name="Normal 164 2 2 2" xfId="14180"/>
    <cellStyle name="Normal 164 2 2 2 2" xfId="14181"/>
    <cellStyle name="Normal 164 2 2 3" xfId="14182"/>
    <cellStyle name="Normal 164 2 3" xfId="14183"/>
    <cellStyle name="Normal 164 2 3 2" xfId="14184"/>
    <cellStyle name="Normal 164 2 4" xfId="14185"/>
    <cellStyle name="Normal 164 3" xfId="14186"/>
    <cellStyle name="Normal 164 3 2" xfId="14187"/>
    <cellStyle name="Normal 164 3 2 2" xfId="14188"/>
    <cellStyle name="Normal 164 3 3" xfId="14189"/>
    <cellStyle name="Normal 164 4" xfId="14190"/>
    <cellStyle name="Normal 164 4 2" xfId="14191"/>
    <cellStyle name="Normal 164 5" xfId="14192"/>
    <cellStyle name="Normal 165" xfId="14193"/>
    <cellStyle name="Normal 165 2" xfId="14194"/>
    <cellStyle name="Normal 165 2 2" xfId="14195"/>
    <cellStyle name="Normal 165 2 2 2" xfId="14196"/>
    <cellStyle name="Normal 165 2 2 2 2" xfId="14197"/>
    <cellStyle name="Normal 165 2 2 3" xfId="14198"/>
    <cellStyle name="Normal 165 2 3" xfId="14199"/>
    <cellStyle name="Normal 165 2 3 2" xfId="14200"/>
    <cellStyle name="Normal 165 2 4" xfId="14201"/>
    <cellStyle name="Normal 165 3" xfId="14202"/>
    <cellStyle name="Normal 165 3 2" xfId="14203"/>
    <cellStyle name="Normal 165 3 2 2" xfId="14204"/>
    <cellStyle name="Normal 165 3 3" xfId="14205"/>
    <cellStyle name="Normal 165 4" xfId="14206"/>
    <cellStyle name="Normal 165 4 2" xfId="14207"/>
    <cellStyle name="Normal 165 5" xfId="14208"/>
    <cellStyle name="Normal 166" xfId="14209"/>
    <cellStyle name="Normal 166 2" xfId="14210"/>
    <cellStyle name="Normal 166 2 2" xfId="14211"/>
    <cellStyle name="Normal 166 2 2 2" xfId="14212"/>
    <cellStyle name="Normal 166 2 2 2 2" xfId="14213"/>
    <cellStyle name="Normal 166 2 2 3" xfId="14214"/>
    <cellStyle name="Normal 166 2 3" xfId="14215"/>
    <cellStyle name="Normal 166 2 3 2" xfId="14216"/>
    <cellStyle name="Normal 166 2 4" xfId="14217"/>
    <cellStyle name="Normal 166 3" xfId="14218"/>
    <cellStyle name="Normal 166 3 2" xfId="14219"/>
    <cellStyle name="Normal 166 3 2 2" xfId="14220"/>
    <cellStyle name="Normal 166 3 3" xfId="14221"/>
    <cellStyle name="Normal 166 4" xfId="14222"/>
    <cellStyle name="Normal 166 4 2" xfId="14223"/>
    <cellStyle name="Normal 166 5" xfId="14224"/>
    <cellStyle name="Normal 167" xfId="14225"/>
    <cellStyle name="Normal 167 2" xfId="14226"/>
    <cellStyle name="Normal 167 2 2" xfId="14227"/>
    <cellStyle name="Normal 167 2 2 2" xfId="14228"/>
    <cellStyle name="Normal 167 2 2 2 2" xfId="14229"/>
    <cellStyle name="Normal 167 2 2 3" xfId="14230"/>
    <cellStyle name="Normal 167 2 3" xfId="14231"/>
    <cellStyle name="Normal 167 2 3 2" xfId="14232"/>
    <cellStyle name="Normal 167 2 4" xfId="14233"/>
    <cellStyle name="Normal 167 3" xfId="14234"/>
    <cellStyle name="Normal 167 3 2" xfId="14235"/>
    <cellStyle name="Normal 167 3 2 2" xfId="14236"/>
    <cellStyle name="Normal 167 3 3" xfId="14237"/>
    <cellStyle name="Normal 167 4" xfId="14238"/>
    <cellStyle name="Normal 167 4 2" xfId="14239"/>
    <cellStyle name="Normal 167 5" xfId="14240"/>
    <cellStyle name="Normal 168" xfId="14241"/>
    <cellStyle name="Normal 168 2" xfId="14242"/>
    <cellStyle name="Normal 168 2 2" xfId="14243"/>
    <cellStyle name="Normal 168 2 2 2" xfId="14244"/>
    <cellStyle name="Normal 168 2 2 2 2" xfId="14245"/>
    <cellStyle name="Normal 168 2 2 3" xfId="14246"/>
    <cellStyle name="Normal 168 2 3" xfId="14247"/>
    <cellStyle name="Normal 168 2 3 2" xfId="14248"/>
    <cellStyle name="Normal 168 2 4" xfId="14249"/>
    <cellStyle name="Normal 168 3" xfId="14250"/>
    <cellStyle name="Normal 168 3 2" xfId="14251"/>
    <cellStyle name="Normal 168 3 2 2" xfId="14252"/>
    <cellStyle name="Normal 168 3 3" xfId="14253"/>
    <cellStyle name="Normal 168 4" xfId="14254"/>
    <cellStyle name="Normal 168 4 2" xfId="14255"/>
    <cellStyle name="Normal 168 5" xfId="14256"/>
    <cellStyle name="Normal 169" xfId="14257"/>
    <cellStyle name="Normal 169 2" xfId="14258"/>
    <cellStyle name="Normal 169 2 2" xfId="14259"/>
    <cellStyle name="Normal 169 2 2 2" xfId="14260"/>
    <cellStyle name="Normal 169 2 2 2 2" xfId="14261"/>
    <cellStyle name="Normal 169 2 2 3" xfId="14262"/>
    <cellStyle name="Normal 169 2 3" xfId="14263"/>
    <cellStyle name="Normal 169 2 3 2" xfId="14264"/>
    <cellStyle name="Normal 169 2 4" xfId="14265"/>
    <cellStyle name="Normal 169 3" xfId="14266"/>
    <cellStyle name="Normal 169 3 2" xfId="14267"/>
    <cellStyle name="Normal 169 3 2 2" xfId="14268"/>
    <cellStyle name="Normal 169 3 3" xfId="14269"/>
    <cellStyle name="Normal 169 4" xfId="14270"/>
    <cellStyle name="Normal 169 4 2" xfId="14271"/>
    <cellStyle name="Normal 169 5" xfId="14272"/>
    <cellStyle name="Normal 17" xfId="2810"/>
    <cellStyle name="Normal 17 2" xfId="14274"/>
    <cellStyle name="Normal 17 3" xfId="14275"/>
    <cellStyle name="Normal 17 4" xfId="14273"/>
    <cellStyle name="Normal 170" xfId="14276"/>
    <cellStyle name="Normal 171" xfId="14277"/>
    <cellStyle name="Normal 172" xfId="14278"/>
    <cellStyle name="Normal 172 2" xfId="14279"/>
    <cellStyle name="Normal 173" xfId="14280"/>
    <cellStyle name="Normal 173 2" xfId="14281"/>
    <cellStyle name="Normal 173 2 2" xfId="14282"/>
    <cellStyle name="Normal 173 2 2 2" xfId="14283"/>
    <cellStyle name="Normal 173 2 3" xfId="14284"/>
    <cellStyle name="Normal 173 3" xfId="14285"/>
    <cellStyle name="Normal 173 3 2" xfId="14286"/>
    <cellStyle name="Normal 173 4" xfId="14287"/>
    <cellStyle name="Normal 174" xfId="14288"/>
    <cellStyle name="Normal 174 2" xfId="14289"/>
    <cellStyle name="Normal 174 2 2" xfId="14290"/>
    <cellStyle name="Normal 174 2 2 2" xfId="14291"/>
    <cellStyle name="Normal 174 2 3" xfId="14292"/>
    <cellStyle name="Normal 174 3" xfId="14293"/>
    <cellStyle name="Normal 174 3 2" xfId="14294"/>
    <cellStyle name="Normal 174 4" xfId="14295"/>
    <cellStyle name="Normal 175" xfId="14296"/>
    <cellStyle name="Normal 176" xfId="14297"/>
    <cellStyle name="Normal 176 2" xfId="14298"/>
    <cellStyle name="Normal 176 2 2" xfId="14299"/>
    <cellStyle name="Normal 176 2 2 2" xfId="14300"/>
    <cellStyle name="Normal 176 2 3" xfId="14301"/>
    <cellStyle name="Normal 176 3" xfId="14302"/>
    <cellStyle name="Normal 176 3 2" xfId="14303"/>
    <cellStyle name="Normal 176 4" xfId="14304"/>
    <cellStyle name="Normal 177" xfId="14305"/>
    <cellStyle name="Normal 178" xfId="14306"/>
    <cellStyle name="Normal 179" xfId="14307"/>
    <cellStyle name="Normal 179 2" xfId="14308"/>
    <cellStyle name="Normal 179 2 2" xfId="14309"/>
    <cellStyle name="Normal 179 2 2 2" xfId="14310"/>
    <cellStyle name="Normal 179 2 3" xfId="14311"/>
    <cellStyle name="Normal 179 3" xfId="14312"/>
    <cellStyle name="Normal 179 3 2" xfId="14313"/>
    <cellStyle name="Normal 179 4" xfId="14314"/>
    <cellStyle name="Normal 18" xfId="2811"/>
    <cellStyle name="Normal 18 2" xfId="14316"/>
    <cellStyle name="Normal 18 3" xfId="14317"/>
    <cellStyle name="Normal 18 4" xfId="14315"/>
    <cellStyle name="Normal 180" xfId="14318"/>
    <cellStyle name="Normal 180 2" xfId="14319"/>
    <cellStyle name="Normal 180 3" xfId="14320"/>
    <cellStyle name="Normal 181" xfId="14321"/>
    <cellStyle name="Normal 181 2" xfId="14322"/>
    <cellStyle name="Normal 181 3" xfId="14323"/>
    <cellStyle name="Normal 181 3 2" xfId="14324"/>
    <cellStyle name="Normal 181 4" xfId="14325"/>
    <cellStyle name="Normal 182" xfId="14326"/>
    <cellStyle name="Normal 183" xfId="14327"/>
    <cellStyle name="Normal 183 2" xfId="14328"/>
    <cellStyle name="Normal 184" xfId="14329"/>
    <cellStyle name="Normal 184 2" xfId="14330"/>
    <cellStyle name="Normal 185" xfId="14331"/>
    <cellStyle name="Normal 185 2" xfId="14332"/>
    <cellStyle name="Normal 186" xfId="14333"/>
    <cellStyle name="Normal 186 2" xfId="14334"/>
    <cellStyle name="Normal 187" xfId="14335"/>
    <cellStyle name="Normal 187 2" xfId="14336"/>
    <cellStyle name="Normal 188" xfId="14337"/>
    <cellStyle name="Normal 188 2" xfId="14338"/>
    <cellStyle name="Normal 189" xfId="14339"/>
    <cellStyle name="Normal 189 2" xfId="14340"/>
    <cellStyle name="Normal 19" xfId="2812"/>
    <cellStyle name="Normal 19 2" xfId="14342"/>
    <cellStyle name="Normal 19 3" xfId="14343"/>
    <cellStyle name="Normal 19 4" xfId="14341"/>
    <cellStyle name="Normal 190" xfId="14344"/>
    <cellStyle name="Normal 191" xfId="14345"/>
    <cellStyle name="Normal 192" xfId="14346"/>
    <cellStyle name="Normal 193" xfId="14347"/>
    <cellStyle name="Normal 194" xfId="14348"/>
    <cellStyle name="Normal 195" xfId="14349"/>
    <cellStyle name="Normal 196" xfId="14350"/>
    <cellStyle name="Normal 197" xfId="14351"/>
    <cellStyle name="Normal 198" xfId="14352"/>
    <cellStyle name="Normal 199" xfId="14353"/>
    <cellStyle name="Normal 2" xfId="2813"/>
    <cellStyle name="Normal 2 10" xfId="2814"/>
    <cellStyle name="Normal 2 10 2" xfId="14354"/>
    <cellStyle name="Normal 2 11" xfId="2815"/>
    <cellStyle name="Normal 2 11 2" xfId="14355"/>
    <cellStyle name="Normal 2 12" xfId="2816"/>
    <cellStyle name="Normal 2 12 2" xfId="14356"/>
    <cellStyle name="Normal 2 13" xfId="2817"/>
    <cellStyle name="Normal 2 13 2" xfId="14357"/>
    <cellStyle name="Normal 2 14" xfId="3272"/>
    <cellStyle name="Normal 2 2" xfId="2818"/>
    <cellStyle name="Normal 2 2 2" xfId="2819"/>
    <cellStyle name="Normal 2 2 2 10" xfId="14359"/>
    <cellStyle name="Normal 2 2 2 2" xfId="2820"/>
    <cellStyle name="Normal 2 2 2 2 2" xfId="14360"/>
    <cellStyle name="Normal 2 2 2 3" xfId="2821"/>
    <cellStyle name="Normal 2 2 2 4" xfId="2822"/>
    <cellStyle name="Normal 2 2 2 5" xfId="2823"/>
    <cellStyle name="Normal 2 2 2 6" xfId="2824"/>
    <cellStyle name="Normal 2 2 2 7" xfId="2825"/>
    <cellStyle name="Normal 2 2 2 8" xfId="2826"/>
    <cellStyle name="Normal 2 2 2 9" xfId="2827"/>
    <cellStyle name="Normal 2 2 2_Chelan PUD Power Costs (8-10)" xfId="2828"/>
    <cellStyle name="Normal 2 2 3" xfId="2829"/>
    <cellStyle name="Normal 2 2 3 2" xfId="2830"/>
    <cellStyle name="Normal 2 2 3 3" xfId="2831"/>
    <cellStyle name="Normal 2 2 3 4" xfId="2832"/>
    <cellStyle name="Normal 2 2 3 5" xfId="2833"/>
    <cellStyle name="Normal 2 2 3 6" xfId="2834"/>
    <cellStyle name="Normal 2 2 3 7" xfId="2835"/>
    <cellStyle name="Normal 2 2 4" xfId="2836"/>
    <cellStyle name="Normal 2 2 5" xfId="14358"/>
    <cellStyle name="Normal 2 2_4.14E Miscellaneous Operating Expense working file" xfId="2837"/>
    <cellStyle name="Normal 2 3" xfId="2838"/>
    <cellStyle name="Normal 2 3 2" xfId="2839"/>
    <cellStyle name="Normal 2 3 2 2" xfId="14363"/>
    <cellStyle name="Normal 2 3 2 3" xfId="14362"/>
    <cellStyle name="Normal 2 3 3" xfId="2840"/>
    <cellStyle name="Normal 2 3 3 2" xfId="14364"/>
    <cellStyle name="Normal 2 3 4" xfId="2841"/>
    <cellStyle name="Normal 2 3 5" xfId="2842"/>
    <cellStyle name="Normal 2 3 6" xfId="2843"/>
    <cellStyle name="Normal 2 3 7" xfId="2844"/>
    <cellStyle name="Normal 2 3 8" xfId="14361"/>
    <cellStyle name="Normal 2 4" xfId="2845"/>
    <cellStyle name="Normal 2 4 10" xfId="14366"/>
    <cellStyle name="Normal 2 4 10 2" xfId="14367"/>
    <cellStyle name="Normal 2 4 11" xfId="14368"/>
    <cellStyle name="Normal 2 4 12" xfId="14369"/>
    <cellStyle name="Normal 2 4 13" xfId="14365"/>
    <cellStyle name="Normal 2 4 2" xfId="2846"/>
    <cellStyle name="Normal 2 4 2 2" xfId="14371"/>
    <cellStyle name="Normal 2 4 2 3" xfId="14370"/>
    <cellStyle name="Normal 2 4 3" xfId="2847"/>
    <cellStyle name="Normal 2 4 3 2" xfId="14373"/>
    <cellStyle name="Normal 2 4 3 2 2" xfId="14374"/>
    <cellStyle name="Normal 2 4 3 2 2 2" xfId="14375"/>
    <cellStyle name="Normal 2 4 3 2 2 2 2" xfId="14376"/>
    <cellStyle name="Normal 2 4 3 2 2 2 2 2" xfId="14377"/>
    <cellStyle name="Normal 2 4 3 2 2 2 2 2 2" xfId="14378"/>
    <cellStyle name="Normal 2 4 3 2 2 2 2 2 2 2" xfId="14379"/>
    <cellStyle name="Normal 2 4 3 2 2 2 2 2 3" xfId="14380"/>
    <cellStyle name="Normal 2 4 3 2 2 2 2 3" xfId="14381"/>
    <cellStyle name="Normal 2 4 3 2 2 2 2 3 2" xfId="14382"/>
    <cellStyle name="Normal 2 4 3 2 2 2 2 4" xfId="14383"/>
    <cellStyle name="Normal 2 4 3 2 2 2 3" xfId="14384"/>
    <cellStyle name="Normal 2 4 3 2 2 2 3 2" xfId="14385"/>
    <cellStyle name="Normal 2 4 3 2 2 2 3 2 2" xfId="14386"/>
    <cellStyle name="Normal 2 4 3 2 2 2 3 3" xfId="14387"/>
    <cellStyle name="Normal 2 4 3 2 2 2 4" xfId="14388"/>
    <cellStyle name="Normal 2 4 3 2 2 2 4 2" xfId="14389"/>
    <cellStyle name="Normal 2 4 3 2 2 2 5" xfId="14390"/>
    <cellStyle name="Normal 2 4 3 2 2 3" xfId="14391"/>
    <cellStyle name="Normal 2 4 3 2 2 3 2" xfId="14392"/>
    <cellStyle name="Normal 2 4 3 2 2 3 2 2" xfId="14393"/>
    <cellStyle name="Normal 2 4 3 2 2 3 2 2 2" xfId="14394"/>
    <cellStyle name="Normal 2 4 3 2 2 3 2 3" xfId="14395"/>
    <cellStyle name="Normal 2 4 3 2 2 3 3" xfId="14396"/>
    <cellStyle name="Normal 2 4 3 2 2 3 3 2" xfId="14397"/>
    <cellStyle name="Normal 2 4 3 2 2 3 4" xfId="14398"/>
    <cellStyle name="Normal 2 4 3 2 2 4" xfId="14399"/>
    <cellStyle name="Normal 2 4 3 2 2 4 2" xfId="14400"/>
    <cellStyle name="Normal 2 4 3 2 2 4 2 2" xfId="14401"/>
    <cellStyle name="Normal 2 4 3 2 2 4 3" xfId="14402"/>
    <cellStyle name="Normal 2 4 3 2 2 5" xfId="14403"/>
    <cellStyle name="Normal 2 4 3 2 2 5 2" xfId="14404"/>
    <cellStyle name="Normal 2 4 3 2 2 6" xfId="14405"/>
    <cellStyle name="Normal 2 4 3 2 3" xfId="14406"/>
    <cellStyle name="Normal 2 4 3 2 3 2" xfId="14407"/>
    <cellStyle name="Normal 2 4 3 2 3 2 2" xfId="14408"/>
    <cellStyle name="Normal 2 4 3 2 3 2 2 2" xfId="14409"/>
    <cellStyle name="Normal 2 4 3 2 3 2 2 2 2" xfId="14410"/>
    <cellStyle name="Normal 2 4 3 2 3 2 2 3" xfId="14411"/>
    <cellStyle name="Normal 2 4 3 2 3 2 3" xfId="14412"/>
    <cellStyle name="Normal 2 4 3 2 3 2 3 2" xfId="14413"/>
    <cellStyle name="Normal 2 4 3 2 3 2 4" xfId="14414"/>
    <cellStyle name="Normal 2 4 3 2 3 3" xfId="14415"/>
    <cellStyle name="Normal 2 4 3 2 3 3 2" xfId="14416"/>
    <cellStyle name="Normal 2 4 3 2 3 3 2 2" xfId="14417"/>
    <cellStyle name="Normal 2 4 3 2 3 3 3" xfId="14418"/>
    <cellStyle name="Normal 2 4 3 2 3 4" xfId="14419"/>
    <cellStyle name="Normal 2 4 3 2 3 4 2" xfId="14420"/>
    <cellStyle name="Normal 2 4 3 2 3 5" xfId="14421"/>
    <cellStyle name="Normal 2 4 3 2 4" xfId="14422"/>
    <cellStyle name="Normal 2 4 3 2 4 2" xfId="14423"/>
    <cellStyle name="Normal 2 4 3 2 4 2 2" xfId="14424"/>
    <cellStyle name="Normal 2 4 3 2 4 2 2 2" xfId="14425"/>
    <cellStyle name="Normal 2 4 3 2 4 2 3" xfId="14426"/>
    <cellStyle name="Normal 2 4 3 2 4 3" xfId="14427"/>
    <cellStyle name="Normal 2 4 3 2 4 3 2" xfId="14428"/>
    <cellStyle name="Normal 2 4 3 2 4 4" xfId="14429"/>
    <cellStyle name="Normal 2 4 3 2 5" xfId="14430"/>
    <cellStyle name="Normal 2 4 3 2 5 2" xfId="14431"/>
    <cellStyle name="Normal 2 4 3 2 5 2 2" xfId="14432"/>
    <cellStyle name="Normal 2 4 3 2 5 3" xfId="14433"/>
    <cellStyle name="Normal 2 4 3 2 6" xfId="14434"/>
    <cellStyle name="Normal 2 4 3 2 6 2" xfId="14435"/>
    <cellStyle name="Normal 2 4 3 2 7" xfId="14436"/>
    <cellStyle name="Normal 2 4 3 3" xfId="14437"/>
    <cellStyle name="Normal 2 4 3 3 2" xfId="14438"/>
    <cellStyle name="Normal 2 4 3 3 2 2" xfId="14439"/>
    <cellStyle name="Normal 2 4 3 3 2 2 2" xfId="14440"/>
    <cellStyle name="Normal 2 4 3 3 2 2 2 2" xfId="14441"/>
    <cellStyle name="Normal 2 4 3 3 2 2 2 2 2" xfId="14442"/>
    <cellStyle name="Normal 2 4 3 3 2 2 2 3" xfId="14443"/>
    <cellStyle name="Normal 2 4 3 3 2 2 3" xfId="14444"/>
    <cellStyle name="Normal 2 4 3 3 2 2 3 2" xfId="14445"/>
    <cellStyle name="Normal 2 4 3 3 2 2 4" xfId="14446"/>
    <cellStyle name="Normal 2 4 3 3 2 3" xfId="14447"/>
    <cellStyle name="Normal 2 4 3 3 2 3 2" xfId="14448"/>
    <cellStyle name="Normal 2 4 3 3 2 3 2 2" xfId="14449"/>
    <cellStyle name="Normal 2 4 3 3 2 3 3" xfId="14450"/>
    <cellStyle name="Normal 2 4 3 3 2 4" xfId="14451"/>
    <cellStyle name="Normal 2 4 3 3 2 4 2" xfId="14452"/>
    <cellStyle name="Normal 2 4 3 3 2 5" xfId="14453"/>
    <cellStyle name="Normal 2 4 3 3 3" xfId="14454"/>
    <cellStyle name="Normal 2 4 3 3 3 2" xfId="14455"/>
    <cellStyle name="Normal 2 4 3 3 3 2 2" xfId="14456"/>
    <cellStyle name="Normal 2 4 3 3 3 2 2 2" xfId="14457"/>
    <cellStyle name="Normal 2 4 3 3 3 2 3" xfId="14458"/>
    <cellStyle name="Normal 2 4 3 3 3 3" xfId="14459"/>
    <cellStyle name="Normal 2 4 3 3 3 3 2" xfId="14460"/>
    <cellStyle name="Normal 2 4 3 3 3 4" xfId="14461"/>
    <cellStyle name="Normal 2 4 3 3 4" xfId="14462"/>
    <cellStyle name="Normal 2 4 3 3 4 2" xfId="14463"/>
    <cellStyle name="Normal 2 4 3 3 4 2 2" xfId="14464"/>
    <cellStyle name="Normal 2 4 3 3 4 3" xfId="14465"/>
    <cellStyle name="Normal 2 4 3 3 5" xfId="14466"/>
    <cellStyle name="Normal 2 4 3 3 5 2" xfId="14467"/>
    <cellStyle name="Normal 2 4 3 3 6" xfId="14468"/>
    <cellStyle name="Normal 2 4 3 4" xfId="14469"/>
    <cellStyle name="Normal 2 4 3 4 2" xfId="14470"/>
    <cellStyle name="Normal 2 4 3 4 2 2" xfId="14471"/>
    <cellStyle name="Normal 2 4 3 4 2 2 2" xfId="14472"/>
    <cellStyle name="Normal 2 4 3 4 2 2 2 2" xfId="14473"/>
    <cellStyle name="Normal 2 4 3 4 2 2 3" xfId="14474"/>
    <cellStyle name="Normal 2 4 3 4 2 3" xfId="14475"/>
    <cellStyle name="Normal 2 4 3 4 2 3 2" xfId="14476"/>
    <cellStyle name="Normal 2 4 3 4 2 4" xfId="14477"/>
    <cellStyle name="Normal 2 4 3 4 3" xfId="14478"/>
    <cellStyle name="Normal 2 4 3 4 3 2" xfId="14479"/>
    <cellStyle name="Normal 2 4 3 4 3 2 2" xfId="14480"/>
    <cellStyle name="Normal 2 4 3 4 3 3" xfId="14481"/>
    <cellStyle name="Normal 2 4 3 4 4" xfId="14482"/>
    <cellStyle name="Normal 2 4 3 4 4 2" xfId="14483"/>
    <cellStyle name="Normal 2 4 3 4 5" xfId="14484"/>
    <cellStyle name="Normal 2 4 3 5" xfId="14485"/>
    <cellStyle name="Normal 2 4 3 5 2" xfId="14486"/>
    <cellStyle name="Normal 2 4 3 5 2 2" xfId="14487"/>
    <cellStyle name="Normal 2 4 3 5 2 2 2" xfId="14488"/>
    <cellStyle name="Normal 2 4 3 5 2 3" xfId="14489"/>
    <cellStyle name="Normal 2 4 3 5 3" xfId="14490"/>
    <cellStyle name="Normal 2 4 3 5 3 2" xfId="14491"/>
    <cellStyle name="Normal 2 4 3 5 4" xfId="14492"/>
    <cellStyle name="Normal 2 4 3 6" xfId="14493"/>
    <cellStyle name="Normal 2 4 3 6 2" xfId="14494"/>
    <cellStyle name="Normal 2 4 3 6 2 2" xfId="14495"/>
    <cellStyle name="Normal 2 4 3 6 3" xfId="14496"/>
    <cellStyle name="Normal 2 4 3 7" xfId="14497"/>
    <cellStyle name="Normal 2 4 3 7 2" xfId="14498"/>
    <cellStyle name="Normal 2 4 3 8" xfId="14499"/>
    <cellStyle name="Normal 2 4 3 9" xfId="14372"/>
    <cellStyle name="Normal 2 4 4" xfId="2848"/>
    <cellStyle name="Normal 2 4 4 2" xfId="14501"/>
    <cellStyle name="Normal 2 4 4 2 2" xfId="14502"/>
    <cellStyle name="Normal 2 4 4 2 2 2" xfId="14503"/>
    <cellStyle name="Normal 2 4 4 2 2 2 2" xfId="14504"/>
    <cellStyle name="Normal 2 4 4 2 2 2 2 2" xfId="14505"/>
    <cellStyle name="Normal 2 4 4 2 2 2 2 2 2" xfId="14506"/>
    <cellStyle name="Normal 2 4 4 2 2 2 2 2 2 2" xfId="14507"/>
    <cellStyle name="Normal 2 4 4 2 2 2 2 2 3" xfId="14508"/>
    <cellStyle name="Normal 2 4 4 2 2 2 2 3" xfId="14509"/>
    <cellStyle name="Normal 2 4 4 2 2 2 2 3 2" xfId="14510"/>
    <cellStyle name="Normal 2 4 4 2 2 2 2 4" xfId="14511"/>
    <cellStyle name="Normal 2 4 4 2 2 2 3" xfId="14512"/>
    <cellStyle name="Normal 2 4 4 2 2 2 3 2" xfId="14513"/>
    <cellStyle name="Normal 2 4 4 2 2 2 3 2 2" xfId="14514"/>
    <cellStyle name="Normal 2 4 4 2 2 2 3 3" xfId="14515"/>
    <cellStyle name="Normal 2 4 4 2 2 2 4" xfId="14516"/>
    <cellStyle name="Normal 2 4 4 2 2 2 4 2" xfId="14517"/>
    <cellStyle name="Normal 2 4 4 2 2 2 5" xfId="14518"/>
    <cellStyle name="Normal 2 4 4 2 2 3" xfId="14519"/>
    <cellStyle name="Normal 2 4 4 2 2 3 2" xfId="14520"/>
    <cellStyle name="Normal 2 4 4 2 2 3 2 2" xfId="14521"/>
    <cellStyle name="Normal 2 4 4 2 2 3 2 2 2" xfId="14522"/>
    <cellStyle name="Normal 2 4 4 2 2 3 2 3" xfId="14523"/>
    <cellStyle name="Normal 2 4 4 2 2 3 3" xfId="14524"/>
    <cellStyle name="Normal 2 4 4 2 2 3 3 2" xfId="14525"/>
    <cellStyle name="Normal 2 4 4 2 2 3 4" xfId="14526"/>
    <cellStyle name="Normal 2 4 4 2 2 4" xfId="14527"/>
    <cellStyle name="Normal 2 4 4 2 2 4 2" xfId="14528"/>
    <cellStyle name="Normal 2 4 4 2 2 4 2 2" xfId="14529"/>
    <cellStyle name="Normal 2 4 4 2 2 4 3" xfId="14530"/>
    <cellStyle name="Normal 2 4 4 2 2 5" xfId="14531"/>
    <cellStyle name="Normal 2 4 4 2 2 5 2" xfId="14532"/>
    <cellStyle name="Normal 2 4 4 2 2 6" xfId="14533"/>
    <cellStyle name="Normal 2 4 4 2 3" xfId="14534"/>
    <cellStyle name="Normal 2 4 4 2 3 2" xfId="14535"/>
    <cellStyle name="Normal 2 4 4 2 3 2 2" xfId="14536"/>
    <cellStyle name="Normal 2 4 4 2 3 2 2 2" xfId="14537"/>
    <cellStyle name="Normal 2 4 4 2 3 2 2 2 2" xfId="14538"/>
    <cellStyle name="Normal 2 4 4 2 3 2 2 3" xfId="14539"/>
    <cellStyle name="Normal 2 4 4 2 3 2 3" xfId="14540"/>
    <cellStyle name="Normal 2 4 4 2 3 2 3 2" xfId="14541"/>
    <cellStyle name="Normal 2 4 4 2 3 2 4" xfId="14542"/>
    <cellStyle name="Normal 2 4 4 2 3 3" xfId="14543"/>
    <cellStyle name="Normal 2 4 4 2 3 3 2" xfId="14544"/>
    <cellStyle name="Normal 2 4 4 2 3 3 2 2" xfId="14545"/>
    <cellStyle name="Normal 2 4 4 2 3 3 3" xfId="14546"/>
    <cellStyle name="Normal 2 4 4 2 3 4" xfId="14547"/>
    <cellStyle name="Normal 2 4 4 2 3 4 2" xfId="14548"/>
    <cellStyle name="Normal 2 4 4 2 3 5" xfId="14549"/>
    <cellStyle name="Normal 2 4 4 2 4" xfId="14550"/>
    <cellStyle name="Normal 2 4 4 2 4 2" xfId="14551"/>
    <cellStyle name="Normal 2 4 4 2 4 2 2" xfId="14552"/>
    <cellStyle name="Normal 2 4 4 2 4 2 2 2" xfId="14553"/>
    <cellStyle name="Normal 2 4 4 2 4 2 3" xfId="14554"/>
    <cellStyle name="Normal 2 4 4 2 4 3" xfId="14555"/>
    <cellStyle name="Normal 2 4 4 2 4 3 2" xfId="14556"/>
    <cellStyle name="Normal 2 4 4 2 4 4" xfId="14557"/>
    <cellStyle name="Normal 2 4 4 2 5" xfId="14558"/>
    <cellStyle name="Normal 2 4 4 2 5 2" xfId="14559"/>
    <cellStyle name="Normal 2 4 4 2 5 2 2" xfId="14560"/>
    <cellStyle name="Normal 2 4 4 2 5 3" xfId="14561"/>
    <cellStyle name="Normal 2 4 4 2 6" xfId="14562"/>
    <cellStyle name="Normal 2 4 4 2 6 2" xfId="14563"/>
    <cellStyle name="Normal 2 4 4 2 7" xfId="14564"/>
    <cellStyle name="Normal 2 4 4 3" xfId="14565"/>
    <cellStyle name="Normal 2 4 4 3 2" xfId="14566"/>
    <cellStyle name="Normal 2 4 4 3 2 2" xfId="14567"/>
    <cellStyle name="Normal 2 4 4 3 2 2 2" xfId="14568"/>
    <cellStyle name="Normal 2 4 4 3 2 2 2 2" xfId="14569"/>
    <cellStyle name="Normal 2 4 4 3 2 2 2 2 2" xfId="14570"/>
    <cellStyle name="Normal 2 4 4 3 2 2 2 3" xfId="14571"/>
    <cellStyle name="Normal 2 4 4 3 2 2 3" xfId="14572"/>
    <cellStyle name="Normal 2 4 4 3 2 2 3 2" xfId="14573"/>
    <cellStyle name="Normal 2 4 4 3 2 2 4" xfId="14574"/>
    <cellStyle name="Normal 2 4 4 3 2 3" xfId="14575"/>
    <cellStyle name="Normal 2 4 4 3 2 3 2" xfId="14576"/>
    <cellStyle name="Normal 2 4 4 3 2 3 2 2" xfId="14577"/>
    <cellStyle name="Normal 2 4 4 3 2 3 3" xfId="14578"/>
    <cellStyle name="Normal 2 4 4 3 2 4" xfId="14579"/>
    <cellStyle name="Normal 2 4 4 3 2 4 2" xfId="14580"/>
    <cellStyle name="Normal 2 4 4 3 2 5" xfId="14581"/>
    <cellStyle name="Normal 2 4 4 3 3" xfId="14582"/>
    <cellStyle name="Normal 2 4 4 3 3 2" xfId="14583"/>
    <cellStyle name="Normal 2 4 4 3 3 2 2" xfId="14584"/>
    <cellStyle name="Normal 2 4 4 3 3 2 2 2" xfId="14585"/>
    <cellStyle name="Normal 2 4 4 3 3 2 3" xfId="14586"/>
    <cellStyle name="Normal 2 4 4 3 3 3" xfId="14587"/>
    <cellStyle name="Normal 2 4 4 3 3 3 2" xfId="14588"/>
    <cellStyle name="Normal 2 4 4 3 3 4" xfId="14589"/>
    <cellStyle name="Normal 2 4 4 3 4" xfId="14590"/>
    <cellStyle name="Normal 2 4 4 3 4 2" xfId="14591"/>
    <cellStyle name="Normal 2 4 4 3 4 2 2" xfId="14592"/>
    <cellStyle name="Normal 2 4 4 3 4 3" xfId="14593"/>
    <cellStyle name="Normal 2 4 4 3 5" xfId="14594"/>
    <cellStyle name="Normal 2 4 4 3 5 2" xfId="14595"/>
    <cellStyle name="Normal 2 4 4 3 6" xfId="14596"/>
    <cellStyle name="Normal 2 4 4 4" xfId="14597"/>
    <cellStyle name="Normal 2 4 4 4 2" xfId="14598"/>
    <cellStyle name="Normal 2 4 4 4 2 2" xfId="14599"/>
    <cellStyle name="Normal 2 4 4 4 2 2 2" xfId="14600"/>
    <cellStyle name="Normal 2 4 4 4 2 2 2 2" xfId="14601"/>
    <cellStyle name="Normal 2 4 4 4 2 2 3" xfId="14602"/>
    <cellStyle name="Normal 2 4 4 4 2 3" xfId="14603"/>
    <cellStyle name="Normal 2 4 4 4 2 3 2" xfId="14604"/>
    <cellStyle name="Normal 2 4 4 4 2 4" xfId="14605"/>
    <cellStyle name="Normal 2 4 4 4 3" xfId="14606"/>
    <cellStyle name="Normal 2 4 4 4 3 2" xfId="14607"/>
    <cellStyle name="Normal 2 4 4 4 3 2 2" xfId="14608"/>
    <cellStyle name="Normal 2 4 4 4 3 3" xfId="14609"/>
    <cellStyle name="Normal 2 4 4 4 4" xfId="14610"/>
    <cellStyle name="Normal 2 4 4 4 4 2" xfId="14611"/>
    <cellStyle name="Normal 2 4 4 4 5" xfId="14612"/>
    <cellStyle name="Normal 2 4 4 5" xfId="14613"/>
    <cellStyle name="Normal 2 4 4 5 2" xfId="14614"/>
    <cellStyle name="Normal 2 4 4 5 2 2" xfId="14615"/>
    <cellStyle name="Normal 2 4 4 5 2 2 2" xfId="14616"/>
    <cellStyle name="Normal 2 4 4 5 2 3" xfId="14617"/>
    <cellStyle name="Normal 2 4 4 5 3" xfId="14618"/>
    <cellStyle name="Normal 2 4 4 5 3 2" xfId="14619"/>
    <cellStyle name="Normal 2 4 4 5 4" xfId="14620"/>
    <cellStyle name="Normal 2 4 4 6" xfId="14621"/>
    <cellStyle name="Normal 2 4 4 6 2" xfId="14622"/>
    <cellStyle name="Normal 2 4 4 6 2 2" xfId="14623"/>
    <cellStyle name="Normal 2 4 4 6 3" xfId="14624"/>
    <cellStyle name="Normal 2 4 4 7" xfId="14625"/>
    <cellStyle name="Normal 2 4 4 7 2" xfId="14626"/>
    <cellStyle name="Normal 2 4 4 8" xfId="14627"/>
    <cellStyle name="Normal 2 4 4 9" xfId="14500"/>
    <cellStyle name="Normal 2 4 5" xfId="2849"/>
    <cellStyle name="Normal 2 4 5 2" xfId="14629"/>
    <cellStyle name="Normal 2 4 5 2 2" xfId="14630"/>
    <cellStyle name="Normal 2 4 5 2 2 2" xfId="14631"/>
    <cellStyle name="Normal 2 4 5 2 2 2 2" xfId="14632"/>
    <cellStyle name="Normal 2 4 5 2 2 2 2 2" xfId="14633"/>
    <cellStyle name="Normal 2 4 5 2 2 2 2 2 2" xfId="14634"/>
    <cellStyle name="Normal 2 4 5 2 2 2 2 3" xfId="14635"/>
    <cellStyle name="Normal 2 4 5 2 2 2 3" xfId="14636"/>
    <cellStyle name="Normal 2 4 5 2 2 2 3 2" xfId="14637"/>
    <cellStyle name="Normal 2 4 5 2 2 2 4" xfId="14638"/>
    <cellStyle name="Normal 2 4 5 2 2 3" xfId="14639"/>
    <cellStyle name="Normal 2 4 5 2 2 3 2" xfId="14640"/>
    <cellStyle name="Normal 2 4 5 2 2 3 2 2" xfId="14641"/>
    <cellStyle name="Normal 2 4 5 2 2 3 3" xfId="14642"/>
    <cellStyle name="Normal 2 4 5 2 2 4" xfId="14643"/>
    <cellStyle name="Normal 2 4 5 2 2 4 2" xfId="14644"/>
    <cellStyle name="Normal 2 4 5 2 2 5" xfId="14645"/>
    <cellStyle name="Normal 2 4 5 2 3" xfId="14646"/>
    <cellStyle name="Normal 2 4 5 2 3 2" xfId="14647"/>
    <cellStyle name="Normal 2 4 5 2 3 2 2" xfId="14648"/>
    <cellStyle name="Normal 2 4 5 2 3 2 2 2" xfId="14649"/>
    <cellStyle name="Normal 2 4 5 2 3 2 3" xfId="14650"/>
    <cellStyle name="Normal 2 4 5 2 3 3" xfId="14651"/>
    <cellStyle name="Normal 2 4 5 2 3 3 2" xfId="14652"/>
    <cellStyle name="Normal 2 4 5 2 3 4" xfId="14653"/>
    <cellStyle name="Normal 2 4 5 2 4" xfId="14654"/>
    <cellStyle name="Normal 2 4 5 2 4 2" xfId="14655"/>
    <cellStyle name="Normal 2 4 5 2 4 2 2" xfId="14656"/>
    <cellStyle name="Normal 2 4 5 2 4 3" xfId="14657"/>
    <cellStyle name="Normal 2 4 5 2 5" xfId="14658"/>
    <cellStyle name="Normal 2 4 5 2 5 2" xfId="14659"/>
    <cellStyle name="Normal 2 4 5 2 6" xfId="14660"/>
    <cellStyle name="Normal 2 4 5 3" xfId="14661"/>
    <cellStyle name="Normal 2 4 5 3 2" xfId="14662"/>
    <cellStyle name="Normal 2 4 5 3 2 2" xfId="14663"/>
    <cellStyle name="Normal 2 4 5 3 2 2 2" xfId="14664"/>
    <cellStyle name="Normal 2 4 5 3 2 2 2 2" xfId="14665"/>
    <cellStyle name="Normal 2 4 5 3 2 2 3" xfId="14666"/>
    <cellStyle name="Normal 2 4 5 3 2 3" xfId="14667"/>
    <cellStyle name="Normal 2 4 5 3 2 3 2" xfId="14668"/>
    <cellStyle name="Normal 2 4 5 3 2 4" xfId="14669"/>
    <cellStyle name="Normal 2 4 5 3 3" xfId="14670"/>
    <cellStyle name="Normal 2 4 5 3 3 2" xfId="14671"/>
    <cellStyle name="Normal 2 4 5 3 3 2 2" xfId="14672"/>
    <cellStyle name="Normal 2 4 5 3 3 3" xfId="14673"/>
    <cellStyle name="Normal 2 4 5 3 4" xfId="14674"/>
    <cellStyle name="Normal 2 4 5 3 4 2" xfId="14675"/>
    <cellStyle name="Normal 2 4 5 3 5" xfId="14676"/>
    <cellStyle name="Normal 2 4 5 4" xfId="14677"/>
    <cellStyle name="Normal 2 4 5 4 2" xfId="14678"/>
    <cellStyle name="Normal 2 4 5 4 2 2" xfId="14679"/>
    <cellStyle name="Normal 2 4 5 4 2 2 2" xfId="14680"/>
    <cellStyle name="Normal 2 4 5 4 2 3" xfId="14681"/>
    <cellStyle name="Normal 2 4 5 4 3" xfId="14682"/>
    <cellStyle name="Normal 2 4 5 4 3 2" xfId="14683"/>
    <cellStyle name="Normal 2 4 5 4 4" xfId="14684"/>
    <cellStyle name="Normal 2 4 5 5" xfId="14685"/>
    <cellStyle name="Normal 2 4 5 5 2" xfId="14686"/>
    <cellStyle name="Normal 2 4 5 5 2 2" xfId="14687"/>
    <cellStyle name="Normal 2 4 5 5 3" xfId="14688"/>
    <cellStyle name="Normal 2 4 5 6" xfId="14689"/>
    <cellStyle name="Normal 2 4 5 6 2" xfId="14690"/>
    <cellStyle name="Normal 2 4 5 7" xfId="14691"/>
    <cellStyle name="Normal 2 4 5 8" xfId="14628"/>
    <cellStyle name="Normal 2 4 6" xfId="2850"/>
    <cellStyle name="Normal 2 4 6 2" xfId="14693"/>
    <cellStyle name="Normal 2 4 6 2 2" xfId="14694"/>
    <cellStyle name="Normal 2 4 6 2 2 2" xfId="14695"/>
    <cellStyle name="Normal 2 4 6 2 2 2 2" xfId="14696"/>
    <cellStyle name="Normal 2 4 6 2 2 2 2 2" xfId="14697"/>
    <cellStyle name="Normal 2 4 6 2 2 2 3" xfId="14698"/>
    <cellStyle name="Normal 2 4 6 2 2 3" xfId="14699"/>
    <cellStyle name="Normal 2 4 6 2 2 3 2" xfId="14700"/>
    <cellStyle name="Normal 2 4 6 2 2 4" xfId="14701"/>
    <cellStyle name="Normal 2 4 6 2 3" xfId="14702"/>
    <cellStyle name="Normal 2 4 6 2 3 2" xfId="14703"/>
    <cellStyle name="Normal 2 4 6 2 3 2 2" xfId="14704"/>
    <cellStyle name="Normal 2 4 6 2 3 3" xfId="14705"/>
    <cellStyle name="Normal 2 4 6 2 4" xfId="14706"/>
    <cellStyle name="Normal 2 4 6 2 4 2" xfId="14707"/>
    <cellStyle name="Normal 2 4 6 2 5" xfId="14708"/>
    <cellStyle name="Normal 2 4 6 3" xfId="14709"/>
    <cellStyle name="Normal 2 4 6 3 2" xfId="14710"/>
    <cellStyle name="Normal 2 4 6 3 2 2" xfId="14711"/>
    <cellStyle name="Normal 2 4 6 3 2 2 2" xfId="14712"/>
    <cellStyle name="Normal 2 4 6 3 2 3" xfId="14713"/>
    <cellStyle name="Normal 2 4 6 3 3" xfId="14714"/>
    <cellStyle name="Normal 2 4 6 3 3 2" xfId="14715"/>
    <cellStyle name="Normal 2 4 6 3 4" xfId="14716"/>
    <cellStyle name="Normal 2 4 6 4" xfId="14717"/>
    <cellStyle name="Normal 2 4 6 4 2" xfId="14718"/>
    <cellStyle name="Normal 2 4 6 4 2 2" xfId="14719"/>
    <cellStyle name="Normal 2 4 6 4 3" xfId="14720"/>
    <cellStyle name="Normal 2 4 6 5" xfId="14721"/>
    <cellStyle name="Normal 2 4 6 5 2" xfId="14722"/>
    <cellStyle name="Normal 2 4 6 6" xfId="14723"/>
    <cellStyle name="Normal 2 4 6 7" xfId="14692"/>
    <cellStyle name="Normal 2 4 7" xfId="2851"/>
    <cellStyle name="Normal 2 4 7 2" xfId="14725"/>
    <cellStyle name="Normal 2 4 7 2 2" xfId="14726"/>
    <cellStyle name="Normal 2 4 7 2 2 2" xfId="14727"/>
    <cellStyle name="Normal 2 4 7 2 2 2 2" xfId="14728"/>
    <cellStyle name="Normal 2 4 7 2 2 3" xfId="14729"/>
    <cellStyle name="Normal 2 4 7 2 3" xfId="14730"/>
    <cellStyle name="Normal 2 4 7 2 3 2" xfId="14731"/>
    <cellStyle name="Normal 2 4 7 2 4" xfId="14732"/>
    <cellStyle name="Normal 2 4 7 3" xfId="14733"/>
    <cellStyle name="Normal 2 4 7 3 2" xfId="14734"/>
    <cellStyle name="Normal 2 4 7 3 2 2" xfId="14735"/>
    <cellStyle name="Normal 2 4 7 3 3" xfId="14736"/>
    <cellStyle name="Normal 2 4 7 4" xfId="14737"/>
    <cellStyle name="Normal 2 4 7 4 2" xfId="14738"/>
    <cellStyle name="Normal 2 4 7 5" xfId="14739"/>
    <cellStyle name="Normal 2 4 7 6" xfId="14724"/>
    <cellStyle name="Normal 2 4 8" xfId="14740"/>
    <cellStyle name="Normal 2 4 8 2" xfId="14741"/>
    <cellStyle name="Normal 2 4 8 2 2" xfId="14742"/>
    <cellStyle name="Normal 2 4 8 2 2 2" xfId="14743"/>
    <cellStyle name="Normal 2 4 8 2 3" xfId="14744"/>
    <cellStyle name="Normal 2 4 8 3" xfId="14745"/>
    <cellStyle name="Normal 2 4 8 3 2" xfId="14746"/>
    <cellStyle name="Normal 2 4 8 4" xfId="14747"/>
    <cellStyle name="Normal 2 4 9" xfId="14748"/>
    <cellStyle name="Normal 2 4 9 2" xfId="14749"/>
    <cellStyle name="Normal 2 4 9 2 2" xfId="14750"/>
    <cellStyle name="Normal 2 4 9 3" xfId="14751"/>
    <cellStyle name="Normal 2 5" xfId="2852"/>
    <cellStyle name="Normal 2 5 2" xfId="2853"/>
    <cellStyle name="Normal 2 5 2 2" xfId="14752"/>
    <cellStyle name="Normal 2 5 3" xfId="2854"/>
    <cellStyle name="Normal 2 5 3 2" xfId="14753"/>
    <cellStyle name="Normal 2 5 4" xfId="2855"/>
    <cellStyle name="Normal 2 5 5" xfId="2856"/>
    <cellStyle name="Normal 2 5 6" xfId="2857"/>
    <cellStyle name="Normal 2 5 7" xfId="2858"/>
    <cellStyle name="Normal 2 6" xfId="2859"/>
    <cellStyle name="Normal 2 6 2" xfId="14754"/>
    <cellStyle name="Normal 2 7" xfId="2860"/>
    <cellStyle name="Normal 2 7 2" xfId="14756"/>
    <cellStyle name="Normal 2 7 2 2" xfId="14757"/>
    <cellStyle name="Normal 2 7 3" xfId="14758"/>
    <cellStyle name="Normal 2 7 4" xfId="14755"/>
    <cellStyle name="Normal 2 8" xfId="2861"/>
    <cellStyle name="Normal 2 8 2" xfId="14760"/>
    <cellStyle name="Normal 2 8 3" xfId="14761"/>
    <cellStyle name="Normal 2 8 4" xfId="14759"/>
    <cellStyle name="Normal 2 9" xfId="2862"/>
    <cellStyle name="Normal 2 9 2" xfId="14763"/>
    <cellStyle name="Normal 2 9 3" xfId="14762"/>
    <cellStyle name="Normal 2_16.37E Wild Horse Expansion DeferralRevwrkingfile SF" xfId="2863"/>
    <cellStyle name="Normal 20" xfId="2864"/>
    <cellStyle name="Normal 20 2" xfId="14765"/>
    <cellStyle name="Normal 20 3" xfId="14764"/>
    <cellStyle name="Normal 200" xfId="14766"/>
    <cellStyle name="Normal 201" xfId="14767"/>
    <cellStyle name="Normal 202" xfId="14768"/>
    <cellStyle name="Normal 203" xfId="14769"/>
    <cellStyle name="Normal 204" xfId="14770"/>
    <cellStyle name="Normal 205" xfId="14771"/>
    <cellStyle name="Normal 206" xfId="14772"/>
    <cellStyle name="Normal 207" xfId="14773"/>
    <cellStyle name="Normal 208" xfId="14774"/>
    <cellStyle name="Normal 209" xfId="14775"/>
    <cellStyle name="Normal 21" xfId="2865"/>
    <cellStyle name="Normal 21 10" xfId="14776"/>
    <cellStyle name="Normal 21 2" xfId="2866"/>
    <cellStyle name="Normal 21 2 2" xfId="14777"/>
    <cellStyle name="Normal 21 3" xfId="14778"/>
    <cellStyle name="Normal 21 4" xfId="14779"/>
    <cellStyle name="Normal 21 5" xfId="14780"/>
    <cellStyle name="Normal 21 6" xfId="14781"/>
    <cellStyle name="Normal 21 7" xfId="14782"/>
    <cellStyle name="Normal 21 8" xfId="14783"/>
    <cellStyle name="Normal 21 9" xfId="14784"/>
    <cellStyle name="Normal 210" xfId="14785"/>
    <cellStyle name="Normal 211" xfId="3270"/>
    <cellStyle name="Normal 212" xfId="38429"/>
    <cellStyle name="Normal 213" xfId="38432"/>
    <cellStyle name="Normal 22" xfId="2867"/>
    <cellStyle name="Normal 22 2" xfId="14787"/>
    <cellStyle name="Normal 22 3" xfId="14788"/>
    <cellStyle name="Normal 22 4" xfId="14786"/>
    <cellStyle name="Normal 22 5" xfId="38438"/>
    <cellStyle name="Normal 23" xfId="2868"/>
    <cellStyle name="Normal 23 2" xfId="2869"/>
    <cellStyle name="Normal 23 2 2" xfId="14789"/>
    <cellStyle name="Normal 23 2 2 2" xfId="14790"/>
    <cellStyle name="Normal 23 2 3" xfId="14791"/>
    <cellStyle name="Normal 23 3" xfId="2870"/>
    <cellStyle name="Normal 23 4" xfId="2871"/>
    <cellStyle name="Normal 23 5" xfId="2872"/>
    <cellStyle name="Normal 24" xfId="2873"/>
    <cellStyle name="Normal 24 2" xfId="2874"/>
    <cellStyle name="Normal 24 2 2" xfId="14794"/>
    <cellStyle name="Normal 24 2 3" xfId="14793"/>
    <cellStyle name="Normal 24 3" xfId="2875"/>
    <cellStyle name="Normal 24 3 2" xfId="14795"/>
    <cellStyle name="Normal 24 4" xfId="2876"/>
    <cellStyle name="Normal 24 5" xfId="14792"/>
    <cellStyle name="Normal 25" xfId="2877"/>
    <cellStyle name="Normal 25 2" xfId="2878"/>
    <cellStyle name="Normal 25 2 2" xfId="14798"/>
    <cellStyle name="Normal 25 2 3" xfId="14797"/>
    <cellStyle name="Normal 25 3" xfId="2879"/>
    <cellStyle name="Normal 25 3 2" xfId="14799"/>
    <cellStyle name="Normal 25 3 3" xfId="38436"/>
    <cellStyle name="Normal 25 4" xfId="14796"/>
    <cellStyle name="Normal 26" xfId="2880"/>
    <cellStyle name="Normal 26 2" xfId="14801"/>
    <cellStyle name="Normal 26 2 2" xfId="14802"/>
    <cellStyle name="Normal 26 2 2 10" xfId="14803"/>
    <cellStyle name="Normal 26 2 2 10 2" xfId="14804"/>
    <cellStyle name="Normal 26 2 2 10 2 2" xfId="14805"/>
    <cellStyle name="Normal 26 2 2 10 3" xfId="14806"/>
    <cellStyle name="Normal 26 2 2 11" xfId="14807"/>
    <cellStyle name="Normal 26 2 2 11 2" xfId="14808"/>
    <cellStyle name="Normal 26 2 2 12" xfId="14809"/>
    <cellStyle name="Normal 26 2 2 2" xfId="14810"/>
    <cellStyle name="Normal 26 2 2 2 2" xfId="14811"/>
    <cellStyle name="Normal 26 2 2 2 2 2" xfId="14812"/>
    <cellStyle name="Normal 26 2 2 2 2 2 2" xfId="14813"/>
    <cellStyle name="Normal 26 2 2 2 2 2 2 2" xfId="14814"/>
    <cellStyle name="Normal 26 2 2 2 2 2 2 2 2" xfId="14815"/>
    <cellStyle name="Normal 26 2 2 2 2 2 2 2 2 2" xfId="14816"/>
    <cellStyle name="Normal 26 2 2 2 2 2 2 2 2 2 2" xfId="14817"/>
    <cellStyle name="Normal 26 2 2 2 2 2 2 2 2 3" xfId="14818"/>
    <cellStyle name="Normal 26 2 2 2 2 2 2 2 3" xfId="14819"/>
    <cellStyle name="Normal 26 2 2 2 2 2 2 2 3 2" xfId="14820"/>
    <cellStyle name="Normal 26 2 2 2 2 2 2 2 4" xfId="14821"/>
    <cellStyle name="Normal 26 2 2 2 2 2 2 3" xfId="14822"/>
    <cellStyle name="Normal 26 2 2 2 2 2 2 3 2" xfId="14823"/>
    <cellStyle name="Normal 26 2 2 2 2 2 2 3 2 2" xfId="14824"/>
    <cellStyle name="Normal 26 2 2 2 2 2 2 3 3" xfId="14825"/>
    <cellStyle name="Normal 26 2 2 2 2 2 2 4" xfId="14826"/>
    <cellStyle name="Normal 26 2 2 2 2 2 2 4 2" xfId="14827"/>
    <cellStyle name="Normal 26 2 2 2 2 2 2 5" xfId="14828"/>
    <cellStyle name="Normal 26 2 2 2 2 2 3" xfId="14829"/>
    <cellStyle name="Normal 26 2 2 2 2 2 3 2" xfId="14830"/>
    <cellStyle name="Normal 26 2 2 2 2 2 3 2 2" xfId="14831"/>
    <cellStyle name="Normal 26 2 2 2 2 2 3 2 2 2" xfId="14832"/>
    <cellStyle name="Normal 26 2 2 2 2 2 3 2 3" xfId="14833"/>
    <cellStyle name="Normal 26 2 2 2 2 2 3 3" xfId="14834"/>
    <cellStyle name="Normal 26 2 2 2 2 2 3 3 2" xfId="14835"/>
    <cellStyle name="Normal 26 2 2 2 2 2 3 4" xfId="14836"/>
    <cellStyle name="Normal 26 2 2 2 2 2 4" xfId="14837"/>
    <cellStyle name="Normal 26 2 2 2 2 2 4 2" xfId="14838"/>
    <cellStyle name="Normal 26 2 2 2 2 2 4 2 2" xfId="14839"/>
    <cellStyle name="Normal 26 2 2 2 2 2 4 3" xfId="14840"/>
    <cellStyle name="Normal 26 2 2 2 2 2 5" xfId="14841"/>
    <cellStyle name="Normal 26 2 2 2 2 2 5 2" xfId="14842"/>
    <cellStyle name="Normal 26 2 2 2 2 2 6" xfId="14843"/>
    <cellStyle name="Normal 26 2 2 2 2 3" xfId="14844"/>
    <cellStyle name="Normal 26 2 2 2 2 3 2" xfId="14845"/>
    <cellStyle name="Normal 26 2 2 2 2 3 2 2" xfId="14846"/>
    <cellStyle name="Normal 26 2 2 2 2 3 2 2 2" xfId="14847"/>
    <cellStyle name="Normal 26 2 2 2 2 3 2 2 2 2" xfId="14848"/>
    <cellStyle name="Normal 26 2 2 2 2 3 2 2 3" xfId="14849"/>
    <cellStyle name="Normal 26 2 2 2 2 3 2 3" xfId="14850"/>
    <cellStyle name="Normal 26 2 2 2 2 3 2 3 2" xfId="14851"/>
    <cellStyle name="Normal 26 2 2 2 2 3 2 4" xfId="14852"/>
    <cellStyle name="Normal 26 2 2 2 2 3 3" xfId="14853"/>
    <cellStyle name="Normal 26 2 2 2 2 3 3 2" xfId="14854"/>
    <cellStyle name="Normal 26 2 2 2 2 3 3 2 2" xfId="14855"/>
    <cellStyle name="Normal 26 2 2 2 2 3 3 3" xfId="14856"/>
    <cellStyle name="Normal 26 2 2 2 2 3 4" xfId="14857"/>
    <cellStyle name="Normal 26 2 2 2 2 3 4 2" xfId="14858"/>
    <cellStyle name="Normal 26 2 2 2 2 3 5" xfId="14859"/>
    <cellStyle name="Normal 26 2 2 2 2 4" xfId="14860"/>
    <cellStyle name="Normal 26 2 2 2 2 4 2" xfId="14861"/>
    <cellStyle name="Normal 26 2 2 2 2 4 2 2" xfId="14862"/>
    <cellStyle name="Normal 26 2 2 2 2 4 2 2 2" xfId="14863"/>
    <cellStyle name="Normal 26 2 2 2 2 4 2 3" xfId="14864"/>
    <cellStyle name="Normal 26 2 2 2 2 4 3" xfId="14865"/>
    <cellStyle name="Normal 26 2 2 2 2 4 3 2" xfId="14866"/>
    <cellStyle name="Normal 26 2 2 2 2 4 4" xfId="14867"/>
    <cellStyle name="Normal 26 2 2 2 2 5" xfId="14868"/>
    <cellStyle name="Normal 26 2 2 2 2 5 2" xfId="14869"/>
    <cellStyle name="Normal 26 2 2 2 2 5 2 2" xfId="14870"/>
    <cellStyle name="Normal 26 2 2 2 2 5 3" xfId="14871"/>
    <cellStyle name="Normal 26 2 2 2 2 6" xfId="14872"/>
    <cellStyle name="Normal 26 2 2 2 2 6 2" xfId="14873"/>
    <cellStyle name="Normal 26 2 2 2 2 7" xfId="14874"/>
    <cellStyle name="Normal 26 2 2 2 3" xfId="14875"/>
    <cellStyle name="Normal 26 2 2 2 3 2" xfId="14876"/>
    <cellStyle name="Normal 26 2 2 2 3 2 2" xfId="14877"/>
    <cellStyle name="Normal 26 2 2 2 3 2 2 2" xfId="14878"/>
    <cellStyle name="Normal 26 2 2 2 3 2 2 2 2" xfId="14879"/>
    <cellStyle name="Normal 26 2 2 2 3 2 2 2 2 2" xfId="14880"/>
    <cellStyle name="Normal 26 2 2 2 3 2 2 2 2 2 2" xfId="14881"/>
    <cellStyle name="Normal 26 2 2 2 3 2 2 2 2 3" xfId="14882"/>
    <cellStyle name="Normal 26 2 2 2 3 2 2 2 3" xfId="14883"/>
    <cellStyle name="Normal 26 2 2 2 3 2 2 2 3 2" xfId="14884"/>
    <cellStyle name="Normal 26 2 2 2 3 2 2 2 4" xfId="14885"/>
    <cellStyle name="Normal 26 2 2 2 3 2 2 3" xfId="14886"/>
    <cellStyle name="Normal 26 2 2 2 3 2 2 3 2" xfId="14887"/>
    <cellStyle name="Normal 26 2 2 2 3 2 2 3 2 2" xfId="14888"/>
    <cellStyle name="Normal 26 2 2 2 3 2 2 3 3" xfId="14889"/>
    <cellStyle name="Normal 26 2 2 2 3 2 2 4" xfId="14890"/>
    <cellStyle name="Normal 26 2 2 2 3 2 2 4 2" xfId="14891"/>
    <cellStyle name="Normal 26 2 2 2 3 2 2 5" xfId="14892"/>
    <cellStyle name="Normal 26 2 2 2 3 2 3" xfId="14893"/>
    <cellStyle name="Normal 26 2 2 2 3 2 3 2" xfId="14894"/>
    <cellStyle name="Normal 26 2 2 2 3 2 3 2 2" xfId="14895"/>
    <cellStyle name="Normal 26 2 2 2 3 2 3 2 2 2" xfId="14896"/>
    <cellStyle name="Normal 26 2 2 2 3 2 3 2 3" xfId="14897"/>
    <cellStyle name="Normal 26 2 2 2 3 2 3 3" xfId="14898"/>
    <cellStyle name="Normal 26 2 2 2 3 2 3 3 2" xfId="14899"/>
    <cellStyle name="Normal 26 2 2 2 3 2 3 4" xfId="14900"/>
    <cellStyle name="Normal 26 2 2 2 3 2 4" xfId="14901"/>
    <cellStyle name="Normal 26 2 2 2 3 2 4 2" xfId="14902"/>
    <cellStyle name="Normal 26 2 2 2 3 2 4 2 2" xfId="14903"/>
    <cellStyle name="Normal 26 2 2 2 3 2 4 3" xfId="14904"/>
    <cellStyle name="Normal 26 2 2 2 3 2 5" xfId="14905"/>
    <cellStyle name="Normal 26 2 2 2 3 2 5 2" xfId="14906"/>
    <cellStyle name="Normal 26 2 2 2 3 2 6" xfId="14907"/>
    <cellStyle name="Normal 26 2 2 2 3 3" xfId="14908"/>
    <cellStyle name="Normal 26 2 2 2 3 3 2" xfId="14909"/>
    <cellStyle name="Normal 26 2 2 2 3 3 2 2" xfId="14910"/>
    <cellStyle name="Normal 26 2 2 2 3 3 2 2 2" xfId="14911"/>
    <cellStyle name="Normal 26 2 2 2 3 3 2 2 2 2" xfId="14912"/>
    <cellStyle name="Normal 26 2 2 2 3 3 2 2 3" xfId="14913"/>
    <cellStyle name="Normal 26 2 2 2 3 3 2 3" xfId="14914"/>
    <cellStyle name="Normal 26 2 2 2 3 3 2 3 2" xfId="14915"/>
    <cellStyle name="Normal 26 2 2 2 3 3 2 4" xfId="14916"/>
    <cellStyle name="Normal 26 2 2 2 3 3 3" xfId="14917"/>
    <cellStyle name="Normal 26 2 2 2 3 3 3 2" xfId="14918"/>
    <cellStyle name="Normal 26 2 2 2 3 3 3 2 2" xfId="14919"/>
    <cellStyle name="Normal 26 2 2 2 3 3 3 3" xfId="14920"/>
    <cellStyle name="Normal 26 2 2 2 3 3 4" xfId="14921"/>
    <cellStyle name="Normal 26 2 2 2 3 3 4 2" xfId="14922"/>
    <cellStyle name="Normal 26 2 2 2 3 3 5" xfId="14923"/>
    <cellStyle name="Normal 26 2 2 2 3 4" xfId="14924"/>
    <cellStyle name="Normal 26 2 2 2 3 4 2" xfId="14925"/>
    <cellStyle name="Normal 26 2 2 2 3 4 2 2" xfId="14926"/>
    <cellStyle name="Normal 26 2 2 2 3 4 2 2 2" xfId="14927"/>
    <cellStyle name="Normal 26 2 2 2 3 4 2 3" xfId="14928"/>
    <cellStyle name="Normal 26 2 2 2 3 4 3" xfId="14929"/>
    <cellStyle name="Normal 26 2 2 2 3 4 3 2" xfId="14930"/>
    <cellStyle name="Normal 26 2 2 2 3 4 4" xfId="14931"/>
    <cellStyle name="Normal 26 2 2 2 3 5" xfId="14932"/>
    <cellStyle name="Normal 26 2 2 2 3 5 2" xfId="14933"/>
    <cellStyle name="Normal 26 2 2 2 3 5 2 2" xfId="14934"/>
    <cellStyle name="Normal 26 2 2 2 3 5 3" xfId="14935"/>
    <cellStyle name="Normal 26 2 2 2 3 6" xfId="14936"/>
    <cellStyle name="Normal 26 2 2 2 3 6 2" xfId="14937"/>
    <cellStyle name="Normal 26 2 2 2 3 7" xfId="14938"/>
    <cellStyle name="Normal 26 2 2 2 4" xfId="14939"/>
    <cellStyle name="Normal 26 2 2 2 4 2" xfId="14940"/>
    <cellStyle name="Normal 26 2 2 2 4 2 2" xfId="14941"/>
    <cellStyle name="Normal 26 2 2 2 4 2 2 2" xfId="14942"/>
    <cellStyle name="Normal 26 2 2 2 4 2 2 2 2" xfId="14943"/>
    <cellStyle name="Normal 26 2 2 2 4 2 2 2 2 2" xfId="14944"/>
    <cellStyle name="Normal 26 2 2 2 4 2 2 2 3" xfId="14945"/>
    <cellStyle name="Normal 26 2 2 2 4 2 2 3" xfId="14946"/>
    <cellStyle name="Normal 26 2 2 2 4 2 2 3 2" xfId="14947"/>
    <cellStyle name="Normal 26 2 2 2 4 2 2 4" xfId="14948"/>
    <cellStyle name="Normal 26 2 2 2 4 2 3" xfId="14949"/>
    <cellStyle name="Normal 26 2 2 2 4 2 3 2" xfId="14950"/>
    <cellStyle name="Normal 26 2 2 2 4 2 3 2 2" xfId="14951"/>
    <cellStyle name="Normal 26 2 2 2 4 2 3 3" xfId="14952"/>
    <cellStyle name="Normal 26 2 2 2 4 2 4" xfId="14953"/>
    <cellStyle name="Normal 26 2 2 2 4 2 4 2" xfId="14954"/>
    <cellStyle name="Normal 26 2 2 2 4 2 5" xfId="14955"/>
    <cellStyle name="Normal 26 2 2 2 4 3" xfId="14956"/>
    <cellStyle name="Normal 26 2 2 2 4 3 2" xfId="14957"/>
    <cellStyle name="Normal 26 2 2 2 4 3 2 2" xfId="14958"/>
    <cellStyle name="Normal 26 2 2 2 4 3 2 2 2" xfId="14959"/>
    <cellStyle name="Normal 26 2 2 2 4 3 2 3" xfId="14960"/>
    <cellStyle name="Normal 26 2 2 2 4 3 3" xfId="14961"/>
    <cellStyle name="Normal 26 2 2 2 4 3 3 2" xfId="14962"/>
    <cellStyle name="Normal 26 2 2 2 4 3 4" xfId="14963"/>
    <cellStyle name="Normal 26 2 2 2 4 4" xfId="14964"/>
    <cellStyle name="Normal 26 2 2 2 4 4 2" xfId="14965"/>
    <cellStyle name="Normal 26 2 2 2 4 4 2 2" xfId="14966"/>
    <cellStyle name="Normal 26 2 2 2 4 4 3" xfId="14967"/>
    <cellStyle name="Normal 26 2 2 2 4 5" xfId="14968"/>
    <cellStyle name="Normal 26 2 2 2 4 5 2" xfId="14969"/>
    <cellStyle name="Normal 26 2 2 2 4 6" xfId="14970"/>
    <cellStyle name="Normal 26 2 2 2 5" xfId="14971"/>
    <cellStyle name="Normal 26 2 2 2 5 2" xfId="14972"/>
    <cellStyle name="Normal 26 2 2 2 5 2 2" xfId="14973"/>
    <cellStyle name="Normal 26 2 2 2 5 2 2 2" xfId="14974"/>
    <cellStyle name="Normal 26 2 2 2 5 2 2 2 2" xfId="14975"/>
    <cellStyle name="Normal 26 2 2 2 5 2 2 3" xfId="14976"/>
    <cellStyle name="Normal 26 2 2 2 5 2 3" xfId="14977"/>
    <cellStyle name="Normal 26 2 2 2 5 2 3 2" xfId="14978"/>
    <cellStyle name="Normal 26 2 2 2 5 2 4" xfId="14979"/>
    <cellStyle name="Normal 26 2 2 2 5 3" xfId="14980"/>
    <cellStyle name="Normal 26 2 2 2 5 3 2" xfId="14981"/>
    <cellStyle name="Normal 26 2 2 2 5 3 2 2" xfId="14982"/>
    <cellStyle name="Normal 26 2 2 2 5 3 3" xfId="14983"/>
    <cellStyle name="Normal 26 2 2 2 5 4" xfId="14984"/>
    <cellStyle name="Normal 26 2 2 2 5 4 2" xfId="14985"/>
    <cellStyle name="Normal 26 2 2 2 5 5" xfId="14986"/>
    <cellStyle name="Normal 26 2 2 2 6" xfId="14987"/>
    <cellStyle name="Normal 26 2 2 2 6 2" xfId="14988"/>
    <cellStyle name="Normal 26 2 2 2 6 2 2" xfId="14989"/>
    <cellStyle name="Normal 26 2 2 2 6 2 2 2" xfId="14990"/>
    <cellStyle name="Normal 26 2 2 2 6 2 3" xfId="14991"/>
    <cellStyle name="Normal 26 2 2 2 6 3" xfId="14992"/>
    <cellStyle name="Normal 26 2 2 2 6 3 2" xfId="14993"/>
    <cellStyle name="Normal 26 2 2 2 6 4" xfId="14994"/>
    <cellStyle name="Normal 26 2 2 2 7" xfId="14995"/>
    <cellStyle name="Normal 26 2 2 2 7 2" xfId="14996"/>
    <cellStyle name="Normal 26 2 2 2 7 2 2" xfId="14997"/>
    <cellStyle name="Normal 26 2 2 2 7 3" xfId="14998"/>
    <cellStyle name="Normal 26 2 2 2 8" xfId="14999"/>
    <cellStyle name="Normal 26 2 2 2 8 2" xfId="15000"/>
    <cellStyle name="Normal 26 2 2 2 9" xfId="15001"/>
    <cellStyle name="Normal 26 2 2 3" xfId="15002"/>
    <cellStyle name="Normal 26 2 2 3 2" xfId="15003"/>
    <cellStyle name="Normal 26 2 2 3 2 2" xfId="15004"/>
    <cellStyle name="Normal 26 2 2 3 2 2 2" xfId="15005"/>
    <cellStyle name="Normal 26 2 2 3 2 2 2 2" xfId="15006"/>
    <cellStyle name="Normal 26 2 2 3 2 2 2 2 2" xfId="15007"/>
    <cellStyle name="Normal 26 2 2 3 2 2 2 2 2 2" xfId="15008"/>
    <cellStyle name="Normal 26 2 2 3 2 2 2 2 2 2 2" xfId="15009"/>
    <cellStyle name="Normal 26 2 2 3 2 2 2 2 2 3" xfId="15010"/>
    <cellStyle name="Normal 26 2 2 3 2 2 2 2 3" xfId="15011"/>
    <cellStyle name="Normal 26 2 2 3 2 2 2 2 3 2" xfId="15012"/>
    <cellStyle name="Normal 26 2 2 3 2 2 2 2 4" xfId="15013"/>
    <cellStyle name="Normal 26 2 2 3 2 2 2 3" xfId="15014"/>
    <cellStyle name="Normal 26 2 2 3 2 2 2 3 2" xfId="15015"/>
    <cellStyle name="Normal 26 2 2 3 2 2 2 3 2 2" xfId="15016"/>
    <cellStyle name="Normal 26 2 2 3 2 2 2 3 3" xfId="15017"/>
    <cellStyle name="Normal 26 2 2 3 2 2 2 4" xfId="15018"/>
    <cellStyle name="Normal 26 2 2 3 2 2 2 4 2" xfId="15019"/>
    <cellStyle name="Normal 26 2 2 3 2 2 2 5" xfId="15020"/>
    <cellStyle name="Normal 26 2 2 3 2 2 3" xfId="15021"/>
    <cellStyle name="Normal 26 2 2 3 2 2 3 2" xfId="15022"/>
    <cellStyle name="Normal 26 2 2 3 2 2 3 2 2" xfId="15023"/>
    <cellStyle name="Normal 26 2 2 3 2 2 3 2 2 2" xfId="15024"/>
    <cellStyle name="Normal 26 2 2 3 2 2 3 2 3" xfId="15025"/>
    <cellStyle name="Normal 26 2 2 3 2 2 3 3" xfId="15026"/>
    <cellStyle name="Normal 26 2 2 3 2 2 3 3 2" xfId="15027"/>
    <cellStyle name="Normal 26 2 2 3 2 2 3 4" xfId="15028"/>
    <cellStyle name="Normal 26 2 2 3 2 2 4" xfId="15029"/>
    <cellStyle name="Normal 26 2 2 3 2 2 4 2" xfId="15030"/>
    <cellStyle name="Normal 26 2 2 3 2 2 4 2 2" xfId="15031"/>
    <cellStyle name="Normal 26 2 2 3 2 2 4 3" xfId="15032"/>
    <cellStyle name="Normal 26 2 2 3 2 2 5" xfId="15033"/>
    <cellStyle name="Normal 26 2 2 3 2 2 5 2" xfId="15034"/>
    <cellStyle name="Normal 26 2 2 3 2 2 6" xfId="15035"/>
    <cellStyle name="Normal 26 2 2 3 2 3" xfId="15036"/>
    <cellStyle name="Normal 26 2 2 3 2 3 2" xfId="15037"/>
    <cellStyle name="Normal 26 2 2 3 2 3 2 2" xfId="15038"/>
    <cellStyle name="Normal 26 2 2 3 2 3 2 2 2" xfId="15039"/>
    <cellStyle name="Normal 26 2 2 3 2 3 2 2 2 2" xfId="15040"/>
    <cellStyle name="Normal 26 2 2 3 2 3 2 2 3" xfId="15041"/>
    <cellStyle name="Normal 26 2 2 3 2 3 2 3" xfId="15042"/>
    <cellStyle name="Normal 26 2 2 3 2 3 2 3 2" xfId="15043"/>
    <cellStyle name="Normal 26 2 2 3 2 3 2 4" xfId="15044"/>
    <cellStyle name="Normal 26 2 2 3 2 3 3" xfId="15045"/>
    <cellStyle name="Normal 26 2 2 3 2 3 3 2" xfId="15046"/>
    <cellStyle name="Normal 26 2 2 3 2 3 3 2 2" xfId="15047"/>
    <cellStyle name="Normal 26 2 2 3 2 3 3 3" xfId="15048"/>
    <cellStyle name="Normal 26 2 2 3 2 3 4" xfId="15049"/>
    <cellStyle name="Normal 26 2 2 3 2 3 4 2" xfId="15050"/>
    <cellStyle name="Normal 26 2 2 3 2 3 5" xfId="15051"/>
    <cellStyle name="Normal 26 2 2 3 2 4" xfId="15052"/>
    <cellStyle name="Normal 26 2 2 3 2 4 2" xfId="15053"/>
    <cellStyle name="Normal 26 2 2 3 2 4 2 2" xfId="15054"/>
    <cellStyle name="Normal 26 2 2 3 2 4 2 2 2" xfId="15055"/>
    <cellStyle name="Normal 26 2 2 3 2 4 2 3" xfId="15056"/>
    <cellStyle name="Normal 26 2 2 3 2 4 3" xfId="15057"/>
    <cellStyle name="Normal 26 2 2 3 2 4 3 2" xfId="15058"/>
    <cellStyle name="Normal 26 2 2 3 2 4 4" xfId="15059"/>
    <cellStyle name="Normal 26 2 2 3 2 5" xfId="15060"/>
    <cellStyle name="Normal 26 2 2 3 2 5 2" xfId="15061"/>
    <cellStyle name="Normal 26 2 2 3 2 5 2 2" xfId="15062"/>
    <cellStyle name="Normal 26 2 2 3 2 5 3" xfId="15063"/>
    <cellStyle name="Normal 26 2 2 3 2 6" xfId="15064"/>
    <cellStyle name="Normal 26 2 2 3 2 6 2" xfId="15065"/>
    <cellStyle name="Normal 26 2 2 3 2 7" xfId="15066"/>
    <cellStyle name="Normal 26 2 2 3 3" xfId="15067"/>
    <cellStyle name="Normal 26 2 2 3 3 2" xfId="15068"/>
    <cellStyle name="Normal 26 2 2 3 3 2 2" xfId="15069"/>
    <cellStyle name="Normal 26 2 2 3 3 2 2 2" xfId="15070"/>
    <cellStyle name="Normal 26 2 2 3 3 2 2 2 2" xfId="15071"/>
    <cellStyle name="Normal 26 2 2 3 3 2 2 2 2 2" xfId="15072"/>
    <cellStyle name="Normal 26 2 2 3 3 2 2 2 3" xfId="15073"/>
    <cellStyle name="Normal 26 2 2 3 3 2 2 3" xfId="15074"/>
    <cellStyle name="Normal 26 2 2 3 3 2 2 3 2" xfId="15075"/>
    <cellStyle name="Normal 26 2 2 3 3 2 2 4" xfId="15076"/>
    <cellStyle name="Normal 26 2 2 3 3 2 3" xfId="15077"/>
    <cellStyle name="Normal 26 2 2 3 3 2 3 2" xfId="15078"/>
    <cellStyle name="Normal 26 2 2 3 3 2 3 2 2" xfId="15079"/>
    <cellStyle name="Normal 26 2 2 3 3 2 3 3" xfId="15080"/>
    <cellStyle name="Normal 26 2 2 3 3 2 4" xfId="15081"/>
    <cellStyle name="Normal 26 2 2 3 3 2 4 2" xfId="15082"/>
    <cellStyle name="Normal 26 2 2 3 3 2 5" xfId="15083"/>
    <cellStyle name="Normal 26 2 2 3 3 3" xfId="15084"/>
    <cellStyle name="Normal 26 2 2 3 3 3 2" xfId="15085"/>
    <cellStyle name="Normal 26 2 2 3 3 3 2 2" xfId="15086"/>
    <cellStyle name="Normal 26 2 2 3 3 3 2 2 2" xfId="15087"/>
    <cellStyle name="Normal 26 2 2 3 3 3 2 3" xfId="15088"/>
    <cellStyle name="Normal 26 2 2 3 3 3 3" xfId="15089"/>
    <cellStyle name="Normal 26 2 2 3 3 3 3 2" xfId="15090"/>
    <cellStyle name="Normal 26 2 2 3 3 3 4" xfId="15091"/>
    <cellStyle name="Normal 26 2 2 3 3 4" xfId="15092"/>
    <cellStyle name="Normal 26 2 2 3 3 4 2" xfId="15093"/>
    <cellStyle name="Normal 26 2 2 3 3 4 2 2" xfId="15094"/>
    <cellStyle name="Normal 26 2 2 3 3 4 3" xfId="15095"/>
    <cellStyle name="Normal 26 2 2 3 3 5" xfId="15096"/>
    <cellStyle name="Normal 26 2 2 3 3 5 2" xfId="15097"/>
    <cellStyle name="Normal 26 2 2 3 3 6" xfId="15098"/>
    <cellStyle name="Normal 26 2 2 3 4" xfId="15099"/>
    <cellStyle name="Normal 26 2 2 3 4 2" xfId="15100"/>
    <cellStyle name="Normal 26 2 2 3 4 2 2" xfId="15101"/>
    <cellStyle name="Normal 26 2 2 3 4 2 2 2" xfId="15102"/>
    <cellStyle name="Normal 26 2 2 3 4 2 2 2 2" xfId="15103"/>
    <cellStyle name="Normal 26 2 2 3 4 2 2 3" xfId="15104"/>
    <cellStyle name="Normal 26 2 2 3 4 2 3" xfId="15105"/>
    <cellStyle name="Normal 26 2 2 3 4 2 3 2" xfId="15106"/>
    <cellStyle name="Normal 26 2 2 3 4 2 4" xfId="15107"/>
    <cellStyle name="Normal 26 2 2 3 4 3" xfId="15108"/>
    <cellStyle name="Normal 26 2 2 3 4 3 2" xfId="15109"/>
    <cellStyle name="Normal 26 2 2 3 4 3 2 2" xfId="15110"/>
    <cellStyle name="Normal 26 2 2 3 4 3 3" xfId="15111"/>
    <cellStyle name="Normal 26 2 2 3 4 4" xfId="15112"/>
    <cellStyle name="Normal 26 2 2 3 4 4 2" xfId="15113"/>
    <cellStyle name="Normal 26 2 2 3 4 5" xfId="15114"/>
    <cellStyle name="Normal 26 2 2 3 5" xfId="15115"/>
    <cellStyle name="Normal 26 2 2 3 5 2" xfId="15116"/>
    <cellStyle name="Normal 26 2 2 3 5 2 2" xfId="15117"/>
    <cellStyle name="Normal 26 2 2 3 5 2 2 2" xfId="15118"/>
    <cellStyle name="Normal 26 2 2 3 5 2 3" xfId="15119"/>
    <cellStyle name="Normal 26 2 2 3 5 3" xfId="15120"/>
    <cellStyle name="Normal 26 2 2 3 5 3 2" xfId="15121"/>
    <cellStyle name="Normal 26 2 2 3 5 4" xfId="15122"/>
    <cellStyle name="Normal 26 2 2 3 6" xfId="15123"/>
    <cellStyle name="Normal 26 2 2 3 6 2" xfId="15124"/>
    <cellStyle name="Normal 26 2 2 3 6 2 2" xfId="15125"/>
    <cellStyle name="Normal 26 2 2 3 6 3" xfId="15126"/>
    <cellStyle name="Normal 26 2 2 3 7" xfId="15127"/>
    <cellStyle name="Normal 26 2 2 3 7 2" xfId="15128"/>
    <cellStyle name="Normal 26 2 2 3 8" xfId="15129"/>
    <cellStyle name="Normal 26 2 2 4" xfId="15130"/>
    <cellStyle name="Normal 26 2 2 4 2" xfId="15131"/>
    <cellStyle name="Normal 26 2 2 4 2 2" xfId="15132"/>
    <cellStyle name="Normal 26 2 2 4 2 2 2" xfId="15133"/>
    <cellStyle name="Normal 26 2 2 4 2 2 2 2" xfId="15134"/>
    <cellStyle name="Normal 26 2 2 4 2 2 2 2 2" xfId="15135"/>
    <cellStyle name="Normal 26 2 2 4 2 2 2 2 2 2" xfId="15136"/>
    <cellStyle name="Normal 26 2 2 4 2 2 2 2 3" xfId="15137"/>
    <cellStyle name="Normal 26 2 2 4 2 2 2 3" xfId="15138"/>
    <cellStyle name="Normal 26 2 2 4 2 2 2 3 2" xfId="15139"/>
    <cellStyle name="Normal 26 2 2 4 2 2 2 4" xfId="15140"/>
    <cellStyle name="Normal 26 2 2 4 2 2 3" xfId="15141"/>
    <cellStyle name="Normal 26 2 2 4 2 2 3 2" xfId="15142"/>
    <cellStyle name="Normal 26 2 2 4 2 2 3 2 2" xfId="15143"/>
    <cellStyle name="Normal 26 2 2 4 2 2 3 3" xfId="15144"/>
    <cellStyle name="Normal 26 2 2 4 2 2 4" xfId="15145"/>
    <cellStyle name="Normal 26 2 2 4 2 2 4 2" xfId="15146"/>
    <cellStyle name="Normal 26 2 2 4 2 2 5" xfId="15147"/>
    <cellStyle name="Normal 26 2 2 4 2 3" xfId="15148"/>
    <cellStyle name="Normal 26 2 2 4 2 3 2" xfId="15149"/>
    <cellStyle name="Normal 26 2 2 4 2 3 2 2" xfId="15150"/>
    <cellStyle name="Normal 26 2 2 4 2 3 2 2 2" xfId="15151"/>
    <cellStyle name="Normal 26 2 2 4 2 3 2 3" xfId="15152"/>
    <cellStyle name="Normal 26 2 2 4 2 3 3" xfId="15153"/>
    <cellStyle name="Normal 26 2 2 4 2 3 3 2" xfId="15154"/>
    <cellStyle name="Normal 26 2 2 4 2 3 4" xfId="15155"/>
    <cellStyle name="Normal 26 2 2 4 2 4" xfId="15156"/>
    <cellStyle name="Normal 26 2 2 4 2 4 2" xfId="15157"/>
    <cellStyle name="Normal 26 2 2 4 2 4 2 2" xfId="15158"/>
    <cellStyle name="Normal 26 2 2 4 2 4 3" xfId="15159"/>
    <cellStyle name="Normal 26 2 2 4 2 5" xfId="15160"/>
    <cellStyle name="Normal 26 2 2 4 2 5 2" xfId="15161"/>
    <cellStyle name="Normal 26 2 2 4 2 6" xfId="15162"/>
    <cellStyle name="Normal 26 2 2 4 3" xfId="15163"/>
    <cellStyle name="Normal 26 2 2 4 3 2" xfId="15164"/>
    <cellStyle name="Normal 26 2 2 4 3 2 2" xfId="15165"/>
    <cellStyle name="Normal 26 2 2 4 3 2 2 2" xfId="15166"/>
    <cellStyle name="Normal 26 2 2 4 3 2 2 2 2" xfId="15167"/>
    <cellStyle name="Normal 26 2 2 4 3 2 2 3" xfId="15168"/>
    <cellStyle name="Normal 26 2 2 4 3 2 3" xfId="15169"/>
    <cellStyle name="Normal 26 2 2 4 3 2 3 2" xfId="15170"/>
    <cellStyle name="Normal 26 2 2 4 3 2 4" xfId="15171"/>
    <cellStyle name="Normal 26 2 2 4 3 3" xfId="15172"/>
    <cellStyle name="Normal 26 2 2 4 3 3 2" xfId="15173"/>
    <cellStyle name="Normal 26 2 2 4 3 3 2 2" xfId="15174"/>
    <cellStyle name="Normal 26 2 2 4 3 3 3" xfId="15175"/>
    <cellStyle name="Normal 26 2 2 4 3 4" xfId="15176"/>
    <cellStyle name="Normal 26 2 2 4 3 4 2" xfId="15177"/>
    <cellStyle name="Normal 26 2 2 4 3 5" xfId="15178"/>
    <cellStyle name="Normal 26 2 2 4 4" xfId="15179"/>
    <cellStyle name="Normal 26 2 2 4 4 2" xfId="15180"/>
    <cellStyle name="Normal 26 2 2 4 4 2 2" xfId="15181"/>
    <cellStyle name="Normal 26 2 2 4 4 2 2 2" xfId="15182"/>
    <cellStyle name="Normal 26 2 2 4 4 2 3" xfId="15183"/>
    <cellStyle name="Normal 26 2 2 4 4 3" xfId="15184"/>
    <cellStyle name="Normal 26 2 2 4 4 3 2" xfId="15185"/>
    <cellStyle name="Normal 26 2 2 4 4 4" xfId="15186"/>
    <cellStyle name="Normal 26 2 2 4 5" xfId="15187"/>
    <cellStyle name="Normal 26 2 2 4 5 2" xfId="15188"/>
    <cellStyle name="Normal 26 2 2 4 5 2 2" xfId="15189"/>
    <cellStyle name="Normal 26 2 2 4 5 3" xfId="15190"/>
    <cellStyle name="Normal 26 2 2 4 6" xfId="15191"/>
    <cellStyle name="Normal 26 2 2 4 6 2" xfId="15192"/>
    <cellStyle name="Normal 26 2 2 4 7" xfId="15193"/>
    <cellStyle name="Normal 26 2 2 5" xfId="15194"/>
    <cellStyle name="Normal 26 2 2 5 2" xfId="15195"/>
    <cellStyle name="Normal 26 2 2 5 2 2" xfId="15196"/>
    <cellStyle name="Normal 26 2 2 5 2 2 2" xfId="15197"/>
    <cellStyle name="Normal 26 2 2 5 2 2 2 2" xfId="15198"/>
    <cellStyle name="Normal 26 2 2 5 2 2 2 2 2" xfId="15199"/>
    <cellStyle name="Normal 26 2 2 5 2 2 2 2 2 2" xfId="15200"/>
    <cellStyle name="Normal 26 2 2 5 2 2 2 2 3" xfId="15201"/>
    <cellStyle name="Normal 26 2 2 5 2 2 2 3" xfId="15202"/>
    <cellStyle name="Normal 26 2 2 5 2 2 2 3 2" xfId="15203"/>
    <cellStyle name="Normal 26 2 2 5 2 2 2 4" xfId="15204"/>
    <cellStyle name="Normal 26 2 2 5 2 2 3" xfId="15205"/>
    <cellStyle name="Normal 26 2 2 5 2 2 3 2" xfId="15206"/>
    <cellStyle name="Normal 26 2 2 5 2 2 3 2 2" xfId="15207"/>
    <cellStyle name="Normal 26 2 2 5 2 2 3 3" xfId="15208"/>
    <cellStyle name="Normal 26 2 2 5 2 2 4" xfId="15209"/>
    <cellStyle name="Normal 26 2 2 5 2 2 4 2" xfId="15210"/>
    <cellStyle name="Normal 26 2 2 5 2 2 5" xfId="15211"/>
    <cellStyle name="Normal 26 2 2 5 2 3" xfId="15212"/>
    <cellStyle name="Normal 26 2 2 5 2 3 2" xfId="15213"/>
    <cellStyle name="Normal 26 2 2 5 2 3 2 2" xfId="15214"/>
    <cellStyle name="Normal 26 2 2 5 2 3 2 2 2" xfId="15215"/>
    <cellStyle name="Normal 26 2 2 5 2 3 2 3" xfId="15216"/>
    <cellStyle name="Normal 26 2 2 5 2 3 3" xfId="15217"/>
    <cellStyle name="Normal 26 2 2 5 2 3 3 2" xfId="15218"/>
    <cellStyle name="Normal 26 2 2 5 2 3 4" xfId="15219"/>
    <cellStyle name="Normal 26 2 2 5 2 4" xfId="15220"/>
    <cellStyle name="Normal 26 2 2 5 2 4 2" xfId="15221"/>
    <cellStyle name="Normal 26 2 2 5 2 4 2 2" xfId="15222"/>
    <cellStyle name="Normal 26 2 2 5 2 4 3" xfId="15223"/>
    <cellStyle name="Normal 26 2 2 5 2 5" xfId="15224"/>
    <cellStyle name="Normal 26 2 2 5 2 5 2" xfId="15225"/>
    <cellStyle name="Normal 26 2 2 5 2 6" xfId="15226"/>
    <cellStyle name="Normal 26 2 2 5 3" xfId="15227"/>
    <cellStyle name="Normal 26 2 2 5 3 2" xfId="15228"/>
    <cellStyle name="Normal 26 2 2 5 3 2 2" xfId="15229"/>
    <cellStyle name="Normal 26 2 2 5 3 2 2 2" xfId="15230"/>
    <cellStyle name="Normal 26 2 2 5 3 2 2 2 2" xfId="15231"/>
    <cellStyle name="Normal 26 2 2 5 3 2 2 3" xfId="15232"/>
    <cellStyle name="Normal 26 2 2 5 3 2 3" xfId="15233"/>
    <cellStyle name="Normal 26 2 2 5 3 2 3 2" xfId="15234"/>
    <cellStyle name="Normal 26 2 2 5 3 2 4" xfId="15235"/>
    <cellStyle name="Normal 26 2 2 5 3 3" xfId="15236"/>
    <cellStyle name="Normal 26 2 2 5 3 3 2" xfId="15237"/>
    <cellStyle name="Normal 26 2 2 5 3 3 2 2" xfId="15238"/>
    <cellStyle name="Normal 26 2 2 5 3 3 3" xfId="15239"/>
    <cellStyle name="Normal 26 2 2 5 3 4" xfId="15240"/>
    <cellStyle name="Normal 26 2 2 5 3 4 2" xfId="15241"/>
    <cellStyle name="Normal 26 2 2 5 3 5" xfId="15242"/>
    <cellStyle name="Normal 26 2 2 5 4" xfId="15243"/>
    <cellStyle name="Normal 26 2 2 5 4 2" xfId="15244"/>
    <cellStyle name="Normal 26 2 2 5 4 2 2" xfId="15245"/>
    <cellStyle name="Normal 26 2 2 5 4 2 2 2" xfId="15246"/>
    <cellStyle name="Normal 26 2 2 5 4 2 3" xfId="15247"/>
    <cellStyle name="Normal 26 2 2 5 4 3" xfId="15248"/>
    <cellStyle name="Normal 26 2 2 5 4 3 2" xfId="15249"/>
    <cellStyle name="Normal 26 2 2 5 4 4" xfId="15250"/>
    <cellStyle name="Normal 26 2 2 5 5" xfId="15251"/>
    <cellStyle name="Normal 26 2 2 5 5 2" xfId="15252"/>
    <cellStyle name="Normal 26 2 2 5 5 2 2" xfId="15253"/>
    <cellStyle name="Normal 26 2 2 5 5 3" xfId="15254"/>
    <cellStyle name="Normal 26 2 2 5 6" xfId="15255"/>
    <cellStyle name="Normal 26 2 2 5 6 2" xfId="15256"/>
    <cellStyle name="Normal 26 2 2 5 7" xfId="15257"/>
    <cellStyle name="Normal 26 2 2 6" xfId="15258"/>
    <cellStyle name="Normal 26 2 2 6 2" xfId="15259"/>
    <cellStyle name="Normal 26 2 2 6 2 2" xfId="15260"/>
    <cellStyle name="Normal 26 2 2 6 2 2 2" xfId="15261"/>
    <cellStyle name="Normal 26 2 2 6 2 2 2 2" xfId="15262"/>
    <cellStyle name="Normal 26 2 2 6 2 2 2 2 2" xfId="15263"/>
    <cellStyle name="Normal 26 2 2 6 2 2 2 2 2 2" xfId="15264"/>
    <cellStyle name="Normal 26 2 2 6 2 2 2 2 3" xfId="15265"/>
    <cellStyle name="Normal 26 2 2 6 2 2 2 3" xfId="15266"/>
    <cellStyle name="Normal 26 2 2 6 2 2 2 3 2" xfId="15267"/>
    <cellStyle name="Normal 26 2 2 6 2 2 2 4" xfId="15268"/>
    <cellStyle name="Normal 26 2 2 6 2 2 3" xfId="15269"/>
    <cellStyle name="Normal 26 2 2 6 2 2 3 2" xfId="15270"/>
    <cellStyle name="Normal 26 2 2 6 2 2 3 2 2" xfId="15271"/>
    <cellStyle name="Normal 26 2 2 6 2 2 3 3" xfId="15272"/>
    <cellStyle name="Normal 26 2 2 6 2 2 4" xfId="15273"/>
    <cellStyle name="Normal 26 2 2 6 2 2 4 2" xfId="15274"/>
    <cellStyle name="Normal 26 2 2 6 2 2 5" xfId="15275"/>
    <cellStyle name="Normal 26 2 2 6 2 3" xfId="15276"/>
    <cellStyle name="Normal 26 2 2 6 2 3 2" xfId="15277"/>
    <cellStyle name="Normal 26 2 2 6 2 3 2 2" xfId="15278"/>
    <cellStyle name="Normal 26 2 2 6 2 3 2 2 2" xfId="15279"/>
    <cellStyle name="Normal 26 2 2 6 2 3 2 3" xfId="15280"/>
    <cellStyle name="Normal 26 2 2 6 2 3 3" xfId="15281"/>
    <cellStyle name="Normal 26 2 2 6 2 3 3 2" xfId="15282"/>
    <cellStyle name="Normal 26 2 2 6 2 3 4" xfId="15283"/>
    <cellStyle name="Normal 26 2 2 6 2 4" xfId="15284"/>
    <cellStyle name="Normal 26 2 2 6 2 4 2" xfId="15285"/>
    <cellStyle name="Normal 26 2 2 6 2 4 2 2" xfId="15286"/>
    <cellStyle name="Normal 26 2 2 6 2 4 3" xfId="15287"/>
    <cellStyle name="Normal 26 2 2 6 2 5" xfId="15288"/>
    <cellStyle name="Normal 26 2 2 6 2 5 2" xfId="15289"/>
    <cellStyle name="Normal 26 2 2 6 2 6" xfId="15290"/>
    <cellStyle name="Normal 26 2 2 6 3" xfId="15291"/>
    <cellStyle name="Normal 26 2 2 6 3 2" xfId="15292"/>
    <cellStyle name="Normal 26 2 2 6 3 2 2" xfId="15293"/>
    <cellStyle name="Normal 26 2 2 6 3 2 2 2" xfId="15294"/>
    <cellStyle name="Normal 26 2 2 6 3 2 2 2 2" xfId="15295"/>
    <cellStyle name="Normal 26 2 2 6 3 2 2 3" xfId="15296"/>
    <cellStyle name="Normal 26 2 2 6 3 2 3" xfId="15297"/>
    <cellStyle name="Normal 26 2 2 6 3 2 3 2" xfId="15298"/>
    <cellStyle name="Normal 26 2 2 6 3 2 4" xfId="15299"/>
    <cellStyle name="Normal 26 2 2 6 3 3" xfId="15300"/>
    <cellStyle name="Normal 26 2 2 6 3 3 2" xfId="15301"/>
    <cellStyle name="Normal 26 2 2 6 3 3 2 2" xfId="15302"/>
    <cellStyle name="Normal 26 2 2 6 3 3 3" xfId="15303"/>
    <cellStyle name="Normal 26 2 2 6 3 4" xfId="15304"/>
    <cellStyle name="Normal 26 2 2 6 3 4 2" xfId="15305"/>
    <cellStyle name="Normal 26 2 2 6 3 5" xfId="15306"/>
    <cellStyle name="Normal 26 2 2 6 4" xfId="15307"/>
    <cellStyle name="Normal 26 2 2 6 4 2" xfId="15308"/>
    <cellStyle name="Normal 26 2 2 6 4 2 2" xfId="15309"/>
    <cellStyle name="Normal 26 2 2 6 4 2 2 2" xfId="15310"/>
    <cellStyle name="Normal 26 2 2 6 4 2 3" xfId="15311"/>
    <cellStyle name="Normal 26 2 2 6 4 3" xfId="15312"/>
    <cellStyle name="Normal 26 2 2 6 4 3 2" xfId="15313"/>
    <cellStyle name="Normal 26 2 2 6 4 4" xfId="15314"/>
    <cellStyle name="Normal 26 2 2 6 5" xfId="15315"/>
    <cellStyle name="Normal 26 2 2 6 5 2" xfId="15316"/>
    <cellStyle name="Normal 26 2 2 6 5 2 2" xfId="15317"/>
    <cellStyle name="Normal 26 2 2 6 5 3" xfId="15318"/>
    <cellStyle name="Normal 26 2 2 6 6" xfId="15319"/>
    <cellStyle name="Normal 26 2 2 6 6 2" xfId="15320"/>
    <cellStyle name="Normal 26 2 2 6 7" xfId="15321"/>
    <cellStyle name="Normal 26 2 2 7" xfId="15322"/>
    <cellStyle name="Normal 26 2 2 7 2" xfId="15323"/>
    <cellStyle name="Normal 26 2 2 7 2 2" xfId="15324"/>
    <cellStyle name="Normal 26 2 2 7 2 2 2" xfId="15325"/>
    <cellStyle name="Normal 26 2 2 7 2 2 2 2" xfId="15326"/>
    <cellStyle name="Normal 26 2 2 7 2 2 2 2 2" xfId="15327"/>
    <cellStyle name="Normal 26 2 2 7 2 2 2 3" xfId="15328"/>
    <cellStyle name="Normal 26 2 2 7 2 2 3" xfId="15329"/>
    <cellStyle name="Normal 26 2 2 7 2 2 3 2" xfId="15330"/>
    <cellStyle name="Normal 26 2 2 7 2 2 4" xfId="15331"/>
    <cellStyle name="Normal 26 2 2 7 2 3" xfId="15332"/>
    <cellStyle name="Normal 26 2 2 7 2 3 2" xfId="15333"/>
    <cellStyle name="Normal 26 2 2 7 2 3 2 2" xfId="15334"/>
    <cellStyle name="Normal 26 2 2 7 2 3 3" xfId="15335"/>
    <cellStyle name="Normal 26 2 2 7 2 4" xfId="15336"/>
    <cellStyle name="Normal 26 2 2 7 2 4 2" xfId="15337"/>
    <cellStyle name="Normal 26 2 2 7 2 5" xfId="15338"/>
    <cellStyle name="Normal 26 2 2 7 3" xfId="15339"/>
    <cellStyle name="Normal 26 2 2 7 3 2" xfId="15340"/>
    <cellStyle name="Normal 26 2 2 7 3 2 2" xfId="15341"/>
    <cellStyle name="Normal 26 2 2 7 3 2 2 2" xfId="15342"/>
    <cellStyle name="Normal 26 2 2 7 3 2 3" xfId="15343"/>
    <cellStyle name="Normal 26 2 2 7 3 3" xfId="15344"/>
    <cellStyle name="Normal 26 2 2 7 3 3 2" xfId="15345"/>
    <cellStyle name="Normal 26 2 2 7 3 4" xfId="15346"/>
    <cellStyle name="Normal 26 2 2 7 4" xfId="15347"/>
    <cellStyle name="Normal 26 2 2 7 4 2" xfId="15348"/>
    <cellStyle name="Normal 26 2 2 7 4 2 2" xfId="15349"/>
    <cellStyle name="Normal 26 2 2 7 4 3" xfId="15350"/>
    <cellStyle name="Normal 26 2 2 7 5" xfId="15351"/>
    <cellStyle name="Normal 26 2 2 7 5 2" xfId="15352"/>
    <cellStyle name="Normal 26 2 2 7 6" xfId="15353"/>
    <cellStyle name="Normal 26 2 2 8" xfId="15354"/>
    <cellStyle name="Normal 26 2 2 8 2" xfId="15355"/>
    <cellStyle name="Normal 26 2 2 8 2 2" xfId="15356"/>
    <cellStyle name="Normal 26 2 2 8 2 2 2" xfId="15357"/>
    <cellStyle name="Normal 26 2 2 8 2 2 2 2" xfId="15358"/>
    <cellStyle name="Normal 26 2 2 8 2 2 3" xfId="15359"/>
    <cellStyle name="Normal 26 2 2 8 2 3" xfId="15360"/>
    <cellStyle name="Normal 26 2 2 8 2 3 2" xfId="15361"/>
    <cellStyle name="Normal 26 2 2 8 2 4" xfId="15362"/>
    <cellStyle name="Normal 26 2 2 8 3" xfId="15363"/>
    <cellStyle name="Normal 26 2 2 8 3 2" xfId="15364"/>
    <cellStyle name="Normal 26 2 2 8 3 2 2" xfId="15365"/>
    <cellStyle name="Normal 26 2 2 8 3 3" xfId="15366"/>
    <cellStyle name="Normal 26 2 2 8 4" xfId="15367"/>
    <cellStyle name="Normal 26 2 2 8 4 2" xfId="15368"/>
    <cellStyle name="Normal 26 2 2 8 5" xfId="15369"/>
    <cellStyle name="Normal 26 2 2 9" xfId="15370"/>
    <cellStyle name="Normal 26 2 2 9 2" xfId="15371"/>
    <cellStyle name="Normal 26 2 2 9 2 2" xfId="15372"/>
    <cellStyle name="Normal 26 2 2 9 2 2 2" xfId="15373"/>
    <cellStyle name="Normal 26 2 2 9 2 3" xfId="15374"/>
    <cellStyle name="Normal 26 2 2 9 3" xfId="15375"/>
    <cellStyle name="Normal 26 2 2 9 3 2" xfId="15376"/>
    <cellStyle name="Normal 26 2 2 9 4" xfId="15377"/>
    <cellStyle name="Normal 26 2 3" xfId="15378"/>
    <cellStyle name="Normal 26 2 3 2" xfId="15379"/>
    <cellStyle name="Normal 26 2 3 2 2" xfId="15380"/>
    <cellStyle name="Normal 26 2 3 2 2 2" xfId="15381"/>
    <cellStyle name="Normal 26 2 3 2 2 2 2" xfId="15382"/>
    <cellStyle name="Normal 26 2 3 2 2 2 2 2" xfId="15383"/>
    <cellStyle name="Normal 26 2 3 2 2 2 2 2 2" xfId="15384"/>
    <cellStyle name="Normal 26 2 3 2 2 2 2 2 2 2" xfId="15385"/>
    <cellStyle name="Normal 26 2 3 2 2 2 2 2 3" xfId="15386"/>
    <cellStyle name="Normal 26 2 3 2 2 2 2 3" xfId="15387"/>
    <cellStyle name="Normal 26 2 3 2 2 2 2 3 2" xfId="15388"/>
    <cellStyle name="Normal 26 2 3 2 2 2 2 4" xfId="15389"/>
    <cellStyle name="Normal 26 2 3 2 2 2 3" xfId="15390"/>
    <cellStyle name="Normal 26 2 3 2 2 2 3 2" xfId="15391"/>
    <cellStyle name="Normal 26 2 3 2 2 2 3 2 2" xfId="15392"/>
    <cellStyle name="Normal 26 2 3 2 2 2 3 3" xfId="15393"/>
    <cellStyle name="Normal 26 2 3 2 2 2 4" xfId="15394"/>
    <cellStyle name="Normal 26 2 3 2 2 2 4 2" xfId="15395"/>
    <cellStyle name="Normal 26 2 3 2 2 2 5" xfId="15396"/>
    <cellStyle name="Normal 26 2 3 2 2 3" xfId="15397"/>
    <cellStyle name="Normal 26 2 3 2 2 3 2" xfId="15398"/>
    <cellStyle name="Normal 26 2 3 2 2 3 2 2" xfId="15399"/>
    <cellStyle name="Normal 26 2 3 2 2 3 2 2 2" xfId="15400"/>
    <cellStyle name="Normal 26 2 3 2 2 3 2 3" xfId="15401"/>
    <cellStyle name="Normal 26 2 3 2 2 3 3" xfId="15402"/>
    <cellStyle name="Normal 26 2 3 2 2 3 3 2" xfId="15403"/>
    <cellStyle name="Normal 26 2 3 2 2 3 4" xfId="15404"/>
    <cellStyle name="Normal 26 2 3 2 2 4" xfId="15405"/>
    <cellStyle name="Normal 26 2 3 2 2 4 2" xfId="15406"/>
    <cellStyle name="Normal 26 2 3 2 2 4 2 2" xfId="15407"/>
    <cellStyle name="Normal 26 2 3 2 2 4 3" xfId="15408"/>
    <cellStyle name="Normal 26 2 3 2 2 5" xfId="15409"/>
    <cellStyle name="Normal 26 2 3 2 2 5 2" xfId="15410"/>
    <cellStyle name="Normal 26 2 3 2 2 6" xfId="15411"/>
    <cellStyle name="Normal 26 2 3 2 3" xfId="15412"/>
    <cellStyle name="Normal 26 2 3 2 3 2" xfId="15413"/>
    <cellStyle name="Normal 26 2 3 2 3 2 2" xfId="15414"/>
    <cellStyle name="Normal 26 2 3 2 3 2 2 2" xfId="15415"/>
    <cellStyle name="Normal 26 2 3 2 3 2 2 2 2" xfId="15416"/>
    <cellStyle name="Normal 26 2 3 2 3 2 2 3" xfId="15417"/>
    <cellStyle name="Normal 26 2 3 2 3 2 3" xfId="15418"/>
    <cellStyle name="Normal 26 2 3 2 3 2 3 2" xfId="15419"/>
    <cellStyle name="Normal 26 2 3 2 3 2 4" xfId="15420"/>
    <cellStyle name="Normal 26 2 3 2 3 3" xfId="15421"/>
    <cellStyle name="Normal 26 2 3 2 3 3 2" xfId="15422"/>
    <cellStyle name="Normal 26 2 3 2 3 3 2 2" xfId="15423"/>
    <cellStyle name="Normal 26 2 3 2 3 3 3" xfId="15424"/>
    <cellStyle name="Normal 26 2 3 2 3 4" xfId="15425"/>
    <cellStyle name="Normal 26 2 3 2 3 4 2" xfId="15426"/>
    <cellStyle name="Normal 26 2 3 2 3 5" xfId="15427"/>
    <cellStyle name="Normal 26 2 3 2 4" xfId="15428"/>
    <cellStyle name="Normal 26 2 3 2 4 2" xfId="15429"/>
    <cellStyle name="Normal 26 2 3 2 4 2 2" xfId="15430"/>
    <cellStyle name="Normal 26 2 3 2 4 2 2 2" xfId="15431"/>
    <cellStyle name="Normal 26 2 3 2 4 2 3" xfId="15432"/>
    <cellStyle name="Normal 26 2 3 2 4 3" xfId="15433"/>
    <cellStyle name="Normal 26 2 3 2 4 3 2" xfId="15434"/>
    <cellStyle name="Normal 26 2 3 2 4 4" xfId="15435"/>
    <cellStyle name="Normal 26 2 3 2 5" xfId="15436"/>
    <cellStyle name="Normal 26 2 3 2 5 2" xfId="15437"/>
    <cellStyle name="Normal 26 2 3 2 5 2 2" xfId="15438"/>
    <cellStyle name="Normal 26 2 3 2 5 3" xfId="15439"/>
    <cellStyle name="Normal 26 2 3 2 6" xfId="15440"/>
    <cellStyle name="Normal 26 2 3 2 6 2" xfId="15441"/>
    <cellStyle name="Normal 26 2 3 2 7" xfId="15442"/>
    <cellStyle name="Normal 26 2 3 3" xfId="15443"/>
    <cellStyle name="Normal 26 2 3 3 2" xfId="15444"/>
    <cellStyle name="Normal 26 2 3 3 2 2" xfId="15445"/>
    <cellStyle name="Normal 26 2 3 3 2 2 2" xfId="15446"/>
    <cellStyle name="Normal 26 2 3 3 2 2 2 2" xfId="15447"/>
    <cellStyle name="Normal 26 2 3 3 2 2 2 2 2" xfId="15448"/>
    <cellStyle name="Normal 26 2 3 3 2 2 2 2 2 2" xfId="15449"/>
    <cellStyle name="Normal 26 2 3 3 2 2 2 2 3" xfId="15450"/>
    <cellStyle name="Normal 26 2 3 3 2 2 2 3" xfId="15451"/>
    <cellStyle name="Normal 26 2 3 3 2 2 2 3 2" xfId="15452"/>
    <cellStyle name="Normal 26 2 3 3 2 2 2 4" xfId="15453"/>
    <cellStyle name="Normal 26 2 3 3 2 2 3" xfId="15454"/>
    <cellStyle name="Normal 26 2 3 3 2 2 3 2" xfId="15455"/>
    <cellStyle name="Normal 26 2 3 3 2 2 3 2 2" xfId="15456"/>
    <cellStyle name="Normal 26 2 3 3 2 2 3 3" xfId="15457"/>
    <cellStyle name="Normal 26 2 3 3 2 2 4" xfId="15458"/>
    <cellStyle name="Normal 26 2 3 3 2 2 4 2" xfId="15459"/>
    <cellStyle name="Normal 26 2 3 3 2 2 5" xfId="15460"/>
    <cellStyle name="Normal 26 2 3 3 2 3" xfId="15461"/>
    <cellStyle name="Normal 26 2 3 3 2 3 2" xfId="15462"/>
    <cellStyle name="Normal 26 2 3 3 2 3 2 2" xfId="15463"/>
    <cellStyle name="Normal 26 2 3 3 2 3 2 2 2" xfId="15464"/>
    <cellStyle name="Normal 26 2 3 3 2 3 2 3" xfId="15465"/>
    <cellStyle name="Normal 26 2 3 3 2 3 3" xfId="15466"/>
    <cellStyle name="Normal 26 2 3 3 2 3 3 2" xfId="15467"/>
    <cellStyle name="Normal 26 2 3 3 2 3 4" xfId="15468"/>
    <cellStyle name="Normal 26 2 3 3 2 4" xfId="15469"/>
    <cellStyle name="Normal 26 2 3 3 2 4 2" xfId="15470"/>
    <cellStyle name="Normal 26 2 3 3 2 4 2 2" xfId="15471"/>
    <cellStyle name="Normal 26 2 3 3 2 4 3" xfId="15472"/>
    <cellStyle name="Normal 26 2 3 3 2 5" xfId="15473"/>
    <cellStyle name="Normal 26 2 3 3 2 5 2" xfId="15474"/>
    <cellStyle name="Normal 26 2 3 3 2 6" xfId="15475"/>
    <cellStyle name="Normal 26 2 3 3 3" xfId="15476"/>
    <cellStyle name="Normal 26 2 3 3 3 2" xfId="15477"/>
    <cellStyle name="Normal 26 2 3 3 3 2 2" xfId="15478"/>
    <cellStyle name="Normal 26 2 3 3 3 2 2 2" xfId="15479"/>
    <cellStyle name="Normal 26 2 3 3 3 2 2 2 2" xfId="15480"/>
    <cellStyle name="Normal 26 2 3 3 3 2 2 3" xfId="15481"/>
    <cellStyle name="Normal 26 2 3 3 3 2 3" xfId="15482"/>
    <cellStyle name="Normal 26 2 3 3 3 2 3 2" xfId="15483"/>
    <cellStyle name="Normal 26 2 3 3 3 2 4" xfId="15484"/>
    <cellStyle name="Normal 26 2 3 3 3 3" xfId="15485"/>
    <cellStyle name="Normal 26 2 3 3 3 3 2" xfId="15486"/>
    <cellStyle name="Normal 26 2 3 3 3 3 2 2" xfId="15487"/>
    <cellStyle name="Normal 26 2 3 3 3 3 3" xfId="15488"/>
    <cellStyle name="Normal 26 2 3 3 3 4" xfId="15489"/>
    <cellStyle name="Normal 26 2 3 3 3 4 2" xfId="15490"/>
    <cellStyle name="Normal 26 2 3 3 3 5" xfId="15491"/>
    <cellStyle name="Normal 26 2 3 3 4" xfId="15492"/>
    <cellStyle name="Normal 26 2 3 3 4 2" xfId="15493"/>
    <cellStyle name="Normal 26 2 3 3 4 2 2" xfId="15494"/>
    <cellStyle name="Normal 26 2 3 3 4 2 2 2" xfId="15495"/>
    <cellStyle name="Normal 26 2 3 3 4 2 3" xfId="15496"/>
    <cellStyle name="Normal 26 2 3 3 4 3" xfId="15497"/>
    <cellStyle name="Normal 26 2 3 3 4 3 2" xfId="15498"/>
    <cellStyle name="Normal 26 2 3 3 4 4" xfId="15499"/>
    <cellStyle name="Normal 26 2 3 3 5" xfId="15500"/>
    <cellStyle name="Normal 26 2 3 3 5 2" xfId="15501"/>
    <cellStyle name="Normal 26 2 3 3 5 2 2" xfId="15502"/>
    <cellStyle name="Normal 26 2 3 3 5 3" xfId="15503"/>
    <cellStyle name="Normal 26 2 3 3 6" xfId="15504"/>
    <cellStyle name="Normal 26 2 3 3 6 2" xfId="15505"/>
    <cellStyle name="Normal 26 2 3 3 7" xfId="15506"/>
    <cellStyle name="Normal 26 2 3 4" xfId="15507"/>
    <cellStyle name="Normal 26 2 3 4 2" xfId="15508"/>
    <cellStyle name="Normal 26 2 3 4 2 2" xfId="15509"/>
    <cellStyle name="Normal 26 2 3 4 2 2 2" xfId="15510"/>
    <cellStyle name="Normal 26 2 3 4 2 2 2 2" xfId="15511"/>
    <cellStyle name="Normal 26 2 3 4 2 2 2 2 2" xfId="15512"/>
    <cellStyle name="Normal 26 2 3 4 2 2 2 3" xfId="15513"/>
    <cellStyle name="Normal 26 2 3 4 2 2 3" xfId="15514"/>
    <cellStyle name="Normal 26 2 3 4 2 2 3 2" xfId="15515"/>
    <cellStyle name="Normal 26 2 3 4 2 2 4" xfId="15516"/>
    <cellStyle name="Normal 26 2 3 4 2 3" xfId="15517"/>
    <cellStyle name="Normal 26 2 3 4 2 3 2" xfId="15518"/>
    <cellStyle name="Normal 26 2 3 4 2 3 2 2" xfId="15519"/>
    <cellStyle name="Normal 26 2 3 4 2 3 3" xfId="15520"/>
    <cellStyle name="Normal 26 2 3 4 2 4" xfId="15521"/>
    <cellStyle name="Normal 26 2 3 4 2 4 2" xfId="15522"/>
    <cellStyle name="Normal 26 2 3 4 2 5" xfId="15523"/>
    <cellStyle name="Normal 26 2 3 4 3" xfId="15524"/>
    <cellStyle name="Normal 26 2 3 4 3 2" xfId="15525"/>
    <cellStyle name="Normal 26 2 3 4 3 2 2" xfId="15526"/>
    <cellStyle name="Normal 26 2 3 4 3 2 2 2" xfId="15527"/>
    <cellStyle name="Normal 26 2 3 4 3 2 3" xfId="15528"/>
    <cellStyle name="Normal 26 2 3 4 3 3" xfId="15529"/>
    <cellStyle name="Normal 26 2 3 4 3 3 2" xfId="15530"/>
    <cellStyle name="Normal 26 2 3 4 3 4" xfId="15531"/>
    <cellStyle name="Normal 26 2 3 4 4" xfId="15532"/>
    <cellStyle name="Normal 26 2 3 4 4 2" xfId="15533"/>
    <cellStyle name="Normal 26 2 3 4 4 2 2" xfId="15534"/>
    <cellStyle name="Normal 26 2 3 4 4 3" xfId="15535"/>
    <cellStyle name="Normal 26 2 3 4 5" xfId="15536"/>
    <cellStyle name="Normal 26 2 3 4 5 2" xfId="15537"/>
    <cellStyle name="Normal 26 2 3 4 6" xfId="15538"/>
    <cellStyle name="Normal 26 2 3 5" xfId="15539"/>
    <cellStyle name="Normal 26 2 3 5 2" xfId="15540"/>
    <cellStyle name="Normal 26 2 3 5 2 2" xfId="15541"/>
    <cellStyle name="Normal 26 2 3 5 2 2 2" xfId="15542"/>
    <cellStyle name="Normal 26 2 3 5 2 2 2 2" xfId="15543"/>
    <cellStyle name="Normal 26 2 3 5 2 2 3" xfId="15544"/>
    <cellStyle name="Normal 26 2 3 5 2 3" xfId="15545"/>
    <cellStyle name="Normal 26 2 3 5 2 3 2" xfId="15546"/>
    <cellStyle name="Normal 26 2 3 5 2 4" xfId="15547"/>
    <cellStyle name="Normal 26 2 3 5 3" xfId="15548"/>
    <cellStyle name="Normal 26 2 3 5 3 2" xfId="15549"/>
    <cellStyle name="Normal 26 2 3 5 3 2 2" xfId="15550"/>
    <cellStyle name="Normal 26 2 3 5 3 3" xfId="15551"/>
    <cellStyle name="Normal 26 2 3 5 4" xfId="15552"/>
    <cellStyle name="Normal 26 2 3 5 4 2" xfId="15553"/>
    <cellStyle name="Normal 26 2 3 5 5" xfId="15554"/>
    <cellStyle name="Normal 26 2 3 6" xfId="15555"/>
    <cellStyle name="Normal 26 2 3 6 2" xfId="15556"/>
    <cellStyle name="Normal 26 2 3 6 2 2" xfId="15557"/>
    <cellStyle name="Normal 26 2 3 6 2 2 2" xfId="15558"/>
    <cellStyle name="Normal 26 2 3 6 2 3" xfId="15559"/>
    <cellStyle name="Normal 26 2 3 6 3" xfId="15560"/>
    <cellStyle name="Normal 26 2 3 6 3 2" xfId="15561"/>
    <cellStyle name="Normal 26 2 3 6 4" xfId="15562"/>
    <cellStyle name="Normal 26 2 3 7" xfId="15563"/>
    <cellStyle name="Normal 26 2 3 7 2" xfId="15564"/>
    <cellStyle name="Normal 26 2 3 7 2 2" xfId="15565"/>
    <cellStyle name="Normal 26 2 3 7 3" xfId="15566"/>
    <cellStyle name="Normal 26 2 3 8" xfId="15567"/>
    <cellStyle name="Normal 26 2 3 8 2" xfId="15568"/>
    <cellStyle name="Normal 26 2 3 9" xfId="15569"/>
    <cellStyle name="Normal 26 3" xfId="15570"/>
    <cellStyle name="Normal 26 4" xfId="14800"/>
    <cellStyle name="Normal 27" xfId="2881"/>
    <cellStyle name="Normal 27 2" xfId="15572"/>
    <cellStyle name="Normal 27 2 2" xfId="15573"/>
    <cellStyle name="Normal 27 3" xfId="15574"/>
    <cellStyle name="Normal 27 4" xfId="15571"/>
    <cellStyle name="Normal 28" xfId="2882"/>
    <cellStyle name="Normal 28 2" xfId="15576"/>
    <cellStyle name="Normal 28 2 2" xfId="15577"/>
    <cellStyle name="Normal 28 3" xfId="15578"/>
    <cellStyle name="Normal 28 4" xfId="15575"/>
    <cellStyle name="Normal 29" xfId="2883"/>
    <cellStyle name="Normal 29 10" xfId="15580"/>
    <cellStyle name="Normal 29 10 2" xfId="15581"/>
    <cellStyle name="Normal 29 10 2 2" xfId="15582"/>
    <cellStyle name="Normal 29 10 3" xfId="15583"/>
    <cellStyle name="Normal 29 11" xfId="15584"/>
    <cellStyle name="Normal 29 11 2" xfId="15585"/>
    <cellStyle name="Normal 29 12" xfId="15586"/>
    <cellStyle name="Normal 29 13" xfId="15587"/>
    <cellStyle name="Normal 29 14" xfId="15579"/>
    <cellStyle name="Normal 29 2" xfId="15588"/>
    <cellStyle name="Normal 29 2 10" xfId="15589"/>
    <cellStyle name="Normal 29 2 2" xfId="15590"/>
    <cellStyle name="Normal 29 2 3" xfId="15591"/>
    <cellStyle name="Normal 29 2 3 2" xfId="15592"/>
    <cellStyle name="Normal 29 2 3 2 2" xfId="15593"/>
    <cellStyle name="Normal 29 2 3 2 2 2" xfId="15594"/>
    <cellStyle name="Normal 29 2 3 2 2 2 2" xfId="15595"/>
    <cellStyle name="Normal 29 2 3 2 2 2 2 2" xfId="15596"/>
    <cellStyle name="Normal 29 2 3 2 2 2 2 2 2" xfId="15597"/>
    <cellStyle name="Normal 29 2 3 2 2 2 2 3" xfId="15598"/>
    <cellStyle name="Normal 29 2 3 2 2 2 3" xfId="15599"/>
    <cellStyle name="Normal 29 2 3 2 2 2 3 2" xfId="15600"/>
    <cellStyle name="Normal 29 2 3 2 2 2 4" xfId="15601"/>
    <cellStyle name="Normal 29 2 3 2 2 3" xfId="15602"/>
    <cellStyle name="Normal 29 2 3 2 2 3 2" xfId="15603"/>
    <cellStyle name="Normal 29 2 3 2 2 3 2 2" xfId="15604"/>
    <cellStyle name="Normal 29 2 3 2 2 3 3" xfId="15605"/>
    <cellStyle name="Normal 29 2 3 2 2 4" xfId="15606"/>
    <cellStyle name="Normal 29 2 3 2 2 4 2" xfId="15607"/>
    <cellStyle name="Normal 29 2 3 2 2 5" xfId="15608"/>
    <cellStyle name="Normal 29 2 3 2 3" xfId="15609"/>
    <cellStyle name="Normal 29 2 3 2 3 2" xfId="15610"/>
    <cellStyle name="Normal 29 2 3 2 3 2 2" xfId="15611"/>
    <cellStyle name="Normal 29 2 3 2 3 2 2 2" xfId="15612"/>
    <cellStyle name="Normal 29 2 3 2 3 2 3" xfId="15613"/>
    <cellStyle name="Normal 29 2 3 2 3 3" xfId="15614"/>
    <cellStyle name="Normal 29 2 3 2 3 3 2" xfId="15615"/>
    <cellStyle name="Normal 29 2 3 2 3 4" xfId="15616"/>
    <cellStyle name="Normal 29 2 3 2 4" xfId="15617"/>
    <cellStyle name="Normal 29 2 3 2 4 2" xfId="15618"/>
    <cellStyle name="Normal 29 2 3 2 4 2 2" xfId="15619"/>
    <cellStyle name="Normal 29 2 3 2 4 3" xfId="15620"/>
    <cellStyle name="Normal 29 2 3 2 5" xfId="15621"/>
    <cellStyle name="Normal 29 2 3 2 5 2" xfId="15622"/>
    <cellStyle name="Normal 29 2 3 2 6" xfId="15623"/>
    <cellStyle name="Normal 29 2 3 3" xfId="15624"/>
    <cellStyle name="Normal 29 2 3 3 2" xfId="15625"/>
    <cellStyle name="Normal 29 2 3 3 2 2" xfId="15626"/>
    <cellStyle name="Normal 29 2 3 3 2 2 2" xfId="15627"/>
    <cellStyle name="Normal 29 2 3 3 2 2 2 2" xfId="15628"/>
    <cellStyle name="Normal 29 2 3 3 2 2 3" xfId="15629"/>
    <cellStyle name="Normal 29 2 3 3 2 3" xfId="15630"/>
    <cellStyle name="Normal 29 2 3 3 2 3 2" xfId="15631"/>
    <cellStyle name="Normal 29 2 3 3 2 4" xfId="15632"/>
    <cellStyle name="Normal 29 2 3 3 3" xfId="15633"/>
    <cellStyle name="Normal 29 2 3 3 3 2" xfId="15634"/>
    <cellStyle name="Normal 29 2 3 3 3 2 2" xfId="15635"/>
    <cellStyle name="Normal 29 2 3 3 3 3" xfId="15636"/>
    <cellStyle name="Normal 29 2 3 3 4" xfId="15637"/>
    <cellStyle name="Normal 29 2 3 3 4 2" xfId="15638"/>
    <cellStyle name="Normal 29 2 3 3 5" xfId="15639"/>
    <cellStyle name="Normal 29 2 3 4" xfId="15640"/>
    <cellStyle name="Normal 29 2 3 4 2" xfId="15641"/>
    <cellStyle name="Normal 29 2 3 4 2 2" xfId="15642"/>
    <cellStyle name="Normal 29 2 3 4 2 2 2" xfId="15643"/>
    <cellStyle name="Normal 29 2 3 4 2 3" xfId="15644"/>
    <cellStyle name="Normal 29 2 3 4 3" xfId="15645"/>
    <cellStyle name="Normal 29 2 3 4 3 2" xfId="15646"/>
    <cellStyle name="Normal 29 2 3 4 4" xfId="15647"/>
    <cellStyle name="Normal 29 2 3 5" xfId="15648"/>
    <cellStyle name="Normal 29 2 3 5 2" xfId="15649"/>
    <cellStyle name="Normal 29 2 3 5 2 2" xfId="15650"/>
    <cellStyle name="Normal 29 2 3 5 3" xfId="15651"/>
    <cellStyle name="Normal 29 2 3 6" xfId="15652"/>
    <cellStyle name="Normal 29 2 3 6 2" xfId="15653"/>
    <cellStyle name="Normal 29 2 3 7" xfId="15654"/>
    <cellStyle name="Normal 29 2 4" xfId="15655"/>
    <cellStyle name="Normal 29 2 4 2" xfId="15656"/>
    <cellStyle name="Normal 29 2 4 2 2" xfId="15657"/>
    <cellStyle name="Normal 29 2 4 2 2 2" xfId="15658"/>
    <cellStyle name="Normal 29 2 4 2 2 2 2" xfId="15659"/>
    <cellStyle name="Normal 29 2 4 2 2 2 2 2" xfId="15660"/>
    <cellStyle name="Normal 29 2 4 2 2 2 2 2 2" xfId="15661"/>
    <cellStyle name="Normal 29 2 4 2 2 2 2 3" xfId="15662"/>
    <cellStyle name="Normal 29 2 4 2 2 2 3" xfId="15663"/>
    <cellStyle name="Normal 29 2 4 2 2 2 3 2" xfId="15664"/>
    <cellStyle name="Normal 29 2 4 2 2 2 4" xfId="15665"/>
    <cellStyle name="Normal 29 2 4 2 2 3" xfId="15666"/>
    <cellStyle name="Normal 29 2 4 2 2 3 2" xfId="15667"/>
    <cellStyle name="Normal 29 2 4 2 2 3 2 2" xfId="15668"/>
    <cellStyle name="Normal 29 2 4 2 2 3 3" xfId="15669"/>
    <cellStyle name="Normal 29 2 4 2 2 4" xfId="15670"/>
    <cellStyle name="Normal 29 2 4 2 2 4 2" xfId="15671"/>
    <cellStyle name="Normal 29 2 4 2 2 5" xfId="15672"/>
    <cellStyle name="Normal 29 2 4 2 3" xfId="15673"/>
    <cellStyle name="Normal 29 2 4 2 3 2" xfId="15674"/>
    <cellStyle name="Normal 29 2 4 2 3 2 2" xfId="15675"/>
    <cellStyle name="Normal 29 2 4 2 3 2 2 2" xfId="15676"/>
    <cellStyle name="Normal 29 2 4 2 3 2 3" xfId="15677"/>
    <cellStyle name="Normal 29 2 4 2 3 3" xfId="15678"/>
    <cellStyle name="Normal 29 2 4 2 3 3 2" xfId="15679"/>
    <cellStyle name="Normal 29 2 4 2 3 4" xfId="15680"/>
    <cellStyle name="Normal 29 2 4 2 4" xfId="15681"/>
    <cellStyle name="Normal 29 2 4 2 4 2" xfId="15682"/>
    <cellStyle name="Normal 29 2 4 2 4 2 2" xfId="15683"/>
    <cellStyle name="Normal 29 2 4 2 4 3" xfId="15684"/>
    <cellStyle name="Normal 29 2 4 2 5" xfId="15685"/>
    <cellStyle name="Normal 29 2 4 2 5 2" xfId="15686"/>
    <cellStyle name="Normal 29 2 4 2 6" xfId="15687"/>
    <cellStyle name="Normal 29 2 4 3" xfId="15688"/>
    <cellStyle name="Normal 29 2 4 3 2" xfId="15689"/>
    <cellStyle name="Normal 29 2 4 3 2 2" xfId="15690"/>
    <cellStyle name="Normal 29 2 4 3 2 2 2" xfId="15691"/>
    <cellStyle name="Normal 29 2 4 3 2 2 2 2" xfId="15692"/>
    <cellStyle name="Normal 29 2 4 3 2 2 3" xfId="15693"/>
    <cellStyle name="Normal 29 2 4 3 2 3" xfId="15694"/>
    <cellStyle name="Normal 29 2 4 3 2 3 2" xfId="15695"/>
    <cellStyle name="Normal 29 2 4 3 2 4" xfId="15696"/>
    <cellStyle name="Normal 29 2 4 3 3" xfId="15697"/>
    <cellStyle name="Normal 29 2 4 3 3 2" xfId="15698"/>
    <cellStyle name="Normal 29 2 4 3 3 2 2" xfId="15699"/>
    <cellStyle name="Normal 29 2 4 3 3 3" xfId="15700"/>
    <cellStyle name="Normal 29 2 4 3 4" xfId="15701"/>
    <cellStyle name="Normal 29 2 4 3 4 2" xfId="15702"/>
    <cellStyle name="Normal 29 2 4 3 5" xfId="15703"/>
    <cellStyle name="Normal 29 2 4 4" xfId="15704"/>
    <cellStyle name="Normal 29 2 4 4 2" xfId="15705"/>
    <cellStyle name="Normal 29 2 4 4 2 2" xfId="15706"/>
    <cellStyle name="Normal 29 2 4 4 2 2 2" xfId="15707"/>
    <cellStyle name="Normal 29 2 4 4 2 3" xfId="15708"/>
    <cellStyle name="Normal 29 2 4 4 3" xfId="15709"/>
    <cellStyle name="Normal 29 2 4 4 3 2" xfId="15710"/>
    <cellStyle name="Normal 29 2 4 4 4" xfId="15711"/>
    <cellStyle name="Normal 29 2 4 5" xfId="15712"/>
    <cellStyle name="Normal 29 2 4 5 2" xfId="15713"/>
    <cellStyle name="Normal 29 2 4 5 2 2" xfId="15714"/>
    <cellStyle name="Normal 29 2 4 5 3" xfId="15715"/>
    <cellStyle name="Normal 29 2 4 6" xfId="15716"/>
    <cellStyle name="Normal 29 2 4 6 2" xfId="15717"/>
    <cellStyle name="Normal 29 2 4 7" xfId="15718"/>
    <cellStyle name="Normal 29 2 5" xfId="15719"/>
    <cellStyle name="Normal 29 2 5 2" xfId="15720"/>
    <cellStyle name="Normal 29 2 5 2 2" xfId="15721"/>
    <cellStyle name="Normal 29 2 5 2 2 2" xfId="15722"/>
    <cellStyle name="Normal 29 2 5 2 2 2 2" xfId="15723"/>
    <cellStyle name="Normal 29 2 5 2 2 2 2 2" xfId="15724"/>
    <cellStyle name="Normal 29 2 5 2 2 2 3" xfId="15725"/>
    <cellStyle name="Normal 29 2 5 2 2 3" xfId="15726"/>
    <cellStyle name="Normal 29 2 5 2 2 3 2" xfId="15727"/>
    <cellStyle name="Normal 29 2 5 2 2 4" xfId="15728"/>
    <cellStyle name="Normal 29 2 5 2 3" xfId="15729"/>
    <cellStyle name="Normal 29 2 5 2 3 2" xfId="15730"/>
    <cellStyle name="Normal 29 2 5 2 3 2 2" xfId="15731"/>
    <cellStyle name="Normal 29 2 5 2 3 3" xfId="15732"/>
    <cellStyle name="Normal 29 2 5 2 4" xfId="15733"/>
    <cellStyle name="Normal 29 2 5 2 4 2" xfId="15734"/>
    <cellStyle name="Normal 29 2 5 2 5" xfId="15735"/>
    <cellStyle name="Normal 29 2 5 3" xfId="15736"/>
    <cellStyle name="Normal 29 2 5 3 2" xfId="15737"/>
    <cellStyle name="Normal 29 2 5 3 2 2" xfId="15738"/>
    <cellStyle name="Normal 29 2 5 3 2 2 2" xfId="15739"/>
    <cellStyle name="Normal 29 2 5 3 2 3" xfId="15740"/>
    <cellStyle name="Normal 29 2 5 3 3" xfId="15741"/>
    <cellStyle name="Normal 29 2 5 3 3 2" xfId="15742"/>
    <cellStyle name="Normal 29 2 5 3 4" xfId="15743"/>
    <cellStyle name="Normal 29 2 5 4" xfId="15744"/>
    <cellStyle name="Normal 29 2 5 4 2" xfId="15745"/>
    <cellStyle name="Normal 29 2 5 4 2 2" xfId="15746"/>
    <cellStyle name="Normal 29 2 5 4 3" xfId="15747"/>
    <cellStyle name="Normal 29 2 5 5" xfId="15748"/>
    <cellStyle name="Normal 29 2 5 5 2" xfId="15749"/>
    <cellStyle name="Normal 29 2 5 6" xfId="15750"/>
    <cellStyle name="Normal 29 2 6" xfId="15751"/>
    <cellStyle name="Normal 29 2 6 2" xfId="15752"/>
    <cellStyle name="Normal 29 2 6 2 2" xfId="15753"/>
    <cellStyle name="Normal 29 2 6 2 2 2" xfId="15754"/>
    <cellStyle name="Normal 29 2 6 2 2 2 2" xfId="15755"/>
    <cellStyle name="Normal 29 2 6 2 2 3" xfId="15756"/>
    <cellStyle name="Normal 29 2 6 2 3" xfId="15757"/>
    <cellStyle name="Normal 29 2 6 2 3 2" xfId="15758"/>
    <cellStyle name="Normal 29 2 6 2 4" xfId="15759"/>
    <cellStyle name="Normal 29 2 6 3" xfId="15760"/>
    <cellStyle name="Normal 29 2 6 3 2" xfId="15761"/>
    <cellStyle name="Normal 29 2 6 3 2 2" xfId="15762"/>
    <cellStyle name="Normal 29 2 6 3 3" xfId="15763"/>
    <cellStyle name="Normal 29 2 6 4" xfId="15764"/>
    <cellStyle name="Normal 29 2 6 4 2" xfId="15765"/>
    <cellStyle name="Normal 29 2 6 5" xfId="15766"/>
    <cellStyle name="Normal 29 2 7" xfId="15767"/>
    <cellStyle name="Normal 29 2 7 2" xfId="15768"/>
    <cellStyle name="Normal 29 2 7 2 2" xfId="15769"/>
    <cellStyle name="Normal 29 2 7 2 2 2" xfId="15770"/>
    <cellStyle name="Normal 29 2 7 2 3" xfId="15771"/>
    <cellStyle name="Normal 29 2 7 3" xfId="15772"/>
    <cellStyle name="Normal 29 2 7 3 2" xfId="15773"/>
    <cellStyle name="Normal 29 2 7 4" xfId="15774"/>
    <cellStyle name="Normal 29 2 8" xfId="15775"/>
    <cellStyle name="Normal 29 2 8 2" xfId="15776"/>
    <cellStyle name="Normal 29 2 8 2 2" xfId="15777"/>
    <cellStyle name="Normal 29 2 8 3" xfId="15778"/>
    <cellStyle name="Normal 29 2 9" xfId="15779"/>
    <cellStyle name="Normal 29 2 9 2" xfId="15780"/>
    <cellStyle name="Normal 29 3" xfId="15781"/>
    <cellStyle name="Normal 29 3 2" xfId="15782"/>
    <cellStyle name="Normal 29 3 2 2" xfId="15783"/>
    <cellStyle name="Normal 29 3 2 2 2" xfId="15784"/>
    <cellStyle name="Normal 29 3 2 2 2 2" xfId="15785"/>
    <cellStyle name="Normal 29 3 2 2 2 2 2" xfId="15786"/>
    <cellStyle name="Normal 29 3 2 2 2 2 2 2" xfId="15787"/>
    <cellStyle name="Normal 29 3 2 2 2 2 2 2 2" xfId="15788"/>
    <cellStyle name="Normal 29 3 2 2 2 2 2 3" xfId="15789"/>
    <cellStyle name="Normal 29 3 2 2 2 2 3" xfId="15790"/>
    <cellStyle name="Normal 29 3 2 2 2 2 3 2" xfId="15791"/>
    <cellStyle name="Normal 29 3 2 2 2 2 4" xfId="15792"/>
    <cellStyle name="Normal 29 3 2 2 2 3" xfId="15793"/>
    <cellStyle name="Normal 29 3 2 2 2 3 2" xfId="15794"/>
    <cellStyle name="Normal 29 3 2 2 2 3 2 2" xfId="15795"/>
    <cellStyle name="Normal 29 3 2 2 2 3 3" xfId="15796"/>
    <cellStyle name="Normal 29 3 2 2 2 4" xfId="15797"/>
    <cellStyle name="Normal 29 3 2 2 2 4 2" xfId="15798"/>
    <cellStyle name="Normal 29 3 2 2 2 5" xfId="15799"/>
    <cellStyle name="Normal 29 3 2 2 3" xfId="15800"/>
    <cellStyle name="Normal 29 3 2 2 3 2" xfId="15801"/>
    <cellStyle name="Normal 29 3 2 2 3 2 2" xfId="15802"/>
    <cellStyle name="Normal 29 3 2 2 3 2 2 2" xfId="15803"/>
    <cellStyle name="Normal 29 3 2 2 3 2 3" xfId="15804"/>
    <cellStyle name="Normal 29 3 2 2 3 3" xfId="15805"/>
    <cellStyle name="Normal 29 3 2 2 3 3 2" xfId="15806"/>
    <cellStyle name="Normal 29 3 2 2 3 4" xfId="15807"/>
    <cellStyle name="Normal 29 3 2 2 4" xfId="15808"/>
    <cellStyle name="Normal 29 3 2 2 4 2" xfId="15809"/>
    <cellStyle name="Normal 29 3 2 2 4 2 2" xfId="15810"/>
    <cellStyle name="Normal 29 3 2 2 4 3" xfId="15811"/>
    <cellStyle name="Normal 29 3 2 2 5" xfId="15812"/>
    <cellStyle name="Normal 29 3 2 2 5 2" xfId="15813"/>
    <cellStyle name="Normal 29 3 2 2 6" xfId="15814"/>
    <cellStyle name="Normal 29 3 2 3" xfId="15815"/>
    <cellStyle name="Normal 29 3 2 3 2" xfId="15816"/>
    <cellStyle name="Normal 29 3 2 3 2 2" xfId="15817"/>
    <cellStyle name="Normal 29 3 2 3 2 2 2" xfId="15818"/>
    <cellStyle name="Normal 29 3 2 3 2 2 2 2" xfId="15819"/>
    <cellStyle name="Normal 29 3 2 3 2 2 3" xfId="15820"/>
    <cellStyle name="Normal 29 3 2 3 2 3" xfId="15821"/>
    <cellStyle name="Normal 29 3 2 3 2 3 2" xfId="15822"/>
    <cellStyle name="Normal 29 3 2 3 2 4" xfId="15823"/>
    <cellStyle name="Normal 29 3 2 3 3" xfId="15824"/>
    <cellStyle name="Normal 29 3 2 3 3 2" xfId="15825"/>
    <cellStyle name="Normal 29 3 2 3 3 2 2" xfId="15826"/>
    <cellStyle name="Normal 29 3 2 3 3 3" xfId="15827"/>
    <cellStyle name="Normal 29 3 2 3 4" xfId="15828"/>
    <cellStyle name="Normal 29 3 2 3 4 2" xfId="15829"/>
    <cellStyle name="Normal 29 3 2 3 5" xfId="15830"/>
    <cellStyle name="Normal 29 3 2 4" xfId="15831"/>
    <cellStyle name="Normal 29 3 2 4 2" xfId="15832"/>
    <cellStyle name="Normal 29 3 2 4 2 2" xfId="15833"/>
    <cellStyle name="Normal 29 3 2 4 2 2 2" xfId="15834"/>
    <cellStyle name="Normal 29 3 2 4 2 3" xfId="15835"/>
    <cellStyle name="Normal 29 3 2 4 3" xfId="15836"/>
    <cellStyle name="Normal 29 3 2 4 3 2" xfId="15837"/>
    <cellStyle name="Normal 29 3 2 4 4" xfId="15838"/>
    <cellStyle name="Normal 29 3 2 5" xfId="15839"/>
    <cellStyle name="Normal 29 3 2 5 2" xfId="15840"/>
    <cellStyle name="Normal 29 3 2 5 2 2" xfId="15841"/>
    <cellStyle name="Normal 29 3 2 5 3" xfId="15842"/>
    <cellStyle name="Normal 29 3 2 6" xfId="15843"/>
    <cellStyle name="Normal 29 3 2 6 2" xfId="15844"/>
    <cellStyle name="Normal 29 3 2 7" xfId="15845"/>
    <cellStyle name="Normal 29 3 3" xfId="15846"/>
    <cellStyle name="Normal 29 3 3 2" xfId="15847"/>
    <cellStyle name="Normal 29 3 3 2 2" xfId="15848"/>
    <cellStyle name="Normal 29 3 3 2 2 2" xfId="15849"/>
    <cellStyle name="Normal 29 3 3 2 2 2 2" xfId="15850"/>
    <cellStyle name="Normal 29 3 3 2 2 2 2 2" xfId="15851"/>
    <cellStyle name="Normal 29 3 3 2 2 2 3" xfId="15852"/>
    <cellStyle name="Normal 29 3 3 2 2 3" xfId="15853"/>
    <cellStyle name="Normal 29 3 3 2 2 3 2" xfId="15854"/>
    <cellStyle name="Normal 29 3 3 2 2 4" xfId="15855"/>
    <cellStyle name="Normal 29 3 3 2 3" xfId="15856"/>
    <cellStyle name="Normal 29 3 3 2 3 2" xfId="15857"/>
    <cellStyle name="Normal 29 3 3 2 3 2 2" xfId="15858"/>
    <cellStyle name="Normal 29 3 3 2 3 3" xfId="15859"/>
    <cellStyle name="Normal 29 3 3 2 4" xfId="15860"/>
    <cellStyle name="Normal 29 3 3 2 4 2" xfId="15861"/>
    <cellStyle name="Normal 29 3 3 2 5" xfId="15862"/>
    <cellStyle name="Normal 29 3 3 3" xfId="15863"/>
    <cellStyle name="Normal 29 3 3 3 2" xfId="15864"/>
    <cellStyle name="Normal 29 3 3 3 2 2" xfId="15865"/>
    <cellStyle name="Normal 29 3 3 3 2 2 2" xfId="15866"/>
    <cellStyle name="Normal 29 3 3 3 2 3" xfId="15867"/>
    <cellStyle name="Normal 29 3 3 3 3" xfId="15868"/>
    <cellStyle name="Normal 29 3 3 3 3 2" xfId="15869"/>
    <cellStyle name="Normal 29 3 3 3 4" xfId="15870"/>
    <cellStyle name="Normal 29 3 3 4" xfId="15871"/>
    <cellStyle name="Normal 29 3 3 4 2" xfId="15872"/>
    <cellStyle name="Normal 29 3 3 4 2 2" xfId="15873"/>
    <cellStyle name="Normal 29 3 3 4 3" xfId="15874"/>
    <cellStyle name="Normal 29 3 3 5" xfId="15875"/>
    <cellStyle name="Normal 29 3 3 5 2" xfId="15876"/>
    <cellStyle name="Normal 29 3 3 6" xfId="15877"/>
    <cellStyle name="Normal 29 3 4" xfId="15878"/>
    <cellStyle name="Normal 29 3 4 2" xfId="15879"/>
    <cellStyle name="Normal 29 3 4 2 2" xfId="15880"/>
    <cellStyle name="Normal 29 3 4 2 2 2" xfId="15881"/>
    <cellStyle name="Normal 29 3 4 2 2 2 2" xfId="15882"/>
    <cellStyle name="Normal 29 3 4 2 2 3" xfId="15883"/>
    <cellStyle name="Normal 29 3 4 2 3" xfId="15884"/>
    <cellStyle name="Normal 29 3 4 2 3 2" xfId="15885"/>
    <cellStyle name="Normal 29 3 4 2 4" xfId="15886"/>
    <cellStyle name="Normal 29 3 4 3" xfId="15887"/>
    <cellStyle name="Normal 29 3 4 3 2" xfId="15888"/>
    <cellStyle name="Normal 29 3 4 3 2 2" xfId="15889"/>
    <cellStyle name="Normal 29 3 4 3 3" xfId="15890"/>
    <cellStyle name="Normal 29 3 4 4" xfId="15891"/>
    <cellStyle name="Normal 29 3 4 4 2" xfId="15892"/>
    <cellStyle name="Normal 29 3 4 5" xfId="15893"/>
    <cellStyle name="Normal 29 3 5" xfId="15894"/>
    <cellStyle name="Normal 29 3 5 2" xfId="15895"/>
    <cellStyle name="Normal 29 3 5 2 2" xfId="15896"/>
    <cellStyle name="Normal 29 3 5 2 2 2" xfId="15897"/>
    <cellStyle name="Normal 29 3 5 2 3" xfId="15898"/>
    <cellStyle name="Normal 29 3 5 3" xfId="15899"/>
    <cellStyle name="Normal 29 3 5 3 2" xfId="15900"/>
    <cellStyle name="Normal 29 3 5 4" xfId="15901"/>
    <cellStyle name="Normal 29 3 6" xfId="15902"/>
    <cellStyle name="Normal 29 3 6 2" xfId="15903"/>
    <cellStyle name="Normal 29 3 6 2 2" xfId="15904"/>
    <cellStyle name="Normal 29 3 6 3" xfId="15905"/>
    <cellStyle name="Normal 29 3 7" xfId="15906"/>
    <cellStyle name="Normal 29 3 7 2" xfId="15907"/>
    <cellStyle name="Normal 29 3 8" xfId="15908"/>
    <cellStyle name="Normal 29 4" xfId="15909"/>
    <cellStyle name="Normal 29 4 2" xfId="15910"/>
    <cellStyle name="Normal 29 4 2 2" xfId="15911"/>
    <cellStyle name="Normal 29 4 2 2 2" xfId="15912"/>
    <cellStyle name="Normal 29 4 2 2 2 2" xfId="15913"/>
    <cellStyle name="Normal 29 4 2 2 2 2 2" xfId="15914"/>
    <cellStyle name="Normal 29 4 2 2 2 2 2 2" xfId="15915"/>
    <cellStyle name="Normal 29 4 2 2 2 2 3" xfId="15916"/>
    <cellStyle name="Normal 29 4 2 2 2 3" xfId="15917"/>
    <cellStyle name="Normal 29 4 2 2 2 3 2" xfId="15918"/>
    <cellStyle name="Normal 29 4 2 2 2 4" xfId="15919"/>
    <cellStyle name="Normal 29 4 2 2 3" xfId="15920"/>
    <cellStyle name="Normal 29 4 2 2 3 2" xfId="15921"/>
    <cellStyle name="Normal 29 4 2 2 3 2 2" xfId="15922"/>
    <cellStyle name="Normal 29 4 2 2 3 3" xfId="15923"/>
    <cellStyle name="Normal 29 4 2 2 4" xfId="15924"/>
    <cellStyle name="Normal 29 4 2 2 4 2" xfId="15925"/>
    <cellStyle name="Normal 29 4 2 2 5" xfId="15926"/>
    <cellStyle name="Normal 29 4 2 3" xfId="15927"/>
    <cellStyle name="Normal 29 4 2 3 2" xfId="15928"/>
    <cellStyle name="Normal 29 4 2 3 2 2" xfId="15929"/>
    <cellStyle name="Normal 29 4 2 3 2 2 2" xfId="15930"/>
    <cellStyle name="Normal 29 4 2 3 2 3" xfId="15931"/>
    <cellStyle name="Normal 29 4 2 3 3" xfId="15932"/>
    <cellStyle name="Normal 29 4 2 3 3 2" xfId="15933"/>
    <cellStyle name="Normal 29 4 2 3 4" xfId="15934"/>
    <cellStyle name="Normal 29 4 2 4" xfId="15935"/>
    <cellStyle name="Normal 29 4 2 4 2" xfId="15936"/>
    <cellStyle name="Normal 29 4 2 4 2 2" xfId="15937"/>
    <cellStyle name="Normal 29 4 2 4 3" xfId="15938"/>
    <cellStyle name="Normal 29 4 2 5" xfId="15939"/>
    <cellStyle name="Normal 29 4 2 5 2" xfId="15940"/>
    <cellStyle name="Normal 29 4 2 6" xfId="15941"/>
    <cellStyle name="Normal 29 4 3" xfId="15942"/>
    <cellStyle name="Normal 29 4 3 2" xfId="15943"/>
    <cellStyle name="Normal 29 4 3 2 2" xfId="15944"/>
    <cellStyle name="Normal 29 4 3 2 2 2" xfId="15945"/>
    <cellStyle name="Normal 29 4 3 2 2 2 2" xfId="15946"/>
    <cellStyle name="Normal 29 4 3 2 2 3" xfId="15947"/>
    <cellStyle name="Normal 29 4 3 2 3" xfId="15948"/>
    <cellStyle name="Normal 29 4 3 2 3 2" xfId="15949"/>
    <cellStyle name="Normal 29 4 3 2 4" xfId="15950"/>
    <cellStyle name="Normal 29 4 3 3" xfId="15951"/>
    <cellStyle name="Normal 29 4 3 3 2" xfId="15952"/>
    <cellStyle name="Normal 29 4 3 3 2 2" xfId="15953"/>
    <cellStyle name="Normal 29 4 3 3 3" xfId="15954"/>
    <cellStyle name="Normal 29 4 3 4" xfId="15955"/>
    <cellStyle name="Normal 29 4 3 4 2" xfId="15956"/>
    <cellStyle name="Normal 29 4 3 5" xfId="15957"/>
    <cellStyle name="Normal 29 4 4" xfId="15958"/>
    <cellStyle name="Normal 29 4 4 2" xfId="15959"/>
    <cellStyle name="Normal 29 4 4 2 2" xfId="15960"/>
    <cellStyle name="Normal 29 4 4 2 2 2" xfId="15961"/>
    <cellStyle name="Normal 29 4 4 2 3" xfId="15962"/>
    <cellStyle name="Normal 29 4 4 3" xfId="15963"/>
    <cellStyle name="Normal 29 4 4 3 2" xfId="15964"/>
    <cellStyle name="Normal 29 4 4 4" xfId="15965"/>
    <cellStyle name="Normal 29 4 5" xfId="15966"/>
    <cellStyle name="Normal 29 4 5 2" xfId="15967"/>
    <cellStyle name="Normal 29 4 5 2 2" xfId="15968"/>
    <cellStyle name="Normal 29 4 5 3" xfId="15969"/>
    <cellStyle name="Normal 29 4 6" xfId="15970"/>
    <cellStyle name="Normal 29 4 6 2" xfId="15971"/>
    <cellStyle name="Normal 29 4 7" xfId="15972"/>
    <cellStyle name="Normal 29 5" xfId="15973"/>
    <cellStyle name="Normal 29 5 2" xfId="15974"/>
    <cellStyle name="Normal 29 5 2 2" xfId="15975"/>
    <cellStyle name="Normal 29 5 2 2 2" xfId="15976"/>
    <cellStyle name="Normal 29 5 2 2 2 2" xfId="15977"/>
    <cellStyle name="Normal 29 5 2 2 2 2 2" xfId="15978"/>
    <cellStyle name="Normal 29 5 2 2 2 2 2 2" xfId="15979"/>
    <cellStyle name="Normal 29 5 2 2 2 2 3" xfId="15980"/>
    <cellStyle name="Normal 29 5 2 2 2 3" xfId="15981"/>
    <cellStyle name="Normal 29 5 2 2 2 3 2" xfId="15982"/>
    <cellStyle name="Normal 29 5 2 2 2 4" xfId="15983"/>
    <cellStyle name="Normal 29 5 2 2 3" xfId="15984"/>
    <cellStyle name="Normal 29 5 2 2 3 2" xfId="15985"/>
    <cellStyle name="Normal 29 5 2 2 3 2 2" xfId="15986"/>
    <cellStyle name="Normal 29 5 2 2 3 3" xfId="15987"/>
    <cellStyle name="Normal 29 5 2 2 4" xfId="15988"/>
    <cellStyle name="Normal 29 5 2 2 4 2" xfId="15989"/>
    <cellStyle name="Normal 29 5 2 2 5" xfId="15990"/>
    <cellStyle name="Normal 29 5 2 3" xfId="15991"/>
    <cellStyle name="Normal 29 5 2 3 2" xfId="15992"/>
    <cellStyle name="Normal 29 5 2 3 2 2" xfId="15993"/>
    <cellStyle name="Normal 29 5 2 3 2 2 2" xfId="15994"/>
    <cellStyle name="Normal 29 5 2 3 2 3" xfId="15995"/>
    <cellStyle name="Normal 29 5 2 3 3" xfId="15996"/>
    <cellStyle name="Normal 29 5 2 3 3 2" xfId="15997"/>
    <cellStyle name="Normal 29 5 2 3 4" xfId="15998"/>
    <cellStyle name="Normal 29 5 2 4" xfId="15999"/>
    <cellStyle name="Normal 29 5 2 4 2" xfId="16000"/>
    <cellStyle name="Normal 29 5 2 4 2 2" xfId="16001"/>
    <cellStyle name="Normal 29 5 2 4 3" xfId="16002"/>
    <cellStyle name="Normal 29 5 2 5" xfId="16003"/>
    <cellStyle name="Normal 29 5 2 5 2" xfId="16004"/>
    <cellStyle name="Normal 29 5 2 6" xfId="16005"/>
    <cellStyle name="Normal 29 5 3" xfId="16006"/>
    <cellStyle name="Normal 29 5 3 2" xfId="16007"/>
    <cellStyle name="Normal 29 5 3 2 2" xfId="16008"/>
    <cellStyle name="Normal 29 5 3 2 2 2" xfId="16009"/>
    <cellStyle name="Normal 29 5 3 2 2 2 2" xfId="16010"/>
    <cellStyle name="Normal 29 5 3 2 2 3" xfId="16011"/>
    <cellStyle name="Normal 29 5 3 2 3" xfId="16012"/>
    <cellStyle name="Normal 29 5 3 2 3 2" xfId="16013"/>
    <cellStyle name="Normal 29 5 3 2 4" xfId="16014"/>
    <cellStyle name="Normal 29 5 3 3" xfId="16015"/>
    <cellStyle name="Normal 29 5 3 3 2" xfId="16016"/>
    <cellStyle name="Normal 29 5 3 3 2 2" xfId="16017"/>
    <cellStyle name="Normal 29 5 3 3 3" xfId="16018"/>
    <cellStyle name="Normal 29 5 3 4" xfId="16019"/>
    <cellStyle name="Normal 29 5 3 4 2" xfId="16020"/>
    <cellStyle name="Normal 29 5 3 5" xfId="16021"/>
    <cellStyle name="Normal 29 5 4" xfId="16022"/>
    <cellStyle name="Normal 29 5 4 2" xfId="16023"/>
    <cellStyle name="Normal 29 5 4 2 2" xfId="16024"/>
    <cellStyle name="Normal 29 5 4 2 2 2" xfId="16025"/>
    <cellStyle name="Normal 29 5 4 2 3" xfId="16026"/>
    <cellStyle name="Normal 29 5 4 3" xfId="16027"/>
    <cellStyle name="Normal 29 5 4 3 2" xfId="16028"/>
    <cellStyle name="Normal 29 5 4 4" xfId="16029"/>
    <cellStyle name="Normal 29 5 5" xfId="16030"/>
    <cellStyle name="Normal 29 5 5 2" xfId="16031"/>
    <cellStyle name="Normal 29 5 5 2 2" xfId="16032"/>
    <cellStyle name="Normal 29 5 5 3" xfId="16033"/>
    <cellStyle name="Normal 29 5 6" xfId="16034"/>
    <cellStyle name="Normal 29 5 6 2" xfId="16035"/>
    <cellStyle name="Normal 29 5 7" xfId="16036"/>
    <cellStyle name="Normal 29 6" xfId="16037"/>
    <cellStyle name="Normal 29 6 2" xfId="16038"/>
    <cellStyle name="Normal 29 6 2 2" xfId="16039"/>
    <cellStyle name="Normal 29 6 2 2 2" xfId="16040"/>
    <cellStyle name="Normal 29 6 2 2 2 2" xfId="16041"/>
    <cellStyle name="Normal 29 6 2 2 2 2 2" xfId="16042"/>
    <cellStyle name="Normal 29 6 2 2 2 2 2 2" xfId="16043"/>
    <cellStyle name="Normal 29 6 2 2 2 2 3" xfId="16044"/>
    <cellStyle name="Normal 29 6 2 2 2 3" xfId="16045"/>
    <cellStyle name="Normal 29 6 2 2 2 3 2" xfId="16046"/>
    <cellStyle name="Normal 29 6 2 2 2 4" xfId="16047"/>
    <cellStyle name="Normal 29 6 2 2 3" xfId="16048"/>
    <cellStyle name="Normal 29 6 2 2 3 2" xfId="16049"/>
    <cellStyle name="Normal 29 6 2 2 3 2 2" xfId="16050"/>
    <cellStyle name="Normal 29 6 2 2 3 3" xfId="16051"/>
    <cellStyle name="Normal 29 6 2 2 4" xfId="16052"/>
    <cellStyle name="Normal 29 6 2 2 4 2" xfId="16053"/>
    <cellStyle name="Normal 29 6 2 2 5" xfId="16054"/>
    <cellStyle name="Normal 29 6 2 3" xfId="16055"/>
    <cellStyle name="Normal 29 6 2 3 2" xfId="16056"/>
    <cellStyle name="Normal 29 6 2 3 2 2" xfId="16057"/>
    <cellStyle name="Normal 29 6 2 3 2 2 2" xfId="16058"/>
    <cellStyle name="Normal 29 6 2 3 2 3" xfId="16059"/>
    <cellStyle name="Normal 29 6 2 3 3" xfId="16060"/>
    <cellStyle name="Normal 29 6 2 3 3 2" xfId="16061"/>
    <cellStyle name="Normal 29 6 2 3 4" xfId="16062"/>
    <cellStyle name="Normal 29 6 2 4" xfId="16063"/>
    <cellStyle name="Normal 29 6 2 4 2" xfId="16064"/>
    <cellStyle name="Normal 29 6 2 4 2 2" xfId="16065"/>
    <cellStyle name="Normal 29 6 2 4 3" xfId="16066"/>
    <cellStyle name="Normal 29 6 2 5" xfId="16067"/>
    <cellStyle name="Normal 29 6 2 5 2" xfId="16068"/>
    <cellStyle name="Normal 29 6 2 6" xfId="16069"/>
    <cellStyle name="Normal 29 6 3" xfId="16070"/>
    <cellStyle name="Normal 29 6 3 2" xfId="16071"/>
    <cellStyle name="Normal 29 6 3 2 2" xfId="16072"/>
    <cellStyle name="Normal 29 6 3 2 2 2" xfId="16073"/>
    <cellStyle name="Normal 29 6 3 2 2 2 2" xfId="16074"/>
    <cellStyle name="Normal 29 6 3 2 2 3" xfId="16075"/>
    <cellStyle name="Normal 29 6 3 2 3" xfId="16076"/>
    <cellStyle name="Normal 29 6 3 2 3 2" xfId="16077"/>
    <cellStyle name="Normal 29 6 3 2 4" xfId="16078"/>
    <cellStyle name="Normal 29 6 3 3" xfId="16079"/>
    <cellStyle name="Normal 29 6 3 3 2" xfId="16080"/>
    <cellStyle name="Normal 29 6 3 3 2 2" xfId="16081"/>
    <cellStyle name="Normal 29 6 3 3 3" xfId="16082"/>
    <cellStyle name="Normal 29 6 3 4" xfId="16083"/>
    <cellStyle name="Normal 29 6 3 4 2" xfId="16084"/>
    <cellStyle name="Normal 29 6 3 5" xfId="16085"/>
    <cellStyle name="Normal 29 6 4" xfId="16086"/>
    <cellStyle name="Normal 29 6 4 2" xfId="16087"/>
    <cellStyle name="Normal 29 6 4 2 2" xfId="16088"/>
    <cellStyle name="Normal 29 6 4 2 2 2" xfId="16089"/>
    <cellStyle name="Normal 29 6 4 2 3" xfId="16090"/>
    <cellStyle name="Normal 29 6 4 3" xfId="16091"/>
    <cellStyle name="Normal 29 6 4 3 2" xfId="16092"/>
    <cellStyle name="Normal 29 6 4 4" xfId="16093"/>
    <cellStyle name="Normal 29 6 5" xfId="16094"/>
    <cellStyle name="Normal 29 6 5 2" xfId="16095"/>
    <cellStyle name="Normal 29 6 5 2 2" xfId="16096"/>
    <cellStyle name="Normal 29 6 5 3" xfId="16097"/>
    <cellStyle name="Normal 29 6 6" xfId="16098"/>
    <cellStyle name="Normal 29 6 6 2" xfId="16099"/>
    <cellStyle name="Normal 29 6 7" xfId="16100"/>
    <cellStyle name="Normal 29 7" xfId="16101"/>
    <cellStyle name="Normal 29 7 2" xfId="16102"/>
    <cellStyle name="Normal 29 7 2 2" xfId="16103"/>
    <cellStyle name="Normal 29 7 2 2 2" xfId="16104"/>
    <cellStyle name="Normal 29 7 2 2 2 2" xfId="16105"/>
    <cellStyle name="Normal 29 7 2 2 2 2 2" xfId="16106"/>
    <cellStyle name="Normal 29 7 2 2 2 3" xfId="16107"/>
    <cellStyle name="Normal 29 7 2 2 3" xfId="16108"/>
    <cellStyle name="Normal 29 7 2 2 3 2" xfId="16109"/>
    <cellStyle name="Normal 29 7 2 2 4" xfId="16110"/>
    <cellStyle name="Normal 29 7 2 3" xfId="16111"/>
    <cellStyle name="Normal 29 7 2 3 2" xfId="16112"/>
    <cellStyle name="Normal 29 7 2 3 2 2" xfId="16113"/>
    <cellStyle name="Normal 29 7 2 3 3" xfId="16114"/>
    <cellStyle name="Normal 29 7 2 4" xfId="16115"/>
    <cellStyle name="Normal 29 7 2 4 2" xfId="16116"/>
    <cellStyle name="Normal 29 7 2 5" xfId="16117"/>
    <cellStyle name="Normal 29 7 3" xfId="16118"/>
    <cellStyle name="Normal 29 7 3 2" xfId="16119"/>
    <cellStyle name="Normal 29 7 3 2 2" xfId="16120"/>
    <cellStyle name="Normal 29 7 3 2 2 2" xfId="16121"/>
    <cellStyle name="Normal 29 7 3 2 3" xfId="16122"/>
    <cellStyle name="Normal 29 7 3 3" xfId="16123"/>
    <cellStyle name="Normal 29 7 3 3 2" xfId="16124"/>
    <cellStyle name="Normal 29 7 3 4" xfId="16125"/>
    <cellStyle name="Normal 29 7 4" xfId="16126"/>
    <cellStyle name="Normal 29 7 4 2" xfId="16127"/>
    <cellStyle name="Normal 29 7 4 2 2" xfId="16128"/>
    <cellStyle name="Normal 29 7 4 3" xfId="16129"/>
    <cellStyle name="Normal 29 7 5" xfId="16130"/>
    <cellStyle name="Normal 29 7 5 2" xfId="16131"/>
    <cellStyle name="Normal 29 7 6" xfId="16132"/>
    <cellStyle name="Normal 29 8" xfId="16133"/>
    <cellStyle name="Normal 29 8 2" xfId="16134"/>
    <cellStyle name="Normal 29 8 2 2" xfId="16135"/>
    <cellStyle name="Normal 29 8 2 2 2" xfId="16136"/>
    <cellStyle name="Normal 29 8 2 2 2 2" xfId="16137"/>
    <cellStyle name="Normal 29 8 2 2 3" xfId="16138"/>
    <cellStyle name="Normal 29 8 2 3" xfId="16139"/>
    <cellStyle name="Normal 29 8 2 3 2" xfId="16140"/>
    <cellStyle name="Normal 29 8 2 4" xfId="16141"/>
    <cellStyle name="Normal 29 8 3" xfId="16142"/>
    <cellStyle name="Normal 29 8 3 2" xfId="16143"/>
    <cellStyle name="Normal 29 8 3 2 2" xfId="16144"/>
    <cellStyle name="Normal 29 8 3 3" xfId="16145"/>
    <cellStyle name="Normal 29 8 4" xfId="16146"/>
    <cellStyle name="Normal 29 8 4 2" xfId="16147"/>
    <cellStyle name="Normal 29 8 5" xfId="16148"/>
    <cellStyle name="Normal 29 9" xfId="16149"/>
    <cellStyle name="Normal 29 9 2" xfId="16150"/>
    <cellStyle name="Normal 29 9 2 2" xfId="16151"/>
    <cellStyle name="Normal 29 9 2 2 2" xfId="16152"/>
    <cellStyle name="Normal 29 9 2 3" xfId="16153"/>
    <cellStyle name="Normal 29 9 3" xfId="16154"/>
    <cellStyle name="Normal 29 9 3 2" xfId="16155"/>
    <cellStyle name="Normal 29 9 4" xfId="16156"/>
    <cellStyle name="Normal 3" xfId="2884"/>
    <cellStyle name="Normal 3 10" xfId="2885"/>
    <cellStyle name="Normal 3 10 2" xfId="16159"/>
    <cellStyle name="Normal 3 10 2 2" xfId="16160"/>
    <cellStyle name="Normal 3 10 3" xfId="16161"/>
    <cellStyle name="Normal 3 10 4" xfId="16158"/>
    <cellStyle name="Normal 3 10_7. Capital ASM Mar 2" xfId="16162"/>
    <cellStyle name="Normal 3 11" xfId="16163"/>
    <cellStyle name="Normal 3 12" xfId="16164"/>
    <cellStyle name="Normal 3 12 2" xfId="16165"/>
    <cellStyle name="Normal 3 13" xfId="16166"/>
    <cellStyle name="Normal 3 13 2" xfId="16167"/>
    <cellStyle name="Normal 3 14" xfId="16168"/>
    <cellStyle name="Normal 3 15" xfId="16157"/>
    <cellStyle name="Normal 3 2" xfId="2886"/>
    <cellStyle name="Normal 3 2 2" xfId="2887"/>
    <cellStyle name="Normal 3 2 3" xfId="2888"/>
    <cellStyle name="Normal 3 2 4" xfId="16169"/>
    <cellStyle name="Normal 3 2_Chelan PUD Power Costs (8-10)" xfId="2889"/>
    <cellStyle name="Normal 3 3" xfId="2890"/>
    <cellStyle name="Normal 3 3 2" xfId="16171"/>
    <cellStyle name="Normal 3 3 3" xfId="16172"/>
    <cellStyle name="Normal 3 3 4" xfId="16170"/>
    <cellStyle name="Normal 3 4" xfId="2891"/>
    <cellStyle name="Normal 3 4 2" xfId="16174"/>
    <cellStyle name="Normal 3 4 3" xfId="16175"/>
    <cellStyle name="Normal 3 4 4" xfId="16173"/>
    <cellStyle name="Normal 3 5" xfId="2892"/>
    <cellStyle name="Normal 3 5 2" xfId="16177"/>
    <cellStyle name="Normal 3 5 3" xfId="16178"/>
    <cellStyle name="Normal 3 5 4" xfId="16176"/>
    <cellStyle name="Normal 3 6" xfId="2893"/>
    <cellStyle name="Normal 3 6 2" xfId="16180"/>
    <cellStyle name="Normal 3 6 3" xfId="16181"/>
    <cellStyle name="Normal 3 6 4" xfId="16179"/>
    <cellStyle name="Normal 3 7" xfId="2894"/>
    <cellStyle name="Normal 3 7 2" xfId="16183"/>
    <cellStyle name="Normal 3 7 3" xfId="16184"/>
    <cellStyle name="Normal 3 7 4" xfId="16182"/>
    <cellStyle name="Normal 3 8" xfId="2895"/>
    <cellStyle name="Normal 3 8 2" xfId="16186"/>
    <cellStyle name="Normal 3 8 3" xfId="16187"/>
    <cellStyle name="Normal 3 8 4" xfId="16185"/>
    <cellStyle name="Normal 3 9" xfId="2896"/>
    <cellStyle name="Normal 3 9 2" xfId="16189"/>
    <cellStyle name="Normal 3 9 3" xfId="16188"/>
    <cellStyle name="Normal 3_1. MASTER OM ASM Mar 2" xfId="16190"/>
    <cellStyle name="Normal 30" xfId="2897"/>
    <cellStyle name="Normal 30 10" xfId="16192"/>
    <cellStyle name="Normal 30 10 2" xfId="16193"/>
    <cellStyle name="Normal 30 10 2 2" xfId="16194"/>
    <cellStyle name="Normal 30 10 3" xfId="16195"/>
    <cellStyle name="Normal 30 11" xfId="16196"/>
    <cellStyle name="Normal 30 11 2" xfId="16197"/>
    <cellStyle name="Normal 30 12" xfId="16198"/>
    <cellStyle name="Normal 30 13" xfId="16199"/>
    <cellStyle name="Normal 30 14" xfId="16191"/>
    <cellStyle name="Normal 30 2" xfId="16200"/>
    <cellStyle name="Normal 30 2 10" xfId="16201"/>
    <cellStyle name="Normal 30 2 2" xfId="16202"/>
    <cellStyle name="Normal 30 2 3" xfId="16203"/>
    <cellStyle name="Normal 30 2 3 2" xfId="16204"/>
    <cellStyle name="Normal 30 2 3 2 2" xfId="16205"/>
    <cellStyle name="Normal 30 2 3 2 2 2" xfId="16206"/>
    <cellStyle name="Normal 30 2 3 2 2 2 2" xfId="16207"/>
    <cellStyle name="Normal 30 2 3 2 2 2 2 2" xfId="16208"/>
    <cellStyle name="Normal 30 2 3 2 2 2 2 2 2" xfId="16209"/>
    <cellStyle name="Normal 30 2 3 2 2 2 2 3" xfId="16210"/>
    <cellStyle name="Normal 30 2 3 2 2 2 3" xfId="16211"/>
    <cellStyle name="Normal 30 2 3 2 2 2 3 2" xfId="16212"/>
    <cellStyle name="Normal 30 2 3 2 2 2 4" xfId="16213"/>
    <cellStyle name="Normal 30 2 3 2 2 3" xfId="16214"/>
    <cellStyle name="Normal 30 2 3 2 2 3 2" xfId="16215"/>
    <cellStyle name="Normal 30 2 3 2 2 3 2 2" xfId="16216"/>
    <cellStyle name="Normal 30 2 3 2 2 3 3" xfId="16217"/>
    <cellStyle name="Normal 30 2 3 2 2 4" xfId="16218"/>
    <cellStyle name="Normal 30 2 3 2 2 4 2" xfId="16219"/>
    <cellStyle name="Normal 30 2 3 2 2 5" xfId="16220"/>
    <cellStyle name="Normal 30 2 3 2 3" xfId="16221"/>
    <cellStyle name="Normal 30 2 3 2 3 2" xfId="16222"/>
    <cellStyle name="Normal 30 2 3 2 3 2 2" xfId="16223"/>
    <cellStyle name="Normal 30 2 3 2 3 2 2 2" xfId="16224"/>
    <cellStyle name="Normal 30 2 3 2 3 2 3" xfId="16225"/>
    <cellStyle name="Normal 30 2 3 2 3 3" xfId="16226"/>
    <cellStyle name="Normal 30 2 3 2 3 3 2" xfId="16227"/>
    <cellStyle name="Normal 30 2 3 2 3 4" xfId="16228"/>
    <cellStyle name="Normal 30 2 3 2 4" xfId="16229"/>
    <cellStyle name="Normal 30 2 3 2 4 2" xfId="16230"/>
    <cellStyle name="Normal 30 2 3 2 4 2 2" xfId="16231"/>
    <cellStyle name="Normal 30 2 3 2 4 3" xfId="16232"/>
    <cellStyle name="Normal 30 2 3 2 5" xfId="16233"/>
    <cellStyle name="Normal 30 2 3 2 5 2" xfId="16234"/>
    <cellStyle name="Normal 30 2 3 2 6" xfId="16235"/>
    <cellStyle name="Normal 30 2 3 3" xfId="16236"/>
    <cellStyle name="Normal 30 2 3 3 2" xfId="16237"/>
    <cellStyle name="Normal 30 2 3 3 2 2" xfId="16238"/>
    <cellStyle name="Normal 30 2 3 3 2 2 2" xfId="16239"/>
    <cellStyle name="Normal 30 2 3 3 2 2 2 2" xfId="16240"/>
    <cellStyle name="Normal 30 2 3 3 2 2 3" xfId="16241"/>
    <cellStyle name="Normal 30 2 3 3 2 3" xfId="16242"/>
    <cellStyle name="Normal 30 2 3 3 2 3 2" xfId="16243"/>
    <cellStyle name="Normal 30 2 3 3 2 4" xfId="16244"/>
    <cellStyle name="Normal 30 2 3 3 3" xfId="16245"/>
    <cellStyle name="Normal 30 2 3 3 3 2" xfId="16246"/>
    <cellStyle name="Normal 30 2 3 3 3 2 2" xfId="16247"/>
    <cellStyle name="Normal 30 2 3 3 3 3" xfId="16248"/>
    <cellStyle name="Normal 30 2 3 3 4" xfId="16249"/>
    <cellStyle name="Normal 30 2 3 3 4 2" xfId="16250"/>
    <cellStyle name="Normal 30 2 3 3 5" xfId="16251"/>
    <cellStyle name="Normal 30 2 3 4" xfId="16252"/>
    <cellStyle name="Normal 30 2 3 4 2" xfId="16253"/>
    <cellStyle name="Normal 30 2 3 4 2 2" xfId="16254"/>
    <cellStyle name="Normal 30 2 3 4 2 2 2" xfId="16255"/>
    <cellStyle name="Normal 30 2 3 4 2 3" xfId="16256"/>
    <cellStyle name="Normal 30 2 3 4 3" xfId="16257"/>
    <cellStyle name="Normal 30 2 3 4 3 2" xfId="16258"/>
    <cellStyle name="Normal 30 2 3 4 4" xfId="16259"/>
    <cellStyle name="Normal 30 2 3 5" xfId="16260"/>
    <cellStyle name="Normal 30 2 3 5 2" xfId="16261"/>
    <cellStyle name="Normal 30 2 3 5 2 2" xfId="16262"/>
    <cellStyle name="Normal 30 2 3 5 3" xfId="16263"/>
    <cellStyle name="Normal 30 2 3 6" xfId="16264"/>
    <cellStyle name="Normal 30 2 3 6 2" xfId="16265"/>
    <cellStyle name="Normal 30 2 3 7" xfId="16266"/>
    <cellStyle name="Normal 30 2 4" xfId="16267"/>
    <cellStyle name="Normal 30 2 4 2" xfId="16268"/>
    <cellStyle name="Normal 30 2 4 2 2" xfId="16269"/>
    <cellStyle name="Normal 30 2 4 2 2 2" xfId="16270"/>
    <cellStyle name="Normal 30 2 4 2 2 2 2" xfId="16271"/>
    <cellStyle name="Normal 30 2 4 2 2 2 2 2" xfId="16272"/>
    <cellStyle name="Normal 30 2 4 2 2 2 2 2 2" xfId="16273"/>
    <cellStyle name="Normal 30 2 4 2 2 2 2 3" xfId="16274"/>
    <cellStyle name="Normal 30 2 4 2 2 2 3" xfId="16275"/>
    <cellStyle name="Normal 30 2 4 2 2 2 3 2" xfId="16276"/>
    <cellStyle name="Normal 30 2 4 2 2 2 4" xfId="16277"/>
    <cellStyle name="Normal 30 2 4 2 2 3" xfId="16278"/>
    <cellStyle name="Normal 30 2 4 2 2 3 2" xfId="16279"/>
    <cellStyle name="Normal 30 2 4 2 2 3 2 2" xfId="16280"/>
    <cellStyle name="Normal 30 2 4 2 2 3 3" xfId="16281"/>
    <cellStyle name="Normal 30 2 4 2 2 4" xfId="16282"/>
    <cellStyle name="Normal 30 2 4 2 2 4 2" xfId="16283"/>
    <cellStyle name="Normal 30 2 4 2 2 5" xfId="16284"/>
    <cellStyle name="Normal 30 2 4 2 3" xfId="16285"/>
    <cellStyle name="Normal 30 2 4 2 3 2" xfId="16286"/>
    <cellStyle name="Normal 30 2 4 2 3 2 2" xfId="16287"/>
    <cellStyle name="Normal 30 2 4 2 3 2 2 2" xfId="16288"/>
    <cellStyle name="Normal 30 2 4 2 3 2 3" xfId="16289"/>
    <cellStyle name="Normal 30 2 4 2 3 3" xfId="16290"/>
    <cellStyle name="Normal 30 2 4 2 3 3 2" xfId="16291"/>
    <cellStyle name="Normal 30 2 4 2 3 4" xfId="16292"/>
    <cellStyle name="Normal 30 2 4 2 4" xfId="16293"/>
    <cellStyle name="Normal 30 2 4 2 4 2" xfId="16294"/>
    <cellStyle name="Normal 30 2 4 2 4 2 2" xfId="16295"/>
    <cellStyle name="Normal 30 2 4 2 4 3" xfId="16296"/>
    <cellStyle name="Normal 30 2 4 2 5" xfId="16297"/>
    <cellStyle name="Normal 30 2 4 2 5 2" xfId="16298"/>
    <cellStyle name="Normal 30 2 4 2 6" xfId="16299"/>
    <cellStyle name="Normal 30 2 4 3" xfId="16300"/>
    <cellStyle name="Normal 30 2 4 3 2" xfId="16301"/>
    <cellStyle name="Normal 30 2 4 3 2 2" xfId="16302"/>
    <cellStyle name="Normal 30 2 4 3 2 2 2" xfId="16303"/>
    <cellStyle name="Normal 30 2 4 3 2 2 2 2" xfId="16304"/>
    <cellStyle name="Normal 30 2 4 3 2 2 3" xfId="16305"/>
    <cellStyle name="Normal 30 2 4 3 2 3" xfId="16306"/>
    <cellStyle name="Normal 30 2 4 3 2 3 2" xfId="16307"/>
    <cellStyle name="Normal 30 2 4 3 2 4" xfId="16308"/>
    <cellStyle name="Normal 30 2 4 3 3" xfId="16309"/>
    <cellStyle name="Normal 30 2 4 3 3 2" xfId="16310"/>
    <cellStyle name="Normal 30 2 4 3 3 2 2" xfId="16311"/>
    <cellStyle name="Normal 30 2 4 3 3 3" xfId="16312"/>
    <cellStyle name="Normal 30 2 4 3 4" xfId="16313"/>
    <cellStyle name="Normal 30 2 4 3 4 2" xfId="16314"/>
    <cellStyle name="Normal 30 2 4 3 5" xfId="16315"/>
    <cellStyle name="Normal 30 2 4 4" xfId="16316"/>
    <cellStyle name="Normal 30 2 4 4 2" xfId="16317"/>
    <cellStyle name="Normal 30 2 4 4 2 2" xfId="16318"/>
    <cellStyle name="Normal 30 2 4 4 2 2 2" xfId="16319"/>
    <cellStyle name="Normal 30 2 4 4 2 3" xfId="16320"/>
    <cellStyle name="Normal 30 2 4 4 3" xfId="16321"/>
    <cellStyle name="Normal 30 2 4 4 3 2" xfId="16322"/>
    <cellStyle name="Normal 30 2 4 4 4" xfId="16323"/>
    <cellStyle name="Normal 30 2 4 5" xfId="16324"/>
    <cellStyle name="Normal 30 2 4 5 2" xfId="16325"/>
    <cellStyle name="Normal 30 2 4 5 2 2" xfId="16326"/>
    <cellStyle name="Normal 30 2 4 5 3" xfId="16327"/>
    <cellStyle name="Normal 30 2 4 6" xfId="16328"/>
    <cellStyle name="Normal 30 2 4 6 2" xfId="16329"/>
    <cellStyle name="Normal 30 2 4 7" xfId="16330"/>
    <cellStyle name="Normal 30 2 5" xfId="16331"/>
    <cellStyle name="Normal 30 2 5 2" xfId="16332"/>
    <cellStyle name="Normal 30 2 5 2 2" xfId="16333"/>
    <cellStyle name="Normal 30 2 5 2 2 2" xfId="16334"/>
    <cellStyle name="Normal 30 2 5 2 2 2 2" xfId="16335"/>
    <cellStyle name="Normal 30 2 5 2 2 2 2 2" xfId="16336"/>
    <cellStyle name="Normal 30 2 5 2 2 2 3" xfId="16337"/>
    <cellStyle name="Normal 30 2 5 2 2 3" xfId="16338"/>
    <cellStyle name="Normal 30 2 5 2 2 3 2" xfId="16339"/>
    <cellStyle name="Normal 30 2 5 2 2 4" xfId="16340"/>
    <cellStyle name="Normal 30 2 5 2 3" xfId="16341"/>
    <cellStyle name="Normal 30 2 5 2 3 2" xfId="16342"/>
    <cellStyle name="Normal 30 2 5 2 3 2 2" xfId="16343"/>
    <cellStyle name="Normal 30 2 5 2 3 3" xfId="16344"/>
    <cellStyle name="Normal 30 2 5 2 4" xfId="16345"/>
    <cellStyle name="Normal 30 2 5 2 4 2" xfId="16346"/>
    <cellStyle name="Normal 30 2 5 2 5" xfId="16347"/>
    <cellStyle name="Normal 30 2 5 3" xfId="16348"/>
    <cellStyle name="Normal 30 2 5 3 2" xfId="16349"/>
    <cellStyle name="Normal 30 2 5 3 2 2" xfId="16350"/>
    <cellStyle name="Normal 30 2 5 3 2 2 2" xfId="16351"/>
    <cellStyle name="Normal 30 2 5 3 2 3" xfId="16352"/>
    <cellStyle name="Normal 30 2 5 3 3" xfId="16353"/>
    <cellStyle name="Normal 30 2 5 3 3 2" xfId="16354"/>
    <cellStyle name="Normal 30 2 5 3 4" xfId="16355"/>
    <cellStyle name="Normal 30 2 5 4" xfId="16356"/>
    <cellStyle name="Normal 30 2 5 4 2" xfId="16357"/>
    <cellStyle name="Normal 30 2 5 4 2 2" xfId="16358"/>
    <cellStyle name="Normal 30 2 5 4 3" xfId="16359"/>
    <cellStyle name="Normal 30 2 5 5" xfId="16360"/>
    <cellStyle name="Normal 30 2 5 5 2" xfId="16361"/>
    <cellStyle name="Normal 30 2 5 6" xfId="16362"/>
    <cellStyle name="Normal 30 2 6" xfId="16363"/>
    <cellStyle name="Normal 30 2 6 2" xfId="16364"/>
    <cellStyle name="Normal 30 2 6 2 2" xfId="16365"/>
    <cellStyle name="Normal 30 2 6 2 2 2" xfId="16366"/>
    <cellStyle name="Normal 30 2 6 2 2 2 2" xfId="16367"/>
    <cellStyle name="Normal 30 2 6 2 2 3" xfId="16368"/>
    <cellStyle name="Normal 30 2 6 2 3" xfId="16369"/>
    <cellStyle name="Normal 30 2 6 2 3 2" xfId="16370"/>
    <cellStyle name="Normal 30 2 6 2 4" xfId="16371"/>
    <cellStyle name="Normal 30 2 6 3" xfId="16372"/>
    <cellStyle name="Normal 30 2 6 3 2" xfId="16373"/>
    <cellStyle name="Normal 30 2 6 3 2 2" xfId="16374"/>
    <cellStyle name="Normal 30 2 6 3 3" xfId="16375"/>
    <cellStyle name="Normal 30 2 6 4" xfId="16376"/>
    <cellStyle name="Normal 30 2 6 4 2" xfId="16377"/>
    <cellStyle name="Normal 30 2 6 5" xfId="16378"/>
    <cellStyle name="Normal 30 2 7" xfId="16379"/>
    <cellStyle name="Normal 30 2 7 2" xfId="16380"/>
    <cellStyle name="Normal 30 2 7 2 2" xfId="16381"/>
    <cellStyle name="Normal 30 2 7 2 2 2" xfId="16382"/>
    <cellStyle name="Normal 30 2 7 2 3" xfId="16383"/>
    <cellStyle name="Normal 30 2 7 3" xfId="16384"/>
    <cellStyle name="Normal 30 2 7 3 2" xfId="16385"/>
    <cellStyle name="Normal 30 2 7 4" xfId="16386"/>
    <cellStyle name="Normal 30 2 8" xfId="16387"/>
    <cellStyle name="Normal 30 2 8 2" xfId="16388"/>
    <cellStyle name="Normal 30 2 8 2 2" xfId="16389"/>
    <cellStyle name="Normal 30 2 8 3" xfId="16390"/>
    <cellStyle name="Normal 30 2 9" xfId="16391"/>
    <cellStyle name="Normal 30 2 9 2" xfId="16392"/>
    <cellStyle name="Normal 30 3" xfId="16393"/>
    <cellStyle name="Normal 30 3 2" xfId="16394"/>
    <cellStyle name="Normal 30 3 2 2" xfId="16395"/>
    <cellStyle name="Normal 30 3 2 2 2" xfId="16396"/>
    <cellStyle name="Normal 30 3 2 2 2 2" xfId="16397"/>
    <cellStyle name="Normal 30 3 2 2 2 2 2" xfId="16398"/>
    <cellStyle name="Normal 30 3 2 2 2 2 2 2" xfId="16399"/>
    <cellStyle name="Normal 30 3 2 2 2 2 2 2 2" xfId="16400"/>
    <cellStyle name="Normal 30 3 2 2 2 2 2 3" xfId="16401"/>
    <cellStyle name="Normal 30 3 2 2 2 2 3" xfId="16402"/>
    <cellStyle name="Normal 30 3 2 2 2 2 3 2" xfId="16403"/>
    <cellStyle name="Normal 30 3 2 2 2 2 4" xfId="16404"/>
    <cellStyle name="Normal 30 3 2 2 2 3" xfId="16405"/>
    <cellStyle name="Normal 30 3 2 2 2 3 2" xfId="16406"/>
    <cellStyle name="Normal 30 3 2 2 2 3 2 2" xfId="16407"/>
    <cellStyle name="Normal 30 3 2 2 2 3 3" xfId="16408"/>
    <cellStyle name="Normal 30 3 2 2 2 4" xfId="16409"/>
    <cellStyle name="Normal 30 3 2 2 2 4 2" xfId="16410"/>
    <cellStyle name="Normal 30 3 2 2 2 5" xfId="16411"/>
    <cellStyle name="Normal 30 3 2 2 3" xfId="16412"/>
    <cellStyle name="Normal 30 3 2 2 3 2" xfId="16413"/>
    <cellStyle name="Normal 30 3 2 2 3 2 2" xfId="16414"/>
    <cellStyle name="Normal 30 3 2 2 3 2 2 2" xfId="16415"/>
    <cellStyle name="Normal 30 3 2 2 3 2 3" xfId="16416"/>
    <cellStyle name="Normal 30 3 2 2 3 3" xfId="16417"/>
    <cellStyle name="Normal 30 3 2 2 3 3 2" xfId="16418"/>
    <cellStyle name="Normal 30 3 2 2 3 4" xfId="16419"/>
    <cellStyle name="Normal 30 3 2 2 4" xfId="16420"/>
    <cellStyle name="Normal 30 3 2 2 4 2" xfId="16421"/>
    <cellStyle name="Normal 30 3 2 2 4 2 2" xfId="16422"/>
    <cellStyle name="Normal 30 3 2 2 4 3" xfId="16423"/>
    <cellStyle name="Normal 30 3 2 2 5" xfId="16424"/>
    <cellStyle name="Normal 30 3 2 2 5 2" xfId="16425"/>
    <cellStyle name="Normal 30 3 2 2 6" xfId="16426"/>
    <cellStyle name="Normal 30 3 2 3" xfId="16427"/>
    <cellStyle name="Normal 30 3 2 3 2" xfId="16428"/>
    <cellStyle name="Normal 30 3 2 3 2 2" xfId="16429"/>
    <cellStyle name="Normal 30 3 2 3 2 2 2" xfId="16430"/>
    <cellStyle name="Normal 30 3 2 3 2 2 2 2" xfId="16431"/>
    <cellStyle name="Normal 30 3 2 3 2 2 3" xfId="16432"/>
    <cellStyle name="Normal 30 3 2 3 2 3" xfId="16433"/>
    <cellStyle name="Normal 30 3 2 3 2 3 2" xfId="16434"/>
    <cellStyle name="Normal 30 3 2 3 2 4" xfId="16435"/>
    <cellStyle name="Normal 30 3 2 3 3" xfId="16436"/>
    <cellStyle name="Normal 30 3 2 3 3 2" xfId="16437"/>
    <cellStyle name="Normal 30 3 2 3 3 2 2" xfId="16438"/>
    <cellStyle name="Normal 30 3 2 3 3 3" xfId="16439"/>
    <cellStyle name="Normal 30 3 2 3 4" xfId="16440"/>
    <cellStyle name="Normal 30 3 2 3 4 2" xfId="16441"/>
    <cellStyle name="Normal 30 3 2 3 5" xfId="16442"/>
    <cellStyle name="Normal 30 3 2 4" xfId="16443"/>
    <cellStyle name="Normal 30 3 2 4 2" xfId="16444"/>
    <cellStyle name="Normal 30 3 2 4 2 2" xfId="16445"/>
    <cellStyle name="Normal 30 3 2 4 2 2 2" xfId="16446"/>
    <cellStyle name="Normal 30 3 2 4 2 3" xfId="16447"/>
    <cellStyle name="Normal 30 3 2 4 3" xfId="16448"/>
    <cellStyle name="Normal 30 3 2 4 3 2" xfId="16449"/>
    <cellStyle name="Normal 30 3 2 4 4" xfId="16450"/>
    <cellStyle name="Normal 30 3 2 5" xfId="16451"/>
    <cellStyle name="Normal 30 3 2 5 2" xfId="16452"/>
    <cellStyle name="Normal 30 3 2 5 2 2" xfId="16453"/>
    <cellStyle name="Normal 30 3 2 5 3" xfId="16454"/>
    <cellStyle name="Normal 30 3 2 6" xfId="16455"/>
    <cellStyle name="Normal 30 3 2 6 2" xfId="16456"/>
    <cellStyle name="Normal 30 3 2 7" xfId="16457"/>
    <cellStyle name="Normal 30 3 3" xfId="16458"/>
    <cellStyle name="Normal 30 3 3 2" xfId="16459"/>
    <cellStyle name="Normal 30 3 3 2 2" xfId="16460"/>
    <cellStyle name="Normal 30 3 3 2 2 2" xfId="16461"/>
    <cellStyle name="Normal 30 3 3 2 2 2 2" xfId="16462"/>
    <cellStyle name="Normal 30 3 3 2 2 2 2 2" xfId="16463"/>
    <cellStyle name="Normal 30 3 3 2 2 2 3" xfId="16464"/>
    <cellStyle name="Normal 30 3 3 2 2 3" xfId="16465"/>
    <cellStyle name="Normal 30 3 3 2 2 3 2" xfId="16466"/>
    <cellStyle name="Normal 30 3 3 2 2 4" xfId="16467"/>
    <cellStyle name="Normal 30 3 3 2 3" xfId="16468"/>
    <cellStyle name="Normal 30 3 3 2 3 2" xfId="16469"/>
    <cellStyle name="Normal 30 3 3 2 3 2 2" xfId="16470"/>
    <cellStyle name="Normal 30 3 3 2 3 3" xfId="16471"/>
    <cellStyle name="Normal 30 3 3 2 4" xfId="16472"/>
    <cellStyle name="Normal 30 3 3 2 4 2" xfId="16473"/>
    <cellStyle name="Normal 30 3 3 2 5" xfId="16474"/>
    <cellStyle name="Normal 30 3 3 3" xfId="16475"/>
    <cellStyle name="Normal 30 3 3 3 2" xfId="16476"/>
    <cellStyle name="Normal 30 3 3 3 2 2" xfId="16477"/>
    <cellStyle name="Normal 30 3 3 3 2 2 2" xfId="16478"/>
    <cellStyle name="Normal 30 3 3 3 2 3" xfId="16479"/>
    <cellStyle name="Normal 30 3 3 3 3" xfId="16480"/>
    <cellStyle name="Normal 30 3 3 3 3 2" xfId="16481"/>
    <cellStyle name="Normal 30 3 3 3 4" xfId="16482"/>
    <cellStyle name="Normal 30 3 3 4" xfId="16483"/>
    <cellStyle name="Normal 30 3 3 4 2" xfId="16484"/>
    <cellStyle name="Normal 30 3 3 4 2 2" xfId="16485"/>
    <cellStyle name="Normal 30 3 3 4 3" xfId="16486"/>
    <cellStyle name="Normal 30 3 3 5" xfId="16487"/>
    <cellStyle name="Normal 30 3 3 5 2" xfId="16488"/>
    <cellStyle name="Normal 30 3 3 6" xfId="16489"/>
    <cellStyle name="Normal 30 3 4" xfId="16490"/>
    <cellStyle name="Normal 30 3 4 2" xfId="16491"/>
    <cellStyle name="Normal 30 3 4 2 2" xfId="16492"/>
    <cellStyle name="Normal 30 3 4 2 2 2" xfId="16493"/>
    <cellStyle name="Normal 30 3 4 2 2 2 2" xfId="16494"/>
    <cellStyle name="Normal 30 3 4 2 2 3" xfId="16495"/>
    <cellStyle name="Normal 30 3 4 2 3" xfId="16496"/>
    <cellStyle name="Normal 30 3 4 2 3 2" xfId="16497"/>
    <cellStyle name="Normal 30 3 4 2 4" xfId="16498"/>
    <cellStyle name="Normal 30 3 4 3" xfId="16499"/>
    <cellStyle name="Normal 30 3 4 3 2" xfId="16500"/>
    <cellStyle name="Normal 30 3 4 3 2 2" xfId="16501"/>
    <cellStyle name="Normal 30 3 4 3 3" xfId="16502"/>
    <cellStyle name="Normal 30 3 4 4" xfId="16503"/>
    <cellStyle name="Normal 30 3 4 4 2" xfId="16504"/>
    <cellStyle name="Normal 30 3 4 5" xfId="16505"/>
    <cellStyle name="Normal 30 3 5" xfId="16506"/>
    <cellStyle name="Normal 30 3 5 2" xfId="16507"/>
    <cellStyle name="Normal 30 3 5 2 2" xfId="16508"/>
    <cellStyle name="Normal 30 3 5 2 2 2" xfId="16509"/>
    <cellStyle name="Normal 30 3 5 2 3" xfId="16510"/>
    <cellStyle name="Normal 30 3 5 3" xfId="16511"/>
    <cellStyle name="Normal 30 3 5 3 2" xfId="16512"/>
    <cellStyle name="Normal 30 3 5 4" xfId="16513"/>
    <cellStyle name="Normal 30 3 6" xfId="16514"/>
    <cellStyle name="Normal 30 3 6 2" xfId="16515"/>
    <cellStyle name="Normal 30 3 6 2 2" xfId="16516"/>
    <cellStyle name="Normal 30 3 6 3" xfId="16517"/>
    <cellStyle name="Normal 30 3 7" xfId="16518"/>
    <cellStyle name="Normal 30 3 7 2" xfId="16519"/>
    <cellStyle name="Normal 30 3 8" xfId="16520"/>
    <cellStyle name="Normal 30 4" xfId="16521"/>
    <cellStyle name="Normal 30 4 2" xfId="16522"/>
    <cellStyle name="Normal 30 4 2 2" xfId="16523"/>
    <cellStyle name="Normal 30 4 2 2 2" xfId="16524"/>
    <cellStyle name="Normal 30 4 2 2 2 2" xfId="16525"/>
    <cellStyle name="Normal 30 4 2 2 2 2 2" xfId="16526"/>
    <cellStyle name="Normal 30 4 2 2 2 2 2 2" xfId="16527"/>
    <cellStyle name="Normal 30 4 2 2 2 2 3" xfId="16528"/>
    <cellStyle name="Normal 30 4 2 2 2 3" xfId="16529"/>
    <cellStyle name="Normal 30 4 2 2 2 3 2" xfId="16530"/>
    <cellStyle name="Normal 30 4 2 2 2 4" xfId="16531"/>
    <cellStyle name="Normal 30 4 2 2 3" xfId="16532"/>
    <cellStyle name="Normal 30 4 2 2 3 2" xfId="16533"/>
    <cellStyle name="Normal 30 4 2 2 3 2 2" xfId="16534"/>
    <cellStyle name="Normal 30 4 2 2 3 3" xfId="16535"/>
    <cellStyle name="Normal 30 4 2 2 4" xfId="16536"/>
    <cellStyle name="Normal 30 4 2 2 4 2" xfId="16537"/>
    <cellStyle name="Normal 30 4 2 2 5" xfId="16538"/>
    <cellStyle name="Normal 30 4 2 3" xfId="16539"/>
    <cellStyle name="Normal 30 4 2 3 2" xfId="16540"/>
    <cellStyle name="Normal 30 4 2 3 2 2" xfId="16541"/>
    <cellStyle name="Normal 30 4 2 3 2 2 2" xfId="16542"/>
    <cellStyle name="Normal 30 4 2 3 2 3" xfId="16543"/>
    <cellStyle name="Normal 30 4 2 3 3" xfId="16544"/>
    <cellStyle name="Normal 30 4 2 3 3 2" xfId="16545"/>
    <cellStyle name="Normal 30 4 2 3 4" xfId="16546"/>
    <cellStyle name="Normal 30 4 2 4" xfId="16547"/>
    <cellStyle name="Normal 30 4 2 4 2" xfId="16548"/>
    <cellStyle name="Normal 30 4 2 4 2 2" xfId="16549"/>
    <cellStyle name="Normal 30 4 2 4 3" xfId="16550"/>
    <cellStyle name="Normal 30 4 2 5" xfId="16551"/>
    <cellStyle name="Normal 30 4 2 5 2" xfId="16552"/>
    <cellStyle name="Normal 30 4 2 6" xfId="16553"/>
    <cellStyle name="Normal 30 4 3" xfId="16554"/>
    <cellStyle name="Normal 30 4 3 2" xfId="16555"/>
    <cellStyle name="Normal 30 4 3 2 2" xfId="16556"/>
    <cellStyle name="Normal 30 4 3 2 2 2" xfId="16557"/>
    <cellStyle name="Normal 30 4 3 2 2 2 2" xfId="16558"/>
    <cellStyle name="Normal 30 4 3 2 2 3" xfId="16559"/>
    <cellStyle name="Normal 30 4 3 2 3" xfId="16560"/>
    <cellStyle name="Normal 30 4 3 2 3 2" xfId="16561"/>
    <cellStyle name="Normal 30 4 3 2 4" xfId="16562"/>
    <cellStyle name="Normal 30 4 3 3" xfId="16563"/>
    <cellStyle name="Normal 30 4 3 3 2" xfId="16564"/>
    <cellStyle name="Normal 30 4 3 3 2 2" xfId="16565"/>
    <cellStyle name="Normal 30 4 3 3 3" xfId="16566"/>
    <cellStyle name="Normal 30 4 3 4" xfId="16567"/>
    <cellStyle name="Normal 30 4 3 4 2" xfId="16568"/>
    <cellStyle name="Normal 30 4 3 5" xfId="16569"/>
    <cellStyle name="Normal 30 4 4" xfId="16570"/>
    <cellStyle name="Normal 30 4 4 2" xfId="16571"/>
    <cellStyle name="Normal 30 4 4 2 2" xfId="16572"/>
    <cellStyle name="Normal 30 4 4 2 2 2" xfId="16573"/>
    <cellStyle name="Normal 30 4 4 2 3" xfId="16574"/>
    <cellStyle name="Normal 30 4 4 3" xfId="16575"/>
    <cellStyle name="Normal 30 4 4 3 2" xfId="16576"/>
    <cellStyle name="Normal 30 4 4 4" xfId="16577"/>
    <cellStyle name="Normal 30 4 5" xfId="16578"/>
    <cellStyle name="Normal 30 4 5 2" xfId="16579"/>
    <cellStyle name="Normal 30 4 5 2 2" xfId="16580"/>
    <cellStyle name="Normal 30 4 5 3" xfId="16581"/>
    <cellStyle name="Normal 30 4 6" xfId="16582"/>
    <cellStyle name="Normal 30 4 6 2" xfId="16583"/>
    <cellStyle name="Normal 30 4 7" xfId="16584"/>
    <cellStyle name="Normal 30 5" xfId="16585"/>
    <cellStyle name="Normal 30 5 2" xfId="16586"/>
    <cellStyle name="Normal 30 5 2 2" xfId="16587"/>
    <cellStyle name="Normal 30 5 2 2 2" xfId="16588"/>
    <cellStyle name="Normal 30 5 2 2 2 2" xfId="16589"/>
    <cellStyle name="Normal 30 5 2 2 2 2 2" xfId="16590"/>
    <cellStyle name="Normal 30 5 2 2 2 2 2 2" xfId="16591"/>
    <cellStyle name="Normal 30 5 2 2 2 2 3" xfId="16592"/>
    <cellStyle name="Normal 30 5 2 2 2 3" xfId="16593"/>
    <cellStyle name="Normal 30 5 2 2 2 3 2" xfId="16594"/>
    <cellStyle name="Normal 30 5 2 2 2 4" xfId="16595"/>
    <cellStyle name="Normal 30 5 2 2 3" xfId="16596"/>
    <cellStyle name="Normal 30 5 2 2 3 2" xfId="16597"/>
    <cellStyle name="Normal 30 5 2 2 3 2 2" xfId="16598"/>
    <cellStyle name="Normal 30 5 2 2 3 3" xfId="16599"/>
    <cellStyle name="Normal 30 5 2 2 4" xfId="16600"/>
    <cellStyle name="Normal 30 5 2 2 4 2" xfId="16601"/>
    <cellStyle name="Normal 30 5 2 2 5" xfId="16602"/>
    <cellStyle name="Normal 30 5 2 3" xfId="16603"/>
    <cellStyle name="Normal 30 5 2 3 2" xfId="16604"/>
    <cellStyle name="Normal 30 5 2 3 2 2" xfId="16605"/>
    <cellStyle name="Normal 30 5 2 3 2 2 2" xfId="16606"/>
    <cellStyle name="Normal 30 5 2 3 2 3" xfId="16607"/>
    <cellStyle name="Normal 30 5 2 3 3" xfId="16608"/>
    <cellStyle name="Normal 30 5 2 3 3 2" xfId="16609"/>
    <cellStyle name="Normal 30 5 2 3 4" xfId="16610"/>
    <cellStyle name="Normal 30 5 2 4" xfId="16611"/>
    <cellStyle name="Normal 30 5 2 4 2" xfId="16612"/>
    <cellStyle name="Normal 30 5 2 4 2 2" xfId="16613"/>
    <cellStyle name="Normal 30 5 2 4 3" xfId="16614"/>
    <cellStyle name="Normal 30 5 2 5" xfId="16615"/>
    <cellStyle name="Normal 30 5 2 5 2" xfId="16616"/>
    <cellStyle name="Normal 30 5 2 6" xfId="16617"/>
    <cellStyle name="Normal 30 5 3" xfId="16618"/>
    <cellStyle name="Normal 30 5 3 2" xfId="16619"/>
    <cellStyle name="Normal 30 5 3 2 2" xfId="16620"/>
    <cellStyle name="Normal 30 5 3 2 2 2" xfId="16621"/>
    <cellStyle name="Normal 30 5 3 2 2 2 2" xfId="16622"/>
    <cellStyle name="Normal 30 5 3 2 2 3" xfId="16623"/>
    <cellStyle name="Normal 30 5 3 2 3" xfId="16624"/>
    <cellStyle name="Normal 30 5 3 2 3 2" xfId="16625"/>
    <cellStyle name="Normal 30 5 3 2 4" xfId="16626"/>
    <cellStyle name="Normal 30 5 3 3" xfId="16627"/>
    <cellStyle name="Normal 30 5 3 3 2" xfId="16628"/>
    <cellStyle name="Normal 30 5 3 3 2 2" xfId="16629"/>
    <cellStyle name="Normal 30 5 3 3 3" xfId="16630"/>
    <cellStyle name="Normal 30 5 3 4" xfId="16631"/>
    <cellStyle name="Normal 30 5 3 4 2" xfId="16632"/>
    <cellStyle name="Normal 30 5 3 5" xfId="16633"/>
    <cellStyle name="Normal 30 5 4" xfId="16634"/>
    <cellStyle name="Normal 30 5 4 2" xfId="16635"/>
    <cellStyle name="Normal 30 5 4 2 2" xfId="16636"/>
    <cellStyle name="Normal 30 5 4 2 2 2" xfId="16637"/>
    <cellStyle name="Normal 30 5 4 2 3" xfId="16638"/>
    <cellStyle name="Normal 30 5 4 3" xfId="16639"/>
    <cellStyle name="Normal 30 5 4 3 2" xfId="16640"/>
    <cellStyle name="Normal 30 5 4 4" xfId="16641"/>
    <cellStyle name="Normal 30 5 5" xfId="16642"/>
    <cellStyle name="Normal 30 5 5 2" xfId="16643"/>
    <cellStyle name="Normal 30 5 5 2 2" xfId="16644"/>
    <cellStyle name="Normal 30 5 5 3" xfId="16645"/>
    <cellStyle name="Normal 30 5 6" xfId="16646"/>
    <cellStyle name="Normal 30 5 6 2" xfId="16647"/>
    <cellStyle name="Normal 30 5 7" xfId="16648"/>
    <cellStyle name="Normal 30 6" xfId="16649"/>
    <cellStyle name="Normal 30 6 2" xfId="16650"/>
    <cellStyle name="Normal 30 6 2 2" xfId="16651"/>
    <cellStyle name="Normal 30 6 2 2 2" xfId="16652"/>
    <cellStyle name="Normal 30 6 2 2 2 2" xfId="16653"/>
    <cellStyle name="Normal 30 6 2 2 2 2 2" xfId="16654"/>
    <cellStyle name="Normal 30 6 2 2 2 2 2 2" xfId="16655"/>
    <cellStyle name="Normal 30 6 2 2 2 2 3" xfId="16656"/>
    <cellStyle name="Normal 30 6 2 2 2 3" xfId="16657"/>
    <cellStyle name="Normal 30 6 2 2 2 3 2" xfId="16658"/>
    <cellStyle name="Normal 30 6 2 2 2 4" xfId="16659"/>
    <cellStyle name="Normal 30 6 2 2 3" xfId="16660"/>
    <cellStyle name="Normal 30 6 2 2 3 2" xfId="16661"/>
    <cellStyle name="Normal 30 6 2 2 3 2 2" xfId="16662"/>
    <cellStyle name="Normal 30 6 2 2 3 3" xfId="16663"/>
    <cellStyle name="Normal 30 6 2 2 4" xfId="16664"/>
    <cellStyle name="Normal 30 6 2 2 4 2" xfId="16665"/>
    <cellStyle name="Normal 30 6 2 2 5" xfId="16666"/>
    <cellStyle name="Normal 30 6 2 3" xfId="16667"/>
    <cellStyle name="Normal 30 6 2 3 2" xfId="16668"/>
    <cellStyle name="Normal 30 6 2 3 2 2" xfId="16669"/>
    <cellStyle name="Normal 30 6 2 3 2 2 2" xfId="16670"/>
    <cellStyle name="Normal 30 6 2 3 2 3" xfId="16671"/>
    <cellStyle name="Normal 30 6 2 3 3" xfId="16672"/>
    <cellStyle name="Normal 30 6 2 3 3 2" xfId="16673"/>
    <cellStyle name="Normal 30 6 2 3 4" xfId="16674"/>
    <cellStyle name="Normal 30 6 2 4" xfId="16675"/>
    <cellStyle name="Normal 30 6 2 4 2" xfId="16676"/>
    <cellStyle name="Normal 30 6 2 4 2 2" xfId="16677"/>
    <cellStyle name="Normal 30 6 2 4 3" xfId="16678"/>
    <cellStyle name="Normal 30 6 2 5" xfId="16679"/>
    <cellStyle name="Normal 30 6 2 5 2" xfId="16680"/>
    <cellStyle name="Normal 30 6 2 6" xfId="16681"/>
    <cellStyle name="Normal 30 6 3" xfId="16682"/>
    <cellStyle name="Normal 30 6 3 2" xfId="16683"/>
    <cellStyle name="Normal 30 6 3 2 2" xfId="16684"/>
    <cellStyle name="Normal 30 6 3 2 2 2" xfId="16685"/>
    <cellStyle name="Normal 30 6 3 2 2 2 2" xfId="16686"/>
    <cellStyle name="Normal 30 6 3 2 2 3" xfId="16687"/>
    <cellStyle name="Normal 30 6 3 2 3" xfId="16688"/>
    <cellStyle name="Normal 30 6 3 2 3 2" xfId="16689"/>
    <cellStyle name="Normal 30 6 3 2 4" xfId="16690"/>
    <cellStyle name="Normal 30 6 3 3" xfId="16691"/>
    <cellStyle name="Normal 30 6 3 3 2" xfId="16692"/>
    <cellStyle name="Normal 30 6 3 3 2 2" xfId="16693"/>
    <cellStyle name="Normal 30 6 3 3 3" xfId="16694"/>
    <cellStyle name="Normal 30 6 3 4" xfId="16695"/>
    <cellStyle name="Normal 30 6 3 4 2" xfId="16696"/>
    <cellStyle name="Normal 30 6 3 5" xfId="16697"/>
    <cellStyle name="Normal 30 6 4" xfId="16698"/>
    <cellStyle name="Normal 30 6 4 2" xfId="16699"/>
    <cellStyle name="Normal 30 6 4 2 2" xfId="16700"/>
    <cellStyle name="Normal 30 6 4 2 2 2" xfId="16701"/>
    <cellStyle name="Normal 30 6 4 2 3" xfId="16702"/>
    <cellStyle name="Normal 30 6 4 3" xfId="16703"/>
    <cellStyle name="Normal 30 6 4 3 2" xfId="16704"/>
    <cellStyle name="Normal 30 6 4 4" xfId="16705"/>
    <cellStyle name="Normal 30 6 5" xfId="16706"/>
    <cellStyle name="Normal 30 6 5 2" xfId="16707"/>
    <cellStyle name="Normal 30 6 5 2 2" xfId="16708"/>
    <cellStyle name="Normal 30 6 5 3" xfId="16709"/>
    <cellStyle name="Normal 30 6 6" xfId="16710"/>
    <cellStyle name="Normal 30 6 6 2" xfId="16711"/>
    <cellStyle name="Normal 30 6 7" xfId="16712"/>
    <cellStyle name="Normal 30 7" xfId="16713"/>
    <cellStyle name="Normal 30 7 2" xfId="16714"/>
    <cellStyle name="Normal 30 7 2 2" xfId="16715"/>
    <cellStyle name="Normal 30 7 2 2 2" xfId="16716"/>
    <cellStyle name="Normal 30 7 2 2 2 2" xfId="16717"/>
    <cellStyle name="Normal 30 7 2 2 2 2 2" xfId="16718"/>
    <cellStyle name="Normal 30 7 2 2 2 3" xfId="16719"/>
    <cellStyle name="Normal 30 7 2 2 3" xfId="16720"/>
    <cellStyle name="Normal 30 7 2 2 3 2" xfId="16721"/>
    <cellStyle name="Normal 30 7 2 2 4" xfId="16722"/>
    <cellStyle name="Normal 30 7 2 3" xfId="16723"/>
    <cellStyle name="Normal 30 7 2 3 2" xfId="16724"/>
    <cellStyle name="Normal 30 7 2 3 2 2" xfId="16725"/>
    <cellStyle name="Normal 30 7 2 3 3" xfId="16726"/>
    <cellStyle name="Normal 30 7 2 4" xfId="16727"/>
    <cellStyle name="Normal 30 7 2 4 2" xfId="16728"/>
    <cellStyle name="Normal 30 7 2 5" xfId="16729"/>
    <cellStyle name="Normal 30 7 3" xfId="16730"/>
    <cellStyle name="Normal 30 7 3 2" xfId="16731"/>
    <cellStyle name="Normal 30 7 3 2 2" xfId="16732"/>
    <cellStyle name="Normal 30 7 3 2 2 2" xfId="16733"/>
    <cellStyle name="Normal 30 7 3 2 3" xfId="16734"/>
    <cellStyle name="Normal 30 7 3 3" xfId="16735"/>
    <cellStyle name="Normal 30 7 3 3 2" xfId="16736"/>
    <cellStyle name="Normal 30 7 3 4" xfId="16737"/>
    <cellStyle name="Normal 30 7 4" xfId="16738"/>
    <cellStyle name="Normal 30 7 4 2" xfId="16739"/>
    <cellStyle name="Normal 30 7 4 2 2" xfId="16740"/>
    <cellStyle name="Normal 30 7 4 3" xfId="16741"/>
    <cellStyle name="Normal 30 7 5" xfId="16742"/>
    <cellStyle name="Normal 30 7 5 2" xfId="16743"/>
    <cellStyle name="Normal 30 7 6" xfId="16744"/>
    <cellStyle name="Normal 30 8" xfId="16745"/>
    <cellStyle name="Normal 30 8 2" xfId="16746"/>
    <cellStyle name="Normal 30 8 2 2" xfId="16747"/>
    <cellStyle name="Normal 30 8 2 2 2" xfId="16748"/>
    <cellStyle name="Normal 30 8 2 2 2 2" xfId="16749"/>
    <cellStyle name="Normal 30 8 2 2 3" xfId="16750"/>
    <cellStyle name="Normal 30 8 2 3" xfId="16751"/>
    <cellStyle name="Normal 30 8 2 3 2" xfId="16752"/>
    <cellStyle name="Normal 30 8 2 4" xfId="16753"/>
    <cellStyle name="Normal 30 8 3" xfId="16754"/>
    <cellStyle name="Normal 30 8 3 2" xfId="16755"/>
    <cellStyle name="Normal 30 8 3 2 2" xfId="16756"/>
    <cellStyle name="Normal 30 8 3 3" xfId="16757"/>
    <cellStyle name="Normal 30 8 4" xfId="16758"/>
    <cellStyle name="Normal 30 8 4 2" xfId="16759"/>
    <cellStyle name="Normal 30 8 5" xfId="16760"/>
    <cellStyle name="Normal 30 9" xfId="16761"/>
    <cellStyle name="Normal 30 9 2" xfId="16762"/>
    <cellStyle name="Normal 30 9 2 2" xfId="16763"/>
    <cellStyle name="Normal 30 9 2 2 2" xfId="16764"/>
    <cellStyle name="Normal 30 9 2 3" xfId="16765"/>
    <cellStyle name="Normal 30 9 3" xfId="16766"/>
    <cellStyle name="Normal 30 9 3 2" xfId="16767"/>
    <cellStyle name="Normal 30 9 4" xfId="16768"/>
    <cellStyle name="Normal 31" xfId="2898"/>
    <cellStyle name="Normal 31 10" xfId="16770"/>
    <cellStyle name="Normal 31 10 2" xfId="16771"/>
    <cellStyle name="Normal 31 10 2 2" xfId="16772"/>
    <cellStyle name="Normal 31 10 3" xfId="16773"/>
    <cellStyle name="Normal 31 11" xfId="16774"/>
    <cellStyle name="Normal 31 11 2" xfId="16775"/>
    <cellStyle name="Normal 31 12" xfId="16776"/>
    <cellStyle name="Normal 31 13" xfId="16777"/>
    <cellStyle name="Normal 31 14" xfId="16769"/>
    <cellStyle name="Normal 31 2" xfId="16778"/>
    <cellStyle name="Normal 31 2 10" xfId="16779"/>
    <cellStyle name="Normal 31 2 2" xfId="16780"/>
    <cellStyle name="Normal 31 2 3" xfId="16781"/>
    <cellStyle name="Normal 31 2 3 2" xfId="16782"/>
    <cellStyle name="Normal 31 2 3 2 2" xfId="16783"/>
    <cellStyle name="Normal 31 2 3 2 2 2" xfId="16784"/>
    <cellStyle name="Normal 31 2 3 2 2 2 2" xfId="16785"/>
    <cellStyle name="Normal 31 2 3 2 2 2 2 2" xfId="16786"/>
    <cellStyle name="Normal 31 2 3 2 2 2 2 2 2" xfId="16787"/>
    <cellStyle name="Normal 31 2 3 2 2 2 2 3" xfId="16788"/>
    <cellStyle name="Normal 31 2 3 2 2 2 3" xfId="16789"/>
    <cellStyle name="Normal 31 2 3 2 2 2 3 2" xfId="16790"/>
    <cellStyle name="Normal 31 2 3 2 2 2 4" xfId="16791"/>
    <cellStyle name="Normal 31 2 3 2 2 3" xfId="16792"/>
    <cellStyle name="Normal 31 2 3 2 2 3 2" xfId="16793"/>
    <cellStyle name="Normal 31 2 3 2 2 3 2 2" xfId="16794"/>
    <cellStyle name="Normal 31 2 3 2 2 3 3" xfId="16795"/>
    <cellStyle name="Normal 31 2 3 2 2 4" xfId="16796"/>
    <cellStyle name="Normal 31 2 3 2 2 4 2" xfId="16797"/>
    <cellStyle name="Normal 31 2 3 2 2 5" xfId="16798"/>
    <cellStyle name="Normal 31 2 3 2 3" xfId="16799"/>
    <cellStyle name="Normal 31 2 3 2 3 2" xfId="16800"/>
    <cellStyle name="Normal 31 2 3 2 3 2 2" xfId="16801"/>
    <cellStyle name="Normal 31 2 3 2 3 2 2 2" xfId="16802"/>
    <cellStyle name="Normal 31 2 3 2 3 2 3" xfId="16803"/>
    <cellStyle name="Normal 31 2 3 2 3 3" xfId="16804"/>
    <cellStyle name="Normal 31 2 3 2 3 3 2" xfId="16805"/>
    <cellStyle name="Normal 31 2 3 2 3 4" xfId="16806"/>
    <cellStyle name="Normal 31 2 3 2 4" xfId="16807"/>
    <cellStyle name="Normal 31 2 3 2 4 2" xfId="16808"/>
    <cellStyle name="Normal 31 2 3 2 4 2 2" xfId="16809"/>
    <cellStyle name="Normal 31 2 3 2 4 3" xfId="16810"/>
    <cellStyle name="Normal 31 2 3 2 5" xfId="16811"/>
    <cellStyle name="Normal 31 2 3 2 5 2" xfId="16812"/>
    <cellStyle name="Normal 31 2 3 2 6" xfId="16813"/>
    <cellStyle name="Normal 31 2 3 3" xfId="16814"/>
    <cellStyle name="Normal 31 2 3 3 2" xfId="16815"/>
    <cellStyle name="Normal 31 2 3 3 2 2" xfId="16816"/>
    <cellStyle name="Normal 31 2 3 3 2 2 2" xfId="16817"/>
    <cellStyle name="Normal 31 2 3 3 2 2 2 2" xfId="16818"/>
    <cellStyle name="Normal 31 2 3 3 2 2 3" xfId="16819"/>
    <cellStyle name="Normal 31 2 3 3 2 3" xfId="16820"/>
    <cellStyle name="Normal 31 2 3 3 2 3 2" xfId="16821"/>
    <cellStyle name="Normal 31 2 3 3 2 4" xfId="16822"/>
    <cellStyle name="Normal 31 2 3 3 3" xfId="16823"/>
    <cellStyle name="Normal 31 2 3 3 3 2" xfId="16824"/>
    <cellStyle name="Normal 31 2 3 3 3 2 2" xfId="16825"/>
    <cellStyle name="Normal 31 2 3 3 3 3" xfId="16826"/>
    <cellStyle name="Normal 31 2 3 3 4" xfId="16827"/>
    <cellStyle name="Normal 31 2 3 3 4 2" xfId="16828"/>
    <cellStyle name="Normal 31 2 3 3 5" xfId="16829"/>
    <cellStyle name="Normal 31 2 3 4" xfId="16830"/>
    <cellStyle name="Normal 31 2 3 4 2" xfId="16831"/>
    <cellStyle name="Normal 31 2 3 4 2 2" xfId="16832"/>
    <cellStyle name="Normal 31 2 3 4 2 2 2" xfId="16833"/>
    <cellStyle name="Normal 31 2 3 4 2 3" xfId="16834"/>
    <cellStyle name="Normal 31 2 3 4 3" xfId="16835"/>
    <cellStyle name="Normal 31 2 3 4 3 2" xfId="16836"/>
    <cellStyle name="Normal 31 2 3 4 4" xfId="16837"/>
    <cellStyle name="Normal 31 2 3 5" xfId="16838"/>
    <cellStyle name="Normal 31 2 3 5 2" xfId="16839"/>
    <cellStyle name="Normal 31 2 3 5 2 2" xfId="16840"/>
    <cellStyle name="Normal 31 2 3 5 3" xfId="16841"/>
    <cellStyle name="Normal 31 2 3 6" xfId="16842"/>
    <cellStyle name="Normal 31 2 3 6 2" xfId="16843"/>
    <cellStyle name="Normal 31 2 3 7" xfId="16844"/>
    <cellStyle name="Normal 31 2 4" xfId="16845"/>
    <cellStyle name="Normal 31 2 4 2" xfId="16846"/>
    <cellStyle name="Normal 31 2 4 2 2" xfId="16847"/>
    <cellStyle name="Normal 31 2 4 2 2 2" xfId="16848"/>
    <cellStyle name="Normal 31 2 4 2 2 2 2" xfId="16849"/>
    <cellStyle name="Normal 31 2 4 2 2 2 2 2" xfId="16850"/>
    <cellStyle name="Normal 31 2 4 2 2 2 2 2 2" xfId="16851"/>
    <cellStyle name="Normal 31 2 4 2 2 2 2 3" xfId="16852"/>
    <cellStyle name="Normal 31 2 4 2 2 2 3" xfId="16853"/>
    <cellStyle name="Normal 31 2 4 2 2 2 3 2" xfId="16854"/>
    <cellStyle name="Normal 31 2 4 2 2 2 4" xfId="16855"/>
    <cellStyle name="Normal 31 2 4 2 2 3" xfId="16856"/>
    <cellStyle name="Normal 31 2 4 2 2 3 2" xfId="16857"/>
    <cellStyle name="Normal 31 2 4 2 2 3 2 2" xfId="16858"/>
    <cellStyle name="Normal 31 2 4 2 2 3 3" xfId="16859"/>
    <cellStyle name="Normal 31 2 4 2 2 4" xfId="16860"/>
    <cellStyle name="Normal 31 2 4 2 2 4 2" xfId="16861"/>
    <cellStyle name="Normal 31 2 4 2 2 5" xfId="16862"/>
    <cellStyle name="Normal 31 2 4 2 3" xfId="16863"/>
    <cellStyle name="Normal 31 2 4 2 3 2" xfId="16864"/>
    <cellStyle name="Normal 31 2 4 2 3 2 2" xfId="16865"/>
    <cellStyle name="Normal 31 2 4 2 3 2 2 2" xfId="16866"/>
    <cellStyle name="Normal 31 2 4 2 3 2 3" xfId="16867"/>
    <cellStyle name="Normal 31 2 4 2 3 3" xfId="16868"/>
    <cellStyle name="Normal 31 2 4 2 3 3 2" xfId="16869"/>
    <cellStyle name="Normal 31 2 4 2 3 4" xfId="16870"/>
    <cellStyle name="Normal 31 2 4 2 4" xfId="16871"/>
    <cellStyle name="Normal 31 2 4 2 4 2" xfId="16872"/>
    <cellStyle name="Normal 31 2 4 2 4 2 2" xfId="16873"/>
    <cellStyle name="Normal 31 2 4 2 4 3" xfId="16874"/>
    <cellStyle name="Normal 31 2 4 2 5" xfId="16875"/>
    <cellStyle name="Normal 31 2 4 2 5 2" xfId="16876"/>
    <cellStyle name="Normal 31 2 4 2 6" xfId="16877"/>
    <cellStyle name="Normal 31 2 4 3" xfId="16878"/>
    <cellStyle name="Normal 31 2 4 3 2" xfId="16879"/>
    <cellStyle name="Normal 31 2 4 3 2 2" xfId="16880"/>
    <cellStyle name="Normal 31 2 4 3 2 2 2" xfId="16881"/>
    <cellStyle name="Normal 31 2 4 3 2 2 2 2" xfId="16882"/>
    <cellStyle name="Normal 31 2 4 3 2 2 3" xfId="16883"/>
    <cellStyle name="Normal 31 2 4 3 2 3" xfId="16884"/>
    <cellStyle name="Normal 31 2 4 3 2 3 2" xfId="16885"/>
    <cellStyle name="Normal 31 2 4 3 2 4" xfId="16886"/>
    <cellStyle name="Normal 31 2 4 3 3" xfId="16887"/>
    <cellStyle name="Normal 31 2 4 3 3 2" xfId="16888"/>
    <cellStyle name="Normal 31 2 4 3 3 2 2" xfId="16889"/>
    <cellStyle name="Normal 31 2 4 3 3 3" xfId="16890"/>
    <cellStyle name="Normal 31 2 4 3 4" xfId="16891"/>
    <cellStyle name="Normal 31 2 4 3 4 2" xfId="16892"/>
    <cellStyle name="Normal 31 2 4 3 5" xfId="16893"/>
    <cellStyle name="Normal 31 2 4 4" xfId="16894"/>
    <cellStyle name="Normal 31 2 4 4 2" xfId="16895"/>
    <cellStyle name="Normal 31 2 4 4 2 2" xfId="16896"/>
    <cellStyle name="Normal 31 2 4 4 2 2 2" xfId="16897"/>
    <cellStyle name="Normal 31 2 4 4 2 3" xfId="16898"/>
    <cellStyle name="Normal 31 2 4 4 3" xfId="16899"/>
    <cellStyle name="Normal 31 2 4 4 3 2" xfId="16900"/>
    <cellStyle name="Normal 31 2 4 4 4" xfId="16901"/>
    <cellStyle name="Normal 31 2 4 5" xfId="16902"/>
    <cellStyle name="Normal 31 2 4 5 2" xfId="16903"/>
    <cellStyle name="Normal 31 2 4 5 2 2" xfId="16904"/>
    <cellStyle name="Normal 31 2 4 5 3" xfId="16905"/>
    <cellStyle name="Normal 31 2 4 6" xfId="16906"/>
    <cellStyle name="Normal 31 2 4 6 2" xfId="16907"/>
    <cellStyle name="Normal 31 2 4 7" xfId="16908"/>
    <cellStyle name="Normal 31 2 5" xfId="16909"/>
    <cellStyle name="Normal 31 2 5 2" xfId="16910"/>
    <cellStyle name="Normal 31 2 5 2 2" xfId="16911"/>
    <cellStyle name="Normal 31 2 5 2 2 2" xfId="16912"/>
    <cellStyle name="Normal 31 2 5 2 2 2 2" xfId="16913"/>
    <cellStyle name="Normal 31 2 5 2 2 2 2 2" xfId="16914"/>
    <cellStyle name="Normal 31 2 5 2 2 2 3" xfId="16915"/>
    <cellStyle name="Normal 31 2 5 2 2 3" xfId="16916"/>
    <cellStyle name="Normal 31 2 5 2 2 3 2" xfId="16917"/>
    <cellStyle name="Normal 31 2 5 2 2 4" xfId="16918"/>
    <cellStyle name="Normal 31 2 5 2 3" xfId="16919"/>
    <cellStyle name="Normal 31 2 5 2 3 2" xfId="16920"/>
    <cellStyle name="Normal 31 2 5 2 3 2 2" xfId="16921"/>
    <cellStyle name="Normal 31 2 5 2 3 3" xfId="16922"/>
    <cellStyle name="Normal 31 2 5 2 4" xfId="16923"/>
    <cellStyle name="Normal 31 2 5 2 4 2" xfId="16924"/>
    <cellStyle name="Normal 31 2 5 2 5" xfId="16925"/>
    <cellStyle name="Normal 31 2 5 3" xfId="16926"/>
    <cellStyle name="Normal 31 2 5 3 2" xfId="16927"/>
    <cellStyle name="Normal 31 2 5 3 2 2" xfId="16928"/>
    <cellStyle name="Normal 31 2 5 3 2 2 2" xfId="16929"/>
    <cellStyle name="Normal 31 2 5 3 2 3" xfId="16930"/>
    <cellStyle name="Normal 31 2 5 3 3" xfId="16931"/>
    <cellStyle name="Normal 31 2 5 3 3 2" xfId="16932"/>
    <cellStyle name="Normal 31 2 5 3 4" xfId="16933"/>
    <cellStyle name="Normal 31 2 5 4" xfId="16934"/>
    <cellStyle name="Normal 31 2 5 4 2" xfId="16935"/>
    <cellStyle name="Normal 31 2 5 4 2 2" xfId="16936"/>
    <cellStyle name="Normal 31 2 5 4 3" xfId="16937"/>
    <cellStyle name="Normal 31 2 5 5" xfId="16938"/>
    <cellStyle name="Normal 31 2 5 5 2" xfId="16939"/>
    <cellStyle name="Normal 31 2 5 6" xfId="16940"/>
    <cellStyle name="Normal 31 2 6" xfId="16941"/>
    <cellStyle name="Normal 31 2 6 2" xfId="16942"/>
    <cellStyle name="Normal 31 2 6 2 2" xfId="16943"/>
    <cellStyle name="Normal 31 2 6 2 2 2" xfId="16944"/>
    <cellStyle name="Normal 31 2 6 2 2 2 2" xfId="16945"/>
    <cellStyle name="Normal 31 2 6 2 2 3" xfId="16946"/>
    <cellStyle name="Normal 31 2 6 2 3" xfId="16947"/>
    <cellStyle name="Normal 31 2 6 2 3 2" xfId="16948"/>
    <cellStyle name="Normal 31 2 6 2 4" xfId="16949"/>
    <cellStyle name="Normal 31 2 6 3" xfId="16950"/>
    <cellStyle name="Normal 31 2 6 3 2" xfId="16951"/>
    <cellStyle name="Normal 31 2 6 3 2 2" xfId="16952"/>
    <cellStyle name="Normal 31 2 6 3 3" xfId="16953"/>
    <cellStyle name="Normal 31 2 6 4" xfId="16954"/>
    <cellStyle name="Normal 31 2 6 4 2" xfId="16955"/>
    <cellStyle name="Normal 31 2 6 5" xfId="16956"/>
    <cellStyle name="Normal 31 2 7" xfId="16957"/>
    <cellStyle name="Normal 31 2 7 2" xfId="16958"/>
    <cellStyle name="Normal 31 2 7 2 2" xfId="16959"/>
    <cellStyle name="Normal 31 2 7 2 2 2" xfId="16960"/>
    <cellStyle name="Normal 31 2 7 2 3" xfId="16961"/>
    <cellStyle name="Normal 31 2 7 3" xfId="16962"/>
    <cellStyle name="Normal 31 2 7 3 2" xfId="16963"/>
    <cellStyle name="Normal 31 2 7 4" xfId="16964"/>
    <cellStyle name="Normal 31 2 8" xfId="16965"/>
    <cellStyle name="Normal 31 2 8 2" xfId="16966"/>
    <cellStyle name="Normal 31 2 8 2 2" xfId="16967"/>
    <cellStyle name="Normal 31 2 8 3" xfId="16968"/>
    <cellStyle name="Normal 31 2 9" xfId="16969"/>
    <cellStyle name="Normal 31 2 9 2" xfId="16970"/>
    <cellStyle name="Normal 31 3" xfId="16971"/>
    <cellStyle name="Normal 31 3 2" xfId="16972"/>
    <cellStyle name="Normal 31 3 2 2" xfId="16973"/>
    <cellStyle name="Normal 31 3 2 2 2" xfId="16974"/>
    <cellStyle name="Normal 31 3 2 2 2 2" xfId="16975"/>
    <cellStyle name="Normal 31 3 2 2 2 2 2" xfId="16976"/>
    <cellStyle name="Normal 31 3 2 2 2 2 2 2" xfId="16977"/>
    <cellStyle name="Normal 31 3 2 2 2 2 2 2 2" xfId="16978"/>
    <cellStyle name="Normal 31 3 2 2 2 2 2 3" xfId="16979"/>
    <cellStyle name="Normal 31 3 2 2 2 2 3" xfId="16980"/>
    <cellStyle name="Normal 31 3 2 2 2 2 3 2" xfId="16981"/>
    <cellStyle name="Normal 31 3 2 2 2 2 4" xfId="16982"/>
    <cellStyle name="Normal 31 3 2 2 2 3" xfId="16983"/>
    <cellStyle name="Normal 31 3 2 2 2 3 2" xfId="16984"/>
    <cellStyle name="Normal 31 3 2 2 2 3 2 2" xfId="16985"/>
    <cellStyle name="Normal 31 3 2 2 2 3 3" xfId="16986"/>
    <cellStyle name="Normal 31 3 2 2 2 4" xfId="16987"/>
    <cellStyle name="Normal 31 3 2 2 2 4 2" xfId="16988"/>
    <cellStyle name="Normal 31 3 2 2 2 5" xfId="16989"/>
    <cellStyle name="Normal 31 3 2 2 3" xfId="16990"/>
    <cellStyle name="Normal 31 3 2 2 3 2" xfId="16991"/>
    <cellStyle name="Normal 31 3 2 2 3 2 2" xfId="16992"/>
    <cellStyle name="Normal 31 3 2 2 3 2 2 2" xfId="16993"/>
    <cellStyle name="Normal 31 3 2 2 3 2 3" xfId="16994"/>
    <cellStyle name="Normal 31 3 2 2 3 3" xfId="16995"/>
    <cellStyle name="Normal 31 3 2 2 3 3 2" xfId="16996"/>
    <cellStyle name="Normal 31 3 2 2 3 4" xfId="16997"/>
    <cellStyle name="Normal 31 3 2 2 4" xfId="16998"/>
    <cellStyle name="Normal 31 3 2 2 4 2" xfId="16999"/>
    <cellStyle name="Normal 31 3 2 2 4 2 2" xfId="17000"/>
    <cellStyle name="Normal 31 3 2 2 4 3" xfId="17001"/>
    <cellStyle name="Normal 31 3 2 2 5" xfId="17002"/>
    <cellStyle name="Normal 31 3 2 2 5 2" xfId="17003"/>
    <cellStyle name="Normal 31 3 2 2 6" xfId="17004"/>
    <cellStyle name="Normal 31 3 2 3" xfId="17005"/>
    <cellStyle name="Normal 31 3 2 3 2" xfId="17006"/>
    <cellStyle name="Normal 31 3 2 3 2 2" xfId="17007"/>
    <cellStyle name="Normal 31 3 2 3 2 2 2" xfId="17008"/>
    <cellStyle name="Normal 31 3 2 3 2 2 2 2" xfId="17009"/>
    <cellStyle name="Normal 31 3 2 3 2 2 3" xfId="17010"/>
    <cellStyle name="Normal 31 3 2 3 2 3" xfId="17011"/>
    <cellStyle name="Normal 31 3 2 3 2 3 2" xfId="17012"/>
    <cellStyle name="Normal 31 3 2 3 2 4" xfId="17013"/>
    <cellStyle name="Normal 31 3 2 3 3" xfId="17014"/>
    <cellStyle name="Normal 31 3 2 3 3 2" xfId="17015"/>
    <cellStyle name="Normal 31 3 2 3 3 2 2" xfId="17016"/>
    <cellStyle name="Normal 31 3 2 3 3 3" xfId="17017"/>
    <cellStyle name="Normal 31 3 2 3 4" xfId="17018"/>
    <cellStyle name="Normal 31 3 2 3 4 2" xfId="17019"/>
    <cellStyle name="Normal 31 3 2 3 5" xfId="17020"/>
    <cellStyle name="Normal 31 3 2 4" xfId="17021"/>
    <cellStyle name="Normal 31 3 2 4 2" xfId="17022"/>
    <cellStyle name="Normal 31 3 2 4 2 2" xfId="17023"/>
    <cellStyle name="Normal 31 3 2 4 2 2 2" xfId="17024"/>
    <cellStyle name="Normal 31 3 2 4 2 3" xfId="17025"/>
    <cellStyle name="Normal 31 3 2 4 3" xfId="17026"/>
    <cellStyle name="Normal 31 3 2 4 3 2" xfId="17027"/>
    <cellStyle name="Normal 31 3 2 4 4" xfId="17028"/>
    <cellStyle name="Normal 31 3 2 5" xfId="17029"/>
    <cellStyle name="Normal 31 3 2 5 2" xfId="17030"/>
    <cellStyle name="Normal 31 3 2 5 2 2" xfId="17031"/>
    <cellStyle name="Normal 31 3 2 5 3" xfId="17032"/>
    <cellStyle name="Normal 31 3 2 6" xfId="17033"/>
    <cellStyle name="Normal 31 3 2 6 2" xfId="17034"/>
    <cellStyle name="Normal 31 3 2 7" xfId="17035"/>
    <cellStyle name="Normal 31 3 3" xfId="17036"/>
    <cellStyle name="Normal 31 3 3 2" xfId="17037"/>
    <cellStyle name="Normal 31 3 3 2 2" xfId="17038"/>
    <cellStyle name="Normal 31 3 3 2 2 2" xfId="17039"/>
    <cellStyle name="Normal 31 3 3 2 2 2 2" xfId="17040"/>
    <cellStyle name="Normal 31 3 3 2 2 2 2 2" xfId="17041"/>
    <cellStyle name="Normal 31 3 3 2 2 2 3" xfId="17042"/>
    <cellStyle name="Normal 31 3 3 2 2 3" xfId="17043"/>
    <cellStyle name="Normal 31 3 3 2 2 3 2" xfId="17044"/>
    <cellStyle name="Normal 31 3 3 2 2 4" xfId="17045"/>
    <cellStyle name="Normal 31 3 3 2 3" xfId="17046"/>
    <cellStyle name="Normal 31 3 3 2 3 2" xfId="17047"/>
    <cellStyle name="Normal 31 3 3 2 3 2 2" xfId="17048"/>
    <cellStyle name="Normal 31 3 3 2 3 3" xfId="17049"/>
    <cellStyle name="Normal 31 3 3 2 4" xfId="17050"/>
    <cellStyle name="Normal 31 3 3 2 4 2" xfId="17051"/>
    <cellStyle name="Normal 31 3 3 2 5" xfId="17052"/>
    <cellStyle name="Normal 31 3 3 3" xfId="17053"/>
    <cellStyle name="Normal 31 3 3 3 2" xfId="17054"/>
    <cellStyle name="Normal 31 3 3 3 2 2" xfId="17055"/>
    <cellStyle name="Normal 31 3 3 3 2 2 2" xfId="17056"/>
    <cellStyle name="Normal 31 3 3 3 2 3" xfId="17057"/>
    <cellStyle name="Normal 31 3 3 3 3" xfId="17058"/>
    <cellStyle name="Normal 31 3 3 3 3 2" xfId="17059"/>
    <cellStyle name="Normal 31 3 3 3 4" xfId="17060"/>
    <cellStyle name="Normal 31 3 3 4" xfId="17061"/>
    <cellStyle name="Normal 31 3 3 4 2" xfId="17062"/>
    <cellStyle name="Normal 31 3 3 4 2 2" xfId="17063"/>
    <cellStyle name="Normal 31 3 3 4 3" xfId="17064"/>
    <cellStyle name="Normal 31 3 3 5" xfId="17065"/>
    <cellStyle name="Normal 31 3 3 5 2" xfId="17066"/>
    <cellStyle name="Normal 31 3 3 6" xfId="17067"/>
    <cellStyle name="Normal 31 3 4" xfId="17068"/>
    <cellStyle name="Normal 31 3 4 2" xfId="17069"/>
    <cellStyle name="Normal 31 3 4 2 2" xfId="17070"/>
    <cellStyle name="Normal 31 3 4 2 2 2" xfId="17071"/>
    <cellStyle name="Normal 31 3 4 2 2 2 2" xfId="17072"/>
    <cellStyle name="Normal 31 3 4 2 2 3" xfId="17073"/>
    <cellStyle name="Normal 31 3 4 2 3" xfId="17074"/>
    <cellStyle name="Normal 31 3 4 2 3 2" xfId="17075"/>
    <cellStyle name="Normal 31 3 4 2 4" xfId="17076"/>
    <cellStyle name="Normal 31 3 4 3" xfId="17077"/>
    <cellStyle name="Normal 31 3 4 3 2" xfId="17078"/>
    <cellStyle name="Normal 31 3 4 3 2 2" xfId="17079"/>
    <cellStyle name="Normal 31 3 4 3 3" xfId="17080"/>
    <cellStyle name="Normal 31 3 4 4" xfId="17081"/>
    <cellStyle name="Normal 31 3 4 4 2" xfId="17082"/>
    <cellStyle name="Normal 31 3 4 5" xfId="17083"/>
    <cellStyle name="Normal 31 3 5" xfId="17084"/>
    <cellStyle name="Normal 31 3 5 2" xfId="17085"/>
    <cellStyle name="Normal 31 3 5 2 2" xfId="17086"/>
    <cellStyle name="Normal 31 3 5 2 2 2" xfId="17087"/>
    <cellStyle name="Normal 31 3 5 2 3" xfId="17088"/>
    <cellStyle name="Normal 31 3 5 3" xfId="17089"/>
    <cellStyle name="Normal 31 3 5 3 2" xfId="17090"/>
    <cellStyle name="Normal 31 3 5 4" xfId="17091"/>
    <cellStyle name="Normal 31 3 6" xfId="17092"/>
    <cellStyle name="Normal 31 3 6 2" xfId="17093"/>
    <cellStyle name="Normal 31 3 6 2 2" xfId="17094"/>
    <cellStyle name="Normal 31 3 6 3" xfId="17095"/>
    <cellStyle name="Normal 31 3 7" xfId="17096"/>
    <cellStyle name="Normal 31 3 7 2" xfId="17097"/>
    <cellStyle name="Normal 31 3 8" xfId="17098"/>
    <cellStyle name="Normal 31 4" xfId="17099"/>
    <cellStyle name="Normal 31 4 2" xfId="17100"/>
    <cellStyle name="Normal 31 4 2 2" xfId="17101"/>
    <cellStyle name="Normal 31 4 2 2 2" xfId="17102"/>
    <cellStyle name="Normal 31 4 2 2 2 2" xfId="17103"/>
    <cellStyle name="Normal 31 4 2 2 2 2 2" xfId="17104"/>
    <cellStyle name="Normal 31 4 2 2 2 2 2 2" xfId="17105"/>
    <cellStyle name="Normal 31 4 2 2 2 2 3" xfId="17106"/>
    <cellStyle name="Normal 31 4 2 2 2 3" xfId="17107"/>
    <cellStyle name="Normal 31 4 2 2 2 3 2" xfId="17108"/>
    <cellStyle name="Normal 31 4 2 2 2 4" xfId="17109"/>
    <cellStyle name="Normal 31 4 2 2 3" xfId="17110"/>
    <cellStyle name="Normal 31 4 2 2 3 2" xfId="17111"/>
    <cellStyle name="Normal 31 4 2 2 3 2 2" xfId="17112"/>
    <cellStyle name="Normal 31 4 2 2 3 3" xfId="17113"/>
    <cellStyle name="Normal 31 4 2 2 4" xfId="17114"/>
    <cellStyle name="Normal 31 4 2 2 4 2" xfId="17115"/>
    <cellStyle name="Normal 31 4 2 2 5" xfId="17116"/>
    <cellStyle name="Normal 31 4 2 3" xfId="17117"/>
    <cellStyle name="Normal 31 4 2 3 2" xfId="17118"/>
    <cellStyle name="Normal 31 4 2 3 2 2" xfId="17119"/>
    <cellStyle name="Normal 31 4 2 3 2 2 2" xfId="17120"/>
    <cellStyle name="Normal 31 4 2 3 2 3" xfId="17121"/>
    <cellStyle name="Normal 31 4 2 3 3" xfId="17122"/>
    <cellStyle name="Normal 31 4 2 3 3 2" xfId="17123"/>
    <cellStyle name="Normal 31 4 2 3 4" xfId="17124"/>
    <cellStyle name="Normal 31 4 2 4" xfId="17125"/>
    <cellStyle name="Normal 31 4 2 4 2" xfId="17126"/>
    <cellStyle name="Normal 31 4 2 4 2 2" xfId="17127"/>
    <cellStyle name="Normal 31 4 2 4 3" xfId="17128"/>
    <cellStyle name="Normal 31 4 2 5" xfId="17129"/>
    <cellStyle name="Normal 31 4 2 5 2" xfId="17130"/>
    <cellStyle name="Normal 31 4 2 6" xfId="17131"/>
    <cellStyle name="Normal 31 4 3" xfId="17132"/>
    <cellStyle name="Normal 31 4 3 2" xfId="17133"/>
    <cellStyle name="Normal 31 4 3 2 2" xfId="17134"/>
    <cellStyle name="Normal 31 4 3 2 2 2" xfId="17135"/>
    <cellStyle name="Normal 31 4 3 2 2 2 2" xfId="17136"/>
    <cellStyle name="Normal 31 4 3 2 2 3" xfId="17137"/>
    <cellStyle name="Normal 31 4 3 2 3" xfId="17138"/>
    <cellStyle name="Normal 31 4 3 2 3 2" xfId="17139"/>
    <cellStyle name="Normal 31 4 3 2 4" xfId="17140"/>
    <cellStyle name="Normal 31 4 3 3" xfId="17141"/>
    <cellStyle name="Normal 31 4 3 3 2" xfId="17142"/>
    <cellStyle name="Normal 31 4 3 3 2 2" xfId="17143"/>
    <cellStyle name="Normal 31 4 3 3 3" xfId="17144"/>
    <cellStyle name="Normal 31 4 3 4" xfId="17145"/>
    <cellStyle name="Normal 31 4 3 4 2" xfId="17146"/>
    <cellStyle name="Normal 31 4 3 5" xfId="17147"/>
    <cellStyle name="Normal 31 4 4" xfId="17148"/>
    <cellStyle name="Normal 31 4 4 2" xfId="17149"/>
    <cellStyle name="Normal 31 4 4 2 2" xfId="17150"/>
    <cellStyle name="Normal 31 4 4 2 2 2" xfId="17151"/>
    <cellStyle name="Normal 31 4 4 2 3" xfId="17152"/>
    <cellStyle name="Normal 31 4 4 3" xfId="17153"/>
    <cellStyle name="Normal 31 4 4 3 2" xfId="17154"/>
    <cellStyle name="Normal 31 4 4 4" xfId="17155"/>
    <cellStyle name="Normal 31 4 5" xfId="17156"/>
    <cellStyle name="Normal 31 4 5 2" xfId="17157"/>
    <cellStyle name="Normal 31 4 5 2 2" xfId="17158"/>
    <cellStyle name="Normal 31 4 5 3" xfId="17159"/>
    <cellStyle name="Normal 31 4 6" xfId="17160"/>
    <cellStyle name="Normal 31 4 6 2" xfId="17161"/>
    <cellStyle name="Normal 31 4 7" xfId="17162"/>
    <cellStyle name="Normal 31 5" xfId="17163"/>
    <cellStyle name="Normal 31 5 2" xfId="17164"/>
    <cellStyle name="Normal 31 5 2 2" xfId="17165"/>
    <cellStyle name="Normal 31 5 2 2 2" xfId="17166"/>
    <cellStyle name="Normal 31 5 2 2 2 2" xfId="17167"/>
    <cellStyle name="Normal 31 5 2 2 2 2 2" xfId="17168"/>
    <cellStyle name="Normal 31 5 2 2 2 2 2 2" xfId="17169"/>
    <cellStyle name="Normal 31 5 2 2 2 2 3" xfId="17170"/>
    <cellStyle name="Normal 31 5 2 2 2 3" xfId="17171"/>
    <cellStyle name="Normal 31 5 2 2 2 3 2" xfId="17172"/>
    <cellStyle name="Normal 31 5 2 2 2 4" xfId="17173"/>
    <cellStyle name="Normal 31 5 2 2 3" xfId="17174"/>
    <cellStyle name="Normal 31 5 2 2 3 2" xfId="17175"/>
    <cellStyle name="Normal 31 5 2 2 3 2 2" xfId="17176"/>
    <cellStyle name="Normal 31 5 2 2 3 3" xfId="17177"/>
    <cellStyle name="Normal 31 5 2 2 4" xfId="17178"/>
    <cellStyle name="Normal 31 5 2 2 4 2" xfId="17179"/>
    <cellStyle name="Normal 31 5 2 2 5" xfId="17180"/>
    <cellStyle name="Normal 31 5 2 3" xfId="17181"/>
    <cellStyle name="Normal 31 5 2 3 2" xfId="17182"/>
    <cellStyle name="Normal 31 5 2 3 2 2" xfId="17183"/>
    <cellStyle name="Normal 31 5 2 3 2 2 2" xfId="17184"/>
    <cellStyle name="Normal 31 5 2 3 2 3" xfId="17185"/>
    <cellStyle name="Normal 31 5 2 3 3" xfId="17186"/>
    <cellStyle name="Normal 31 5 2 3 3 2" xfId="17187"/>
    <cellStyle name="Normal 31 5 2 3 4" xfId="17188"/>
    <cellStyle name="Normal 31 5 2 4" xfId="17189"/>
    <cellStyle name="Normal 31 5 2 4 2" xfId="17190"/>
    <cellStyle name="Normal 31 5 2 4 2 2" xfId="17191"/>
    <cellStyle name="Normal 31 5 2 4 3" xfId="17192"/>
    <cellStyle name="Normal 31 5 2 5" xfId="17193"/>
    <cellStyle name="Normal 31 5 2 5 2" xfId="17194"/>
    <cellStyle name="Normal 31 5 2 6" xfId="17195"/>
    <cellStyle name="Normal 31 5 3" xfId="17196"/>
    <cellStyle name="Normal 31 5 3 2" xfId="17197"/>
    <cellStyle name="Normal 31 5 3 2 2" xfId="17198"/>
    <cellStyle name="Normal 31 5 3 2 2 2" xfId="17199"/>
    <cellStyle name="Normal 31 5 3 2 2 2 2" xfId="17200"/>
    <cellStyle name="Normal 31 5 3 2 2 3" xfId="17201"/>
    <cellStyle name="Normal 31 5 3 2 3" xfId="17202"/>
    <cellStyle name="Normal 31 5 3 2 3 2" xfId="17203"/>
    <cellStyle name="Normal 31 5 3 2 4" xfId="17204"/>
    <cellStyle name="Normal 31 5 3 3" xfId="17205"/>
    <cellStyle name="Normal 31 5 3 3 2" xfId="17206"/>
    <cellStyle name="Normal 31 5 3 3 2 2" xfId="17207"/>
    <cellStyle name="Normal 31 5 3 3 3" xfId="17208"/>
    <cellStyle name="Normal 31 5 3 4" xfId="17209"/>
    <cellStyle name="Normal 31 5 3 4 2" xfId="17210"/>
    <cellStyle name="Normal 31 5 3 5" xfId="17211"/>
    <cellStyle name="Normal 31 5 4" xfId="17212"/>
    <cellStyle name="Normal 31 5 4 2" xfId="17213"/>
    <cellStyle name="Normal 31 5 4 2 2" xfId="17214"/>
    <cellStyle name="Normal 31 5 4 2 2 2" xfId="17215"/>
    <cellStyle name="Normal 31 5 4 2 3" xfId="17216"/>
    <cellStyle name="Normal 31 5 4 3" xfId="17217"/>
    <cellStyle name="Normal 31 5 4 3 2" xfId="17218"/>
    <cellStyle name="Normal 31 5 4 4" xfId="17219"/>
    <cellStyle name="Normal 31 5 5" xfId="17220"/>
    <cellStyle name="Normal 31 5 5 2" xfId="17221"/>
    <cellStyle name="Normal 31 5 5 2 2" xfId="17222"/>
    <cellStyle name="Normal 31 5 5 3" xfId="17223"/>
    <cellStyle name="Normal 31 5 6" xfId="17224"/>
    <cellStyle name="Normal 31 5 6 2" xfId="17225"/>
    <cellStyle name="Normal 31 5 7" xfId="17226"/>
    <cellStyle name="Normal 31 6" xfId="17227"/>
    <cellStyle name="Normal 31 6 2" xfId="17228"/>
    <cellStyle name="Normal 31 6 2 2" xfId="17229"/>
    <cellStyle name="Normal 31 6 2 2 2" xfId="17230"/>
    <cellStyle name="Normal 31 6 2 2 2 2" xfId="17231"/>
    <cellStyle name="Normal 31 6 2 2 2 2 2" xfId="17232"/>
    <cellStyle name="Normal 31 6 2 2 2 2 2 2" xfId="17233"/>
    <cellStyle name="Normal 31 6 2 2 2 2 3" xfId="17234"/>
    <cellStyle name="Normal 31 6 2 2 2 3" xfId="17235"/>
    <cellStyle name="Normal 31 6 2 2 2 3 2" xfId="17236"/>
    <cellStyle name="Normal 31 6 2 2 2 4" xfId="17237"/>
    <cellStyle name="Normal 31 6 2 2 3" xfId="17238"/>
    <cellStyle name="Normal 31 6 2 2 3 2" xfId="17239"/>
    <cellStyle name="Normal 31 6 2 2 3 2 2" xfId="17240"/>
    <cellStyle name="Normal 31 6 2 2 3 3" xfId="17241"/>
    <cellStyle name="Normal 31 6 2 2 4" xfId="17242"/>
    <cellStyle name="Normal 31 6 2 2 4 2" xfId="17243"/>
    <cellStyle name="Normal 31 6 2 2 5" xfId="17244"/>
    <cellStyle name="Normal 31 6 2 3" xfId="17245"/>
    <cellStyle name="Normal 31 6 2 3 2" xfId="17246"/>
    <cellStyle name="Normal 31 6 2 3 2 2" xfId="17247"/>
    <cellStyle name="Normal 31 6 2 3 2 2 2" xfId="17248"/>
    <cellStyle name="Normal 31 6 2 3 2 3" xfId="17249"/>
    <cellStyle name="Normal 31 6 2 3 3" xfId="17250"/>
    <cellStyle name="Normal 31 6 2 3 3 2" xfId="17251"/>
    <cellStyle name="Normal 31 6 2 3 4" xfId="17252"/>
    <cellStyle name="Normal 31 6 2 4" xfId="17253"/>
    <cellStyle name="Normal 31 6 2 4 2" xfId="17254"/>
    <cellStyle name="Normal 31 6 2 4 2 2" xfId="17255"/>
    <cellStyle name="Normal 31 6 2 4 3" xfId="17256"/>
    <cellStyle name="Normal 31 6 2 5" xfId="17257"/>
    <cellStyle name="Normal 31 6 2 5 2" xfId="17258"/>
    <cellStyle name="Normal 31 6 2 6" xfId="17259"/>
    <cellStyle name="Normal 31 6 3" xfId="17260"/>
    <cellStyle name="Normal 31 6 3 2" xfId="17261"/>
    <cellStyle name="Normal 31 6 3 2 2" xfId="17262"/>
    <cellStyle name="Normal 31 6 3 2 2 2" xfId="17263"/>
    <cellStyle name="Normal 31 6 3 2 2 2 2" xfId="17264"/>
    <cellStyle name="Normal 31 6 3 2 2 3" xfId="17265"/>
    <cellStyle name="Normal 31 6 3 2 3" xfId="17266"/>
    <cellStyle name="Normal 31 6 3 2 3 2" xfId="17267"/>
    <cellStyle name="Normal 31 6 3 2 4" xfId="17268"/>
    <cellStyle name="Normal 31 6 3 3" xfId="17269"/>
    <cellStyle name="Normal 31 6 3 3 2" xfId="17270"/>
    <cellStyle name="Normal 31 6 3 3 2 2" xfId="17271"/>
    <cellStyle name="Normal 31 6 3 3 3" xfId="17272"/>
    <cellStyle name="Normal 31 6 3 4" xfId="17273"/>
    <cellStyle name="Normal 31 6 3 4 2" xfId="17274"/>
    <cellStyle name="Normal 31 6 3 5" xfId="17275"/>
    <cellStyle name="Normal 31 6 4" xfId="17276"/>
    <cellStyle name="Normal 31 6 4 2" xfId="17277"/>
    <cellStyle name="Normal 31 6 4 2 2" xfId="17278"/>
    <cellStyle name="Normal 31 6 4 2 2 2" xfId="17279"/>
    <cellStyle name="Normal 31 6 4 2 3" xfId="17280"/>
    <cellStyle name="Normal 31 6 4 3" xfId="17281"/>
    <cellStyle name="Normal 31 6 4 3 2" xfId="17282"/>
    <cellStyle name="Normal 31 6 4 4" xfId="17283"/>
    <cellStyle name="Normal 31 6 5" xfId="17284"/>
    <cellStyle name="Normal 31 6 5 2" xfId="17285"/>
    <cellStyle name="Normal 31 6 5 2 2" xfId="17286"/>
    <cellStyle name="Normal 31 6 5 3" xfId="17287"/>
    <cellStyle name="Normal 31 6 6" xfId="17288"/>
    <cellStyle name="Normal 31 6 6 2" xfId="17289"/>
    <cellStyle name="Normal 31 6 7" xfId="17290"/>
    <cellStyle name="Normal 31 7" xfId="17291"/>
    <cellStyle name="Normal 31 7 2" xfId="17292"/>
    <cellStyle name="Normal 31 7 2 2" xfId="17293"/>
    <cellStyle name="Normal 31 7 2 2 2" xfId="17294"/>
    <cellStyle name="Normal 31 7 2 2 2 2" xfId="17295"/>
    <cellStyle name="Normal 31 7 2 2 2 2 2" xfId="17296"/>
    <cellStyle name="Normal 31 7 2 2 2 3" xfId="17297"/>
    <cellStyle name="Normal 31 7 2 2 3" xfId="17298"/>
    <cellStyle name="Normal 31 7 2 2 3 2" xfId="17299"/>
    <cellStyle name="Normal 31 7 2 2 4" xfId="17300"/>
    <cellStyle name="Normal 31 7 2 3" xfId="17301"/>
    <cellStyle name="Normal 31 7 2 3 2" xfId="17302"/>
    <cellStyle name="Normal 31 7 2 3 2 2" xfId="17303"/>
    <cellStyle name="Normal 31 7 2 3 3" xfId="17304"/>
    <cellStyle name="Normal 31 7 2 4" xfId="17305"/>
    <cellStyle name="Normal 31 7 2 4 2" xfId="17306"/>
    <cellStyle name="Normal 31 7 2 5" xfId="17307"/>
    <cellStyle name="Normal 31 7 3" xfId="17308"/>
    <cellStyle name="Normal 31 7 3 2" xfId="17309"/>
    <cellStyle name="Normal 31 7 3 2 2" xfId="17310"/>
    <cellStyle name="Normal 31 7 3 2 2 2" xfId="17311"/>
    <cellStyle name="Normal 31 7 3 2 3" xfId="17312"/>
    <cellStyle name="Normal 31 7 3 3" xfId="17313"/>
    <cellStyle name="Normal 31 7 3 3 2" xfId="17314"/>
    <cellStyle name="Normal 31 7 3 4" xfId="17315"/>
    <cellStyle name="Normal 31 7 4" xfId="17316"/>
    <cellStyle name="Normal 31 7 4 2" xfId="17317"/>
    <cellStyle name="Normal 31 7 4 2 2" xfId="17318"/>
    <cellStyle name="Normal 31 7 4 3" xfId="17319"/>
    <cellStyle name="Normal 31 7 5" xfId="17320"/>
    <cellStyle name="Normal 31 7 5 2" xfId="17321"/>
    <cellStyle name="Normal 31 7 6" xfId="17322"/>
    <cellStyle name="Normal 31 8" xfId="17323"/>
    <cellStyle name="Normal 31 8 2" xfId="17324"/>
    <cellStyle name="Normal 31 8 2 2" xfId="17325"/>
    <cellStyle name="Normal 31 8 2 2 2" xfId="17326"/>
    <cellStyle name="Normal 31 8 2 2 2 2" xfId="17327"/>
    <cellStyle name="Normal 31 8 2 2 3" xfId="17328"/>
    <cellStyle name="Normal 31 8 2 3" xfId="17329"/>
    <cellStyle name="Normal 31 8 2 3 2" xfId="17330"/>
    <cellStyle name="Normal 31 8 2 4" xfId="17331"/>
    <cellStyle name="Normal 31 8 3" xfId="17332"/>
    <cellStyle name="Normal 31 8 3 2" xfId="17333"/>
    <cellStyle name="Normal 31 8 3 2 2" xfId="17334"/>
    <cellStyle name="Normal 31 8 3 3" xfId="17335"/>
    <cellStyle name="Normal 31 8 4" xfId="17336"/>
    <cellStyle name="Normal 31 8 4 2" xfId="17337"/>
    <cellStyle name="Normal 31 8 5" xfId="17338"/>
    <cellStyle name="Normal 31 9" xfId="17339"/>
    <cellStyle name="Normal 31 9 2" xfId="17340"/>
    <cellStyle name="Normal 31 9 2 2" xfId="17341"/>
    <cellStyle name="Normal 31 9 2 2 2" xfId="17342"/>
    <cellStyle name="Normal 31 9 2 3" xfId="17343"/>
    <cellStyle name="Normal 31 9 3" xfId="17344"/>
    <cellStyle name="Normal 31 9 3 2" xfId="17345"/>
    <cellStyle name="Normal 31 9 4" xfId="17346"/>
    <cellStyle name="Normal 32" xfId="3264"/>
    <cellStyle name="Normal 32 2" xfId="17348"/>
    <cellStyle name="Normal 32 3" xfId="17347"/>
    <cellStyle name="Normal 33" xfId="3267"/>
    <cellStyle name="Normal 33 2" xfId="17350"/>
    <cellStyle name="Normal 33 3" xfId="17349"/>
    <cellStyle name="Normal 34" xfId="17351"/>
    <cellStyle name="Normal 34 2" xfId="17352"/>
    <cellStyle name="Normal 34 3" xfId="17353"/>
    <cellStyle name="Normal 35" xfId="17354"/>
    <cellStyle name="Normal 35 10" xfId="17355"/>
    <cellStyle name="Normal 35 10 2" xfId="17356"/>
    <cellStyle name="Normal 35 11" xfId="17357"/>
    <cellStyle name="Normal 35 12" xfId="17358"/>
    <cellStyle name="Normal 35 2" xfId="17359"/>
    <cellStyle name="Normal 35 3" xfId="17360"/>
    <cellStyle name="Normal 35 3 2" xfId="17361"/>
    <cellStyle name="Normal 35 3 2 2" xfId="17362"/>
    <cellStyle name="Normal 35 3 2 2 2" xfId="17363"/>
    <cellStyle name="Normal 35 3 2 2 2 2" xfId="17364"/>
    <cellStyle name="Normal 35 3 2 2 2 2 2" xfId="17365"/>
    <cellStyle name="Normal 35 3 2 2 2 2 2 2" xfId="17366"/>
    <cellStyle name="Normal 35 3 2 2 2 2 2 2 2" xfId="17367"/>
    <cellStyle name="Normal 35 3 2 2 2 2 2 3" xfId="17368"/>
    <cellStyle name="Normal 35 3 2 2 2 2 3" xfId="17369"/>
    <cellStyle name="Normal 35 3 2 2 2 2 3 2" xfId="17370"/>
    <cellStyle name="Normal 35 3 2 2 2 2 4" xfId="17371"/>
    <cellStyle name="Normal 35 3 2 2 2 3" xfId="17372"/>
    <cellStyle name="Normal 35 3 2 2 2 3 2" xfId="17373"/>
    <cellStyle name="Normal 35 3 2 2 2 3 2 2" xfId="17374"/>
    <cellStyle name="Normal 35 3 2 2 2 3 3" xfId="17375"/>
    <cellStyle name="Normal 35 3 2 2 2 4" xfId="17376"/>
    <cellStyle name="Normal 35 3 2 2 2 4 2" xfId="17377"/>
    <cellStyle name="Normal 35 3 2 2 2 5" xfId="17378"/>
    <cellStyle name="Normal 35 3 2 2 3" xfId="17379"/>
    <cellStyle name="Normal 35 3 2 2 3 2" xfId="17380"/>
    <cellStyle name="Normal 35 3 2 2 3 2 2" xfId="17381"/>
    <cellStyle name="Normal 35 3 2 2 3 2 2 2" xfId="17382"/>
    <cellStyle name="Normal 35 3 2 2 3 2 3" xfId="17383"/>
    <cellStyle name="Normal 35 3 2 2 3 3" xfId="17384"/>
    <cellStyle name="Normal 35 3 2 2 3 3 2" xfId="17385"/>
    <cellStyle name="Normal 35 3 2 2 3 4" xfId="17386"/>
    <cellStyle name="Normal 35 3 2 2 4" xfId="17387"/>
    <cellStyle name="Normal 35 3 2 2 4 2" xfId="17388"/>
    <cellStyle name="Normal 35 3 2 2 4 2 2" xfId="17389"/>
    <cellStyle name="Normal 35 3 2 2 4 3" xfId="17390"/>
    <cellStyle name="Normal 35 3 2 2 5" xfId="17391"/>
    <cellStyle name="Normal 35 3 2 2 5 2" xfId="17392"/>
    <cellStyle name="Normal 35 3 2 2 6" xfId="17393"/>
    <cellStyle name="Normal 35 3 2 3" xfId="17394"/>
    <cellStyle name="Normal 35 3 2 3 2" xfId="17395"/>
    <cellStyle name="Normal 35 3 2 3 2 2" xfId="17396"/>
    <cellStyle name="Normal 35 3 2 3 2 2 2" xfId="17397"/>
    <cellStyle name="Normal 35 3 2 3 2 2 2 2" xfId="17398"/>
    <cellStyle name="Normal 35 3 2 3 2 2 3" xfId="17399"/>
    <cellStyle name="Normal 35 3 2 3 2 3" xfId="17400"/>
    <cellStyle name="Normal 35 3 2 3 2 3 2" xfId="17401"/>
    <cellStyle name="Normal 35 3 2 3 2 4" xfId="17402"/>
    <cellStyle name="Normal 35 3 2 3 3" xfId="17403"/>
    <cellStyle name="Normal 35 3 2 3 3 2" xfId="17404"/>
    <cellStyle name="Normal 35 3 2 3 3 2 2" xfId="17405"/>
    <cellStyle name="Normal 35 3 2 3 3 3" xfId="17406"/>
    <cellStyle name="Normal 35 3 2 3 4" xfId="17407"/>
    <cellStyle name="Normal 35 3 2 3 4 2" xfId="17408"/>
    <cellStyle name="Normal 35 3 2 3 5" xfId="17409"/>
    <cellStyle name="Normal 35 3 2 4" xfId="17410"/>
    <cellStyle name="Normal 35 3 2 4 2" xfId="17411"/>
    <cellStyle name="Normal 35 3 2 4 2 2" xfId="17412"/>
    <cellStyle name="Normal 35 3 2 4 2 2 2" xfId="17413"/>
    <cellStyle name="Normal 35 3 2 4 2 3" xfId="17414"/>
    <cellStyle name="Normal 35 3 2 4 3" xfId="17415"/>
    <cellStyle name="Normal 35 3 2 4 3 2" xfId="17416"/>
    <cellStyle name="Normal 35 3 2 4 4" xfId="17417"/>
    <cellStyle name="Normal 35 3 2 5" xfId="17418"/>
    <cellStyle name="Normal 35 3 2 5 2" xfId="17419"/>
    <cellStyle name="Normal 35 3 2 5 2 2" xfId="17420"/>
    <cellStyle name="Normal 35 3 2 5 3" xfId="17421"/>
    <cellStyle name="Normal 35 3 2 6" xfId="17422"/>
    <cellStyle name="Normal 35 3 2 6 2" xfId="17423"/>
    <cellStyle name="Normal 35 3 2 7" xfId="17424"/>
    <cellStyle name="Normal 35 3 3" xfId="17425"/>
    <cellStyle name="Normal 35 3 3 2" xfId="17426"/>
    <cellStyle name="Normal 35 3 3 2 2" xfId="17427"/>
    <cellStyle name="Normal 35 3 3 2 2 2" xfId="17428"/>
    <cellStyle name="Normal 35 3 3 2 2 2 2" xfId="17429"/>
    <cellStyle name="Normal 35 3 3 2 2 2 2 2" xfId="17430"/>
    <cellStyle name="Normal 35 3 3 2 2 2 3" xfId="17431"/>
    <cellStyle name="Normal 35 3 3 2 2 3" xfId="17432"/>
    <cellStyle name="Normal 35 3 3 2 2 3 2" xfId="17433"/>
    <cellStyle name="Normal 35 3 3 2 2 4" xfId="17434"/>
    <cellStyle name="Normal 35 3 3 2 3" xfId="17435"/>
    <cellStyle name="Normal 35 3 3 2 3 2" xfId="17436"/>
    <cellStyle name="Normal 35 3 3 2 3 2 2" xfId="17437"/>
    <cellStyle name="Normal 35 3 3 2 3 3" xfId="17438"/>
    <cellStyle name="Normal 35 3 3 2 4" xfId="17439"/>
    <cellStyle name="Normal 35 3 3 2 4 2" xfId="17440"/>
    <cellStyle name="Normal 35 3 3 2 5" xfId="17441"/>
    <cellStyle name="Normal 35 3 3 3" xfId="17442"/>
    <cellStyle name="Normal 35 3 3 3 2" xfId="17443"/>
    <cellStyle name="Normal 35 3 3 3 2 2" xfId="17444"/>
    <cellStyle name="Normal 35 3 3 3 2 2 2" xfId="17445"/>
    <cellStyle name="Normal 35 3 3 3 2 3" xfId="17446"/>
    <cellStyle name="Normal 35 3 3 3 3" xfId="17447"/>
    <cellStyle name="Normal 35 3 3 3 3 2" xfId="17448"/>
    <cellStyle name="Normal 35 3 3 3 4" xfId="17449"/>
    <cellStyle name="Normal 35 3 3 4" xfId="17450"/>
    <cellStyle name="Normal 35 3 3 4 2" xfId="17451"/>
    <cellStyle name="Normal 35 3 3 4 2 2" xfId="17452"/>
    <cellStyle name="Normal 35 3 3 4 3" xfId="17453"/>
    <cellStyle name="Normal 35 3 3 5" xfId="17454"/>
    <cellStyle name="Normal 35 3 3 5 2" xfId="17455"/>
    <cellStyle name="Normal 35 3 3 6" xfId="17456"/>
    <cellStyle name="Normal 35 3 4" xfId="17457"/>
    <cellStyle name="Normal 35 3 4 2" xfId="17458"/>
    <cellStyle name="Normal 35 3 4 2 2" xfId="17459"/>
    <cellStyle name="Normal 35 3 4 2 2 2" xfId="17460"/>
    <cellStyle name="Normal 35 3 4 2 2 2 2" xfId="17461"/>
    <cellStyle name="Normal 35 3 4 2 2 3" xfId="17462"/>
    <cellStyle name="Normal 35 3 4 2 3" xfId="17463"/>
    <cellStyle name="Normal 35 3 4 2 3 2" xfId="17464"/>
    <cellStyle name="Normal 35 3 4 2 4" xfId="17465"/>
    <cellStyle name="Normal 35 3 4 3" xfId="17466"/>
    <cellStyle name="Normal 35 3 4 3 2" xfId="17467"/>
    <cellStyle name="Normal 35 3 4 3 2 2" xfId="17468"/>
    <cellStyle name="Normal 35 3 4 3 3" xfId="17469"/>
    <cellStyle name="Normal 35 3 4 4" xfId="17470"/>
    <cellStyle name="Normal 35 3 4 4 2" xfId="17471"/>
    <cellStyle name="Normal 35 3 4 5" xfId="17472"/>
    <cellStyle name="Normal 35 3 5" xfId="17473"/>
    <cellStyle name="Normal 35 3 5 2" xfId="17474"/>
    <cellStyle name="Normal 35 3 5 2 2" xfId="17475"/>
    <cellStyle name="Normal 35 3 5 2 2 2" xfId="17476"/>
    <cellStyle name="Normal 35 3 5 2 3" xfId="17477"/>
    <cellStyle name="Normal 35 3 5 3" xfId="17478"/>
    <cellStyle name="Normal 35 3 5 3 2" xfId="17479"/>
    <cellStyle name="Normal 35 3 5 4" xfId="17480"/>
    <cellStyle name="Normal 35 3 6" xfId="17481"/>
    <cellStyle name="Normal 35 3 6 2" xfId="17482"/>
    <cellStyle name="Normal 35 3 6 2 2" xfId="17483"/>
    <cellStyle name="Normal 35 3 6 3" xfId="17484"/>
    <cellStyle name="Normal 35 3 7" xfId="17485"/>
    <cellStyle name="Normal 35 3 7 2" xfId="17486"/>
    <cellStyle name="Normal 35 3 8" xfId="17487"/>
    <cellStyle name="Normal 35 4" xfId="17488"/>
    <cellStyle name="Normal 35 4 2" xfId="17489"/>
    <cellStyle name="Normal 35 4 2 2" xfId="17490"/>
    <cellStyle name="Normal 35 4 2 2 2" xfId="17491"/>
    <cellStyle name="Normal 35 4 2 2 2 2" xfId="17492"/>
    <cellStyle name="Normal 35 4 2 2 2 2 2" xfId="17493"/>
    <cellStyle name="Normal 35 4 2 2 2 2 2 2" xfId="17494"/>
    <cellStyle name="Normal 35 4 2 2 2 2 2 2 2" xfId="17495"/>
    <cellStyle name="Normal 35 4 2 2 2 2 2 3" xfId="17496"/>
    <cellStyle name="Normal 35 4 2 2 2 2 3" xfId="17497"/>
    <cellStyle name="Normal 35 4 2 2 2 2 3 2" xfId="17498"/>
    <cellStyle name="Normal 35 4 2 2 2 2 4" xfId="17499"/>
    <cellStyle name="Normal 35 4 2 2 2 3" xfId="17500"/>
    <cellStyle name="Normal 35 4 2 2 2 3 2" xfId="17501"/>
    <cellStyle name="Normal 35 4 2 2 2 3 2 2" xfId="17502"/>
    <cellStyle name="Normal 35 4 2 2 2 3 3" xfId="17503"/>
    <cellStyle name="Normal 35 4 2 2 2 4" xfId="17504"/>
    <cellStyle name="Normal 35 4 2 2 2 4 2" xfId="17505"/>
    <cellStyle name="Normal 35 4 2 2 2 5" xfId="17506"/>
    <cellStyle name="Normal 35 4 2 2 3" xfId="17507"/>
    <cellStyle name="Normal 35 4 2 2 3 2" xfId="17508"/>
    <cellStyle name="Normal 35 4 2 2 3 2 2" xfId="17509"/>
    <cellStyle name="Normal 35 4 2 2 3 2 2 2" xfId="17510"/>
    <cellStyle name="Normal 35 4 2 2 3 2 3" xfId="17511"/>
    <cellStyle name="Normal 35 4 2 2 3 3" xfId="17512"/>
    <cellStyle name="Normal 35 4 2 2 3 3 2" xfId="17513"/>
    <cellStyle name="Normal 35 4 2 2 3 4" xfId="17514"/>
    <cellStyle name="Normal 35 4 2 2 4" xfId="17515"/>
    <cellStyle name="Normal 35 4 2 2 4 2" xfId="17516"/>
    <cellStyle name="Normal 35 4 2 2 4 2 2" xfId="17517"/>
    <cellStyle name="Normal 35 4 2 2 4 3" xfId="17518"/>
    <cellStyle name="Normal 35 4 2 2 5" xfId="17519"/>
    <cellStyle name="Normal 35 4 2 2 5 2" xfId="17520"/>
    <cellStyle name="Normal 35 4 2 2 6" xfId="17521"/>
    <cellStyle name="Normal 35 4 2 3" xfId="17522"/>
    <cellStyle name="Normal 35 4 2 3 2" xfId="17523"/>
    <cellStyle name="Normal 35 4 2 3 2 2" xfId="17524"/>
    <cellStyle name="Normal 35 4 2 3 2 2 2" xfId="17525"/>
    <cellStyle name="Normal 35 4 2 3 2 2 2 2" xfId="17526"/>
    <cellStyle name="Normal 35 4 2 3 2 2 3" xfId="17527"/>
    <cellStyle name="Normal 35 4 2 3 2 3" xfId="17528"/>
    <cellStyle name="Normal 35 4 2 3 2 3 2" xfId="17529"/>
    <cellStyle name="Normal 35 4 2 3 2 4" xfId="17530"/>
    <cellStyle name="Normal 35 4 2 3 3" xfId="17531"/>
    <cellStyle name="Normal 35 4 2 3 3 2" xfId="17532"/>
    <cellStyle name="Normal 35 4 2 3 3 2 2" xfId="17533"/>
    <cellStyle name="Normal 35 4 2 3 3 3" xfId="17534"/>
    <cellStyle name="Normal 35 4 2 3 4" xfId="17535"/>
    <cellStyle name="Normal 35 4 2 3 4 2" xfId="17536"/>
    <cellStyle name="Normal 35 4 2 3 5" xfId="17537"/>
    <cellStyle name="Normal 35 4 2 4" xfId="17538"/>
    <cellStyle name="Normal 35 4 2 4 2" xfId="17539"/>
    <cellStyle name="Normal 35 4 2 4 2 2" xfId="17540"/>
    <cellStyle name="Normal 35 4 2 4 2 2 2" xfId="17541"/>
    <cellStyle name="Normal 35 4 2 4 2 3" xfId="17542"/>
    <cellStyle name="Normal 35 4 2 4 3" xfId="17543"/>
    <cellStyle name="Normal 35 4 2 4 3 2" xfId="17544"/>
    <cellStyle name="Normal 35 4 2 4 4" xfId="17545"/>
    <cellStyle name="Normal 35 4 2 5" xfId="17546"/>
    <cellStyle name="Normal 35 4 2 5 2" xfId="17547"/>
    <cellStyle name="Normal 35 4 2 5 2 2" xfId="17548"/>
    <cellStyle name="Normal 35 4 2 5 3" xfId="17549"/>
    <cellStyle name="Normal 35 4 2 6" xfId="17550"/>
    <cellStyle name="Normal 35 4 2 6 2" xfId="17551"/>
    <cellStyle name="Normal 35 4 2 7" xfId="17552"/>
    <cellStyle name="Normal 35 4 3" xfId="17553"/>
    <cellStyle name="Normal 35 4 3 2" xfId="17554"/>
    <cellStyle name="Normal 35 4 3 2 2" xfId="17555"/>
    <cellStyle name="Normal 35 4 3 2 2 2" xfId="17556"/>
    <cellStyle name="Normal 35 4 3 2 2 2 2" xfId="17557"/>
    <cellStyle name="Normal 35 4 3 2 2 2 2 2" xfId="17558"/>
    <cellStyle name="Normal 35 4 3 2 2 2 3" xfId="17559"/>
    <cellStyle name="Normal 35 4 3 2 2 3" xfId="17560"/>
    <cellStyle name="Normal 35 4 3 2 2 3 2" xfId="17561"/>
    <cellStyle name="Normal 35 4 3 2 2 4" xfId="17562"/>
    <cellStyle name="Normal 35 4 3 2 3" xfId="17563"/>
    <cellStyle name="Normal 35 4 3 2 3 2" xfId="17564"/>
    <cellStyle name="Normal 35 4 3 2 3 2 2" xfId="17565"/>
    <cellStyle name="Normal 35 4 3 2 3 3" xfId="17566"/>
    <cellStyle name="Normal 35 4 3 2 4" xfId="17567"/>
    <cellStyle name="Normal 35 4 3 2 4 2" xfId="17568"/>
    <cellStyle name="Normal 35 4 3 2 5" xfId="17569"/>
    <cellStyle name="Normal 35 4 3 3" xfId="17570"/>
    <cellStyle name="Normal 35 4 3 3 2" xfId="17571"/>
    <cellStyle name="Normal 35 4 3 3 2 2" xfId="17572"/>
    <cellStyle name="Normal 35 4 3 3 2 2 2" xfId="17573"/>
    <cellStyle name="Normal 35 4 3 3 2 3" xfId="17574"/>
    <cellStyle name="Normal 35 4 3 3 3" xfId="17575"/>
    <cellStyle name="Normal 35 4 3 3 3 2" xfId="17576"/>
    <cellStyle name="Normal 35 4 3 3 4" xfId="17577"/>
    <cellStyle name="Normal 35 4 3 4" xfId="17578"/>
    <cellStyle name="Normal 35 4 3 4 2" xfId="17579"/>
    <cellStyle name="Normal 35 4 3 4 2 2" xfId="17580"/>
    <cellStyle name="Normal 35 4 3 4 3" xfId="17581"/>
    <cellStyle name="Normal 35 4 3 5" xfId="17582"/>
    <cellStyle name="Normal 35 4 3 5 2" xfId="17583"/>
    <cellStyle name="Normal 35 4 3 6" xfId="17584"/>
    <cellStyle name="Normal 35 4 4" xfId="17585"/>
    <cellStyle name="Normal 35 4 4 2" xfId="17586"/>
    <cellStyle name="Normal 35 4 4 2 2" xfId="17587"/>
    <cellStyle name="Normal 35 4 4 2 2 2" xfId="17588"/>
    <cellStyle name="Normal 35 4 4 2 2 2 2" xfId="17589"/>
    <cellStyle name="Normal 35 4 4 2 2 3" xfId="17590"/>
    <cellStyle name="Normal 35 4 4 2 3" xfId="17591"/>
    <cellStyle name="Normal 35 4 4 2 3 2" xfId="17592"/>
    <cellStyle name="Normal 35 4 4 2 4" xfId="17593"/>
    <cellStyle name="Normal 35 4 4 3" xfId="17594"/>
    <cellStyle name="Normal 35 4 4 3 2" xfId="17595"/>
    <cellStyle name="Normal 35 4 4 3 2 2" xfId="17596"/>
    <cellStyle name="Normal 35 4 4 3 3" xfId="17597"/>
    <cellStyle name="Normal 35 4 4 4" xfId="17598"/>
    <cellStyle name="Normal 35 4 4 4 2" xfId="17599"/>
    <cellStyle name="Normal 35 4 4 5" xfId="17600"/>
    <cellStyle name="Normal 35 4 5" xfId="17601"/>
    <cellStyle name="Normal 35 4 5 2" xfId="17602"/>
    <cellStyle name="Normal 35 4 5 2 2" xfId="17603"/>
    <cellStyle name="Normal 35 4 5 2 2 2" xfId="17604"/>
    <cellStyle name="Normal 35 4 5 2 3" xfId="17605"/>
    <cellStyle name="Normal 35 4 5 3" xfId="17606"/>
    <cellStyle name="Normal 35 4 5 3 2" xfId="17607"/>
    <cellStyle name="Normal 35 4 5 4" xfId="17608"/>
    <cellStyle name="Normal 35 4 6" xfId="17609"/>
    <cellStyle name="Normal 35 4 6 2" xfId="17610"/>
    <cellStyle name="Normal 35 4 6 2 2" xfId="17611"/>
    <cellStyle name="Normal 35 4 6 3" xfId="17612"/>
    <cellStyle name="Normal 35 4 7" xfId="17613"/>
    <cellStyle name="Normal 35 4 7 2" xfId="17614"/>
    <cellStyle name="Normal 35 4 8" xfId="17615"/>
    <cellStyle name="Normal 35 5" xfId="17616"/>
    <cellStyle name="Normal 35 5 2" xfId="17617"/>
    <cellStyle name="Normal 35 5 2 2" xfId="17618"/>
    <cellStyle name="Normal 35 5 2 2 2" xfId="17619"/>
    <cellStyle name="Normal 35 5 2 2 2 2" xfId="17620"/>
    <cellStyle name="Normal 35 5 2 2 2 2 2" xfId="17621"/>
    <cellStyle name="Normal 35 5 2 2 2 2 2 2" xfId="17622"/>
    <cellStyle name="Normal 35 5 2 2 2 2 3" xfId="17623"/>
    <cellStyle name="Normal 35 5 2 2 2 3" xfId="17624"/>
    <cellStyle name="Normal 35 5 2 2 2 3 2" xfId="17625"/>
    <cellStyle name="Normal 35 5 2 2 2 4" xfId="17626"/>
    <cellStyle name="Normal 35 5 2 2 3" xfId="17627"/>
    <cellStyle name="Normal 35 5 2 2 3 2" xfId="17628"/>
    <cellStyle name="Normal 35 5 2 2 3 2 2" xfId="17629"/>
    <cellStyle name="Normal 35 5 2 2 3 3" xfId="17630"/>
    <cellStyle name="Normal 35 5 2 2 4" xfId="17631"/>
    <cellStyle name="Normal 35 5 2 2 4 2" xfId="17632"/>
    <cellStyle name="Normal 35 5 2 2 5" xfId="17633"/>
    <cellStyle name="Normal 35 5 2 3" xfId="17634"/>
    <cellStyle name="Normal 35 5 2 3 2" xfId="17635"/>
    <cellStyle name="Normal 35 5 2 3 2 2" xfId="17636"/>
    <cellStyle name="Normal 35 5 2 3 2 2 2" xfId="17637"/>
    <cellStyle name="Normal 35 5 2 3 2 3" xfId="17638"/>
    <cellStyle name="Normal 35 5 2 3 3" xfId="17639"/>
    <cellStyle name="Normal 35 5 2 3 3 2" xfId="17640"/>
    <cellStyle name="Normal 35 5 2 3 4" xfId="17641"/>
    <cellStyle name="Normal 35 5 2 4" xfId="17642"/>
    <cellStyle name="Normal 35 5 2 4 2" xfId="17643"/>
    <cellStyle name="Normal 35 5 2 4 2 2" xfId="17644"/>
    <cellStyle name="Normal 35 5 2 4 3" xfId="17645"/>
    <cellStyle name="Normal 35 5 2 5" xfId="17646"/>
    <cellStyle name="Normal 35 5 2 5 2" xfId="17647"/>
    <cellStyle name="Normal 35 5 2 6" xfId="17648"/>
    <cellStyle name="Normal 35 5 3" xfId="17649"/>
    <cellStyle name="Normal 35 5 3 2" xfId="17650"/>
    <cellStyle name="Normal 35 5 3 2 2" xfId="17651"/>
    <cellStyle name="Normal 35 5 3 2 2 2" xfId="17652"/>
    <cellStyle name="Normal 35 5 3 2 2 2 2" xfId="17653"/>
    <cellStyle name="Normal 35 5 3 2 2 3" xfId="17654"/>
    <cellStyle name="Normal 35 5 3 2 3" xfId="17655"/>
    <cellStyle name="Normal 35 5 3 2 3 2" xfId="17656"/>
    <cellStyle name="Normal 35 5 3 2 4" xfId="17657"/>
    <cellStyle name="Normal 35 5 3 3" xfId="17658"/>
    <cellStyle name="Normal 35 5 3 3 2" xfId="17659"/>
    <cellStyle name="Normal 35 5 3 3 2 2" xfId="17660"/>
    <cellStyle name="Normal 35 5 3 3 3" xfId="17661"/>
    <cellStyle name="Normal 35 5 3 4" xfId="17662"/>
    <cellStyle name="Normal 35 5 3 4 2" xfId="17663"/>
    <cellStyle name="Normal 35 5 3 5" xfId="17664"/>
    <cellStyle name="Normal 35 5 4" xfId="17665"/>
    <cellStyle name="Normal 35 5 4 2" xfId="17666"/>
    <cellStyle name="Normal 35 5 4 2 2" xfId="17667"/>
    <cellStyle name="Normal 35 5 4 2 2 2" xfId="17668"/>
    <cellStyle name="Normal 35 5 4 2 3" xfId="17669"/>
    <cellStyle name="Normal 35 5 4 3" xfId="17670"/>
    <cellStyle name="Normal 35 5 4 3 2" xfId="17671"/>
    <cellStyle name="Normal 35 5 4 4" xfId="17672"/>
    <cellStyle name="Normal 35 5 5" xfId="17673"/>
    <cellStyle name="Normal 35 5 5 2" xfId="17674"/>
    <cellStyle name="Normal 35 5 5 2 2" xfId="17675"/>
    <cellStyle name="Normal 35 5 5 3" xfId="17676"/>
    <cellStyle name="Normal 35 5 6" xfId="17677"/>
    <cellStyle name="Normal 35 5 6 2" xfId="17678"/>
    <cellStyle name="Normal 35 5 7" xfId="17679"/>
    <cellStyle name="Normal 35 6" xfId="17680"/>
    <cellStyle name="Normal 35 6 2" xfId="17681"/>
    <cellStyle name="Normal 35 6 2 2" xfId="17682"/>
    <cellStyle name="Normal 35 6 2 2 2" xfId="17683"/>
    <cellStyle name="Normal 35 6 2 2 2 2" xfId="17684"/>
    <cellStyle name="Normal 35 6 2 2 2 2 2" xfId="17685"/>
    <cellStyle name="Normal 35 6 2 2 2 3" xfId="17686"/>
    <cellStyle name="Normal 35 6 2 2 3" xfId="17687"/>
    <cellStyle name="Normal 35 6 2 2 3 2" xfId="17688"/>
    <cellStyle name="Normal 35 6 2 2 4" xfId="17689"/>
    <cellStyle name="Normal 35 6 2 3" xfId="17690"/>
    <cellStyle name="Normal 35 6 2 3 2" xfId="17691"/>
    <cellStyle name="Normal 35 6 2 3 2 2" xfId="17692"/>
    <cellStyle name="Normal 35 6 2 3 3" xfId="17693"/>
    <cellStyle name="Normal 35 6 2 4" xfId="17694"/>
    <cellStyle name="Normal 35 6 2 4 2" xfId="17695"/>
    <cellStyle name="Normal 35 6 2 5" xfId="17696"/>
    <cellStyle name="Normal 35 6 3" xfId="17697"/>
    <cellStyle name="Normal 35 6 3 2" xfId="17698"/>
    <cellStyle name="Normal 35 6 3 2 2" xfId="17699"/>
    <cellStyle name="Normal 35 6 3 2 2 2" xfId="17700"/>
    <cellStyle name="Normal 35 6 3 2 3" xfId="17701"/>
    <cellStyle name="Normal 35 6 3 3" xfId="17702"/>
    <cellStyle name="Normal 35 6 3 3 2" xfId="17703"/>
    <cellStyle name="Normal 35 6 3 4" xfId="17704"/>
    <cellStyle name="Normal 35 6 4" xfId="17705"/>
    <cellStyle name="Normal 35 6 4 2" xfId="17706"/>
    <cellStyle name="Normal 35 6 4 2 2" xfId="17707"/>
    <cellStyle name="Normal 35 6 4 3" xfId="17708"/>
    <cellStyle name="Normal 35 6 5" xfId="17709"/>
    <cellStyle name="Normal 35 6 5 2" xfId="17710"/>
    <cellStyle name="Normal 35 6 6" xfId="17711"/>
    <cellStyle name="Normal 35 7" xfId="17712"/>
    <cellStyle name="Normal 35 7 2" xfId="17713"/>
    <cellStyle name="Normal 35 7 2 2" xfId="17714"/>
    <cellStyle name="Normal 35 7 2 2 2" xfId="17715"/>
    <cellStyle name="Normal 35 7 2 2 2 2" xfId="17716"/>
    <cellStyle name="Normal 35 7 2 2 3" xfId="17717"/>
    <cellStyle name="Normal 35 7 2 3" xfId="17718"/>
    <cellStyle name="Normal 35 7 2 3 2" xfId="17719"/>
    <cellStyle name="Normal 35 7 2 4" xfId="17720"/>
    <cellStyle name="Normal 35 7 3" xfId="17721"/>
    <cellStyle name="Normal 35 7 3 2" xfId="17722"/>
    <cellStyle name="Normal 35 7 3 2 2" xfId="17723"/>
    <cellStyle name="Normal 35 7 3 3" xfId="17724"/>
    <cellStyle name="Normal 35 7 4" xfId="17725"/>
    <cellStyle name="Normal 35 7 4 2" xfId="17726"/>
    <cellStyle name="Normal 35 7 5" xfId="17727"/>
    <cellStyle name="Normal 35 8" xfId="17728"/>
    <cellStyle name="Normal 35 8 2" xfId="17729"/>
    <cellStyle name="Normal 35 8 2 2" xfId="17730"/>
    <cellStyle name="Normal 35 8 2 2 2" xfId="17731"/>
    <cellStyle name="Normal 35 8 2 3" xfId="17732"/>
    <cellStyle name="Normal 35 8 3" xfId="17733"/>
    <cellStyle name="Normal 35 8 3 2" xfId="17734"/>
    <cellStyle name="Normal 35 8 4" xfId="17735"/>
    <cellStyle name="Normal 35 9" xfId="17736"/>
    <cellStyle name="Normal 35 9 2" xfId="17737"/>
    <cellStyle name="Normal 35 9 2 2" xfId="17738"/>
    <cellStyle name="Normal 35 9 3" xfId="17739"/>
    <cellStyle name="Normal 36" xfId="17740"/>
    <cellStyle name="Normal 36 2" xfId="17741"/>
    <cellStyle name="Normal 36 3" xfId="17742"/>
    <cellStyle name="Normal 37" xfId="17743"/>
    <cellStyle name="Normal 37 2" xfId="17744"/>
    <cellStyle name="Normal 37 3" xfId="17745"/>
    <cellStyle name="Normal 38" xfId="17746"/>
    <cellStyle name="Normal 38 2" xfId="17747"/>
    <cellStyle name="Normal 39" xfId="17748"/>
    <cellStyle name="Normal 39 10" xfId="17749"/>
    <cellStyle name="Normal 39 10 2" xfId="17750"/>
    <cellStyle name="Normal 39 10 2 2" xfId="17751"/>
    <cellStyle name="Normal 39 10 2 2 2" xfId="17752"/>
    <cellStyle name="Normal 39 10 2 3" xfId="17753"/>
    <cellStyle name="Normal 39 10 3" xfId="17754"/>
    <cellStyle name="Normal 39 10 3 2" xfId="17755"/>
    <cellStyle name="Normal 39 10 4" xfId="17756"/>
    <cellStyle name="Normal 39 11" xfId="17757"/>
    <cellStyle name="Normal 39 11 2" xfId="17758"/>
    <cellStyle name="Normal 39 11 2 2" xfId="17759"/>
    <cellStyle name="Normal 39 11 3" xfId="17760"/>
    <cellStyle name="Normal 39 12" xfId="17761"/>
    <cellStyle name="Normal 39 12 2" xfId="17762"/>
    <cellStyle name="Normal 39 13" xfId="17763"/>
    <cellStyle name="Normal 39 14" xfId="17764"/>
    <cellStyle name="Normal 39 2" xfId="17765"/>
    <cellStyle name="Normal 39 2 2" xfId="17766"/>
    <cellStyle name="Normal 39 2 2 2" xfId="17767"/>
    <cellStyle name="Normal 39 2 2 2 2" xfId="17768"/>
    <cellStyle name="Normal 39 2 2 2 2 2" xfId="17769"/>
    <cellStyle name="Normal 39 2 2 2 2 2 2" xfId="17770"/>
    <cellStyle name="Normal 39 2 2 2 2 2 2 2" xfId="17771"/>
    <cellStyle name="Normal 39 2 2 2 2 2 2 2 2" xfId="17772"/>
    <cellStyle name="Normal 39 2 2 2 2 2 2 3" xfId="17773"/>
    <cellStyle name="Normal 39 2 2 2 2 2 3" xfId="17774"/>
    <cellStyle name="Normal 39 2 2 2 2 2 3 2" xfId="17775"/>
    <cellStyle name="Normal 39 2 2 2 2 2 4" xfId="17776"/>
    <cellStyle name="Normal 39 2 2 2 2 3" xfId="17777"/>
    <cellStyle name="Normal 39 2 2 2 2 3 2" xfId="17778"/>
    <cellStyle name="Normal 39 2 2 2 2 3 2 2" xfId="17779"/>
    <cellStyle name="Normal 39 2 2 2 2 3 3" xfId="17780"/>
    <cellStyle name="Normal 39 2 2 2 2 4" xfId="17781"/>
    <cellStyle name="Normal 39 2 2 2 2 4 2" xfId="17782"/>
    <cellStyle name="Normal 39 2 2 2 2 5" xfId="17783"/>
    <cellStyle name="Normal 39 2 2 2 3" xfId="17784"/>
    <cellStyle name="Normal 39 2 2 2 3 2" xfId="17785"/>
    <cellStyle name="Normal 39 2 2 2 3 2 2" xfId="17786"/>
    <cellStyle name="Normal 39 2 2 2 3 2 2 2" xfId="17787"/>
    <cellStyle name="Normal 39 2 2 2 3 2 3" xfId="17788"/>
    <cellStyle name="Normal 39 2 2 2 3 3" xfId="17789"/>
    <cellStyle name="Normal 39 2 2 2 3 3 2" xfId="17790"/>
    <cellStyle name="Normal 39 2 2 2 3 4" xfId="17791"/>
    <cellStyle name="Normal 39 2 2 2 4" xfId="17792"/>
    <cellStyle name="Normal 39 2 2 2 4 2" xfId="17793"/>
    <cellStyle name="Normal 39 2 2 2 4 2 2" xfId="17794"/>
    <cellStyle name="Normal 39 2 2 2 4 3" xfId="17795"/>
    <cellStyle name="Normal 39 2 2 2 5" xfId="17796"/>
    <cellStyle name="Normal 39 2 2 2 5 2" xfId="17797"/>
    <cellStyle name="Normal 39 2 2 2 6" xfId="17798"/>
    <cellStyle name="Normal 39 2 2 3" xfId="17799"/>
    <cellStyle name="Normal 39 2 2 3 2" xfId="17800"/>
    <cellStyle name="Normal 39 2 2 3 2 2" xfId="17801"/>
    <cellStyle name="Normal 39 2 2 3 2 2 2" xfId="17802"/>
    <cellStyle name="Normal 39 2 2 3 2 2 2 2" xfId="17803"/>
    <cellStyle name="Normal 39 2 2 3 2 2 3" xfId="17804"/>
    <cellStyle name="Normal 39 2 2 3 2 3" xfId="17805"/>
    <cellStyle name="Normal 39 2 2 3 2 3 2" xfId="17806"/>
    <cellStyle name="Normal 39 2 2 3 2 4" xfId="17807"/>
    <cellStyle name="Normal 39 2 2 3 3" xfId="17808"/>
    <cellStyle name="Normal 39 2 2 3 3 2" xfId="17809"/>
    <cellStyle name="Normal 39 2 2 3 3 2 2" xfId="17810"/>
    <cellStyle name="Normal 39 2 2 3 3 3" xfId="17811"/>
    <cellStyle name="Normal 39 2 2 3 4" xfId="17812"/>
    <cellStyle name="Normal 39 2 2 3 4 2" xfId="17813"/>
    <cellStyle name="Normal 39 2 2 3 5" xfId="17814"/>
    <cellStyle name="Normal 39 2 2 4" xfId="17815"/>
    <cellStyle name="Normal 39 2 2 4 2" xfId="17816"/>
    <cellStyle name="Normal 39 2 2 4 2 2" xfId="17817"/>
    <cellStyle name="Normal 39 2 2 4 2 2 2" xfId="17818"/>
    <cellStyle name="Normal 39 2 2 4 2 3" xfId="17819"/>
    <cellStyle name="Normal 39 2 2 4 3" xfId="17820"/>
    <cellStyle name="Normal 39 2 2 4 3 2" xfId="17821"/>
    <cellStyle name="Normal 39 2 2 4 4" xfId="17822"/>
    <cellStyle name="Normal 39 2 2 5" xfId="17823"/>
    <cellStyle name="Normal 39 2 2 5 2" xfId="17824"/>
    <cellStyle name="Normal 39 2 2 5 2 2" xfId="17825"/>
    <cellStyle name="Normal 39 2 2 5 3" xfId="17826"/>
    <cellStyle name="Normal 39 2 2 6" xfId="17827"/>
    <cellStyle name="Normal 39 2 2 6 2" xfId="17828"/>
    <cellStyle name="Normal 39 2 2 7" xfId="17829"/>
    <cellStyle name="Normal 39 2 3" xfId="17830"/>
    <cellStyle name="Normal 39 2 3 2" xfId="17831"/>
    <cellStyle name="Normal 39 2 3 2 2" xfId="17832"/>
    <cellStyle name="Normal 39 2 3 2 2 2" xfId="17833"/>
    <cellStyle name="Normal 39 2 3 2 2 2 2" xfId="17834"/>
    <cellStyle name="Normal 39 2 3 2 2 2 2 2" xfId="17835"/>
    <cellStyle name="Normal 39 2 3 2 2 2 3" xfId="17836"/>
    <cellStyle name="Normal 39 2 3 2 2 3" xfId="17837"/>
    <cellStyle name="Normal 39 2 3 2 2 3 2" xfId="17838"/>
    <cellStyle name="Normal 39 2 3 2 2 4" xfId="17839"/>
    <cellStyle name="Normal 39 2 3 2 3" xfId="17840"/>
    <cellStyle name="Normal 39 2 3 2 3 2" xfId="17841"/>
    <cellStyle name="Normal 39 2 3 2 3 2 2" xfId="17842"/>
    <cellStyle name="Normal 39 2 3 2 3 3" xfId="17843"/>
    <cellStyle name="Normal 39 2 3 2 4" xfId="17844"/>
    <cellStyle name="Normal 39 2 3 2 4 2" xfId="17845"/>
    <cellStyle name="Normal 39 2 3 2 5" xfId="17846"/>
    <cellStyle name="Normal 39 2 3 3" xfId="17847"/>
    <cellStyle name="Normal 39 2 3 3 2" xfId="17848"/>
    <cellStyle name="Normal 39 2 3 3 2 2" xfId="17849"/>
    <cellStyle name="Normal 39 2 3 3 2 2 2" xfId="17850"/>
    <cellStyle name="Normal 39 2 3 3 2 3" xfId="17851"/>
    <cellStyle name="Normal 39 2 3 3 3" xfId="17852"/>
    <cellStyle name="Normal 39 2 3 3 3 2" xfId="17853"/>
    <cellStyle name="Normal 39 2 3 3 4" xfId="17854"/>
    <cellStyle name="Normal 39 2 3 4" xfId="17855"/>
    <cellStyle name="Normal 39 2 3 4 2" xfId="17856"/>
    <cellStyle name="Normal 39 2 3 4 2 2" xfId="17857"/>
    <cellStyle name="Normal 39 2 3 4 3" xfId="17858"/>
    <cellStyle name="Normal 39 2 3 5" xfId="17859"/>
    <cellStyle name="Normal 39 2 3 5 2" xfId="17860"/>
    <cellStyle name="Normal 39 2 3 6" xfId="17861"/>
    <cellStyle name="Normal 39 2 4" xfId="17862"/>
    <cellStyle name="Normal 39 2 4 2" xfId="17863"/>
    <cellStyle name="Normal 39 2 4 2 2" xfId="17864"/>
    <cellStyle name="Normal 39 2 4 2 2 2" xfId="17865"/>
    <cellStyle name="Normal 39 2 4 2 2 2 2" xfId="17866"/>
    <cellStyle name="Normal 39 2 4 2 2 3" xfId="17867"/>
    <cellStyle name="Normal 39 2 4 2 3" xfId="17868"/>
    <cellStyle name="Normal 39 2 4 2 3 2" xfId="17869"/>
    <cellStyle name="Normal 39 2 4 2 4" xfId="17870"/>
    <cellStyle name="Normal 39 2 4 3" xfId="17871"/>
    <cellStyle name="Normal 39 2 4 3 2" xfId="17872"/>
    <cellStyle name="Normal 39 2 4 3 2 2" xfId="17873"/>
    <cellStyle name="Normal 39 2 4 3 3" xfId="17874"/>
    <cellStyle name="Normal 39 2 4 4" xfId="17875"/>
    <cellStyle name="Normal 39 2 4 4 2" xfId="17876"/>
    <cellStyle name="Normal 39 2 4 5" xfId="17877"/>
    <cellStyle name="Normal 39 2 5" xfId="17878"/>
    <cellStyle name="Normal 39 2 5 2" xfId="17879"/>
    <cellStyle name="Normal 39 2 5 2 2" xfId="17880"/>
    <cellStyle name="Normal 39 2 5 2 2 2" xfId="17881"/>
    <cellStyle name="Normal 39 2 5 2 3" xfId="17882"/>
    <cellStyle name="Normal 39 2 5 3" xfId="17883"/>
    <cellStyle name="Normal 39 2 5 3 2" xfId="17884"/>
    <cellStyle name="Normal 39 2 5 4" xfId="17885"/>
    <cellStyle name="Normal 39 2 6" xfId="17886"/>
    <cellStyle name="Normal 39 2 6 2" xfId="17887"/>
    <cellStyle name="Normal 39 2 6 2 2" xfId="17888"/>
    <cellStyle name="Normal 39 2 6 3" xfId="17889"/>
    <cellStyle name="Normal 39 2 7" xfId="17890"/>
    <cellStyle name="Normal 39 2 7 2" xfId="17891"/>
    <cellStyle name="Normal 39 2 8" xfId="17892"/>
    <cellStyle name="Normal 39 3" xfId="17893"/>
    <cellStyle name="Normal 39 3 2" xfId="17894"/>
    <cellStyle name="Normal 39 3 2 2" xfId="17895"/>
    <cellStyle name="Normal 39 3 2 2 2" xfId="17896"/>
    <cellStyle name="Normal 39 3 2 2 2 2" xfId="17897"/>
    <cellStyle name="Normal 39 3 2 2 2 2 2" xfId="17898"/>
    <cellStyle name="Normal 39 3 2 2 2 2 2 2" xfId="17899"/>
    <cellStyle name="Normal 39 3 2 2 2 2 3" xfId="17900"/>
    <cellStyle name="Normal 39 3 2 2 2 3" xfId="17901"/>
    <cellStyle name="Normal 39 3 2 2 2 3 2" xfId="17902"/>
    <cellStyle name="Normal 39 3 2 2 2 4" xfId="17903"/>
    <cellStyle name="Normal 39 3 2 2 3" xfId="17904"/>
    <cellStyle name="Normal 39 3 2 2 3 2" xfId="17905"/>
    <cellStyle name="Normal 39 3 2 2 3 2 2" xfId="17906"/>
    <cellStyle name="Normal 39 3 2 2 3 3" xfId="17907"/>
    <cellStyle name="Normal 39 3 2 2 4" xfId="17908"/>
    <cellStyle name="Normal 39 3 2 2 4 2" xfId="17909"/>
    <cellStyle name="Normal 39 3 2 2 5" xfId="17910"/>
    <cellStyle name="Normal 39 3 2 3" xfId="17911"/>
    <cellStyle name="Normal 39 3 2 3 2" xfId="17912"/>
    <cellStyle name="Normal 39 3 2 3 2 2" xfId="17913"/>
    <cellStyle name="Normal 39 3 2 3 2 2 2" xfId="17914"/>
    <cellStyle name="Normal 39 3 2 3 2 3" xfId="17915"/>
    <cellStyle name="Normal 39 3 2 3 3" xfId="17916"/>
    <cellStyle name="Normal 39 3 2 3 3 2" xfId="17917"/>
    <cellStyle name="Normal 39 3 2 3 4" xfId="17918"/>
    <cellStyle name="Normal 39 3 2 4" xfId="17919"/>
    <cellStyle name="Normal 39 3 2 4 2" xfId="17920"/>
    <cellStyle name="Normal 39 3 2 4 2 2" xfId="17921"/>
    <cellStyle name="Normal 39 3 2 4 3" xfId="17922"/>
    <cellStyle name="Normal 39 3 2 5" xfId="17923"/>
    <cellStyle name="Normal 39 3 2 5 2" xfId="17924"/>
    <cellStyle name="Normal 39 3 2 6" xfId="17925"/>
    <cellStyle name="Normal 39 3 3" xfId="17926"/>
    <cellStyle name="Normal 39 3 3 2" xfId="17927"/>
    <cellStyle name="Normal 39 3 3 2 2" xfId="17928"/>
    <cellStyle name="Normal 39 3 3 2 2 2" xfId="17929"/>
    <cellStyle name="Normal 39 3 3 2 2 2 2" xfId="17930"/>
    <cellStyle name="Normal 39 3 3 2 2 3" xfId="17931"/>
    <cellStyle name="Normal 39 3 3 2 3" xfId="17932"/>
    <cellStyle name="Normal 39 3 3 2 3 2" xfId="17933"/>
    <cellStyle name="Normal 39 3 3 2 4" xfId="17934"/>
    <cellStyle name="Normal 39 3 3 3" xfId="17935"/>
    <cellStyle name="Normal 39 3 3 3 2" xfId="17936"/>
    <cellStyle name="Normal 39 3 3 3 2 2" xfId="17937"/>
    <cellStyle name="Normal 39 3 3 3 3" xfId="17938"/>
    <cellStyle name="Normal 39 3 3 4" xfId="17939"/>
    <cellStyle name="Normal 39 3 3 4 2" xfId="17940"/>
    <cellStyle name="Normal 39 3 3 5" xfId="17941"/>
    <cellStyle name="Normal 39 3 4" xfId="17942"/>
    <cellStyle name="Normal 39 3 4 2" xfId="17943"/>
    <cellStyle name="Normal 39 3 4 2 2" xfId="17944"/>
    <cellStyle name="Normal 39 3 4 2 2 2" xfId="17945"/>
    <cellStyle name="Normal 39 3 4 2 3" xfId="17946"/>
    <cellStyle name="Normal 39 3 4 3" xfId="17947"/>
    <cellStyle name="Normal 39 3 4 3 2" xfId="17948"/>
    <cellStyle name="Normal 39 3 4 4" xfId="17949"/>
    <cellStyle name="Normal 39 3 5" xfId="17950"/>
    <cellStyle name="Normal 39 3 5 2" xfId="17951"/>
    <cellStyle name="Normal 39 3 5 2 2" xfId="17952"/>
    <cellStyle name="Normal 39 3 5 3" xfId="17953"/>
    <cellStyle name="Normal 39 3 6" xfId="17954"/>
    <cellStyle name="Normal 39 3 6 2" xfId="17955"/>
    <cellStyle name="Normal 39 3 7" xfId="17956"/>
    <cellStyle name="Normal 39 4" xfId="17957"/>
    <cellStyle name="Normal 39 4 2" xfId="17958"/>
    <cellStyle name="Normal 39 4 2 2" xfId="17959"/>
    <cellStyle name="Normal 39 4 2 2 2" xfId="17960"/>
    <cellStyle name="Normal 39 4 2 2 2 2" xfId="17961"/>
    <cellStyle name="Normal 39 4 2 2 2 2 2" xfId="17962"/>
    <cellStyle name="Normal 39 4 2 2 2 2 2 2" xfId="17963"/>
    <cellStyle name="Normal 39 4 2 2 2 2 2 2 2" xfId="17964"/>
    <cellStyle name="Normal 39 4 2 2 2 2 2 3" xfId="17965"/>
    <cellStyle name="Normal 39 4 2 2 2 2 3" xfId="17966"/>
    <cellStyle name="Normal 39 4 2 2 2 2 3 2" xfId="17967"/>
    <cellStyle name="Normal 39 4 2 2 2 2 4" xfId="17968"/>
    <cellStyle name="Normal 39 4 2 2 2 3" xfId="17969"/>
    <cellStyle name="Normal 39 4 2 2 2 3 2" xfId="17970"/>
    <cellStyle name="Normal 39 4 2 2 2 3 2 2" xfId="17971"/>
    <cellStyle name="Normal 39 4 2 2 2 3 3" xfId="17972"/>
    <cellStyle name="Normal 39 4 2 2 2 4" xfId="17973"/>
    <cellStyle name="Normal 39 4 2 2 2 4 2" xfId="17974"/>
    <cellStyle name="Normal 39 4 2 2 2 5" xfId="17975"/>
    <cellStyle name="Normal 39 4 2 2 3" xfId="17976"/>
    <cellStyle name="Normal 39 4 2 2 3 2" xfId="17977"/>
    <cellStyle name="Normal 39 4 2 2 3 2 2" xfId="17978"/>
    <cellStyle name="Normal 39 4 2 2 3 2 2 2" xfId="17979"/>
    <cellStyle name="Normal 39 4 2 2 3 2 3" xfId="17980"/>
    <cellStyle name="Normal 39 4 2 2 3 3" xfId="17981"/>
    <cellStyle name="Normal 39 4 2 2 3 3 2" xfId="17982"/>
    <cellStyle name="Normal 39 4 2 2 3 4" xfId="17983"/>
    <cellStyle name="Normal 39 4 2 2 4" xfId="17984"/>
    <cellStyle name="Normal 39 4 2 2 4 2" xfId="17985"/>
    <cellStyle name="Normal 39 4 2 2 4 2 2" xfId="17986"/>
    <cellStyle name="Normal 39 4 2 2 4 3" xfId="17987"/>
    <cellStyle name="Normal 39 4 2 2 5" xfId="17988"/>
    <cellStyle name="Normal 39 4 2 2 5 2" xfId="17989"/>
    <cellStyle name="Normal 39 4 2 2 6" xfId="17990"/>
    <cellStyle name="Normal 39 4 2 3" xfId="17991"/>
    <cellStyle name="Normal 39 4 2 3 2" xfId="17992"/>
    <cellStyle name="Normal 39 4 2 3 2 2" xfId="17993"/>
    <cellStyle name="Normal 39 4 2 3 2 2 2" xfId="17994"/>
    <cellStyle name="Normal 39 4 2 3 2 2 2 2" xfId="17995"/>
    <cellStyle name="Normal 39 4 2 3 2 2 3" xfId="17996"/>
    <cellStyle name="Normal 39 4 2 3 2 3" xfId="17997"/>
    <cellStyle name="Normal 39 4 2 3 2 3 2" xfId="17998"/>
    <cellStyle name="Normal 39 4 2 3 2 4" xfId="17999"/>
    <cellStyle name="Normal 39 4 2 3 3" xfId="18000"/>
    <cellStyle name="Normal 39 4 2 3 3 2" xfId="18001"/>
    <cellStyle name="Normal 39 4 2 3 3 2 2" xfId="18002"/>
    <cellStyle name="Normal 39 4 2 3 3 3" xfId="18003"/>
    <cellStyle name="Normal 39 4 2 3 4" xfId="18004"/>
    <cellStyle name="Normal 39 4 2 3 4 2" xfId="18005"/>
    <cellStyle name="Normal 39 4 2 3 5" xfId="18006"/>
    <cellStyle name="Normal 39 4 2 4" xfId="18007"/>
    <cellStyle name="Normal 39 4 2 4 2" xfId="18008"/>
    <cellStyle name="Normal 39 4 2 4 2 2" xfId="18009"/>
    <cellStyle name="Normal 39 4 2 4 2 2 2" xfId="18010"/>
    <cellStyle name="Normal 39 4 2 4 2 3" xfId="18011"/>
    <cellStyle name="Normal 39 4 2 4 3" xfId="18012"/>
    <cellStyle name="Normal 39 4 2 4 3 2" xfId="18013"/>
    <cellStyle name="Normal 39 4 2 4 4" xfId="18014"/>
    <cellStyle name="Normal 39 4 2 5" xfId="18015"/>
    <cellStyle name="Normal 39 4 2 5 2" xfId="18016"/>
    <cellStyle name="Normal 39 4 2 5 2 2" xfId="18017"/>
    <cellStyle name="Normal 39 4 2 5 3" xfId="18018"/>
    <cellStyle name="Normal 39 4 2 6" xfId="18019"/>
    <cellStyle name="Normal 39 4 2 6 2" xfId="18020"/>
    <cellStyle name="Normal 39 4 2 7" xfId="18021"/>
    <cellStyle name="Normal 39 4 3" xfId="18022"/>
    <cellStyle name="Normal 39 4 3 2" xfId="18023"/>
    <cellStyle name="Normal 39 4 3 2 2" xfId="18024"/>
    <cellStyle name="Normal 39 4 3 2 2 2" xfId="18025"/>
    <cellStyle name="Normal 39 4 3 2 2 2 2" xfId="18026"/>
    <cellStyle name="Normal 39 4 3 2 2 2 2 2" xfId="18027"/>
    <cellStyle name="Normal 39 4 3 2 2 2 3" xfId="18028"/>
    <cellStyle name="Normal 39 4 3 2 2 3" xfId="18029"/>
    <cellStyle name="Normal 39 4 3 2 2 3 2" xfId="18030"/>
    <cellStyle name="Normal 39 4 3 2 2 4" xfId="18031"/>
    <cellStyle name="Normal 39 4 3 2 3" xfId="18032"/>
    <cellStyle name="Normal 39 4 3 2 3 2" xfId="18033"/>
    <cellStyle name="Normal 39 4 3 2 3 2 2" xfId="18034"/>
    <cellStyle name="Normal 39 4 3 2 3 3" xfId="18035"/>
    <cellStyle name="Normal 39 4 3 2 4" xfId="18036"/>
    <cellStyle name="Normal 39 4 3 2 4 2" xfId="18037"/>
    <cellStyle name="Normal 39 4 3 2 5" xfId="18038"/>
    <cellStyle name="Normal 39 4 3 3" xfId="18039"/>
    <cellStyle name="Normal 39 4 3 3 2" xfId="18040"/>
    <cellStyle name="Normal 39 4 3 3 2 2" xfId="18041"/>
    <cellStyle name="Normal 39 4 3 3 2 2 2" xfId="18042"/>
    <cellStyle name="Normal 39 4 3 3 2 3" xfId="18043"/>
    <cellStyle name="Normal 39 4 3 3 3" xfId="18044"/>
    <cellStyle name="Normal 39 4 3 3 3 2" xfId="18045"/>
    <cellStyle name="Normal 39 4 3 3 4" xfId="18046"/>
    <cellStyle name="Normal 39 4 3 4" xfId="18047"/>
    <cellStyle name="Normal 39 4 3 4 2" xfId="18048"/>
    <cellStyle name="Normal 39 4 3 4 2 2" xfId="18049"/>
    <cellStyle name="Normal 39 4 3 4 3" xfId="18050"/>
    <cellStyle name="Normal 39 4 3 5" xfId="18051"/>
    <cellStyle name="Normal 39 4 3 5 2" xfId="18052"/>
    <cellStyle name="Normal 39 4 3 6" xfId="18053"/>
    <cellStyle name="Normal 39 4 4" xfId="18054"/>
    <cellStyle name="Normal 39 4 4 2" xfId="18055"/>
    <cellStyle name="Normal 39 4 4 2 2" xfId="18056"/>
    <cellStyle name="Normal 39 4 4 2 2 2" xfId="18057"/>
    <cellStyle name="Normal 39 4 4 2 2 2 2" xfId="18058"/>
    <cellStyle name="Normal 39 4 4 2 2 3" xfId="18059"/>
    <cellStyle name="Normal 39 4 4 2 3" xfId="18060"/>
    <cellStyle name="Normal 39 4 4 2 3 2" xfId="18061"/>
    <cellStyle name="Normal 39 4 4 2 4" xfId="18062"/>
    <cellStyle name="Normal 39 4 4 3" xfId="18063"/>
    <cellStyle name="Normal 39 4 4 3 2" xfId="18064"/>
    <cellStyle name="Normal 39 4 4 3 2 2" xfId="18065"/>
    <cellStyle name="Normal 39 4 4 3 3" xfId="18066"/>
    <cellStyle name="Normal 39 4 4 4" xfId="18067"/>
    <cellStyle name="Normal 39 4 4 4 2" xfId="18068"/>
    <cellStyle name="Normal 39 4 4 5" xfId="18069"/>
    <cellStyle name="Normal 39 4 5" xfId="18070"/>
    <cellStyle name="Normal 39 4 5 2" xfId="18071"/>
    <cellStyle name="Normal 39 4 5 2 2" xfId="18072"/>
    <cellStyle name="Normal 39 4 5 2 2 2" xfId="18073"/>
    <cellStyle name="Normal 39 4 5 2 3" xfId="18074"/>
    <cellStyle name="Normal 39 4 5 3" xfId="18075"/>
    <cellStyle name="Normal 39 4 5 3 2" xfId="18076"/>
    <cellStyle name="Normal 39 4 5 4" xfId="18077"/>
    <cellStyle name="Normal 39 4 6" xfId="18078"/>
    <cellStyle name="Normal 39 4 6 2" xfId="18079"/>
    <cellStyle name="Normal 39 4 6 2 2" xfId="18080"/>
    <cellStyle name="Normal 39 4 6 3" xfId="18081"/>
    <cellStyle name="Normal 39 4 7" xfId="18082"/>
    <cellStyle name="Normal 39 4 7 2" xfId="18083"/>
    <cellStyle name="Normal 39 4 8" xfId="18084"/>
    <cellStyle name="Normal 39 5" xfId="18085"/>
    <cellStyle name="Normal 39 5 2" xfId="18086"/>
    <cellStyle name="Normal 39 5 2 2" xfId="18087"/>
    <cellStyle name="Normal 39 5 2 2 2" xfId="18088"/>
    <cellStyle name="Normal 39 5 2 2 2 2" xfId="18089"/>
    <cellStyle name="Normal 39 5 2 2 2 2 2" xfId="18090"/>
    <cellStyle name="Normal 39 5 2 2 2 2 2 2" xfId="18091"/>
    <cellStyle name="Normal 39 5 2 2 2 2 2 2 2" xfId="18092"/>
    <cellStyle name="Normal 39 5 2 2 2 2 2 3" xfId="18093"/>
    <cellStyle name="Normal 39 5 2 2 2 2 3" xfId="18094"/>
    <cellStyle name="Normal 39 5 2 2 2 2 3 2" xfId="18095"/>
    <cellStyle name="Normal 39 5 2 2 2 2 4" xfId="18096"/>
    <cellStyle name="Normal 39 5 2 2 2 3" xfId="18097"/>
    <cellStyle name="Normal 39 5 2 2 2 3 2" xfId="18098"/>
    <cellStyle name="Normal 39 5 2 2 2 3 2 2" xfId="18099"/>
    <cellStyle name="Normal 39 5 2 2 2 3 3" xfId="18100"/>
    <cellStyle name="Normal 39 5 2 2 2 4" xfId="18101"/>
    <cellStyle name="Normal 39 5 2 2 2 4 2" xfId="18102"/>
    <cellStyle name="Normal 39 5 2 2 2 5" xfId="18103"/>
    <cellStyle name="Normal 39 5 2 2 3" xfId="18104"/>
    <cellStyle name="Normal 39 5 2 2 3 2" xfId="18105"/>
    <cellStyle name="Normal 39 5 2 2 3 2 2" xfId="18106"/>
    <cellStyle name="Normal 39 5 2 2 3 2 2 2" xfId="18107"/>
    <cellStyle name="Normal 39 5 2 2 3 2 3" xfId="18108"/>
    <cellStyle name="Normal 39 5 2 2 3 3" xfId="18109"/>
    <cellStyle name="Normal 39 5 2 2 3 3 2" xfId="18110"/>
    <cellStyle name="Normal 39 5 2 2 3 4" xfId="18111"/>
    <cellStyle name="Normal 39 5 2 2 4" xfId="18112"/>
    <cellStyle name="Normal 39 5 2 2 4 2" xfId="18113"/>
    <cellStyle name="Normal 39 5 2 2 4 2 2" xfId="18114"/>
    <cellStyle name="Normal 39 5 2 2 4 3" xfId="18115"/>
    <cellStyle name="Normal 39 5 2 2 5" xfId="18116"/>
    <cellStyle name="Normal 39 5 2 2 5 2" xfId="18117"/>
    <cellStyle name="Normal 39 5 2 2 6" xfId="18118"/>
    <cellStyle name="Normal 39 5 2 3" xfId="18119"/>
    <cellStyle name="Normal 39 5 2 3 2" xfId="18120"/>
    <cellStyle name="Normal 39 5 2 3 2 2" xfId="18121"/>
    <cellStyle name="Normal 39 5 2 3 2 2 2" xfId="18122"/>
    <cellStyle name="Normal 39 5 2 3 2 2 2 2" xfId="18123"/>
    <cellStyle name="Normal 39 5 2 3 2 2 3" xfId="18124"/>
    <cellStyle name="Normal 39 5 2 3 2 3" xfId="18125"/>
    <cellStyle name="Normal 39 5 2 3 2 3 2" xfId="18126"/>
    <cellStyle name="Normal 39 5 2 3 2 4" xfId="18127"/>
    <cellStyle name="Normal 39 5 2 3 3" xfId="18128"/>
    <cellStyle name="Normal 39 5 2 3 3 2" xfId="18129"/>
    <cellStyle name="Normal 39 5 2 3 3 2 2" xfId="18130"/>
    <cellStyle name="Normal 39 5 2 3 3 3" xfId="18131"/>
    <cellStyle name="Normal 39 5 2 3 4" xfId="18132"/>
    <cellStyle name="Normal 39 5 2 3 4 2" xfId="18133"/>
    <cellStyle name="Normal 39 5 2 3 5" xfId="18134"/>
    <cellStyle name="Normal 39 5 2 4" xfId="18135"/>
    <cellStyle name="Normal 39 5 2 4 2" xfId="18136"/>
    <cellStyle name="Normal 39 5 2 4 2 2" xfId="18137"/>
    <cellStyle name="Normal 39 5 2 4 2 2 2" xfId="18138"/>
    <cellStyle name="Normal 39 5 2 4 2 3" xfId="18139"/>
    <cellStyle name="Normal 39 5 2 4 3" xfId="18140"/>
    <cellStyle name="Normal 39 5 2 4 3 2" xfId="18141"/>
    <cellStyle name="Normal 39 5 2 4 4" xfId="18142"/>
    <cellStyle name="Normal 39 5 2 5" xfId="18143"/>
    <cellStyle name="Normal 39 5 2 5 2" xfId="18144"/>
    <cellStyle name="Normal 39 5 2 5 2 2" xfId="18145"/>
    <cellStyle name="Normal 39 5 2 5 3" xfId="18146"/>
    <cellStyle name="Normal 39 5 2 6" xfId="18147"/>
    <cellStyle name="Normal 39 5 2 6 2" xfId="18148"/>
    <cellStyle name="Normal 39 5 2 7" xfId="18149"/>
    <cellStyle name="Normal 39 5 3" xfId="18150"/>
    <cellStyle name="Normal 39 5 3 2" xfId="18151"/>
    <cellStyle name="Normal 39 5 3 2 2" xfId="18152"/>
    <cellStyle name="Normal 39 5 3 2 2 2" xfId="18153"/>
    <cellStyle name="Normal 39 5 3 2 2 2 2" xfId="18154"/>
    <cellStyle name="Normal 39 5 3 2 2 2 2 2" xfId="18155"/>
    <cellStyle name="Normal 39 5 3 2 2 2 3" xfId="18156"/>
    <cellStyle name="Normal 39 5 3 2 2 3" xfId="18157"/>
    <cellStyle name="Normal 39 5 3 2 2 3 2" xfId="18158"/>
    <cellStyle name="Normal 39 5 3 2 2 4" xfId="18159"/>
    <cellStyle name="Normal 39 5 3 2 3" xfId="18160"/>
    <cellStyle name="Normal 39 5 3 2 3 2" xfId="18161"/>
    <cellStyle name="Normal 39 5 3 2 3 2 2" xfId="18162"/>
    <cellStyle name="Normal 39 5 3 2 3 3" xfId="18163"/>
    <cellStyle name="Normal 39 5 3 2 4" xfId="18164"/>
    <cellStyle name="Normal 39 5 3 2 4 2" xfId="18165"/>
    <cellStyle name="Normal 39 5 3 2 5" xfId="18166"/>
    <cellStyle name="Normal 39 5 3 3" xfId="18167"/>
    <cellStyle name="Normal 39 5 3 3 2" xfId="18168"/>
    <cellStyle name="Normal 39 5 3 3 2 2" xfId="18169"/>
    <cellStyle name="Normal 39 5 3 3 2 2 2" xfId="18170"/>
    <cellStyle name="Normal 39 5 3 3 2 3" xfId="18171"/>
    <cellStyle name="Normal 39 5 3 3 3" xfId="18172"/>
    <cellStyle name="Normal 39 5 3 3 3 2" xfId="18173"/>
    <cellStyle name="Normal 39 5 3 3 4" xfId="18174"/>
    <cellStyle name="Normal 39 5 3 4" xfId="18175"/>
    <cellStyle name="Normal 39 5 3 4 2" xfId="18176"/>
    <cellStyle name="Normal 39 5 3 4 2 2" xfId="18177"/>
    <cellStyle name="Normal 39 5 3 4 3" xfId="18178"/>
    <cellStyle name="Normal 39 5 3 5" xfId="18179"/>
    <cellStyle name="Normal 39 5 3 5 2" xfId="18180"/>
    <cellStyle name="Normal 39 5 3 6" xfId="18181"/>
    <cellStyle name="Normal 39 5 4" xfId="18182"/>
    <cellStyle name="Normal 39 5 4 2" xfId="18183"/>
    <cellStyle name="Normal 39 5 4 2 2" xfId="18184"/>
    <cellStyle name="Normal 39 5 4 2 2 2" xfId="18185"/>
    <cellStyle name="Normal 39 5 4 2 2 2 2" xfId="18186"/>
    <cellStyle name="Normal 39 5 4 2 2 3" xfId="18187"/>
    <cellStyle name="Normal 39 5 4 2 3" xfId="18188"/>
    <cellStyle name="Normal 39 5 4 2 3 2" xfId="18189"/>
    <cellStyle name="Normal 39 5 4 2 4" xfId="18190"/>
    <cellStyle name="Normal 39 5 4 3" xfId="18191"/>
    <cellStyle name="Normal 39 5 4 3 2" xfId="18192"/>
    <cellStyle name="Normal 39 5 4 3 2 2" xfId="18193"/>
    <cellStyle name="Normal 39 5 4 3 3" xfId="18194"/>
    <cellStyle name="Normal 39 5 4 4" xfId="18195"/>
    <cellStyle name="Normal 39 5 4 4 2" xfId="18196"/>
    <cellStyle name="Normal 39 5 4 5" xfId="18197"/>
    <cellStyle name="Normal 39 5 5" xfId="18198"/>
    <cellStyle name="Normal 39 5 5 2" xfId="18199"/>
    <cellStyle name="Normal 39 5 5 2 2" xfId="18200"/>
    <cellStyle name="Normal 39 5 5 2 2 2" xfId="18201"/>
    <cellStyle name="Normal 39 5 5 2 3" xfId="18202"/>
    <cellStyle name="Normal 39 5 5 3" xfId="18203"/>
    <cellStyle name="Normal 39 5 5 3 2" xfId="18204"/>
    <cellStyle name="Normal 39 5 5 4" xfId="18205"/>
    <cellStyle name="Normal 39 5 6" xfId="18206"/>
    <cellStyle name="Normal 39 5 6 2" xfId="18207"/>
    <cellStyle name="Normal 39 5 6 2 2" xfId="18208"/>
    <cellStyle name="Normal 39 5 6 3" xfId="18209"/>
    <cellStyle name="Normal 39 5 7" xfId="18210"/>
    <cellStyle name="Normal 39 5 7 2" xfId="18211"/>
    <cellStyle name="Normal 39 5 8" xfId="18212"/>
    <cellStyle name="Normal 39 6" xfId="18213"/>
    <cellStyle name="Normal 39 6 2" xfId="18214"/>
    <cellStyle name="Normal 39 6 2 2" xfId="18215"/>
    <cellStyle name="Normal 39 6 2 2 2" xfId="18216"/>
    <cellStyle name="Normal 39 6 2 2 2 2" xfId="18217"/>
    <cellStyle name="Normal 39 6 2 2 2 2 2" xfId="18218"/>
    <cellStyle name="Normal 39 6 2 2 2 2 2 2" xfId="18219"/>
    <cellStyle name="Normal 39 6 2 2 2 2 3" xfId="18220"/>
    <cellStyle name="Normal 39 6 2 2 2 3" xfId="18221"/>
    <cellStyle name="Normal 39 6 2 2 2 3 2" xfId="18222"/>
    <cellStyle name="Normal 39 6 2 2 2 4" xfId="18223"/>
    <cellStyle name="Normal 39 6 2 2 3" xfId="18224"/>
    <cellStyle name="Normal 39 6 2 2 3 2" xfId="18225"/>
    <cellStyle name="Normal 39 6 2 2 3 2 2" xfId="18226"/>
    <cellStyle name="Normal 39 6 2 2 3 3" xfId="18227"/>
    <cellStyle name="Normal 39 6 2 2 4" xfId="18228"/>
    <cellStyle name="Normal 39 6 2 2 4 2" xfId="18229"/>
    <cellStyle name="Normal 39 6 2 2 5" xfId="18230"/>
    <cellStyle name="Normal 39 6 2 3" xfId="18231"/>
    <cellStyle name="Normal 39 6 2 3 2" xfId="18232"/>
    <cellStyle name="Normal 39 6 2 3 2 2" xfId="18233"/>
    <cellStyle name="Normal 39 6 2 3 2 2 2" xfId="18234"/>
    <cellStyle name="Normal 39 6 2 3 2 3" xfId="18235"/>
    <cellStyle name="Normal 39 6 2 3 3" xfId="18236"/>
    <cellStyle name="Normal 39 6 2 3 3 2" xfId="18237"/>
    <cellStyle name="Normal 39 6 2 3 4" xfId="18238"/>
    <cellStyle name="Normal 39 6 2 4" xfId="18239"/>
    <cellStyle name="Normal 39 6 2 4 2" xfId="18240"/>
    <cellStyle name="Normal 39 6 2 4 2 2" xfId="18241"/>
    <cellStyle name="Normal 39 6 2 4 3" xfId="18242"/>
    <cellStyle name="Normal 39 6 2 5" xfId="18243"/>
    <cellStyle name="Normal 39 6 2 5 2" xfId="18244"/>
    <cellStyle name="Normal 39 6 2 6" xfId="18245"/>
    <cellStyle name="Normal 39 6 3" xfId="18246"/>
    <cellStyle name="Normal 39 6 3 2" xfId="18247"/>
    <cellStyle name="Normal 39 6 3 2 2" xfId="18248"/>
    <cellStyle name="Normal 39 6 3 2 2 2" xfId="18249"/>
    <cellStyle name="Normal 39 6 3 2 2 2 2" xfId="18250"/>
    <cellStyle name="Normal 39 6 3 2 2 3" xfId="18251"/>
    <cellStyle name="Normal 39 6 3 2 3" xfId="18252"/>
    <cellStyle name="Normal 39 6 3 2 3 2" xfId="18253"/>
    <cellStyle name="Normal 39 6 3 2 4" xfId="18254"/>
    <cellStyle name="Normal 39 6 3 3" xfId="18255"/>
    <cellStyle name="Normal 39 6 3 3 2" xfId="18256"/>
    <cellStyle name="Normal 39 6 3 3 2 2" xfId="18257"/>
    <cellStyle name="Normal 39 6 3 3 3" xfId="18258"/>
    <cellStyle name="Normal 39 6 3 4" xfId="18259"/>
    <cellStyle name="Normal 39 6 3 4 2" xfId="18260"/>
    <cellStyle name="Normal 39 6 3 5" xfId="18261"/>
    <cellStyle name="Normal 39 6 4" xfId="18262"/>
    <cellStyle name="Normal 39 6 4 2" xfId="18263"/>
    <cellStyle name="Normal 39 6 4 2 2" xfId="18264"/>
    <cellStyle name="Normal 39 6 4 2 2 2" xfId="18265"/>
    <cellStyle name="Normal 39 6 4 2 3" xfId="18266"/>
    <cellStyle name="Normal 39 6 4 3" xfId="18267"/>
    <cellStyle name="Normal 39 6 4 3 2" xfId="18268"/>
    <cellStyle name="Normal 39 6 4 4" xfId="18269"/>
    <cellStyle name="Normal 39 6 5" xfId="18270"/>
    <cellStyle name="Normal 39 6 5 2" xfId="18271"/>
    <cellStyle name="Normal 39 6 5 2 2" xfId="18272"/>
    <cellStyle name="Normal 39 6 5 3" xfId="18273"/>
    <cellStyle name="Normal 39 6 6" xfId="18274"/>
    <cellStyle name="Normal 39 6 6 2" xfId="18275"/>
    <cellStyle name="Normal 39 6 7" xfId="18276"/>
    <cellStyle name="Normal 39 7" xfId="18277"/>
    <cellStyle name="Normal 39 7 2" xfId="18278"/>
    <cellStyle name="Normal 39 7 2 2" xfId="18279"/>
    <cellStyle name="Normal 39 7 2 2 2" xfId="18280"/>
    <cellStyle name="Normal 39 7 2 2 2 2" xfId="18281"/>
    <cellStyle name="Normal 39 7 2 2 2 2 2" xfId="18282"/>
    <cellStyle name="Normal 39 7 2 2 2 3" xfId="18283"/>
    <cellStyle name="Normal 39 7 2 2 3" xfId="18284"/>
    <cellStyle name="Normal 39 7 2 2 3 2" xfId="18285"/>
    <cellStyle name="Normal 39 7 2 2 4" xfId="18286"/>
    <cellStyle name="Normal 39 7 2 3" xfId="18287"/>
    <cellStyle name="Normal 39 7 2 3 2" xfId="18288"/>
    <cellStyle name="Normal 39 7 2 3 2 2" xfId="18289"/>
    <cellStyle name="Normal 39 7 2 3 3" xfId="18290"/>
    <cellStyle name="Normal 39 7 2 4" xfId="18291"/>
    <cellStyle name="Normal 39 7 2 4 2" xfId="18292"/>
    <cellStyle name="Normal 39 7 2 5" xfId="18293"/>
    <cellStyle name="Normal 39 7 3" xfId="18294"/>
    <cellStyle name="Normal 39 7 3 2" xfId="18295"/>
    <cellStyle name="Normal 39 7 3 2 2" xfId="18296"/>
    <cellStyle name="Normal 39 7 3 2 2 2" xfId="18297"/>
    <cellStyle name="Normal 39 7 3 2 3" xfId="18298"/>
    <cellStyle name="Normal 39 7 3 3" xfId="18299"/>
    <cellStyle name="Normal 39 7 3 3 2" xfId="18300"/>
    <cellStyle name="Normal 39 7 3 4" xfId="18301"/>
    <cellStyle name="Normal 39 7 4" xfId="18302"/>
    <cellStyle name="Normal 39 7 4 2" xfId="18303"/>
    <cellStyle name="Normal 39 7 4 2 2" xfId="18304"/>
    <cellStyle name="Normal 39 7 4 3" xfId="18305"/>
    <cellStyle name="Normal 39 7 5" xfId="18306"/>
    <cellStyle name="Normal 39 7 5 2" xfId="18307"/>
    <cellStyle name="Normal 39 7 6" xfId="18308"/>
    <cellStyle name="Normal 39 8" xfId="18309"/>
    <cellStyle name="Normal 39 9" xfId="18310"/>
    <cellStyle name="Normal 39 9 2" xfId="18311"/>
    <cellStyle name="Normal 39 9 2 2" xfId="18312"/>
    <cellStyle name="Normal 39 9 2 2 2" xfId="18313"/>
    <cellStyle name="Normal 39 9 2 2 2 2" xfId="18314"/>
    <cellStyle name="Normal 39 9 2 2 3" xfId="18315"/>
    <cellStyle name="Normal 39 9 2 3" xfId="18316"/>
    <cellStyle name="Normal 39 9 2 3 2" xfId="18317"/>
    <cellStyle name="Normal 39 9 2 4" xfId="18318"/>
    <cellStyle name="Normal 39 9 3" xfId="18319"/>
    <cellStyle name="Normal 39 9 3 2" xfId="18320"/>
    <cellStyle name="Normal 39 9 3 2 2" xfId="18321"/>
    <cellStyle name="Normal 39 9 3 3" xfId="18322"/>
    <cellStyle name="Normal 39 9 4" xfId="18323"/>
    <cellStyle name="Normal 39 9 4 2" xfId="18324"/>
    <cellStyle name="Normal 39 9 5" xfId="18325"/>
    <cellStyle name="Normal 4" xfId="2899"/>
    <cellStyle name="Normal 4 2" xfId="2900"/>
    <cellStyle name="Normal 4 2 2" xfId="18326"/>
    <cellStyle name="Normal 4 3" xfId="2901"/>
    <cellStyle name="Normal 4 3 2" xfId="18328"/>
    <cellStyle name="Normal 4 3 2 2" xfId="18329"/>
    <cellStyle name="Normal 4 3 2 2 2" xfId="18330"/>
    <cellStyle name="Normal 4 3 2 2 2 2" xfId="18331"/>
    <cellStyle name="Normal 4 3 2 2 2 2 2" xfId="18332"/>
    <cellStyle name="Normal 4 3 2 2 2 3" xfId="18333"/>
    <cellStyle name="Normal 4 3 2 2 3" xfId="18334"/>
    <cellStyle name="Normal 4 3 2 2 3 2" xfId="18335"/>
    <cellStyle name="Normal 4 3 2 2 4" xfId="18336"/>
    <cellStyle name="Normal 4 3 2 3" xfId="18337"/>
    <cellStyle name="Normal 4 3 2 3 2" xfId="18338"/>
    <cellStyle name="Normal 4 3 2 3 2 2" xfId="18339"/>
    <cellStyle name="Normal 4 3 2 3 3" xfId="18340"/>
    <cellStyle name="Normal 4 3 2 4" xfId="18341"/>
    <cellStyle name="Normal 4 3 2 4 2" xfId="18342"/>
    <cellStyle name="Normal 4 3 2 5" xfId="18343"/>
    <cellStyle name="Normal 4 3 3" xfId="18344"/>
    <cellStyle name="Normal 4 3 3 2" xfId="18345"/>
    <cellStyle name="Normal 4 3 3 2 2" xfId="18346"/>
    <cellStyle name="Normal 4 3 3 2 2 2" xfId="18347"/>
    <cellStyle name="Normal 4 3 3 2 3" xfId="18348"/>
    <cellStyle name="Normal 4 3 3 3" xfId="18349"/>
    <cellStyle name="Normal 4 3 3 3 2" xfId="18350"/>
    <cellStyle name="Normal 4 3 3 4" xfId="18351"/>
    <cellStyle name="Normal 4 3 4" xfId="18352"/>
    <cellStyle name="Normal 4 3 4 2" xfId="18353"/>
    <cellStyle name="Normal 4 3 4 2 2" xfId="18354"/>
    <cellStyle name="Normal 4 3 4 3" xfId="18355"/>
    <cellStyle name="Normal 4 3 5" xfId="18356"/>
    <cellStyle name="Normal 4 3 5 2" xfId="18357"/>
    <cellStyle name="Normal 4 3 6" xfId="18358"/>
    <cellStyle name="Normal 4 3 7" xfId="18359"/>
    <cellStyle name="Normal 4 3 8" xfId="18327"/>
    <cellStyle name="Normal 4 4" xfId="2902"/>
    <cellStyle name="Normal 4 4 2" xfId="18361"/>
    <cellStyle name="Normal 4 4 2 2" xfId="18362"/>
    <cellStyle name="Normal 4 4 2 2 2" xfId="18363"/>
    <cellStyle name="Normal 4 4 2 2 2 2" xfId="18364"/>
    <cellStyle name="Normal 4 4 2 2 3" xfId="18365"/>
    <cellStyle name="Normal 4 4 2 3" xfId="18366"/>
    <cellStyle name="Normal 4 4 2 3 2" xfId="18367"/>
    <cellStyle name="Normal 4 4 2 4" xfId="18368"/>
    <cellStyle name="Normal 4 4 3" xfId="18369"/>
    <cellStyle name="Normal 4 4 3 2" xfId="18370"/>
    <cellStyle name="Normal 4 4 3 2 2" xfId="18371"/>
    <cellStyle name="Normal 4 4 3 3" xfId="18372"/>
    <cellStyle name="Normal 4 4 4" xfId="18373"/>
    <cellStyle name="Normal 4 4 4 2" xfId="18374"/>
    <cellStyle name="Normal 4 4 5" xfId="18375"/>
    <cellStyle name="Normal 4 4 6" xfId="18360"/>
    <cellStyle name="Normal 4 5" xfId="2903"/>
    <cellStyle name="Normal 4 5 2" xfId="18376"/>
    <cellStyle name="Normal 4 6" xfId="2904"/>
    <cellStyle name="Normal 4 7" xfId="2905"/>
    <cellStyle name="Normal 4 8" xfId="2906"/>
    <cellStyle name="Normal 4_7. Capital ASM Mar 2" xfId="18377"/>
    <cellStyle name="Normal 40" xfId="18378"/>
    <cellStyle name="Normal 40 10" xfId="18379"/>
    <cellStyle name="Normal 40 10 2" xfId="18380"/>
    <cellStyle name="Normal 40 11" xfId="18381"/>
    <cellStyle name="Normal 40 12" xfId="18382"/>
    <cellStyle name="Normal 40 2" xfId="18383"/>
    <cellStyle name="Normal 40 2 2" xfId="18384"/>
    <cellStyle name="Normal 40 2 2 2" xfId="18385"/>
    <cellStyle name="Normal 40 2 2 2 2" xfId="18386"/>
    <cellStyle name="Normal 40 2 2 2 2 2" xfId="18387"/>
    <cellStyle name="Normal 40 2 2 2 2 2 2" xfId="18388"/>
    <cellStyle name="Normal 40 2 2 2 2 2 2 2" xfId="18389"/>
    <cellStyle name="Normal 40 2 2 2 2 2 2 2 2" xfId="18390"/>
    <cellStyle name="Normal 40 2 2 2 2 2 2 3" xfId="18391"/>
    <cellStyle name="Normal 40 2 2 2 2 2 3" xfId="18392"/>
    <cellStyle name="Normal 40 2 2 2 2 2 3 2" xfId="18393"/>
    <cellStyle name="Normal 40 2 2 2 2 2 4" xfId="18394"/>
    <cellStyle name="Normal 40 2 2 2 2 3" xfId="18395"/>
    <cellStyle name="Normal 40 2 2 2 2 3 2" xfId="18396"/>
    <cellStyle name="Normal 40 2 2 2 2 3 2 2" xfId="18397"/>
    <cellStyle name="Normal 40 2 2 2 2 3 3" xfId="18398"/>
    <cellStyle name="Normal 40 2 2 2 2 4" xfId="18399"/>
    <cellStyle name="Normal 40 2 2 2 2 4 2" xfId="18400"/>
    <cellStyle name="Normal 40 2 2 2 2 5" xfId="18401"/>
    <cellStyle name="Normal 40 2 2 2 3" xfId="18402"/>
    <cellStyle name="Normal 40 2 2 2 3 2" xfId="18403"/>
    <cellStyle name="Normal 40 2 2 2 3 2 2" xfId="18404"/>
    <cellStyle name="Normal 40 2 2 2 3 2 2 2" xfId="18405"/>
    <cellStyle name="Normal 40 2 2 2 3 2 3" xfId="18406"/>
    <cellStyle name="Normal 40 2 2 2 3 3" xfId="18407"/>
    <cellStyle name="Normal 40 2 2 2 3 3 2" xfId="18408"/>
    <cellStyle name="Normal 40 2 2 2 3 4" xfId="18409"/>
    <cellStyle name="Normal 40 2 2 2 4" xfId="18410"/>
    <cellStyle name="Normal 40 2 2 2 4 2" xfId="18411"/>
    <cellStyle name="Normal 40 2 2 2 4 2 2" xfId="18412"/>
    <cellStyle name="Normal 40 2 2 2 4 3" xfId="18413"/>
    <cellStyle name="Normal 40 2 2 2 5" xfId="18414"/>
    <cellStyle name="Normal 40 2 2 2 5 2" xfId="18415"/>
    <cellStyle name="Normal 40 2 2 2 6" xfId="18416"/>
    <cellStyle name="Normal 40 2 2 3" xfId="18417"/>
    <cellStyle name="Normal 40 2 2 3 2" xfId="18418"/>
    <cellStyle name="Normal 40 2 2 3 2 2" xfId="18419"/>
    <cellStyle name="Normal 40 2 2 3 2 2 2" xfId="18420"/>
    <cellStyle name="Normal 40 2 2 3 2 2 2 2" xfId="18421"/>
    <cellStyle name="Normal 40 2 2 3 2 2 3" xfId="18422"/>
    <cellStyle name="Normal 40 2 2 3 2 3" xfId="18423"/>
    <cellStyle name="Normal 40 2 2 3 2 3 2" xfId="18424"/>
    <cellStyle name="Normal 40 2 2 3 2 4" xfId="18425"/>
    <cellStyle name="Normal 40 2 2 3 3" xfId="18426"/>
    <cellStyle name="Normal 40 2 2 3 3 2" xfId="18427"/>
    <cellStyle name="Normal 40 2 2 3 3 2 2" xfId="18428"/>
    <cellStyle name="Normal 40 2 2 3 3 3" xfId="18429"/>
    <cellStyle name="Normal 40 2 2 3 4" xfId="18430"/>
    <cellStyle name="Normal 40 2 2 3 4 2" xfId="18431"/>
    <cellStyle name="Normal 40 2 2 3 5" xfId="18432"/>
    <cellStyle name="Normal 40 2 2 4" xfId="18433"/>
    <cellStyle name="Normal 40 2 2 4 2" xfId="18434"/>
    <cellStyle name="Normal 40 2 2 4 2 2" xfId="18435"/>
    <cellStyle name="Normal 40 2 2 4 2 2 2" xfId="18436"/>
    <cellStyle name="Normal 40 2 2 4 2 3" xfId="18437"/>
    <cellStyle name="Normal 40 2 2 4 3" xfId="18438"/>
    <cellStyle name="Normal 40 2 2 4 3 2" xfId="18439"/>
    <cellStyle name="Normal 40 2 2 4 4" xfId="18440"/>
    <cellStyle name="Normal 40 2 2 5" xfId="18441"/>
    <cellStyle name="Normal 40 2 2 5 2" xfId="18442"/>
    <cellStyle name="Normal 40 2 2 5 2 2" xfId="18443"/>
    <cellStyle name="Normal 40 2 2 5 3" xfId="18444"/>
    <cellStyle name="Normal 40 2 2 6" xfId="18445"/>
    <cellStyle name="Normal 40 2 2 6 2" xfId="18446"/>
    <cellStyle name="Normal 40 2 2 7" xfId="18447"/>
    <cellStyle name="Normal 40 2 3" xfId="18448"/>
    <cellStyle name="Normal 40 2 3 2" xfId="18449"/>
    <cellStyle name="Normal 40 2 3 2 2" xfId="18450"/>
    <cellStyle name="Normal 40 2 3 2 2 2" xfId="18451"/>
    <cellStyle name="Normal 40 2 3 2 2 2 2" xfId="18452"/>
    <cellStyle name="Normal 40 2 3 2 2 2 2 2" xfId="18453"/>
    <cellStyle name="Normal 40 2 3 2 2 2 3" xfId="18454"/>
    <cellStyle name="Normal 40 2 3 2 2 3" xfId="18455"/>
    <cellStyle name="Normal 40 2 3 2 2 3 2" xfId="18456"/>
    <cellStyle name="Normal 40 2 3 2 2 4" xfId="18457"/>
    <cellStyle name="Normal 40 2 3 2 3" xfId="18458"/>
    <cellStyle name="Normal 40 2 3 2 3 2" xfId="18459"/>
    <cellStyle name="Normal 40 2 3 2 3 2 2" xfId="18460"/>
    <cellStyle name="Normal 40 2 3 2 3 3" xfId="18461"/>
    <cellStyle name="Normal 40 2 3 2 4" xfId="18462"/>
    <cellStyle name="Normal 40 2 3 2 4 2" xfId="18463"/>
    <cellStyle name="Normal 40 2 3 2 5" xfId="18464"/>
    <cellStyle name="Normal 40 2 3 3" xfId="18465"/>
    <cellStyle name="Normal 40 2 3 3 2" xfId="18466"/>
    <cellStyle name="Normal 40 2 3 3 2 2" xfId="18467"/>
    <cellStyle name="Normal 40 2 3 3 2 2 2" xfId="18468"/>
    <cellStyle name="Normal 40 2 3 3 2 3" xfId="18469"/>
    <cellStyle name="Normal 40 2 3 3 3" xfId="18470"/>
    <cellStyle name="Normal 40 2 3 3 3 2" xfId="18471"/>
    <cellStyle name="Normal 40 2 3 3 4" xfId="18472"/>
    <cellStyle name="Normal 40 2 3 4" xfId="18473"/>
    <cellStyle name="Normal 40 2 3 4 2" xfId="18474"/>
    <cellStyle name="Normal 40 2 3 4 2 2" xfId="18475"/>
    <cellStyle name="Normal 40 2 3 4 3" xfId="18476"/>
    <cellStyle name="Normal 40 2 3 5" xfId="18477"/>
    <cellStyle name="Normal 40 2 3 5 2" xfId="18478"/>
    <cellStyle name="Normal 40 2 3 6" xfId="18479"/>
    <cellStyle name="Normal 40 2 4" xfId="18480"/>
    <cellStyle name="Normal 40 2 4 2" xfId="18481"/>
    <cellStyle name="Normal 40 2 4 2 2" xfId="18482"/>
    <cellStyle name="Normal 40 2 4 2 2 2" xfId="18483"/>
    <cellStyle name="Normal 40 2 4 2 2 2 2" xfId="18484"/>
    <cellStyle name="Normal 40 2 4 2 2 3" xfId="18485"/>
    <cellStyle name="Normal 40 2 4 2 3" xfId="18486"/>
    <cellStyle name="Normal 40 2 4 2 3 2" xfId="18487"/>
    <cellStyle name="Normal 40 2 4 2 4" xfId="18488"/>
    <cellStyle name="Normal 40 2 4 3" xfId="18489"/>
    <cellStyle name="Normal 40 2 4 3 2" xfId="18490"/>
    <cellStyle name="Normal 40 2 4 3 2 2" xfId="18491"/>
    <cellStyle name="Normal 40 2 4 3 3" xfId="18492"/>
    <cellStyle name="Normal 40 2 4 4" xfId="18493"/>
    <cellStyle name="Normal 40 2 4 4 2" xfId="18494"/>
    <cellStyle name="Normal 40 2 4 5" xfId="18495"/>
    <cellStyle name="Normal 40 2 5" xfId="18496"/>
    <cellStyle name="Normal 40 2 5 2" xfId="18497"/>
    <cellStyle name="Normal 40 2 5 2 2" xfId="18498"/>
    <cellStyle name="Normal 40 2 5 2 2 2" xfId="18499"/>
    <cellStyle name="Normal 40 2 5 2 3" xfId="18500"/>
    <cellStyle name="Normal 40 2 5 3" xfId="18501"/>
    <cellStyle name="Normal 40 2 5 3 2" xfId="18502"/>
    <cellStyle name="Normal 40 2 5 4" xfId="18503"/>
    <cellStyle name="Normal 40 2 6" xfId="18504"/>
    <cellStyle name="Normal 40 2 6 2" xfId="18505"/>
    <cellStyle name="Normal 40 2 6 2 2" xfId="18506"/>
    <cellStyle name="Normal 40 2 6 3" xfId="18507"/>
    <cellStyle name="Normal 40 2 7" xfId="18508"/>
    <cellStyle name="Normal 40 2 7 2" xfId="18509"/>
    <cellStyle name="Normal 40 2 8" xfId="18510"/>
    <cellStyle name="Normal 40 3" xfId="18511"/>
    <cellStyle name="Normal 40 3 2" xfId="18512"/>
    <cellStyle name="Normal 40 3 2 2" xfId="18513"/>
    <cellStyle name="Normal 40 3 2 2 2" xfId="18514"/>
    <cellStyle name="Normal 40 3 2 2 2 2" xfId="18515"/>
    <cellStyle name="Normal 40 3 2 2 2 2 2" xfId="18516"/>
    <cellStyle name="Normal 40 3 2 2 2 2 2 2" xfId="18517"/>
    <cellStyle name="Normal 40 3 2 2 2 2 2 2 2" xfId="18518"/>
    <cellStyle name="Normal 40 3 2 2 2 2 2 3" xfId="18519"/>
    <cellStyle name="Normal 40 3 2 2 2 2 3" xfId="18520"/>
    <cellStyle name="Normal 40 3 2 2 2 2 3 2" xfId="18521"/>
    <cellStyle name="Normal 40 3 2 2 2 2 4" xfId="18522"/>
    <cellStyle name="Normal 40 3 2 2 2 3" xfId="18523"/>
    <cellStyle name="Normal 40 3 2 2 2 3 2" xfId="18524"/>
    <cellStyle name="Normal 40 3 2 2 2 3 2 2" xfId="18525"/>
    <cellStyle name="Normal 40 3 2 2 2 3 3" xfId="18526"/>
    <cellStyle name="Normal 40 3 2 2 2 4" xfId="18527"/>
    <cellStyle name="Normal 40 3 2 2 2 4 2" xfId="18528"/>
    <cellStyle name="Normal 40 3 2 2 2 5" xfId="18529"/>
    <cellStyle name="Normal 40 3 2 2 3" xfId="18530"/>
    <cellStyle name="Normal 40 3 2 2 3 2" xfId="18531"/>
    <cellStyle name="Normal 40 3 2 2 3 2 2" xfId="18532"/>
    <cellStyle name="Normal 40 3 2 2 3 2 2 2" xfId="18533"/>
    <cellStyle name="Normal 40 3 2 2 3 2 3" xfId="18534"/>
    <cellStyle name="Normal 40 3 2 2 3 3" xfId="18535"/>
    <cellStyle name="Normal 40 3 2 2 3 3 2" xfId="18536"/>
    <cellStyle name="Normal 40 3 2 2 3 4" xfId="18537"/>
    <cellStyle name="Normal 40 3 2 2 4" xfId="18538"/>
    <cellStyle name="Normal 40 3 2 2 4 2" xfId="18539"/>
    <cellStyle name="Normal 40 3 2 2 4 2 2" xfId="18540"/>
    <cellStyle name="Normal 40 3 2 2 4 3" xfId="18541"/>
    <cellStyle name="Normal 40 3 2 2 5" xfId="18542"/>
    <cellStyle name="Normal 40 3 2 2 5 2" xfId="18543"/>
    <cellStyle name="Normal 40 3 2 2 6" xfId="18544"/>
    <cellStyle name="Normal 40 3 2 3" xfId="18545"/>
    <cellStyle name="Normal 40 3 2 3 2" xfId="18546"/>
    <cellStyle name="Normal 40 3 2 3 2 2" xfId="18547"/>
    <cellStyle name="Normal 40 3 2 3 2 2 2" xfId="18548"/>
    <cellStyle name="Normal 40 3 2 3 2 2 2 2" xfId="18549"/>
    <cellStyle name="Normal 40 3 2 3 2 2 3" xfId="18550"/>
    <cellStyle name="Normal 40 3 2 3 2 3" xfId="18551"/>
    <cellStyle name="Normal 40 3 2 3 2 3 2" xfId="18552"/>
    <cellStyle name="Normal 40 3 2 3 2 4" xfId="18553"/>
    <cellStyle name="Normal 40 3 2 3 3" xfId="18554"/>
    <cellStyle name="Normal 40 3 2 3 3 2" xfId="18555"/>
    <cellStyle name="Normal 40 3 2 3 3 2 2" xfId="18556"/>
    <cellStyle name="Normal 40 3 2 3 3 3" xfId="18557"/>
    <cellStyle name="Normal 40 3 2 3 4" xfId="18558"/>
    <cellStyle name="Normal 40 3 2 3 4 2" xfId="18559"/>
    <cellStyle name="Normal 40 3 2 3 5" xfId="18560"/>
    <cellStyle name="Normal 40 3 2 4" xfId="18561"/>
    <cellStyle name="Normal 40 3 2 4 2" xfId="18562"/>
    <cellStyle name="Normal 40 3 2 4 2 2" xfId="18563"/>
    <cellStyle name="Normal 40 3 2 4 2 2 2" xfId="18564"/>
    <cellStyle name="Normal 40 3 2 4 2 3" xfId="18565"/>
    <cellStyle name="Normal 40 3 2 4 3" xfId="18566"/>
    <cellStyle name="Normal 40 3 2 4 3 2" xfId="18567"/>
    <cellStyle name="Normal 40 3 2 4 4" xfId="18568"/>
    <cellStyle name="Normal 40 3 2 5" xfId="18569"/>
    <cellStyle name="Normal 40 3 2 5 2" xfId="18570"/>
    <cellStyle name="Normal 40 3 2 5 2 2" xfId="18571"/>
    <cellStyle name="Normal 40 3 2 5 3" xfId="18572"/>
    <cellStyle name="Normal 40 3 2 6" xfId="18573"/>
    <cellStyle name="Normal 40 3 2 6 2" xfId="18574"/>
    <cellStyle name="Normal 40 3 2 7" xfId="18575"/>
    <cellStyle name="Normal 40 3 3" xfId="18576"/>
    <cellStyle name="Normal 40 3 3 2" xfId="18577"/>
    <cellStyle name="Normal 40 3 3 2 2" xfId="18578"/>
    <cellStyle name="Normal 40 3 3 2 2 2" xfId="18579"/>
    <cellStyle name="Normal 40 3 3 2 2 2 2" xfId="18580"/>
    <cellStyle name="Normal 40 3 3 2 2 2 2 2" xfId="18581"/>
    <cellStyle name="Normal 40 3 3 2 2 2 3" xfId="18582"/>
    <cellStyle name="Normal 40 3 3 2 2 3" xfId="18583"/>
    <cellStyle name="Normal 40 3 3 2 2 3 2" xfId="18584"/>
    <cellStyle name="Normal 40 3 3 2 2 4" xfId="18585"/>
    <cellStyle name="Normal 40 3 3 2 3" xfId="18586"/>
    <cellStyle name="Normal 40 3 3 2 3 2" xfId="18587"/>
    <cellStyle name="Normal 40 3 3 2 3 2 2" xfId="18588"/>
    <cellStyle name="Normal 40 3 3 2 3 3" xfId="18589"/>
    <cellStyle name="Normal 40 3 3 2 4" xfId="18590"/>
    <cellStyle name="Normal 40 3 3 2 4 2" xfId="18591"/>
    <cellStyle name="Normal 40 3 3 2 5" xfId="18592"/>
    <cellStyle name="Normal 40 3 3 3" xfId="18593"/>
    <cellStyle name="Normal 40 3 3 3 2" xfId="18594"/>
    <cellStyle name="Normal 40 3 3 3 2 2" xfId="18595"/>
    <cellStyle name="Normal 40 3 3 3 2 2 2" xfId="18596"/>
    <cellStyle name="Normal 40 3 3 3 2 3" xfId="18597"/>
    <cellStyle name="Normal 40 3 3 3 3" xfId="18598"/>
    <cellStyle name="Normal 40 3 3 3 3 2" xfId="18599"/>
    <cellStyle name="Normal 40 3 3 3 4" xfId="18600"/>
    <cellStyle name="Normal 40 3 3 4" xfId="18601"/>
    <cellStyle name="Normal 40 3 3 4 2" xfId="18602"/>
    <cellStyle name="Normal 40 3 3 4 2 2" xfId="18603"/>
    <cellStyle name="Normal 40 3 3 4 3" xfId="18604"/>
    <cellStyle name="Normal 40 3 3 5" xfId="18605"/>
    <cellStyle name="Normal 40 3 3 5 2" xfId="18606"/>
    <cellStyle name="Normal 40 3 3 6" xfId="18607"/>
    <cellStyle name="Normal 40 3 4" xfId="18608"/>
    <cellStyle name="Normal 40 3 4 2" xfId="18609"/>
    <cellStyle name="Normal 40 3 4 2 2" xfId="18610"/>
    <cellStyle name="Normal 40 3 4 2 2 2" xfId="18611"/>
    <cellStyle name="Normal 40 3 4 2 2 2 2" xfId="18612"/>
    <cellStyle name="Normal 40 3 4 2 2 3" xfId="18613"/>
    <cellStyle name="Normal 40 3 4 2 3" xfId="18614"/>
    <cellStyle name="Normal 40 3 4 2 3 2" xfId="18615"/>
    <cellStyle name="Normal 40 3 4 2 4" xfId="18616"/>
    <cellStyle name="Normal 40 3 4 3" xfId="18617"/>
    <cellStyle name="Normal 40 3 4 3 2" xfId="18618"/>
    <cellStyle name="Normal 40 3 4 3 2 2" xfId="18619"/>
    <cellStyle name="Normal 40 3 4 3 3" xfId="18620"/>
    <cellStyle name="Normal 40 3 4 4" xfId="18621"/>
    <cellStyle name="Normal 40 3 4 4 2" xfId="18622"/>
    <cellStyle name="Normal 40 3 4 5" xfId="18623"/>
    <cellStyle name="Normal 40 3 5" xfId="18624"/>
    <cellStyle name="Normal 40 3 5 2" xfId="18625"/>
    <cellStyle name="Normal 40 3 5 2 2" xfId="18626"/>
    <cellStyle name="Normal 40 3 5 2 2 2" xfId="18627"/>
    <cellStyle name="Normal 40 3 5 2 3" xfId="18628"/>
    <cellStyle name="Normal 40 3 5 3" xfId="18629"/>
    <cellStyle name="Normal 40 3 5 3 2" xfId="18630"/>
    <cellStyle name="Normal 40 3 5 4" xfId="18631"/>
    <cellStyle name="Normal 40 3 6" xfId="18632"/>
    <cellStyle name="Normal 40 3 6 2" xfId="18633"/>
    <cellStyle name="Normal 40 3 6 2 2" xfId="18634"/>
    <cellStyle name="Normal 40 3 6 3" xfId="18635"/>
    <cellStyle name="Normal 40 3 7" xfId="18636"/>
    <cellStyle name="Normal 40 3 7 2" xfId="18637"/>
    <cellStyle name="Normal 40 3 8" xfId="18638"/>
    <cellStyle name="Normal 40 4" xfId="18639"/>
    <cellStyle name="Normal 40 4 2" xfId="18640"/>
    <cellStyle name="Normal 40 4 2 2" xfId="18641"/>
    <cellStyle name="Normal 40 4 2 2 2" xfId="18642"/>
    <cellStyle name="Normal 40 4 2 2 2 2" xfId="18643"/>
    <cellStyle name="Normal 40 4 2 2 2 2 2" xfId="18644"/>
    <cellStyle name="Normal 40 4 2 2 2 2 2 2" xfId="18645"/>
    <cellStyle name="Normal 40 4 2 2 2 2 3" xfId="18646"/>
    <cellStyle name="Normal 40 4 2 2 2 3" xfId="18647"/>
    <cellStyle name="Normal 40 4 2 2 2 3 2" xfId="18648"/>
    <cellStyle name="Normal 40 4 2 2 2 4" xfId="18649"/>
    <cellStyle name="Normal 40 4 2 2 3" xfId="18650"/>
    <cellStyle name="Normal 40 4 2 2 3 2" xfId="18651"/>
    <cellStyle name="Normal 40 4 2 2 3 2 2" xfId="18652"/>
    <cellStyle name="Normal 40 4 2 2 3 3" xfId="18653"/>
    <cellStyle name="Normal 40 4 2 2 4" xfId="18654"/>
    <cellStyle name="Normal 40 4 2 2 4 2" xfId="18655"/>
    <cellStyle name="Normal 40 4 2 2 5" xfId="18656"/>
    <cellStyle name="Normal 40 4 2 3" xfId="18657"/>
    <cellStyle name="Normal 40 4 2 3 2" xfId="18658"/>
    <cellStyle name="Normal 40 4 2 3 2 2" xfId="18659"/>
    <cellStyle name="Normal 40 4 2 3 2 2 2" xfId="18660"/>
    <cellStyle name="Normal 40 4 2 3 2 3" xfId="18661"/>
    <cellStyle name="Normal 40 4 2 3 3" xfId="18662"/>
    <cellStyle name="Normal 40 4 2 3 3 2" xfId="18663"/>
    <cellStyle name="Normal 40 4 2 3 4" xfId="18664"/>
    <cellStyle name="Normal 40 4 2 4" xfId="18665"/>
    <cellStyle name="Normal 40 4 2 4 2" xfId="18666"/>
    <cellStyle name="Normal 40 4 2 4 2 2" xfId="18667"/>
    <cellStyle name="Normal 40 4 2 4 3" xfId="18668"/>
    <cellStyle name="Normal 40 4 2 5" xfId="18669"/>
    <cellStyle name="Normal 40 4 2 5 2" xfId="18670"/>
    <cellStyle name="Normal 40 4 2 6" xfId="18671"/>
    <cellStyle name="Normal 40 4 3" xfId="18672"/>
    <cellStyle name="Normal 40 4 3 2" xfId="18673"/>
    <cellStyle name="Normal 40 4 3 2 2" xfId="18674"/>
    <cellStyle name="Normal 40 4 3 2 2 2" xfId="18675"/>
    <cellStyle name="Normal 40 4 3 2 2 2 2" xfId="18676"/>
    <cellStyle name="Normal 40 4 3 2 2 3" xfId="18677"/>
    <cellStyle name="Normal 40 4 3 2 3" xfId="18678"/>
    <cellStyle name="Normal 40 4 3 2 3 2" xfId="18679"/>
    <cellStyle name="Normal 40 4 3 2 4" xfId="18680"/>
    <cellStyle name="Normal 40 4 3 3" xfId="18681"/>
    <cellStyle name="Normal 40 4 3 3 2" xfId="18682"/>
    <cellStyle name="Normal 40 4 3 3 2 2" xfId="18683"/>
    <cellStyle name="Normal 40 4 3 3 3" xfId="18684"/>
    <cellStyle name="Normal 40 4 3 4" xfId="18685"/>
    <cellStyle name="Normal 40 4 3 4 2" xfId="18686"/>
    <cellStyle name="Normal 40 4 3 5" xfId="18687"/>
    <cellStyle name="Normal 40 4 4" xfId="18688"/>
    <cellStyle name="Normal 40 4 4 2" xfId="18689"/>
    <cellStyle name="Normal 40 4 4 2 2" xfId="18690"/>
    <cellStyle name="Normal 40 4 4 2 2 2" xfId="18691"/>
    <cellStyle name="Normal 40 4 4 2 3" xfId="18692"/>
    <cellStyle name="Normal 40 4 4 3" xfId="18693"/>
    <cellStyle name="Normal 40 4 4 3 2" xfId="18694"/>
    <cellStyle name="Normal 40 4 4 4" xfId="18695"/>
    <cellStyle name="Normal 40 4 5" xfId="18696"/>
    <cellStyle name="Normal 40 4 5 2" xfId="18697"/>
    <cellStyle name="Normal 40 4 5 2 2" xfId="18698"/>
    <cellStyle name="Normal 40 4 5 3" xfId="18699"/>
    <cellStyle name="Normal 40 4 6" xfId="18700"/>
    <cellStyle name="Normal 40 4 6 2" xfId="18701"/>
    <cellStyle name="Normal 40 4 7" xfId="18702"/>
    <cellStyle name="Normal 40 5" xfId="18703"/>
    <cellStyle name="Normal 40 5 2" xfId="18704"/>
    <cellStyle name="Normal 40 5 2 2" xfId="18705"/>
    <cellStyle name="Normal 40 5 2 2 2" xfId="18706"/>
    <cellStyle name="Normal 40 5 2 2 2 2" xfId="18707"/>
    <cellStyle name="Normal 40 5 2 2 2 2 2" xfId="18708"/>
    <cellStyle name="Normal 40 5 2 2 2 3" xfId="18709"/>
    <cellStyle name="Normal 40 5 2 2 3" xfId="18710"/>
    <cellStyle name="Normal 40 5 2 2 3 2" xfId="18711"/>
    <cellStyle name="Normal 40 5 2 2 4" xfId="18712"/>
    <cellStyle name="Normal 40 5 2 3" xfId="18713"/>
    <cellStyle name="Normal 40 5 2 3 2" xfId="18714"/>
    <cellStyle name="Normal 40 5 2 3 2 2" xfId="18715"/>
    <cellStyle name="Normal 40 5 2 3 3" xfId="18716"/>
    <cellStyle name="Normal 40 5 2 4" xfId="18717"/>
    <cellStyle name="Normal 40 5 2 4 2" xfId="18718"/>
    <cellStyle name="Normal 40 5 2 5" xfId="18719"/>
    <cellStyle name="Normal 40 5 3" xfId="18720"/>
    <cellStyle name="Normal 40 5 3 2" xfId="18721"/>
    <cellStyle name="Normal 40 5 3 2 2" xfId="18722"/>
    <cellStyle name="Normal 40 5 3 2 2 2" xfId="18723"/>
    <cellStyle name="Normal 40 5 3 2 3" xfId="18724"/>
    <cellStyle name="Normal 40 5 3 3" xfId="18725"/>
    <cellStyle name="Normal 40 5 3 3 2" xfId="18726"/>
    <cellStyle name="Normal 40 5 3 4" xfId="18727"/>
    <cellStyle name="Normal 40 5 4" xfId="18728"/>
    <cellStyle name="Normal 40 5 4 2" xfId="18729"/>
    <cellStyle name="Normal 40 5 4 2 2" xfId="18730"/>
    <cellStyle name="Normal 40 5 4 3" xfId="18731"/>
    <cellStyle name="Normal 40 5 5" xfId="18732"/>
    <cellStyle name="Normal 40 5 5 2" xfId="18733"/>
    <cellStyle name="Normal 40 5 6" xfId="18734"/>
    <cellStyle name="Normal 40 6" xfId="18735"/>
    <cellStyle name="Normal 40 7" xfId="18736"/>
    <cellStyle name="Normal 40 7 2" xfId="18737"/>
    <cellStyle name="Normal 40 7 2 2" xfId="18738"/>
    <cellStyle name="Normal 40 7 2 2 2" xfId="18739"/>
    <cellStyle name="Normal 40 7 2 2 2 2" xfId="18740"/>
    <cellStyle name="Normal 40 7 2 2 3" xfId="18741"/>
    <cellStyle name="Normal 40 7 2 3" xfId="18742"/>
    <cellStyle name="Normal 40 7 2 3 2" xfId="18743"/>
    <cellStyle name="Normal 40 7 2 4" xfId="18744"/>
    <cellStyle name="Normal 40 7 3" xfId="18745"/>
    <cellStyle name="Normal 40 7 3 2" xfId="18746"/>
    <cellStyle name="Normal 40 7 3 2 2" xfId="18747"/>
    <cellStyle name="Normal 40 7 3 3" xfId="18748"/>
    <cellStyle name="Normal 40 7 4" xfId="18749"/>
    <cellStyle name="Normal 40 7 4 2" xfId="18750"/>
    <cellStyle name="Normal 40 7 5" xfId="18751"/>
    <cellStyle name="Normal 40 8" xfId="18752"/>
    <cellStyle name="Normal 40 8 2" xfId="18753"/>
    <cellStyle name="Normal 40 8 2 2" xfId="18754"/>
    <cellStyle name="Normal 40 8 2 2 2" xfId="18755"/>
    <cellStyle name="Normal 40 8 2 3" xfId="18756"/>
    <cellStyle name="Normal 40 8 3" xfId="18757"/>
    <cellStyle name="Normal 40 8 3 2" xfId="18758"/>
    <cellStyle name="Normal 40 8 4" xfId="18759"/>
    <cellStyle name="Normal 40 9" xfId="18760"/>
    <cellStyle name="Normal 40 9 2" xfId="18761"/>
    <cellStyle name="Normal 40 9 2 2" xfId="18762"/>
    <cellStyle name="Normal 40 9 3" xfId="18763"/>
    <cellStyle name="Normal 41" xfId="18764"/>
    <cellStyle name="Normal 41 10" xfId="18765"/>
    <cellStyle name="Normal 41 10 2" xfId="18766"/>
    <cellStyle name="Normal 41 11" xfId="18767"/>
    <cellStyle name="Normal 41 12" xfId="18768"/>
    <cellStyle name="Normal 41 2" xfId="18769"/>
    <cellStyle name="Normal 41 2 2" xfId="18770"/>
    <cellStyle name="Normal 41 2 2 2" xfId="18771"/>
    <cellStyle name="Normal 41 2 2 2 2" xfId="18772"/>
    <cellStyle name="Normal 41 2 2 2 2 2" xfId="18773"/>
    <cellStyle name="Normal 41 2 2 2 2 2 2" xfId="18774"/>
    <cellStyle name="Normal 41 2 2 2 2 2 2 2" xfId="18775"/>
    <cellStyle name="Normal 41 2 2 2 2 2 2 2 2" xfId="18776"/>
    <cellStyle name="Normal 41 2 2 2 2 2 2 3" xfId="18777"/>
    <cellStyle name="Normal 41 2 2 2 2 2 3" xfId="18778"/>
    <cellStyle name="Normal 41 2 2 2 2 2 3 2" xfId="18779"/>
    <cellStyle name="Normal 41 2 2 2 2 2 4" xfId="18780"/>
    <cellStyle name="Normal 41 2 2 2 2 3" xfId="18781"/>
    <cellStyle name="Normal 41 2 2 2 2 3 2" xfId="18782"/>
    <cellStyle name="Normal 41 2 2 2 2 3 2 2" xfId="18783"/>
    <cellStyle name="Normal 41 2 2 2 2 3 3" xfId="18784"/>
    <cellStyle name="Normal 41 2 2 2 2 4" xfId="18785"/>
    <cellStyle name="Normal 41 2 2 2 2 4 2" xfId="18786"/>
    <cellStyle name="Normal 41 2 2 2 2 5" xfId="18787"/>
    <cellStyle name="Normal 41 2 2 2 3" xfId="18788"/>
    <cellStyle name="Normal 41 2 2 2 3 2" xfId="18789"/>
    <cellStyle name="Normal 41 2 2 2 3 2 2" xfId="18790"/>
    <cellStyle name="Normal 41 2 2 2 3 2 2 2" xfId="18791"/>
    <cellStyle name="Normal 41 2 2 2 3 2 3" xfId="18792"/>
    <cellStyle name="Normal 41 2 2 2 3 3" xfId="18793"/>
    <cellStyle name="Normal 41 2 2 2 3 3 2" xfId="18794"/>
    <cellStyle name="Normal 41 2 2 2 3 4" xfId="18795"/>
    <cellStyle name="Normal 41 2 2 2 4" xfId="18796"/>
    <cellStyle name="Normal 41 2 2 2 4 2" xfId="18797"/>
    <cellStyle name="Normal 41 2 2 2 4 2 2" xfId="18798"/>
    <cellStyle name="Normal 41 2 2 2 4 3" xfId="18799"/>
    <cellStyle name="Normal 41 2 2 2 5" xfId="18800"/>
    <cellStyle name="Normal 41 2 2 2 5 2" xfId="18801"/>
    <cellStyle name="Normal 41 2 2 2 6" xfId="18802"/>
    <cellStyle name="Normal 41 2 2 3" xfId="18803"/>
    <cellStyle name="Normal 41 2 2 3 2" xfId="18804"/>
    <cellStyle name="Normal 41 2 2 3 2 2" xfId="18805"/>
    <cellStyle name="Normal 41 2 2 3 2 2 2" xfId="18806"/>
    <cellStyle name="Normal 41 2 2 3 2 2 2 2" xfId="18807"/>
    <cellStyle name="Normal 41 2 2 3 2 2 3" xfId="18808"/>
    <cellStyle name="Normal 41 2 2 3 2 3" xfId="18809"/>
    <cellStyle name="Normal 41 2 2 3 2 3 2" xfId="18810"/>
    <cellStyle name="Normal 41 2 2 3 2 4" xfId="18811"/>
    <cellStyle name="Normal 41 2 2 3 3" xfId="18812"/>
    <cellStyle name="Normal 41 2 2 3 3 2" xfId="18813"/>
    <cellStyle name="Normal 41 2 2 3 3 2 2" xfId="18814"/>
    <cellStyle name="Normal 41 2 2 3 3 3" xfId="18815"/>
    <cellStyle name="Normal 41 2 2 3 4" xfId="18816"/>
    <cellStyle name="Normal 41 2 2 3 4 2" xfId="18817"/>
    <cellStyle name="Normal 41 2 2 3 5" xfId="18818"/>
    <cellStyle name="Normal 41 2 2 4" xfId="18819"/>
    <cellStyle name="Normal 41 2 2 4 2" xfId="18820"/>
    <cellStyle name="Normal 41 2 2 4 2 2" xfId="18821"/>
    <cellStyle name="Normal 41 2 2 4 2 2 2" xfId="18822"/>
    <cellStyle name="Normal 41 2 2 4 2 3" xfId="18823"/>
    <cellStyle name="Normal 41 2 2 4 3" xfId="18824"/>
    <cellStyle name="Normal 41 2 2 4 3 2" xfId="18825"/>
    <cellStyle name="Normal 41 2 2 4 4" xfId="18826"/>
    <cellStyle name="Normal 41 2 2 5" xfId="18827"/>
    <cellStyle name="Normal 41 2 2 5 2" xfId="18828"/>
    <cellStyle name="Normal 41 2 2 5 2 2" xfId="18829"/>
    <cellStyle name="Normal 41 2 2 5 3" xfId="18830"/>
    <cellStyle name="Normal 41 2 2 6" xfId="18831"/>
    <cellStyle name="Normal 41 2 2 6 2" xfId="18832"/>
    <cellStyle name="Normal 41 2 2 7" xfId="18833"/>
    <cellStyle name="Normal 41 2 3" xfId="18834"/>
    <cellStyle name="Normal 41 2 3 2" xfId="18835"/>
    <cellStyle name="Normal 41 2 3 2 2" xfId="18836"/>
    <cellStyle name="Normal 41 2 3 2 2 2" xfId="18837"/>
    <cellStyle name="Normal 41 2 3 2 2 2 2" xfId="18838"/>
    <cellStyle name="Normal 41 2 3 2 2 2 2 2" xfId="18839"/>
    <cellStyle name="Normal 41 2 3 2 2 2 3" xfId="18840"/>
    <cellStyle name="Normal 41 2 3 2 2 3" xfId="18841"/>
    <cellStyle name="Normal 41 2 3 2 2 3 2" xfId="18842"/>
    <cellStyle name="Normal 41 2 3 2 2 4" xfId="18843"/>
    <cellStyle name="Normal 41 2 3 2 3" xfId="18844"/>
    <cellStyle name="Normal 41 2 3 2 3 2" xfId="18845"/>
    <cellStyle name="Normal 41 2 3 2 3 2 2" xfId="18846"/>
    <cellStyle name="Normal 41 2 3 2 3 3" xfId="18847"/>
    <cellStyle name="Normal 41 2 3 2 4" xfId="18848"/>
    <cellStyle name="Normal 41 2 3 2 4 2" xfId="18849"/>
    <cellStyle name="Normal 41 2 3 2 5" xfId="18850"/>
    <cellStyle name="Normal 41 2 3 3" xfId="18851"/>
    <cellStyle name="Normal 41 2 3 3 2" xfId="18852"/>
    <cellStyle name="Normal 41 2 3 3 2 2" xfId="18853"/>
    <cellStyle name="Normal 41 2 3 3 2 2 2" xfId="18854"/>
    <cellStyle name="Normal 41 2 3 3 2 3" xfId="18855"/>
    <cellStyle name="Normal 41 2 3 3 3" xfId="18856"/>
    <cellStyle name="Normal 41 2 3 3 3 2" xfId="18857"/>
    <cellStyle name="Normal 41 2 3 3 4" xfId="18858"/>
    <cellStyle name="Normal 41 2 3 4" xfId="18859"/>
    <cellStyle name="Normal 41 2 3 4 2" xfId="18860"/>
    <cellStyle name="Normal 41 2 3 4 2 2" xfId="18861"/>
    <cellStyle name="Normal 41 2 3 4 3" xfId="18862"/>
    <cellStyle name="Normal 41 2 3 5" xfId="18863"/>
    <cellStyle name="Normal 41 2 3 5 2" xfId="18864"/>
    <cellStyle name="Normal 41 2 3 6" xfId="18865"/>
    <cellStyle name="Normal 41 2 4" xfId="18866"/>
    <cellStyle name="Normal 41 2 4 2" xfId="18867"/>
    <cellStyle name="Normal 41 2 4 2 2" xfId="18868"/>
    <cellStyle name="Normal 41 2 4 2 2 2" xfId="18869"/>
    <cellStyle name="Normal 41 2 4 2 2 2 2" xfId="18870"/>
    <cellStyle name="Normal 41 2 4 2 2 3" xfId="18871"/>
    <cellStyle name="Normal 41 2 4 2 3" xfId="18872"/>
    <cellStyle name="Normal 41 2 4 2 3 2" xfId="18873"/>
    <cellStyle name="Normal 41 2 4 2 4" xfId="18874"/>
    <cellStyle name="Normal 41 2 4 3" xfId="18875"/>
    <cellStyle name="Normal 41 2 4 3 2" xfId="18876"/>
    <cellStyle name="Normal 41 2 4 3 2 2" xfId="18877"/>
    <cellStyle name="Normal 41 2 4 3 3" xfId="18878"/>
    <cellStyle name="Normal 41 2 4 4" xfId="18879"/>
    <cellStyle name="Normal 41 2 4 4 2" xfId="18880"/>
    <cellStyle name="Normal 41 2 4 5" xfId="18881"/>
    <cellStyle name="Normal 41 2 5" xfId="18882"/>
    <cellStyle name="Normal 41 2 5 2" xfId="18883"/>
    <cellStyle name="Normal 41 2 5 2 2" xfId="18884"/>
    <cellStyle name="Normal 41 2 5 2 2 2" xfId="18885"/>
    <cellStyle name="Normal 41 2 5 2 3" xfId="18886"/>
    <cellStyle name="Normal 41 2 5 3" xfId="18887"/>
    <cellStyle name="Normal 41 2 5 3 2" xfId="18888"/>
    <cellStyle name="Normal 41 2 5 4" xfId="18889"/>
    <cellStyle name="Normal 41 2 6" xfId="18890"/>
    <cellStyle name="Normal 41 2 6 2" xfId="18891"/>
    <cellStyle name="Normal 41 2 6 2 2" xfId="18892"/>
    <cellStyle name="Normal 41 2 6 3" xfId="18893"/>
    <cellStyle name="Normal 41 2 7" xfId="18894"/>
    <cellStyle name="Normal 41 2 7 2" xfId="18895"/>
    <cellStyle name="Normal 41 2 8" xfId="18896"/>
    <cellStyle name="Normal 41 3" xfId="18897"/>
    <cellStyle name="Normal 41 3 2" xfId="18898"/>
    <cellStyle name="Normal 41 3 2 2" xfId="18899"/>
    <cellStyle name="Normal 41 3 2 2 2" xfId="18900"/>
    <cellStyle name="Normal 41 3 2 2 2 2" xfId="18901"/>
    <cellStyle name="Normal 41 3 2 2 2 2 2" xfId="18902"/>
    <cellStyle name="Normal 41 3 2 2 2 2 2 2" xfId="18903"/>
    <cellStyle name="Normal 41 3 2 2 2 2 2 2 2" xfId="18904"/>
    <cellStyle name="Normal 41 3 2 2 2 2 2 3" xfId="18905"/>
    <cellStyle name="Normal 41 3 2 2 2 2 3" xfId="18906"/>
    <cellStyle name="Normal 41 3 2 2 2 2 3 2" xfId="18907"/>
    <cellStyle name="Normal 41 3 2 2 2 2 4" xfId="18908"/>
    <cellStyle name="Normal 41 3 2 2 2 3" xfId="18909"/>
    <cellStyle name="Normal 41 3 2 2 2 3 2" xfId="18910"/>
    <cellStyle name="Normal 41 3 2 2 2 3 2 2" xfId="18911"/>
    <cellStyle name="Normal 41 3 2 2 2 3 3" xfId="18912"/>
    <cellStyle name="Normal 41 3 2 2 2 4" xfId="18913"/>
    <cellStyle name="Normal 41 3 2 2 2 4 2" xfId="18914"/>
    <cellStyle name="Normal 41 3 2 2 2 5" xfId="18915"/>
    <cellStyle name="Normal 41 3 2 2 3" xfId="18916"/>
    <cellStyle name="Normal 41 3 2 2 3 2" xfId="18917"/>
    <cellStyle name="Normal 41 3 2 2 3 2 2" xfId="18918"/>
    <cellStyle name="Normal 41 3 2 2 3 2 2 2" xfId="18919"/>
    <cellStyle name="Normal 41 3 2 2 3 2 3" xfId="18920"/>
    <cellStyle name="Normal 41 3 2 2 3 3" xfId="18921"/>
    <cellStyle name="Normal 41 3 2 2 3 3 2" xfId="18922"/>
    <cellStyle name="Normal 41 3 2 2 3 4" xfId="18923"/>
    <cellStyle name="Normal 41 3 2 2 4" xfId="18924"/>
    <cellStyle name="Normal 41 3 2 2 4 2" xfId="18925"/>
    <cellStyle name="Normal 41 3 2 2 4 2 2" xfId="18926"/>
    <cellStyle name="Normal 41 3 2 2 4 3" xfId="18927"/>
    <cellStyle name="Normal 41 3 2 2 5" xfId="18928"/>
    <cellStyle name="Normal 41 3 2 2 5 2" xfId="18929"/>
    <cellStyle name="Normal 41 3 2 2 6" xfId="18930"/>
    <cellStyle name="Normal 41 3 2 3" xfId="18931"/>
    <cellStyle name="Normal 41 3 2 3 2" xfId="18932"/>
    <cellStyle name="Normal 41 3 2 3 2 2" xfId="18933"/>
    <cellStyle name="Normal 41 3 2 3 2 2 2" xfId="18934"/>
    <cellStyle name="Normal 41 3 2 3 2 2 2 2" xfId="18935"/>
    <cellStyle name="Normal 41 3 2 3 2 2 3" xfId="18936"/>
    <cellStyle name="Normal 41 3 2 3 2 3" xfId="18937"/>
    <cellStyle name="Normal 41 3 2 3 2 3 2" xfId="18938"/>
    <cellStyle name="Normal 41 3 2 3 2 4" xfId="18939"/>
    <cellStyle name="Normal 41 3 2 3 3" xfId="18940"/>
    <cellStyle name="Normal 41 3 2 3 3 2" xfId="18941"/>
    <cellStyle name="Normal 41 3 2 3 3 2 2" xfId="18942"/>
    <cellStyle name="Normal 41 3 2 3 3 3" xfId="18943"/>
    <cellStyle name="Normal 41 3 2 3 4" xfId="18944"/>
    <cellStyle name="Normal 41 3 2 3 4 2" xfId="18945"/>
    <cellStyle name="Normal 41 3 2 3 5" xfId="18946"/>
    <cellStyle name="Normal 41 3 2 4" xfId="18947"/>
    <cellStyle name="Normal 41 3 2 4 2" xfId="18948"/>
    <cellStyle name="Normal 41 3 2 4 2 2" xfId="18949"/>
    <cellStyle name="Normal 41 3 2 4 2 2 2" xfId="18950"/>
    <cellStyle name="Normal 41 3 2 4 2 3" xfId="18951"/>
    <cellStyle name="Normal 41 3 2 4 3" xfId="18952"/>
    <cellStyle name="Normal 41 3 2 4 3 2" xfId="18953"/>
    <cellStyle name="Normal 41 3 2 4 4" xfId="18954"/>
    <cellStyle name="Normal 41 3 2 5" xfId="18955"/>
    <cellStyle name="Normal 41 3 2 5 2" xfId="18956"/>
    <cellStyle name="Normal 41 3 2 5 2 2" xfId="18957"/>
    <cellStyle name="Normal 41 3 2 5 3" xfId="18958"/>
    <cellStyle name="Normal 41 3 2 6" xfId="18959"/>
    <cellStyle name="Normal 41 3 2 6 2" xfId="18960"/>
    <cellStyle name="Normal 41 3 2 7" xfId="18961"/>
    <cellStyle name="Normal 41 3 3" xfId="18962"/>
    <cellStyle name="Normal 41 3 3 2" xfId="18963"/>
    <cellStyle name="Normal 41 3 3 2 2" xfId="18964"/>
    <cellStyle name="Normal 41 3 3 2 2 2" xfId="18965"/>
    <cellStyle name="Normal 41 3 3 2 2 2 2" xfId="18966"/>
    <cellStyle name="Normal 41 3 3 2 2 2 2 2" xfId="18967"/>
    <cellStyle name="Normal 41 3 3 2 2 2 3" xfId="18968"/>
    <cellStyle name="Normal 41 3 3 2 2 3" xfId="18969"/>
    <cellStyle name="Normal 41 3 3 2 2 3 2" xfId="18970"/>
    <cellStyle name="Normal 41 3 3 2 2 4" xfId="18971"/>
    <cellStyle name="Normal 41 3 3 2 3" xfId="18972"/>
    <cellStyle name="Normal 41 3 3 2 3 2" xfId="18973"/>
    <cellStyle name="Normal 41 3 3 2 3 2 2" xfId="18974"/>
    <cellStyle name="Normal 41 3 3 2 3 3" xfId="18975"/>
    <cellStyle name="Normal 41 3 3 2 4" xfId="18976"/>
    <cellStyle name="Normal 41 3 3 2 4 2" xfId="18977"/>
    <cellStyle name="Normal 41 3 3 2 5" xfId="18978"/>
    <cellStyle name="Normal 41 3 3 3" xfId="18979"/>
    <cellStyle name="Normal 41 3 3 3 2" xfId="18980"/>
    <cellStyle name="Normal 41 3 3 3 2 2" xfId="18981"/>
    <cellStyle name="Normal 41 3 3 3 2 2 2" xfId="18982"/>
    <cellStyle name="Normal 41 3 3 3 2 3" xfId="18983"/>
    <cellStyle name="Normal 41 3 3 3 3" xfId="18984"/>
    <cellStyle name="Normal 41 3 3 3 3 2" xfId="18985"/>
    <cellStyle name="Normal 41 3 3 3 4" xfId="18986"/>
    <cellStyle name="Normal 41 3 3 4" xfId="18987"/>
    <cellStyle name="Normal 41 3 3 4 2" xfId="18988"/>
    <cellStyle name="Normal 41 3 3 4 2 2" xfId="18989"/>
    <cellStyle name="Normal 41 3 3 4 3" xfId="18990"/>
    <cellStyle name="Normal 41 3 3 5" xfId="18991"/>
    <cellStyle name="Normal 41 3 3 5 2" xfId="18992"/>
    <cellStyle name="Normal 41 3 3 6" xfId="18993"/>
    <cellStyle name="Normal 41 3 4" xfId="18994"/>
    <cellStyle name="Normal 41 3 4 2" xfId="18995"/>
    <cellStyle name="Normal 41 3 4 2 2" xfId="18996"/>
    <cellStyle name="Normal 41 3 4 2 2 2" xfId="18997"/>
    <cellStyle name="Normal 41 3 4 2 2 2 2" xfId="18998"/>
    <cellStyle name="Normal 41 3 4 2 2 3" xfId="18999"/>
    <cellStyle name="Normal 41 3 4 2 3" xfId="19000"/>
    <cellStyle name="Normal 41 3 4 2 3 2" xfId="19001"/>
    <cellStyle name="Normal 41 3 4 2 4" xfId="19002"/>
    <cellStyle name="Normal 41 3 4 3" xfId="19003"/>
    <cellStyle name="Normal 41 3 4 3 2" xfId="19004"/>
    <cellStyle name="Normal 41 3 4 3 2 2" xfId="19005"/>
    <cellStyle name="Normal 41 3 4 3 3" xfId="19006"/>
    <cellStyle name="Normal 41 3 4 4" xfId="19007"/>
    <cellStyle name="Normal 41 3 4 4 2" xfId="19008"/>
    <cellStyle name="Normal 41 3 4 5" xfId="19009"/>
    <cellStyle name="Normal 41 3 5" xfId="19010"/>
    <cellStyle name="Normal 41 3 5 2" xfId="19011"/>
    <cellStyle name="Normal 41 3 5 2 2" xfId="19012"/>
    <cellStyle name="Normal 41 3 5 2 2 2" xfId="19013"/>
    <cellStyle name="Normal 41 3 5 2 3" xfId="19014"/>
    <cellStyle name="Normal 41 3 5 3" xfId="19015"/>
    <cellStyle name="Normal 41 3 5 3 2" xfId="19016"/>
    <cellStyle name="Normal 41 3 5 4" xfId="19017"/>
    <cellStyle name="Normal 41 3 6" xfId="19018"/>
    <cellStyle name="Normal 41 3 6 2" xfId="19019"/>
    <cellStyle name="Normal 41 3 6 2 2" xfId="19020"/>
    <cellStyle name="Normal 41 3 6 3" xfId="19021"/>
    <cellStyle name="Normal 41 3 7" xfId="19022"/>
    <cellStyle name="Normal 41 3 7 2" xfId="19023"/>
    <cellStyle name="Normal 41 3 8" xfId="19024"/>
    <cellStyle name="Normal 41 4" xfId="19025"/>
    <cellStyle name="Normal 41 4 2" xfId="19026"/>
    <cellStyle name="Normal 41 4 2 2" xfId="19027"/>
    <cellStyle name="Normal 41 4 2 2 2" xfId="19028"/>
    <cellStyle name="Normal 41 4 2 2 2 2" xfId="19029"/>
    <cellStyle name="Normal 41 4 2 2 2 2 2" xfId="19030"/>
    <cellStyle name="Normal 41 4 2 2 2 2 2 2" xfId="19031"/>
    <cellStyle name="Normal 41 4 2 2 2 2 3" xfId="19032"/>
    <cellStyle name="Normal 41 4 2 2 2 3" xfId="19033"/>
    <cellStyle name="Normal 41 4 2 2 2 3 2" xfId="19034"/>
    <cellStyle name="Normal 41 4 2 2 2 4" xfId="19035"/>
    <cellStyle name="Normal 41 4 2 2 3" xfId="19036"/>
    <cellStyle name="Normal 41 4 2 2 3 2" xfId="19037"/>
    <cellStyle name="Normal 41 4 2 2 3 2 2" xfId="19038"/>
    <cellStyle name="Normal 41 4 2 2 3 3" xfId="19039"/>
    <cellStyle name="Normal 41 4 2 2 4" xfId="19040"/>
    <cellStyle name="Normal 41 4 2 2 4 2" xfId="19041"/>
    <cellStyle name="Normal 41 4 2 2 5" xfId="19042"/>
    <cellStyle name="Normal 41 4 2 3" xfId="19043"/>
    <cellStyle name="Normal 41 4 2 3 2" xfId="19044"/>
    <cellStyle name="Normal 41 4 2 3 2 2" xfId="19045"/>
    <cellStyle name="Normal 41 4 2 3 2 2 2" xfId="19046"/>
    <cellStyle name="Normal 41 4 2 3 2 3" xfId="19047"/>
    <cellStyle name="Normal 41 4 2 3 3" xfId="19048"/>
    <cellStyle name="Normal 41 4 2 3 3 2" xfId="19049"/>
    <cellStyle name="Normal 41 4 2 3 4" xfId="19050"/>
    <cellStyle name="Normal 41 4 2 4" xfId="19051"/>
    <cellStyle name="Normal 41 4 2 4 2" xfId="19052"/>
    <cellStyle name="Normal 41 4 2 4 2 2" xfId="19053"/>
    <cellStyle name="Normal 41 4 2 4 3" xfId="19054"/>
    <cellStyle name="Normal 41 4 2 5" xfId="19055"/>
    <cellStyle name="Normal 41 4 2 5 2" xfId="19056"/>
    <cellStyle name="Normal 41 4 2 6" xfId="19057"/>
    <cellStyle name="Normal 41 4 3" xfId="19058"/>
    <cellStyle name="Normal 41 4 3 2" xfId="19059"/>
    <cellStyle name="Normal 41 4 3 2 2" xfId="19060"/>
    <cellStyle name="Normal 41 4 3 2 2 2" xfId="19061"/>
    <cellStyle name="Normal 41 4 3 2 2 2 2" xfId="19062"/>
    <cellStyle name="Normal 41 4 3 2 2 3" xfId="19063"/>
    <cellStyle name="Normal 41 4 3 2 3" xfId="19064"/>
    <cellStyle name="Normal 41 4 3 2 3 2" xfId="19065"/>
    <cellStyle name="Normal 41 4 3 2 4" xfId="19066"/>
    <cellStyle name="Normal 41 4 3 3" xfId="19067"/>
    <cellStyle name="Normal 41 4 3 3 2" xfId="19068"/>
    <cellStyle name="Normal 41 4 3 3 2 2" xfId="19069"/>
    <cellStyle name="Normal 41 4 3 3 3" xfId="19070"/>
    <cellStyle name="Normal 41 4 3 4" xfId="19071"/>
    <cellStyle name="Normal 41 4 3 4 2" xfId="19072"/>
    <cellStyle name="Normal 41 4 3 5" xfId="19073"/>
    <cellStyle name="Normal 41 4 4" xfId="19074"/>
    <cellStyle name="Normal 41 4 4 2" xfId="19075"/>
    <cellStyle name="Normal 41 4 4 2 2" xfId="19076"/>
    <cellStyle name="Normal 41 4 4 2 2 2" xfId="19077"/>
    <cellStyle name="Normal 41 4 4 2 3" xfId="19078"/>
    <cellStyle name="Normal 41 4 4 3" xfId="19079"/>
    <cellStyle name="Normal 41 4 4 3 2" xfId="19080"/>
    <cellStyle name="Normal 41 4 4 4" xfId="19081"/>
    <cellStyle name="Normal 41 4 5" xfId="19082"/>
    <cellStyle name="Normal 41 4 5 2" xfId="19083"/>
    <cellStyle name="Normal 41 4 5 2 2" xfId="19084"/>
    <cellStyle name="Normal 41 4 5 3" xfId="19085"/>
    <cellStyle name="Normal 41 4 6" xfId="19086"/>
    <cellStyle name="Normal 41 4 6 2" xfId="19087"/>
    <cellStyle name="Normal 41 4 7" xfId="19088"/>
    <cellStyle name="Normal 41 5" xfId="19089"/>
    <cellStyle name="Normal 41 5 2" xfId="19090"/>
    <cellStyle name="Normal 41 5 2 2" xfId="19091"/>
    <cellStyle name="Normal 41 5 2 2 2" xfId="19092"/>
    <cellStyle name="Normal 41 5 2 2 2 2" xfId="19093"/>
    <cellStyle name="Normal 41 5 2 2 2 2 2" xfId="19094"/>
    <cellStyle name="Normal 41 5 2 2 2 3" xfId="19095"/>
    <cellStyle name="Normal 41 5 2 2 3" xfId="19096"/>
    <cellStyle name="Normal 41 5 2 2 3 2" xfId="19097"/>
    <cellStyle name="Normal 41 5 2 2 4" xfId="19098"/>
    <cellStyle name="Normal 41 5 2 3" xfId="19099"/>
    <cellStyle name="Normal 41 5 2 3 2" xfId="19100"/>
    <cellStyle name="Normal 41 5 2 3 2 2" xfId="19101"/>
    <cellStyle name="Normal 41 5 2 3 3" xfId="19102"/>
    <cellStyle name="Normal 41 5 2 4" xfId="19103"/>
    <cellStyle name="Normal 41 5 2 4 2" xfId="19104"/>
    <cellStyle name="Normal 41 5 2 5" xfId="19105"/>
    <cellStyle name="Normal 41 5 3" xfId="19106"/>
    <cellStyle name="Normal 41 5 3 2" xfId="19107"/>
    <cellStyle name="Normal 41 5 3 2 2" xfId="19108"/>
    <cellStyle name="Normal 41 5 3 2 2 2" xfId="19109"/>
    <cellStyle name="Normal 41 5 3 2 3" xfId="19110"/>
    <cellStyle name="Normal 41 5 3 3" xfId="19111"/>
    <cellStyle name="Normal 41 5 3 3 2" xfId="19112"/>
    <cellStyle name="Normal 41 5 3 4" xfId="19113"/>
    <cellStyle name="Normal 41 5 4" xfId="19114"/>
    <cellStyle name="Normal 41 5 4 2" xfId="19115"/>
    <cellStyle name="Normal 41 5 4 2 2" xfId="19116"/>
    <cellStyle name="Normal 41 5 4 3" xfId="19117"/>
    <cellStyle name="Normal 41 5 5" xfId="19118"/>
    <cellStyle name="Normal 41 5 5 2" xfId="19119"/>
    <cellStyle name="Normal 41 5 6" xfId="19120"/>
    <cellStyle name="Normal 41 6" xfId="19121"/>
    <cellStyle name="Normal 41 7" xfId="19122"/>
    <cellStyle name="Normal 41 7 2" xfId="19123"/>
    <cellStyle name="Normal 41 7 2 2" xfId="19124"/>
    <cellStyle name="Normal 41 7 2 2 2" xfId="19125"/>
    <cellStyle name="Normal 41 7 2 2 2 2" xfId="19126"/>
    <cellStyle name="Normal 41 7 2 2 3" xfId="19127"/>
    <cellStyle name="Normal 41 7 2 3" xfId="19128"/>
    <cellStyle name="Normal 41 7 2 3 2" xfId="19129"/>
    <cellStyle name="Normal 41 7 2 4" xfId="19130"/>
    <cellStyle name="Normal 41 7 3" xfId="19131"/>
    <cellStyle name="Normal 41 7 3 2" xfId="19132"/>
    <cellStyle name="Normal 41 7 3 2 2" xfId="19133"/>
    <cellStyle name="Normal 41 7 3 3" xfId="19134"/>
    <cellStyle name="Normal 41 7 4" xfId="19135"/>
    <cellStyle name="Normal 41 7 4 2" xfId="19136"/>
    <cellStyle name="Normal 41 7 5" xfId="19137"/>
    <cellStyle name="Normal 41 8" xfId="19138"/>
    <cellStyle name="Normal 41 8 2" xfId="19139"/>
    <cellStyle name="Normal 41 8 2 2" xfId="19140"/>
    <cellStyle name="Normal 41 8 2 2 2" xfId="19141"/>
    <cellStyle name="Normal 41 8 2 3" xfId="19142"/>
    <cellStyle name="Normal 41 8 3" xfId="19143"/>
    <cellStyle name="Normal 41 8 3 2" xfId="19144"/>
    <cellStyle name="Normal 41 8 4" xfId="19145"/>
    <cellStyle name="Normal 41 9" xfId="19146"/>
    <cellStyle name="Normal 41 9 2" xfId="19147"/>
    <cellStyle name="Normal 41 9 2 2" xfId="19148"/>
    <cellStyle name="Normal 41 9 3" xfId="19149"/>
    <cellStyle name="Normal 42" xfId="19150"/>
    <cellStyle name="Normal 42 10" xfId="19151"/>
    <cellStyle name="Normal 42 10 2" xfId="19152"/>
    <cellStyle name="Normal 42 11" xfId="19153"/>
    <cellStyle name="Normal 42 12" xfId="19154"/>
    <cellStyle name="Normal 42 2" xfId="19155"/>
    <cellStyle name="Normal 42 2 2" xfId="19156"/>
    <cellStyle name="Normal 42 2 2 2" xfId="19157"/>
    <cellStyle name="Normal 42 2 2 2 2" xfId="19158"/>
    <cellStyle name="Normal 42 2 2 2 2 2" xfId="19159"/>
    <cellStyle name="Normal 42 2 2 2 2 2 2" xfId="19160"/>
    <cellStyle name="Normal 42 2 2 2 2 2 2 2" xfId="19161"/>
    <cellStyle name="Normal 42 2 2 2 2 2 2 2 2" xfId="19162"/>
    <cellStyle name="Normal 42 2 2 2 2 2 2 3" xfId="19163"/>
    <cellStyle name="Normal 42 2 2 2 2 2 3" xfId="19164"/>
    <cellStyle name="Normal 42 2 2 2 2 2 3 2" xfId="19165"/>
    <cellStyle name="Normal 42 2 2 2 2 2 4" xfId="19166"/>
    <cellStyle name="Normal 42 2 2 2 2 3" xfId="19167"/>
    <cellStyle name="Normal 42 2 2 2 2 3 2" xfId="19168"/>
    <cellStyle name="Normal 42 2 2 2 2 3 2 2" xfId="19169"/>
    <cellStyle name="Normal 42 2 2 2 2 3 3" xfId="19170"/>
    <cellStyle name="Normal 42 2 2 2 2 4" xfId="19171"/>
    <cellStyle name="Normal 42 2 2 2 2 4 2" xfId="19172"/>
    <cellStyle name="Normal 42 2 2 2 2 5" xfId="19173"/>
    <cellStyle name="Normal 42 2 2 2 3" xfId="19174"/>
    <cellStyle name="Normal 42 2 2 2 3 2" xfId="19175"/>
    <cellStyle name="Normal 42 2 2 2 3 2 2" xfId="19176"/>
    <cellStyle name="Normal 42 2 2 2 3 2 2 2" xfId="19177"/>
    <cellStyle name="Normal 42 2 2 2 3 2 3" xfId="19178"/>
    <cellStyle name="Normal 42 2 2 2 3 3" xfId="19179"/>
    <cellStyle name="Normal 42 2 2 2 3 3 2" xfId="19180"/>
    <cellStyle name="Normal 42 2 2 2 3 4" xfId="19181"/>
    <cellStyle name="Normal 42 2 2 2 4" xfId="19182"/>
    <cellStyle name="Normal 42 2 2 2 4 2" xfId="19183"/>
    <cellStyle name="Normal 42 2 2 2 4 2 2" xfId="19184"/>
    <cellStyle name="Normal 42 2 2 2 4 3" xfId="19185"/>
    <cellStyle name="Normal 42 2 2 2 5" xfId="19186"/>
    <cellStyle name="Normal 42 2 2 2 5 2" xfId="19187"/>
    <cellStyle name="Normal 42 2 2 2 6" xfId="19188"/>
    <cellStyle name="Normal 42 2 2 3" xfId="19189"/>
    <cellStyle name="Normal 42 2 2 3 2" xfId="19190"/>
    <cellStyle name="Normal 42 2 2 3 2 2" xfId="19191"/>
    <cellStyle name="Normal 42 2 2 3 2 2 2" xfId="19192"/>
    <cellStyle name="Normal 42 2 2 3 2 2 2 2" xfId="19193"/>
    <cellStyle name="Normal 42 2 2 3 2 2 3" xfId="19194"/>
    <cellStyle name="Normal 42 2 2 3 2 3" xfId="19195"/>
    <cellStyle name="Normal 42 2 2 3 2 3 2" xfId="19196"/>
    <cellStyle name="Normal 42 2 2 3 2 4" xfId="19197"/>
    <cellStyle name="Normal 42 2 2 3 3" xfId="19198"/>
    <cellStyle name="Normal 42 2 2 3 3 2" xfId="19199"/>
    <cellStyle name="Normal 42 2 2 3 3 2 2" xfId="19200"/>
    <cellStyle name="Normal 42 2 2 3 3 3" xfId="19201"/>
    <cellStyle name="Normal 42 2 2 3 4" xfId="19202"/>
    <cellStyle name="Normal 42 2 2 3 4 2" xfId="19203"/>
    <cellStyle name="Normal 42 2 2 3 5" xfId="19204"/>
    <cellStyle name="Normal 42 2 2 4" xfId="19205"/>
    <cellStyle name="Normal 42 2 2 4 2" xfId="19206"/>
    <cellStyle name="Normal 42 2 2 4 2 2" xfId="19207"/>
    <cellStyle name="Normal 42 2 2 4 2 2 2" xfId="19208"/>
    <cellStyle name="Normal 42 2 2 4 2 3" xfId="19209"/>
    <cellStyle name="Normal 42 2 2 4 3" xfId="19210"/>
    <cellStyle name="Normal 42 2 2 4 3 2" xfId="19211"/>
    <cellStyle name="Normal 42 2 2 4 4" xfId="19212"/>
    <cellStyle name="Normal 42 2 2 5" xfId="19213"/>
    <cellStyle name="Normal 42 2 2 5 2" xfId="19214"/>
    <cellStyle name="Normal 42 2 2 5 2 2" xfId="19215"/>
    <cellStyle name="Normal 42 2 2 5 3" xfId="19216"/>
    <cellStyle name="Normal 42 2 2 6" xfId="19217"/>
    <cellStyle name="Normal 42 2 2 6 2" xfId="19218"/>
    <cellStyle name="Normal 42 2 2 7" xfId="19219"/>
    <cellStyle name="Normal 42 2 3" xfId="19220"/>
    <cellStyle name="Normal 42 2 3 2" xfId="19221"/>
    <cellStyle name="Normal 42 2 3 2 2" xfId="19222"/>
    <cellStyle name="Normal 42 2 3 2 2 2" xfId="19223"/>
    <cellStyle name="Normal 42 2 3 2 2 2 2" xfId="19224"/>
    <cellStyle name="Normal 42 2 3 2 2 2 2 2" xfId="19225"/>
    <cellStyle name="Normal 42 2 3 2 2 2 3" xfId="19226"/>
    <cellStyle name="Normal 42 2 3 2 2 3" xfId="19227"/>
    <cellStyle name="Normal 42 2 3 2 2 3 2" xfId="19228"/>
    <cellStyle name="Normal 42 2 3 2 2 4" xfId="19229"/>
    <cellStyle name="Normal 42 2 3 2 3" xfId="19230"/>
    <cellStyle name="Normal 42 2 3 2 3 2" xfId="19231"/>
    <cellStyle name="Normal 42 2 3 2 3 2 2" xfId="19232"/>
    <cellStyle name="Normal 42 2 3 2 3 3" xfId="19233"/>
    <cellStyle name="Normal 42 2 3 2 4" xfId="19234"/>
    <cellStyle name="Normal 42 2 3 2 4 2" xfId="19235"/>
    <cellStyle name="Normal 42 2 3 2 5" xfId="19236"/>
    <cellStyle name="Normal 42 2 3 3" xfId="19237"/>
    <cellStyle name="Normal 42 2 3 3 2" xfId="19238"/>
    <cellStyle name="Normal 42 2 3 3 2 2" xfId="19239"/>
    <cellStyle name="Normal 42 2 3 3 2 2 2" xfId="19240"/>
    <cellStyle name="Normal 42 2 3 3 2 3" xfId="19241"/>
    <cellStyle name="Normal 42 2 3 3 3" xfId="19242"/>
    <cellStyle name="Normal 42 2 3 3 3 2" xfId="19243"/>
    <cellStyle name="Normal 42 2 3 3 4" xfId="19244"/>
    <cellStyle name="Normal 42 2 3 4" xfId="19245"/>
    <cellStyle name="Normal 42 2 3 4 2" xfId="19246"/>
    <cellStyle name="Normal 42 2 3 4 2 2" xfId="19247"/>
    <cellStyle name="Normal 42 2 3 4 3" xfId="19248"/>
    <cellStyle name="Normal 42 2 3 5" xfId="19249"/>
    <cellStyle name="Normal 42 2 3 5 2" xfId="19250"/>
    <cellStyle name="Normal 42 2 3 6" xfId="19251"/>
    <cellStyle name="Normal 42 2 4" xfId="19252"/>
    <cellStyle name="Normal 42 2 4 2" xfId="19253"/>
    <cellStyle name="Normal 42 2 4 2 2" xfId="19254"/>
    <cellStyle name="Normal 42 2 4 2 2 2" xfId="19255"/>
    <cellStyle name="Normal 42 2 4 2 2 2 2" xfId="19256"/>
    <cellStyle name="Normal 42 2 4 2 2 3" xfId="19257"/>
    <cellStyle name="Normal 42 2 4 2 3" xfId="19258"/>
    <cellStyle name="Normal 42 2 4 2 3 2" xfId="19259"/>
    <cellStyle name="Normal 42 2 4 2 4" xfId="19260"/>
    <cellStyle name="Normal 42 2 4 3" xfId="19261"/>
    <cellStyle name="Normal 42 2 4 3 2" xfId="19262"/>
    <cellStyle name="Normal 42 2 4 3 2 2" xfId="19263"/>
    <cellStyle name="Normal 42 2 4 3 3" xfId="19264"/>
    <cellStyle name="Normal 42 2 4 4" xfId="19265"/>
    <cellStyle name="Normal 42 2 4 4 2" xfId="19266"/>
    <cellStyle name="Normal 42 2 4 5" xfId="19267"/>
    <cellStyle name="Normal 42 2 5" xfId="19268"/>
    <cellStyle name="Normal 42 2 5 2" xfId="19269"/>
    <cellStyle name="Normal 42 2 5 2 2" xfId="19270"/>
    <cellStyle name="Normal 42 2 5 2 2 2" xfId="19271"/>
    <cellStyle name="Normal 42 2 5 2 3" xfId="19272"/>
    <cellStyle name="Normal 42 2 5 3" xfId="19273"/>
    <cellStyle name="Normal 42 2 5 3 2" xfId="19274"/>
    <cellStyle name="Normal 42 2 5 4" xfId="19275"/>
    <cellStyle name="Normal 42 2 6" xfId="19276"/>
    <cellStyle name="Normal 42 2 6 2" xfId="19277"/>
    <cellStyle name="Normal 42 2 6 2 2" xfId="19278"/>
    <cellStyle name="Normal 42 2 6 3" xfId="19279"/>
    <cellStyle name="Normal 42 2 7" xfId="19280"/>
    <cellStyle name="Normal 42 2 7 2" xfId="19281"/>
    <cellStyle name="Normal 42 2 8" xfId="19282"/>
    <cellStyle name="Normal 42 3" xfId="19283"/>
    <cellStyle name="Normal 42 3 2" xfId="19284"/>
    <cellStyle name="Normal 42 3 2 2" xfId="19285"/>
    <cellStyle name="Normal 42 3 2 2 2" xfId="19286"/>
    <cellStyle name="Normal 42 3 2 2 2 2" xfId="19287"/>
    <cellStyle name="Normal 42 3 2 2 2 2 2" xfId="19288"/>
    <cellStyle name="Normal 42 3 2 2 2 2 2 2" xfId="19289"/>
    <cellStyle name="Normal 42 3 2 2 2 2 2 2 2" xfId="19290"/>
    <cellStyle name="Normal 42 3 2 2 2 2 2 3" xfId="19291"/>
    <cellStyle name="Normal 42 3 2 2 2 2 3" xfId="19292"/>
    <cellStyle name="Normal 42 3 2 2 2 2 3 2" xfId="19293"/>
    <cellStyle name="Normal 42 3 2 2 2 2 4" xfId="19294"/>
    <cellStyle name="Normal 42 3 2 2 2 3" xfId="19295"/>
    <cellStyle name="Normal 42 3 2 2 2 3 2" xfId="19296"/>
    <cellStyle name="Normal 42 3 2 2 2 3 2 2" xfId="19297"/>
    <cellStyle name="Normal 42 3 2 2 2 3 3" xfId="19298"/>
    <cellStyle name="Normal 42 3 2 2 2 4" xfId="19299"/>
    <cellStyle name="Normal 42 3 2 2 2 4 2" xfId="19300"/>
    <cellStyle name="Normal 42 3 2 2 2 5" xfId="19301"/>
    <cellStyle name="Normal 42 3 2 2 3" xfId="19302"/>
    <cellStyle name="Normal 42 3 2 2 3 2" xfId="19303"/>
    <cellStyle name="Normal 42 3 2 2 3 2 2" xfId="19304"/>
    <cellStyle name="Normal 42 3 2 2 3 2 2 2" xfId="19305"/>
    <cellStyle name="Normal 42 3 2 2 3 2 3" xfId="19306"/>
    <cellStyle name="Normal 42 3 2 2 3 3" xfId="19307"/>
    <cellStyle name="Normal 42 3 2 2 3 3 2" xfId="19308"/>
    <cellStyle name="Normal 42 3 2 2 3 4" xfId="19309"/>
    <cellStyle name="Normal 42 3 2 2 4" xfId="19310"/>
    <cellStyle name="Normal 42 3 2 2 4 2" xfId="19311"/>
    <cellStyle name="Normal 42 3 2 2 4 2 2" xfId="19312"/>
    <cellStyle name="Normal 42 3 2 2 4 3" xfId="19313"/>
    <cellStyle name="Normal 42 3 2 2 5" xfId="19314"/>
    <cellStyle name="Normal 42 3 2 2 5 2" xfId="19315"/>
    <cellStyle name="Normal 42 3 2 2 6" xfId="19316"/>
    <cellStyle name="Normal 42 3 2 3" xfId="19317"/>
    <cellStyle name="Normal 42 3 2 3 2" xfId="19318"/>
    <cellStyle name="Normal 42 3 2 3 2 2" xfId="19319"/>
    <cellStyle name="Normal 42 3 2 3 2 2 2" xfId="19320"/>
    <cellStyle name="Normal 42 3 2 3 2 2 2 2" xfId="19321"/>
    <cellStyle name="Normal 42 3 2 3 2 2 3" xfId="19322"/>
    <cellStyle name="Normal 42 3 2 3 2 3" xfId="19323"/>
    <cellStyle name="Normal 42 3 2 3 2 3 2" xfId="19324"/>
    <cellStyle name="Normal 42 3 2 3 2 4" xfId="19325"/>
    <cellStyle name="Normal 42 3 2 3 3" xfId="19326"/>
    <cellStyle name="Normal 42 3 2 3 3 2" xfId="19327"/>
    <cellStyle name="Normal 42 3 2 3 3 2 2" xfId="19328"/>
    <cellStyle name="Normal 42 3 2 3 3 3" xfId="19329"/>
    <cellStyle name="Normal 42 3 2 3 4" xfId="19330"/>
    <cellStyle name="Normal 42 3 2 3 4 2" xfId="19331"/>
    <cellStyle name="Normal 42 3 2 3 5" xfId="19332"/>
    <cellStyle name="Normal 42 3 2 4" xfId="19333"/>
    <cellStyle name="Normal 42 3 2 4 2" xfId="19334"/>
    <cellStyle name="Normal 42 3 2 4 2 2" xfId="19335"/>
    <cellStyle name="Normal 42 3 2 4 2 2 2" xfId="19336"/>
    <cellStyle name="Normal 42 3 2 4 2 3" xfId="19337"/>
    <cellStyle name="Normal 42 3 2 4 3" xfId="19338"/>
    <cellStyle name="Normal 42 3 2 4 3 2" xfId="19339"/>
    <cellStyle name="Normal 42 3 2 4 4" xfId="19340"/>
    <cellStyle name="Normal 42 3 2 5" xfId="19341"/>
    <cellStyle name="Normal 42 3 2 5 2" xfId="19342"/>
    <cellStyle name="Normal 42 3 2 5 2 2" xfId="19343"/>
    <cellStyle name="Normal 42 3 2 5 3" xfId="19344"/>
    <cellStyle name="Normal 42 3 2 6" xfId="19345"/>
    <cellStyle name="Normal 42 3 2 6 2" xfId="19346"/>
    <cellStyle name="Normal 42 3 2 7" xfId="19347"/>
    <cellStyle name="Normal 42 3 3" xfId="19348"/>
    <cellStyle name="Normal 42 3 3 2" xfId="19349"/>
    <cellStyle name="Normal 42 3 3 2 2" xfId="19350"/>
    <cellStyle name="Normal 42 3 3 2 2 2" xfId="19351"/>
    <cellStyle name="Normal 42 3 3 2 2 2 2" xfId="19352"/>
    <cellStyle name="Normal 42 3 3 2 2 2 2 2" xfId="19353"/>
    <cellStyle name="Normal 42 3 3 2 2 2 3" xfId="19354"/>
    <cellStyle name="Normal 42 3 3 2 2 3" xfId="19355"/>
    <cellStyle name="Normal 42 3 3 2 2 3 2" xfId="19356"/>
    <cellStyle name="Normal 42 3 3 2 2 4" xfId="19357"/>
    <cellStyle name="Normal 42 3 3 2 3" xfId="19358"/>
    <cellStyle name="Normal 42 3 3 2 3 2" xfId="19359"/>
    <cellStyle name="Normal 42 3 3 2 3 2 2" xfId="19360"/>
    <cellStyle name="Normal 42 3 3 2 3 3" xfId="19361"/>
    <cellStyle name="Normal 42 3 3 2 4" xfId="19362"/>
    <cellStyle name="Normal 42 3 3 2 4 2" xfId="19363"/>
    <cellStyle name="Normal 42 3 3 2 5" xfId="19364"/>
    <cellStyle name="Normal 42 3 3 3" xfId="19365"/>
    <cellStyle name="Normal 42 3 3 3 2" xfId="19366"/>
    <cellStyle name="Normal 42 3 3 3 2 2" xfId="19367"/>
    <cellStyle name="Normal 42 3 3 3 2 2 2" xfId="19368"/>
    <cellStyle name="Normal 42 3 3 3 2 3" xfId="19369"/>
    <cellStyle name="Normal 42 3 3 3 3" xfId="19370"/>
    <cellStyle name="Normal 42 3 3 3 3 2" xfId="19371"/>
    <cellStyle name="Normal 42 3 3 3 4" xfId="19372"/>
    <cellStyle name="Normal 42 3 3 4" xfId="19373"/>
    <cellStyle name="Normal 42 3 3 4 2" xfId="19374"/>
    <cellStyle name="Normal 42 3 3 4 2 2" xfId="19375"/>
    <cellStyle name="Normal 42 3 3 4 3" xfId="19376"/>
    <cellStyle name="Normal 42 3 3 5" xfId="19377"/>
    <cellStyle name="Normal 42 3 3 5 2" xfId="19378"/>
    <cellStyle name="Normal 42 3 3 6" xfId="19379"/>
    <cellStyle name="Normal 42 3 4" xfId="19380"/>
    <cellStyle name="Normal 42 3 4 2" xfId="19381"/>
    <cellStyle name="Normal 42 3 4 2 2" xfId="19382"/>
    <cellStyle name="Normal 42 3 4 2 2 2" xfId="19383"/>
    <cellStyle name="Normal 42 3 4 2 2 2 2" xfId="19384"/>
    <cellStyle name="Normal 42 3 4 2 2 3" xfId="19385"/>
    <cellStyle name="Normal 42 3 4 2 3" xfId="19386"/>
    <cellStyle name="Normal 42 3 4 2 3 2" xfId="19387"/>
    <cellStyle name="Normal 42 3 4 2 4" xfId="19388"/>
    <cellStyle name="Normal 42 3 4 3" xfId="19389"/>
    <cellStyle name="Normal 42 3 4 3 2" xfId="19390"/>
    <cellStyle name="Normal 42 3 4 3 2 2" xfId="19391"/>
    <cellStyle name="Normal 42 3 4 3 3" xfId="19392"/>
    <cellStyle name="Normal 42 3 4 4" xfId="19393"/>
    <cellStyle name="Normal 42 3 4 4 2" xfId="19394"/>
    <cellStyle name="Normal 42 3 4 5" xfId="19395"/>
    <cellStyle name="Normal 42 3 5" xfId="19396"/>
    <cellStyle name="Normal 42 3 5 2" xfId="19397"/>
    <cellStyle name="Normal 42 3 5 2 2" xfId="19398"/>
    <cellStyle name="Normal 42 3 5 2 2 2" xfId="19399"/>
    <cellStyle name="Normal 42 3 5 2 3" xfId="19400"/>
    <cellStyle name="Normal 42 3 5 3" xfId="19401"/>
    <cellStyle name="Normal 42 3 5 3 2" xfId="19402"/>
    <cellStyle name="Normal 42 3 5 4" xfId="19403"/>
    <cellStyle name="Normal 42 3 6" xfId="19404"/>
    <cellStyle name="Normal 42 3 6 2" xfId="19405"/>
    <cellStyle name="Normal 42 3 6 2 2" xfId="19406"/>
    <cellStyle name="Normal 42 3 6 3" xfId="19407"/>
    <cellStyle name="Normal 42 3 7" xfId="19408"/>
    <cellStyle name="Normal 42 3 7 2" xfId="19409"/>
    <cellStyle name="Normal 42 3 8" xfId="19410"/>
    <cellStyle name="Normal 42 4" xfId="19411"/>
    <cellStyle name="Normal 42 4 2" xfId="19412"/>
    <cellStyle name="Normal 42 4 2 2" xfId="19413"/>
    <cellStyle name="Normal 42 4 2 2 2" xfId="19414"/>
    <cellStyle name="Normal 42 4 2 2 2 2" xfId="19415"/>
    <cellStyle name="Normal 42 4 2 2 2 2 2" xfId="19416"/>
    <cellStyle name="Normal 42 4 2 2 2 2 2 2" xfId="19417"/>
    <cellStyle name="Normal 42 4 2 2 2 2 3" xfId="19418"/>
    <cellStyle name="Normal 42 4 2 2 2 3" xfId="19419"/>
    <cellStyle name="Normal 42 4 2 2 2 3 2" xfId="19420"/>
    <cellStyle name="Normal 42 4 2 2 2 4" xfId="19421"/>
    <cellStyle name="Normal 42 4 2 2 3" xfId="19422"/>
    <cellStyle name="Normal 42 4 2 2 3 2" xfId="19423"/>
    <cellStyle name="Normal 42 4 2 2 3 2 2" xfId="19424"/>
    <cellStyle name="Normal 42 4 2 2 3 3" xfId="19425"/>
    <cellStyle name="Normal 42 4 2 2 4" xfId="19426"/>
    <cellStyle name="Normal 42 4 2 2 4 2" xfId="19427"/>
    <cellStyle name="Normal 42 4 2 2 5" xfId="19428"/>
    <cellStyle name="Normal 42 4 2 3" xfId="19429"/>
    <cellStyle name="Normal 42 4 2 3 2" xfId="19430"/>
    <cellStyle name="Normal 42 4 2 3 2 2" xfId="19431"/>
    <cellStyle name="Normal 42 4 2 3 2 2 2" xfId="19432"/>
    <cellStyle name="Normal 42 4 2 3 2 3" xfId="19433"/>
    <cellStyle name="Normal 42 4 2 3 3" xfId="19434"/>
    <cellStyle name="Normal 42 4 2 3 3 2" xfId="19435"/>
    <cellStyle name="Normal 42 4 2 3 4" xfId="19436"/>
    <cellStyle name="Normal 42 4 2 4" xfId="19437"/>
    <cellStyle name="Normal 42 4 2 4 2" xfId="19438"/>
    <cellStyle name="Normal 42 4 2 4 2 2" xfId="19439"/>
    <cellStyle name="Normal 42 4 2 4 3" xfId="19440"/>
    <cellStyle name="Normal 42 4 2 5" xfId="19441"/>
    <cellStyle name="Normal 42 4 2 5 2" xfId="19442"/>
    <cellStyle name="Normal 42 4 2 6" xfId="19443"/>
    <cellStyle name="Normal 42 4 3" xfId="19444"/>
    <cellStyle name="Normal 42 4 3 2" xfId="19445"/>
    <cellStyle name="Normal 42 4 3 2 2" xfId="19446"/>
    <cellStyle name="Normal 42 4 3 2 2 2" xfId="19447"/>
    <cellStyle name="Normal 42 4 3 2 2 2 2" xfId="19448"/>
    <cellStyle name="Normal 42 4 3 2 2 3" xfId="19449"/>
    <cellStyle name="Normal 42 4 3 2 3" xfId="19450"/>
    <cellStyle name="Normal 42 4 3 2 3 2" xfId="19451"/>
    <cellStyle name="Normal 42 4 3 2 4" xfId="19452"/>
    <cellStyle name="Normal 42 4 3 3" xfId="19453"/>
    <cellStyle name="Normal 42 4 3 3 2" xfId="19454"/>
    <cellStyle name="Normal 42 4 3 3 2 2" xfId="19455"/>
    <cellStyle name="Normal 42 4 3 3 3" xfId="19456"/>
    <cellStyle name="Normal 42 4 3 4" xfId="19457"/>
    <cellStyle name="Normal 42 4 3 4 2" xfId="19458"/>
    <cellStyle name="Normal 42 4 3 5" xfId="19459"/>
    <cellStyle name="Normal 42 4 4" xfId="19460"/>
    <cellStyle name="Normal 42 4 4 2" xfId="19461"/>
    <cellStyle name="Normal 42 4 4 2 2" xfId="19462"/>
    <cellStyle name="Normal 42 4 4 2 2 2" xfId="19463"/>
    <cellStyle name="Normal 42 4 4 2 3" xfId="19464"/>
    <cellStyle name="Normal 42 4 4 3" xfId="19465"/>
    <cellStyle name="Normal 42 4 4 3 2" xfId="19466"/>
    <cellStyle name="Normal 42 4 4 4" xfId="19467"/>
    <cellStyle name="Normal 42 4 5" xfId="19468"/>
    <cellStyle name="Normal 42 4 5 2" xfId="19469"/>
    <cellStyle name="Normal 42 4 5 2 2" xfId="19470"/>
    <cellStyle name="Normal 42 4 5 3" xfId="19471"/>
    <cellStyle name="Normal 42 4 6" xfId="19472"/>
    <cellStyle name="Normal 42 4 6 2" xfId="19473"/>
    <cellStyle name="Normal 42 4 7" xfId="19474"/>
    <cellStyle name="Normal 42 5" xfId="19475"/>
    <cellStyle name="Normal 42 5 2" xfId="19476"/>
    <cellStyle name="Normal 42 5 2 2" xfId="19477"/>
    <cellStyle name="Normal 42 5 2 2 2" xfId="19478"/>
    <cellStyle name="Normal 42 5 2 2 2 2" xfId="19479"/>
    <cellStyle name="Normal 42 5 2 2 2 2 2" xfId="19480"/>
    <cellStyle name="Normal 42 5 2 2 2 3" xfId="19481"/>
    <cellStyle name="Normal 42 5 2 2 3" xfId="19482"/>
    <cellStyle name="Normal 42 5 2 2 3 2" xfId="19483"/>
    <cellStyle name="Normal 42 5 2 2 4" xfId="19484"/>
    <cellStyle name="Normal 42 5 2 3" xfId="19485"/>
    <cellStyle name="Normal 42 5 2 3 2" xfId="19486"/>
    <cellStyle name="Normal 42 5 2 3 2 2" xfId="19487"/>
    <cellStyle name="Normal 42 5 2 3 3" xfId="19488"/>
    <cellStyle name="Normal 42 5 2 4" xfId="19489"/>
    <cellStyle name="Normal 42 5 2 4 2" xfId="19490"/>
    <cellStyle name="Normal 42 5 2 5" xfId="19491"/>
    <cellStyle name="Normal 42 5 3" xfId="19492"/>
    <cellStyle name="Normal 42 5 3 2" xfId="19493"/>
    <cellStyle name="Normal 42 5 3 2 2" xfId="19494"/>
    <cellStyle name="Normal 42 5 3 2 2 2" xfId="19495"/>
    <cellStyle name="Normal 42 5 3 2 3" xfId="19496"/>
    <cellStyle name="Normal 42 5 3 3" xfId="19497"/>
    <cellStyle name="Normal 42 5 3 3 2" xfId="19498"/>
    <cellStyle name="Normal 42 5 3 4" xfId="19499"/>
    <cellStyle name="Normal 42 5 4" xfId="19500"/>
    <cellStyle name="Normal 42 5 4 2" xfId="19501"/>
    <cellStyle name="Normal 42 5 4 2 2" xfId="19502"/>
    <cellStyle name="Normal 42 5 4 3" xfId="19503"/>
    <cellStyle name="Normal 42 5 5" xfId="19504"/>
    <cellStyle name="Normal 42 5 5 2" xfId="19505"/>
    <cellStyle name="Normal 42 5 6" xfId="19506"/>
    <cellStyle name="Normal 42 6" xfId="19507"/>
    <cellStyle name="Normal 42 7" xfId="19508"/>
    <cellStyle name="Normal 42 7 2" xfId="19509"/>
    <cellStyle name="Normal 42 7 2 2" xfId="19510"/>
    <cellStyle name="Normal 42 7 2 2 2" xfId="19511"/>
    <cellStyle name="Normal 42 7 2 2 2 2" xfId="19512"/>
    <cellStyle name="Normal 42 7 2 2 3" xfId="19513"/>
    <cellStyle name="Normal 42 7 2 3" xfId="19514"/>
    <cellStyle name="Normal 42 7 2 3 2" xfId="19515"/>
    <cellStyle name="Normal 42 7 2 4" xfId="19516"/>
    <cellStyle name="Normal 42 7 3" xfId="19517"/>
    <cellStyle name="Normal 42 7 3 2" xfId="19518"/>
    <cellStyle name="Normal 42 7 3 2 2" xfId="19519"/>
    <cellStyle name="Normal 42 7 3 3" xfId="19520"/>
    <cellStyle name="Normal 42 7 4" xfId="19521"/>
    <cellStyle name="Normal 42 7 4 2" xfId="19522"/>
    <cellStyle name="Normal 42 7 5" xfId="19523"/>
    <cellStyle name="Normal 42 8" xfId="19524"/>
    <cellStyle name="Normal 42 8 2" xfId="19525"/>
    <cellStyle name="Normal 42 8 2 2" xfId="19526"/>
    <cellStyle name="Normal 42 8 2 2 2" xfId="19527"/>
    <cellStyle name="Normal 42 8 2 3" xfId="19528"/>
    <cellStyle name="Normal 42 8 3" xfId="19529"/>
    <cellStyle name="Normal 42 8 3 2" xfId="19530"/>
    <cellStyle name="Normal 42 8 4" xfId="19531"/>
    <cellStyle name="Normal 42 9" xfId="19532"/>
    <cellStyle name="Normal 42 9 2" xfId="19533"/>
    <cellStyle name="Normal 42 9 2 2" xfId="19534"/>
    <cellStyle name="Normal 42 9 3" xfId="19535"/>
    <cellStyle name="Normal 43" xfId="19536"/>
    <cellStyle name="Normal 43 10" xfId="19537"/>
    <cellStyle name="Normal 43 10 2" xfId="19538"/>
    <cellStyle name="Normal 43 11" xfId="19539"/>
    <cellStyle name="Normal 43 12" xfId="19540"/>
    <cellStyle name="Normal 43 2" xfId="19541"/>
    <cellStyle name="Normal 43 2 2" xfId="19542"/>
    <cellStyle name="Normal 43 2 2 2" xfId="19543"/>
    <cellStyle name="Normal 43 2 2 2 2" xfId="19544"/>
    <cellStyle name="Normal 43 2 2 2 2 2" xfId="19545"/>
    <cellStyle name="Normal 43 2 2 2 2 2 2" xfId="19546"/>
    <cellStyle name="Normal 43 2 2 2 2 2 2 2" xfId="19547"/>
    <cellStyle name="Normal 43 2 2 2 2 2 2 2 2" xfId="19548"/>
    <cellStyle name="Normal 43 2 2 2 2 2 2 3" xfId="19549"/>
    <cellStyle name="Normal 43 2 2 2 2 2 3" xfId="19550"/>
    <cellStyle name="Normal 43 2 2 2 2 2 3 2" xfId="19551"/>
    <cellStyle name="Normal 43 2 2 2 2 2 4" xfId="19552"/>
    <cellStyle name="Normal 43 2 2 2 2 3" xfId="19553"/>
    <cellStyle name="Normal 43 2 2 2 2 3 2" xfId="19554"/>
    <cellStyle name="Normal 43 2 2 2 2 3 2 2" xfId="19555"/>
    <cellStyle name="Normal 43 2 2 2 2 3 3" xfId="19556"/>
    <cellStyle name="Normal 43 2 2 2 2 4" xfId="19557"/>
    <cellStyle name="Normal 43 2 2 2 2 4 2" xfId="19558"/>
    <cellStyle name="Normal 43 2 2 2 2 5" xfId="19559"/>
    <cellStyle name="Normal 43 2 2 2 3" xfId="19560"/>
    <cellStyle name="Normal 43 2 2 2 3 2" xfId="19561"/>
    <cellStyle name="Normal 43 2 2 2 3 2 2" xfId="19562"/>
    <cellStyle name="Normal 43 2 2 2 3 2 2 2" xfId="19563"/>
    <cellStyle name="Normal 43 2 2 2 3 2 3" xfId="19564"/>
    <cellStyle name="Normal 43 2 2 2 3 3" xfId="19565"/>
    <cellStyle name="Normal 43 2 2 2 3 3 2" xfId="19566"/>
    <cellStyle name="Normal 43 2 2 2 3 4" xfId="19567"/>
    <cellStyle name="Normal 43 2 2 2 4" xfId="19568"/>
    <cellStyle name="Normal 43 2 2 2 4 2" xfId="19569"/>
    <cellStyle name="Normal 43 2 2 2 4 2 2" xfId="19570"/>
    <cellStyle name="Normal 43 2 2 2 4 3" xfId="19571"/>
    <cellStyle name="Normal 43 2 2 2 5" xfId="19572"/>
    <cellStyle name="Normal 43 2 2 2 5 2" xfId="19573"/>
    <cellStyle name="Normal 43 2 2 2 6" xfId="19574"/>
    <cellStyle name="Normal 43 2 2 3" xfId="19575"/>
    <cellStyle name="Normal 43 2 2 3 2" xfId="19576"/>
    <cellStyle name="Normal 43 2 2 3 2 2" xfId="19577"/>
    <cellStyle name="Normal 43 2 2 3 2 2 2" xfId="19578"/>
    <cellStyle name="Normal 43 2 2 3 2 2 2 2" xfId="19579"/>
    <cellStyle name="Normal 43 2 2 3 2 2 3" xfId="19580"/>
    <cellStyle name="Normal 43 2 2 3 2 3" xfId="19581"/>
    <cellStyle name="Normal 43 2 2 3 2 3 2" xfId="19582"/>
    <cellStyle name="Normal 43 2 2 3 2 4" xfId="19583"/>
    <cellStyle name="Normal 43 2 2 3 3" xfId="19584"/>
    <cellStyle name="Normal 43 2 2 3 3 2" xfId="19585"/>
    <cellStyle name="Normal 43 2 2 3 3 2 2" xfId="19586"/>
    <cellStyle name="Normal 43 2 2 3 3 3" xfId="19587"/>
    <cellStyle name="Normal 43 2 2 3 4" xfId="19588"/>
    <cellStyle name="Normal 43 2 2 3 4 2" xfId="19589"/>
    <cellStyle name="Normal 43 2 2 3 5" xfId="19590"/>
    <cellStyle name="Normal 43 2 2 4" xfId="19591"/>
    <cellStyle name="Normal 43 2 2 4 2" xfId="19592"/>
    <cellStyle name="Normal 43 2 2 4 2 2" xfId="19593"/>
    <cellStyle name="Normal 43 2 2 4 2 2 2" xfId="19594"/>
    <cellStyle name="Normal 43 2 2 4 2 3" xfId="19595"/>
    <cellStyle name="Normal 43 2 2 4 3" xfId="19596"/>
    <cellStyle name="Normal 43 2 2 4 3 2" xfId="19597"/>
    <cellStyle name="Normal 43 2 2 4 4" xfId="19598"/>
    <cellStyle name="Normal 43 2 2 5" xfId="19599"/>
    <cellStyle name="Normal 43 2 2 5 2" xfId="19600"/>
    <cellStyle name="Normal 43 2 2 5 2 2" xfId="19601"/>
    <cellStyle name="Normal 43 2 2 5 3" xfId="19602"/>
    <cellStyle name="Normal 43 2 2 6" xfId="19603"/>
    <cellStyle name="Normal 43 2 2 6 2" xfId="19604"/>
    <cellStyle name="Normal 43 2 2 7" xfId="19605"/>
    <cellStyle name="Normal 43 2 3" xfId="19606"/>
    <cellStyle name="Normal 43 2 3 2" xfId="19607"/>
    <cellStyle name="Normal 43 2 3 2 2" xfId="19608"/>
    <cellStyle name="Normal 43 2 3 2 2 2" xfId="19609"/>
    <cellStyle name="Normal 43 2 3 2 2 2 2" xfId="19610"/>
    <cellStyle name="Normal 43 2 3 2 2 2 2 2" xfId="19611"/>
    <cellStyle name="Normal 43 2 3 2 2 2 3" xfId="19612"/>
    <cellStyle name="Normal 43 2 3 2 2 3" xfId="19613"/>
    <cellStyle name="Normal 43 2 3 2 2 3 2" xfId="19614"/>
    <cellStyle name="Normal 43 2 3 2 2 4" xfId="19615"/>
    <cellStyle name="Normal 43 2 3 2 3" xfId="19616"/>
    <cellStyle name="Normal 43 2 3 2 3 2" xfId="19617"/>
    <cellStyle name="Normal 43 2 3 2 3 2 2" xfId="19618"/>
    <cellStyle name="Normal 43 2 3 2 3 3" xfId="19619"/>
    <cellStyle name="Normal 43 2 3 2 4" xfId="19620"/>
    <cellStyle name="Normal 43 2 3 2 4 2" xfId="19621"/>
    <cellStyle name="Normal 43 2 3 2 5" xfId="19622"/>
    <cellStyle name="Normal 43 2 3 3" xfId="19623"/>
    <cellStyle name="Normal 43 2 3 3 2" xfId="19624"/>
    <cellStyle name="Normal 43 2 3 3 2 2" xfId="19625"/>
    <cellStyle name="Normal 43 2 3 3 2 2 2" xfId="19626"/>
    <cellStyle name="Normal 43 2 3 3 2 3" xfId="19627"/>
    <cellStyle name="Normal 43 2 3 3 3" xfId="19628"/>
    <cellStyle name="Normal 43 2 3 3 3 2" xfId="19629"/>
    <cellStyle name="Normal 43 2 3 3 4" xfId="19630"/>
    <cellStyle name="Normal 43 2 3 4" xfId="19631"/>
    <cellStyle name="Normal 43 2 3 4 2" xfId="19632"/>
    <cellStyle name="Normal 43 2 3 4 2 2" xfId="19633"/>
    <cellStyle name="Normal 43 2 3 4 3" xfId="19634"/>
    <cellStyle name="Normal 43 2 3 5" xfId="19635"/>
    <cellStyle name="Normal 43 2 3 5 2" xfId="19636"/>
    <cellStyle name="Normal 43 2 3 6" xfId="19637"/>
    <cellStyle name="Normal 43 2 4" xfId="19638"/>
    <cellStyle name="Normal 43 2 4 2" xfId="19639"/>
    <cellStyle name="Normal 43 2 4 2 2" xfId="19640"/>
    <cellStyle name="Normal 43 2 4 2 2 2" xfId="19641"/>
    <cellStyle name="Normal 43 2 4 2 2 2 2" xfId="19642"/>
    <cellStyle name="Normal 43 2 4 2 2 3" xfId="19643"/>
    <cellStyle name="Normal 43 2 4 2 3" xfId="19644"/>
    <cellStyle name="Normal 43 2 4 2 3 2" xfId="19645"/>
    <cellStyle name="Normal 43 2 4 2 4" xfId="19646"/>
    <cellStyle name="Normal 43 2 4 3" xfId="19647"/>
    <cellStyle name="Normal 43 2 4 3 2" xfId="19648"/>
    <cellStyle name="Normal 43 2 4 3 2 2" xfId="19649"/>
    <cellStyle name="Normal 43 2 4 3 3" xfId="19650"/>
    <cellStyle name="Normal 43 2 4 4" xfId="19651"/>
    <cellStyle name="Normal 43 2 4 4 2" xfId="19652"/>
    <cellStyle name="Normal 43 2 4 5" xfId="19653"/>
    <cellStyle name="Normal 43 2 5" xfId="19654"/>
    <cellStyle name="Normal 43 2 5 2" xfId="19655"/>
    <cellStyle name="Normal 43 2 5 2 2" xfId="19656"/>
    <cellStyle name="Normal 43 2 5 2 2 2" xfId="19657"/>
    <cellStyle name="Normal 43 2 5 2 3" xfId="19658"/>
    <cellStyle name="Normal 43 2 5 3" xfId="19659"/>
    <cellStyle name="Normal 43 2 5 3 2" xfId="19660"/>
    <cellStyle name="Normal 43 2 5 4" xfId="19661"/>
    <cellStyle name="Normal 43 2 6" xfId="19662"/>
    <cellStyle name="Normal 43 2 6 2" xfId="19663"/>
    <cellStyle name="Normal 43 2 6 2 2" xfId="19664"/>
    <cellStyle name="Normal 43 2 6 3" xfId="19665"/>
    <cellStyle name="Normal 43 2 7" xfId="19666"/>
    <cellStyle name="Normal 43 2 7 2" xfId="19667"/>
    <cellStyle name="Normal 43 2 8" xfId="19668"/>
    <cellStyle name="Normal 43 3" xfId="19669"/>
    <cellStyle name="Normal 43 3 2" xfId="19670"/>
    <cellStyle name="Normal 43 3 2 2" xfId="19671"/>
    <cellStyle name="Normal 43 3 2 2 2" xfId="19672"/>
    <cellStyle name="Normal 43 3 2 2 2 2" xfId="19673"/>
    <cellStyle name="Normal 43 3 2 2 2 2 2" xfId="19674"/>
    <cellStyle name="Normal 43 3 2 2 2 2 2 2" xfId="19675"/>
    <cellStyle name="Normal 43 3 2 2 2 2 2 2 2" xfId="19676"/>
    <cellStyle name="Normal 43 3 2 2 2 2 2 3" xfId="19677"/>
    <cellStyle name="Normal 43 3 2 2 2 2 3" xfId="19678"/>
    <cellStyle name="Normal 43 3 2 2 2 2 3 2" xfId="19679"/>
    <cellStyle name="Normal 43 3 2 2 2 2 4" xfId="19680"/>
    <cellStyle name="Normal 43 3 2 2 2 3" xfId="19681"/>
    <cellStyle name="Normal 43 3 2 2 2 3 2" xfId="19682"/>
    <cellStyle name="Normal 43 3 2 2 2 3 2 2" xfId="19683"/>
    <cellStyle name="Normal 43 3 2 2 2 3 3" xfId="19684"/>
    <cellStyle name="Normal 43 3 2 2 2 4" xfId="19685"/>
    <cellStyle name="Normal 43 3 2 2 2 4 2" xfId="19686"/>
    <cellStyle name="Normal 43 3 2 2 2 5" xfId="19687"/>
    <cellStyle name="Normal 43 3 2 2 3" xfId="19688"/>
    <cellStyle name="Normal 43 3 2 2 3 2" xfId="19689"/>
    <cellStyle name="Normal 43 3 2 2 3 2 2" xfId="19690"/>
    <cellStyle name="Normal 43 3 2 2 3 2 2 2" xfId="19691"/>
    <cellStyle name="Normal 43 3 2 2 3 2 3" xfId="19692"/>
    <cellStyle name="Normal 43 3 2 2 3 3" xfId="19693"/>
    <cellStyle name="Normal 43 3 2 2 3 3 2" xfId="19694"/>
    <cellStyle name="Normal 43 3 2 2 3 4" xfId="19695"/>
    <cellStyle name="Normal 43 3 2 2 4" xfId="19696"/>
    <cellStyle name="Normal 43 3 2 2 4 2" xfId="19697"/>
    <cellStyle name="Normal 43 3 2 2 4 2 2" xfId="19698"/>
    <cellStyle name="Normal 43 3 2 2 4 3" xfId="19699"/>
    <cellStyle name="Normal 43 3 2 2 5" xfId="19700"/>
    <cellStyle name="Normal 43 3 2 2 5 2" xfId="19701"/>
    <cellStyle name="Normal 43 3 2 2 6" xfId="19702"/>
    <cellStyle name="Normal 43 3 2 3" xfId="19703"/>
    <cellStyle name="Normal 43 3 2 3 2" xfId="19704"/>
    <cellStyle name="Normal 43 3 2 3 2 2" xfId="19705"/>
    <cellStyle name="Normal 43 3 2 3 2 2 2" xfId="19706"/>
    <cellStyle name="Normal 43 3 2 3 2 2 2 2" xfId="19707"/>
    <cellStyle name="Normal 43 3 2 3 2 2 3" xfId="19708"/>
    <cellStyle name="Normal 43 3 2 3 2 3" xfId="19709"/>
    <cellStyle name="Normal 43 3 2 3 2 3 2" xfId="19710"/>
    <cellStyle name="Normal 43 3 2 3 2 4" xfId="19711"/>
    <cellStyle name="Normal 43 3 2 3 3" xfId="19712"/>
    <cellStyle name="Normal 43 3 2 3 3 2" xfId="19713"/>
    <cellStyle name="Normal 43 3 2 3 3 2 2" xfId="19714"/>
    <cellStyle name="Normal 43 3 2 3 3 3" xfId="19715"/>
    <cellStyle name="Normal 43 3 2 3 4" xfId="19716"/>
    <cellStyle name="Normal 43 3 2 3 4 2" xfId="19717"/>
    <cellStyle name="Normal 43 3 2 3 5" xfId="19718"/>
    <cellStyle name="Normal 43 3 2 4" xfId="19719"/>
    <cellStyle name="Normal 43 3 2 4 2" xfId="19720"/>
    <cellStyle name="Normal 43 3 2 4 2 2" xfId="19721"/>
    <cellStyle name="Normal 43 3 2 4 2 2 2" xfId="19722"/>
    <cellStyle name="Normal 43 3 2 4 2 3" xfId="19723"/>
    <cellStyle name="Normal 43 3 2 4 3" xfId="19724"/>
    <cellStyle name="Normal 43 3 2 4 3 2" xfId="19725"/>
    <cellStyle name="Normal 43 3 2 4 4" xfId="19726"/>
    <cellStyle name="Normal 43 3 2 5" xfId="19727"/>
    <cellStyle name="Normal 43 3 2 5 2" xfId="19728"/>
    <cellStyle name="Normal 43 3 2 5 2 2" xfId="19729"/>
    <cellStyle name="Normal 43 3 2 5 3" xfId="19730"/>
    <cellStyle name="Normal 43 3 2 6" xfId="19731"/>
    <cellStyle name="Normal 43 3 2 6 2" xfId="19732"/>
    <cellStyle name="Normal 43 3 2 7" xfId="19733"/>
    <cellStyle name="Normal 43 3 3" xfId="19734"/>
    <cellStyle name="Normal 43 3 3 2" xfId="19735"/>
    <cellStyle name="Normal 43 3 3 2 2" xfId="19736"/>
    <cellStyle name="Normal 43 3 3 2 2 2" xfId="19737"/>
    <cellStyle name="Normal 43 3 3 2 2 2 2" xfId="19738"/>
    <cellStyle name="Normal 43 3 3 2 2 2 2 2" xfId="19739"/>
    <cellStyle name="Normal 43 3 3 2 2 2 3" xfId="19740"/>
    <cellStyle name="Normal 43 3 3 2 2 3" xfId="19741"/>
    <cellStyle name="Normal 43 3 3 2 2 3 2" xfId="19742"/>
    <cellStyle name="Normal 43 3 3 2 2 4" xfId="19743"/>
    <cellStyle name="Normal 43 3 3 2 3" xfId="19744"/>
    <cellStyle name="Normal 43 3 3 2 3 2" xfId="19745"/>
    <cellStyle name="Normal 43 3 3 2 3 2 2" xfId="19746"/>
    <cellStyle name="Normal 43 3 3 2 3 3" xfId="19747"/>
    <cellStyle name="Normal 43 3 3 2 4" xfId="19748"/>
    <cellStyle name="Normal 43 3 3 2 4 2" xfId="19749"/>
    <cellStyle name="Normal 43 3 3 2 5" xfId="19750"/>
    <cellStyle name="Normal 43 3 3 3" xfId="19751"/>
    <cellStyle name="Normal 43 3 3 3 2" xfId="19752"/>
    <cellStyle name="Normal 43 3 3 3 2 2" xfId="19753"/>
    <cellStyle name="Normal 43 3 3 3 2 2 2" xfId="19754"/>
    <cellStyle name="Normal 43 3 3 3 2 3" xfId="19755"/>
    <cellStyle name="Normal 43 3 3 3 3" xfId="19756"/>
    <cellStyle name="Normal 43 3 3 3 3 2" xfId="19757"/>
    <cellStyle name="Normal 43 3 3 3 4" xfId="19758"/>
    <cellStyle name="Normal 43 3 3 4" xfId="19759"/>
    <cellStyle name="Normal 43 3 3 4 2" xfId="19760"/>
    <cellStyle name="Normal 43 3 3 4 2 2" xfId="19761"/>
    <cellStyle name="Normal 43 3 3 4 3" xfId="19762"/>
    <cellStyle name="Normal 43 3 3 5" xfId="19763"/>
    <cellStyle name="Normal 43 3 3 5 2" xfId="19764"/>
    <cellStyle name="Normal 43 3 3 6" xfId="19765"/>
    <cellStyle name="Normal 43 3 4" xfId="19766"/>
    <cellStyle name="Normal 43 3 4 2" xfId="19767"/>
    <cellStyle name="Normal 43 3 4 2 2" xfId="19768"/>
    <cellStyle name="Normal 43 3 4 2 2 2" xfId="19769"/>
    <cellStyle name="Normal 43 3 4 2 2 2 2" xfId="19770"/>
    <cellStyle name="Normal 43 3 4 2 2 3" xfId="19771"/>
    <cellStyle name="Normal 43 3 4 2 3" xfId="19772"/>
    <cellStyle name="Normal 43 3 4 2 3 2" xfId="19773"/>
    <cellStyle name="Normal 43 3 4 2 4" xfId="19774"/>
    <cellStyle name="Normal 43 3 4 3" xfId="19775"/>
    <cellStyle name="Normal 43 3 4 3 2" xfId="19776"/>
    <cellStyle name="Normal 43 3 4 3 2 2" xfId="19777"/>
    <cellStyle name="Normal 43 3 4 3 3" xfId="19778"/>
    <cellStyle name="Normal 43 3 4 4" xfId="19779"/>
    <cellStyle name="Normal 43 3 4 4 2" xfId="19780"/>
    <cellStyle name="Normal 43 3 4 5" xfId="19781"/>
    <cellStyle name="Normal 43 3 5" xfId="19782"/>
    <cellStyle name="Normal 43 3 5 2" xfId="19783"/>
    <cellStyle name="Normal 43 3 5 2 2" xfId="19784"/>
    <cellStyle name="Normal 43 3 5 2 2 2" xfId="19785"/>
    <cellStyle name="Normal 43 3 5 2 3" xfId="19786"/>
    <cellStyle name="Normal 43 3 5 3" xfId="19787"/>
    <cellStyle name="Normal 43 3 5 3 2" xfId="19788"/>
    <cellStyle name="Normal 43 3 5 4" xfId="19789"/>
    <cellStyle name="Normal 43 3 6" xfId="19790"/>
    <cellStyle name="Normal 43 3 6 2" xfId="19791"/>
    <cellStyle name="Normal 43 3 6 2 2" xfId="19792"/>
    <cellStyle name="Normal 43 3 6 3" xfId="19793"/>
    <cellStyle name="Normal 43 3 7" xfId="19794"/>
    <cellStyle name="Normal 43 3 7 2" xfId="19795"/>
    <cellStyle name="Normal 43 3 8" xfId="19796"/>
    <cellStyle name="Normal 43 4" xfId="19797"/>
    <cellStyle name="Normal 43 4 2" xfId="19798"/>
    <cellStyle name="Normal 43 4 2 2" xfId="19799"/>
    <cellStyle name="Normal 43 4 2 2 2" xfId="19800"/>
    <cellStyle name="Normal 43 4 2 2 2 2" xfId="19801"/>
    <cellStyle name="Normal 43 4 2 2 2 2 2" xfId="19802"/>
    <cellStyle name="Normal 43 4 2 2 2 2 2 2" xfId="19803"/>
    <cellStyle name="Normal 43 4 2 2 2 2 3" xfId="19804"/>
    <cellStyle name="Normal 43 4 2 2 2 3" xfId="19805"/>
    <cellStyle name="Normal 43 4 2 2 2 3 2" xfId="19806"/>
    <cellStyle name="Normal 43 4 2 2 2 4" xfId="19807"/>
    <cellStyle name="Normal 43 4 2 2 3" xfId="19808"/>
    <cellStyle name="Normal 43 4 2 2 3 2" xfId="19809"/>
    <cellStyle name="Normal 43 4 2 2 3 2 2" xfId="19810"/>
    <cellStyle name="Normal 43 4 2 2 3 3" xfId="19811"/>
    <cellStyle name="Normal 43 4 2 2 4" xfId="19812"/>
    <cellStyle name="Normal 43 4 2 2 4 2" xfId="19813"/>
    <cellStyle name="Normal 43 4 2 2 5" xfId="19814"/>
    <cellStyle name="Normal 43 4 2 3" xfId="19815"/>
    <cellStyle name="Normal 43 4 2 3 2" xfId="19816"/>
    <cellStyle name="Normal 43 4 2 3 2 2" xfId="19817"/>
    <cellStyle name="Normal 43 4 2 3 2 2 2" xfId="19818"/>
    <cellStyle name="Normal 43 4 2 3 2 3" xfId="19819"/>
    <cellStyle name="Normal 43 4 2 3 3" xfId="19820"/>
    <cellStyle name="Normal 43 4 2 3 3 2" xfId="19821"/>
    <cellStyle name="Normal 43 4 2 3 4" xfId="19822"/>
    <cellStyle name="Normal 43 4 2 4" xfId="19823"/>
    <cellStyle name="Normal 43 4 2 4 2" xfId="19824"/>
    <cellStyle name="Normal 43 4 2 4 2 2" xfId="19825"/>
    <cellStyle name="Normal 43 4 2 4 3" xfId="19826"/>
    <cellStyle name="Normal 43 4 2 5" xfId="19827"/>
    <cellStyle name="Normal 43 4 2 5 2" xfId="19828"/>
    <cellStyle name="Normal 43 4 2 6" xfId="19829"/>
    <cellStyle name="Normal 43 4 3" xfId="19830"/>
    <cellStyle name="Normal 43 4 3 2" xfId="19831"/>
    <cellStyle name="Normal 43 4 3 2 2" xfId="19832"/>
    <cellStyle name="Normal 43 4 3 2 2 2" xfId="19833"/>
    <cellStyle name="Normal 43 4 3 2 2 2 2" xfId="19834"/>
    <cellStyle name="Normal 43 4 3 2 2 3" xfId="19835"/>
    <cellStyle name="Normal 43 4 3 2 3" xfId="19836"/>
    <cellStyle name="Normal 43 4 3 2 3 2" xfId="19837"/>
    <cellStyle name="Normal 43 4 3 2 4" xfId="19838"/>
    <cellStyle name="Normal 43 4 3 3" xfId="19839"/>
    <cellStyle name="Normal 43 4 3 3 2" xfId="19840"/>
    <cellStyle name="Normal 43 4 3 3 2 2" xfId="19841"/>
    <cellStyle name="Normal 43 4 3 3 3" xfId="19842"/>
    <cellStyle name="Normal 43 4 3 4" xfId="19843"/>
    <cellStyle name="Normal 43 4 3 4 2" xfId="19844"/>
    <cellStyle name="Normal 43 4 3 5" xfId="19845"/>
    <cellStyle name="Normal 43 4 4" xfId="19846"/>
    <cellStyle name="Normal 43 4 4 2" xfId="19847"/>
    <cellStyle name="Normal 43 4 4 2 2" xfId="19848"/>
    <cellStyle name="Normal 43 4 4 2 2 2" xfId="19849"/>
    <cellStyle name="Normal 43 4 4 2 3" xfId="19850"/>
    <cellStyle name="Normal 43 4 4 3" xfId="19851"/>
    <cellStyle name="Normal 43 4 4 3 2" xfId="19852"/>
    <cellStyle name="Normal 43 4 4 4" xfId="19853"/>
    <cellStyle name="Normal 43 4 5" xfId="19854"/>
    <cellStyle name="Normal 43 4 5 2" xfId="19855"/>
    <cellStyle name="Normal 43 4 5 2 2" xfId="19856"/>
    <cellStyle name="Normal 43 4 5 3" xfId="19857"/>
    <cellStyle name="Normal 43 4 6" xfId="19858"/>
    <cellStyle name="Normal 43 4 6 2" xfId="19859"/>
    <cellStyle name="Normal 43 4 7" xfId="19860"/>
    <cellStyle name="Normal 43 5" xfId="19861"/>
    <cellStyle name="Normal 43 5 2" xfId="19862"/>
    <cellStyle name="Normal 43 5 2 2" xfId="19863"/>
    <cellStyle name="Normal 43 5 2 2 2" xfId="19864"/>
    <cellStyle name="Normal 43 5 2 2 2 2" xfId="19865"/>
    <cellStyle name="Normal 43 5 2 2 2 2 2" xfId="19866"/>
    <cellStyle name="Normal 43 5 2 2 2 3" xfId="19867"/>
    <cellStyle name="Normal 43 5 2 2 3" xfId="19868"/>
    <cellStyle name="Normal 43 5 2 2 3 2" xfId="19869"/>
    <cellStyle name="Normal 43 5 2 2 4" xfId="19870"/>
    <cellStyle name="Normal 43 5 2 3" xfId="19871"/>
    <cellStyle name="Normal 43 5 2 3 2" xfId="19872"/>
    <cellStyle name="Normal 43 5 2 3 2 2" xfId="19873"/>
    <cellStyle name="Normal 43 5 2 3 3" xfId="19874"/>
    <cellStyle name="Normal 43 5 2 4" xfId="19875"/>
    <cellStyle name="Normal 43 5 2 4 2" xfId="19876"/>
    <cellStyle name="Normal 43 5 2 5" xfId="19877"/>
    <cellStyle name="Normal 43 5 3" xfId="19878"/>
    <cellStyle name="Normal 43 5 3 2" xfId="19879"/>
    <cellStyle name="Normal 43 5 3 2 2" xfId="19880"/>
    <cellStyle name="Normal 43 5 3 2 2 2" xfId="19881"/>
    <cellStyle name="Normal 43 5 3 2 3" xfId="19882"/>
    <cellStyle name="Normal 43 5 3 3" xfId="19883"/>
    <cellStyle name="Normal 43 5 3 3 2" xfId="19884"/>
    <cellStyle name="Normal 43 5 3 4" xfId="19885"/>
    <cellStyle name="Normal 43 5 4" xfId="19886"/>
    <cellStyle name="Normal 43 5 4 2" xfId="19887"/>
    <cellStyle name="Normal 43 5 4 2 2" xfId="19888"/>
    <cellStyle name="Normal 43 5 4 3" xfId="19889"/>
    <cellStyle name="Normal 43 5 5" xfId="19890"/>
    <cellStyle name="Normal 43 5 5 2" xfId="19891"/>
    <cellStyle name="Normal 43 5 6" xfId="19892"/>
    <cellStyle name="Normal 43 6" xfId="19893"/>
    <cellStyle name="Normal 43 6 2" xfId="19894"/>
    <cellStyle name="Normal 43 7" xfId="19895"/>
    <cellStyle name="Normal 43 7 2" xfId="19896"/>
    <cellStyle name="Normal 43 7 2 2" xfId="19897"/>
    <cellStyle name="Normal 43 7 2 2 2" xfId="19898"/>
    <cellStyle name="Normal 43 7 2 2 2 2" xfId="19899"/>
    <cellStyle name="Normal 43 7 2 2 3" xfId="19900"/>
    <cellStyle name="Normal 43 7 2 3" xfId="19901"/>
    <cellStyle name="Normal 43 7 2 3 2" xfId="19902"/>
    <cellStyle name="Normal 43 7 2 4" xfId="19903"/>
    <cellStyle name="Normal 43 7 3" xfId="19904"/>
    <cellStyle name="Normal 43 7 3 2" xfId="19905"/>
    <cellStyle name="Normal 43 7 3 2 2" xfId="19906"/>
    <cellStyle name="Normal 43 7 3 3" xfId="19907"/>
    <cellStyle name="Normal 43 7 4" xfId="19908"/>
    <cellStyle name="Normal 43 7 4 2" xfId="19909"/>
    <cellStyle name="Normal 43 7 5" xfId="19910"/>
    <cellStyle name="Normal 43 8" xfId="19911"/>
    <cellStyle name="Normal 43 8 2" xfId="19912"/>
    <cellStyle name="Normal 43 8 2 2" xfId="19913"/>
    <cellStyle name="Normal 43 8 2 2 2" xfId="19914"/>
    <cellStyle name="Normal 43 8 2 3" xfId="19915"/>
    <cellStyle name="Normal 43 8 3" xfId="19916"/>
    <cellStyle name="Normal 43 8 3 2" xfId="19917"/>
    <cellStyle name="Normal 43 8 4" xfId="19918"/>
    <cellStyle name="Normal 43 9" xfId="19919"/>
    <cellStyle name="Normal 43 9 2" xfId="19920"/>
    <cellStyle name="Normal 43 9 2 2" xfId="19921"/>
    <cellStyle name="Normal 43 9 3" xfId="19922"/>
    <cellStyle name="Normal 44" xfId="19923"/>
    <cellStyle name="Normal 44 2" xfId="19924"/>
    <cellStyle name="Normal 44 2 10" xfId="19925"/>
    <cellStyle name="Normal 44 2 2" xfId="19926"/>
    <cellStyle name="Normal 44 2 2 2" xfId="19927"/>
    <cellStyle name="Normal 44 2 2 2 2" xfId="19928"/>
    <cellStyle name="Normal 44 2 2 2 2 2" xfId="19929"/>
    <cellStyle name="Normal 44 2 2 2 2 2 2" xfId="19930"/>
    <cellStyle name="Normal 44 2 2 2 2 2 2 2" xfId="19931"/>
    <cellStyle name="Normal 44 2 2 2 2 2 2 2 2" xfId="19932"/>
    <cellStyle name="Normal 44 2 2 2 2 2 2 2 2 2" xfId="19933"/>
    <cellStyle name="Normal 44 2 2 2 2 2 2 2 3" xfId="19934"/>
    <cellStyle name="Normal 44 2 2 2 2 2 2 3" xfId="19935"/>
    <cellStyle name="Normal 44 2 2 2 2 2 2 3 2" xfId="19936"/>
    <cellStyle name="Normal 44 2 2 2 2 2 2 4" xfId="19937"/>
    <cellStyle name="Normal 44 2 2 2 2 2 3" xfId="19938"/>
    <cellStyle name="Normal 44 2 2 2 2 2 3 2" xfId="19939"/>
    <cellStyle name="Normal 44 2 2 2 2 2 3 2 2" xfId="19940"/>
    <cellStyle name="Normal 44 2 2 2 2 2 3 3" xfId="19941"/>
    <cellStyle name="Normal 44 2 2 2 2 2 4" xfId="19942"/>
    <cellStyle name="Normal 44 2 2 2 2 2 4 2" xfId="19943"/>
    <cellStyle name="Normal 44 2 2 2 2 2 5" xfId="19944"/>
    <cellStyle name="Normal 44 2 2 2 2 3" xfId="19945"/>
    <cellStyle name="Normal 44 2 2 2 2 3 2" xfId="19946"/>
    <cellStyle name="Normal 44 2 2 2 2 3 2 2" xfId="19947"/>
    <cellStyle name="Normal 44 2 2 2 2 3 2 2 2" xfId="19948"/>
    <cellStyle name="Normal 44 2 2 2 2 3 2 3" xfId="19949"/>
    <cellStyle name="Normal 44 2 2 2 2 3 3" xfId="19950"/>
    <cellStyle name="Normal 44 2 2 2 2 3 3 2" xfId="19951"/>
    <cellStyle name="Normal 44 2 2 2 2 3 4" xfId="19952"/>
    <cellStyle name="Normal 44 2 2 2 2 4" xfId="19953"/>
    <cellStyle name="Normal 44 2 2 2 2 4 2" xfId="19954"/>
    <cellStyle name="Normal 44 2 2 2 2 4 2 2" xfId="19955"/>
    <cellStyle name="Normal 44 2 2 2 2 4 3" xfId="19956"/>
    <cellStyle name="Normal 44 2 2 2 2 5" xfId="19957"/>
    <cellStyle name="Normal 44 2 2 2 2 5 2" xfId="19958"/>
    <cellStyle name="Normal 44 2 2 2 2 6" xfId="19959"/>
    <cellStyle name="Normal 44 2 2 2 3" xfId="19960"/>
    <cellStyle name="Normal 44 2 2 2 3 2" xfId="19961"/>
    <cellStyle name="Normal 44 2 2 2 3 2 2" xfId="19962"/>
    <cellStyle name="Normal 44 2 2 2 3 2 2 2" xfId="19963"/>
    <cellStyle name="Normal 44 2 2 2 3 2 2 2 2" xfId="19964"/>
    <cellStyle name="Normal 44 2 2 2 3 2 2 3" xfId="19965"/>
    <cellStyle name="Normal 44 2 2 2 3 2 3" xfId="19966"/>
    <cellStyle name="Normal 44 2 2 2 3 2 3 2" xfId="19967"/>
    <cellStyle name="Normal 44 2 2 2 3 2 4" xfId="19968"/>
    <cellStyle name="Normal 44 2 2 2 3 3" xfId="19969"/>
    <cellStyle name="Normal 44 2 2 2 3 3 2" xfId="19970"/>
    <cellStyle name="Normal 44 2 2 2 3 3 2 2" xfId="19971"/>
    <cellStyle name="Normal 44 2 2 2 3 3 3" xfId="19972"/>
    <cellStyle name="Normal 44 2 2 2 3 4" xfId="19973"/>
    <cellStyle name="Normal 44 2 2 2 3 4 2" xfId="19974"/>
    <cellStyle name="Normal 44 2 2 2 3 5" xfId="19975"/>
    <cellStyle name="Normal 44 2 2 2 4" xfId="19976"/>
    <cellStyle name="Normal 44 2 2 2 4 2" xfId="19977"/>
    <cellStyle name="Normal 44 2 2 2 4 2 2" xfId="19978"/>
    <cellStyle name="Normal 44 2 2 2 4 2 2 2" xfId="19979"/>
    <cellStyle name="Normal 44 2 2 2 4 2 3" xfId="19980"/>
    <cellStyle name="Normal 44 2 2 2 4 3" xfId="19981"/>
    <cellStyle name="Normal 44 2 2 2 4 3 2" xfId="19982"/>
    <cellStyle name="Normal 44 2 2 2 4 4" xfId="19983"/>
    <cellStyle name="Normal 44 2 2 2 5" xfId="19984"/>
    <cellStyle name="Normal 44 2 2 2 5 2" xfId="19985"/>
    <cellStyle name="Normal 44 2 2 2 5 2 2" xfId="19986"/>
    <cellStyle name="Normal 44 2 2 2 5 3" xfId="19987"/>
    <cellStyle name="Normal 44 2 2 2 6" xfId="19988"/>
    <cellStyle name="Normal 44 2 2 2 6 2" xfId="19989"/>
    <cellStyle name="Normal 44 2 2 2 7" xfId="19990"/>
    <cellStyle name="Normal 44 2 2 3" xfId="19991"/>
    <cellStyle name="Normal 44 2 2 3 2" xfId="19992"/>
    <cellStyle name="Normal 44 2 2 3 2 2" xfId="19993"/>
    <cellStyle name="Normal 44 2 2 3 2 2 2" xfId="19994"/>
    <cellStyle name="Normal 44 2 2 3 2 2 2 2" xfId="19995"/>
    <cellStyle name="Normal 44 2 2 3 2 2 2 2 2" xfId="19996"/>
    <cellStyle name="Normal 44 2 2 3 2 2 2 3" xfId="19997"/>
    <cellStyle name="Normal 44 2 2 3 2 2 3" xfId="19998"/>
    <cellStyle name="Normal 44 2 2 3 2 2 3 2" xfId="19999"/>
    <cellStyle name="Normal 44 2 2 3 2 2 4" xfId="20000"/>
    <cellStyle name="Normal 44 2 2 3 2 3" xfId="20001"/>
    <cellStyle name="Normal 44 2 2 3 2 3 2" xfId="20002"/>
    <cellStyle name="Normal 44 2 2 3 2 3 2 2" xfId="20003"/>
    <cellStyle name="Normal 44 2 2 3 2 3 3" xfId="20004"/>
    <cellStyle name="Normal 44 2 2 3 2 4" xfId="20005"/>
    <cellStyle name="Normal 44 2 2 3 2 4 2" xfId="20006"/>
    <cellStyle name="Normal 44 2 2 3 2 5" xfId="20007"/>
    <cellStyle name="Normal 44 2 2 3 3" xfId="20008"/>
    <cellStyle name="Normal 44 2 2 3 3 2" xfId="20009"/>
    <cellStyle name="Normal 44 2 2 3 3 2 2" xfId="20010"/>
    <cellStyle name="Normal 44 2 2 3 3 2 2 2" xfId="20011"/>
    <cellStyle name="Normal 44 2 2 3 3 2 3" xfId="20012"/>
    <cellStyle name="Normal 44 2 2 3 3 3" xfId="20013"/>
    <cellStyle name="Normal 44 2 2 3 3 3 2" xfId="20014"/>
    <cellStyle name="Normal 44 2 2 3 3 4" xfId="20015"/>
    <cellStyle name="Normal 44 2 2 3 4" xfId="20016"/>
    <cellStyle name="Normal 44 2 2 3 4 2" xfId="20017"/>
    <cellStyle name="Normal 44 2 2 3 4 2 2" xfId="20018"/>
    <cellStyle name="Normal 44 2 2 3 4 3" xfId="20019"/>
    <cellStyle name="Normal 44 2 2 3 5" xfId="20020"/>
    <cellStyle name="Normal 44 2 2 3 5 2" xfId="20021"/>
    <cellStyle name="Normal 44 2 2 3 6" xfId="20022"/>
    <cellStyle name="Normal 44 2 2 4" xfId="20023"/>
    <cellStyle name="Normal 44 2 2 4 2" xfId="20024"/>
    <cellStyle name="Normal 44 2 2 4 2 2" xfId="20025"/>
    <cellStyle name="Normal 44 2 2 4 2 2 2" xfId="20026"/>
    <cellStyle name="Normal 44 2 2 4 2 2 2 2" xfId="20027"/>
    <cellStyle name="Normal 44 2 2 4 2 2 3" xfId="20028"/>
    <cellStyle name="Normal 44 2 2 4 2 3" xfId="20029"/>
    <cellStyle name="Normal 44 2 2 4 2 3 2" xfId="20030"/>
    <cellStyle name="Normal 44 2 2 4 2 4" xfId="20031"/>
    <cellStyle name="Normal 44 2 2 4 3" xfId="20032"/>
    <cellStyle name="Normal 44 2 2 4 3 2" xfId="20033"/>
    <cellStyle name="Normal 44 2 2 4 3 2 2" xfId="20034"/>
    <cellStyle name="Normal 44 2 2 4 3 3" xfId="20035"/>
    <cellStyle name="Normal 44 2 2 4 4" xfId="20036"/>
    <cellStyle name="Normal 44 2 2 4 4 2" xfId="20037"/>
    <cellStyle name="Normal 44 2 2 4 5" xfId="20038"/>
    <cellStyle name="Normal 44 2 2 5" xfId="20039"/>
    <cellStyle name="Normal 44 2 2 5 2" xfId="20040"/>
    <cellStyle name="Normal 44 2 2 5 2 2" xfId="20041"/>
    <cellStyle name="Normal 44 2 2 5 2 2 2" xfId="20042"/>
    <cellStyle name="Normal 44 2 2 5 2 3" xfId="20043"/>
    <cellStyle name="Normal 44 2 2 5 3" xfId="20044"/>
    <cellStyle name="Normal 44 2 2 5 3 2" xfId="20045"/>
    <cellStyle name="Normal 44 2 2 5 4" xfId="20046"/>
    <cellStyle name="Normal 44 2 2 6" xfId="20047"/>
    <cellStyle name="Normal 44 2 2 6 2" xfId="20048"/>
    <cellStyle name="Normal 44 2 2 6 2 2" xfId="20049"/>
    <cellStyle name="Normal 44 2 2 6 3" xfId="20050"/>
    <cellStyle name="Normal 44 2 2 7" xfId="20051"/>
    <cellStyle name="Normal 44 2 2 7 2" xfId="20052"/>
    <cellStyle name="Normal 44 2 2 8" xfId="20053"/>
    <cellStyle name="Normal 44 2 3" xfId="20054"/>
    <cellStyle name="Normal 44 2 3 2" xfId="20055"/>
    <cellStyle name="Normal 44 2 3 2 2" xfId="20056"/>
    <cellStyle name="Normal 44 2 3 2 2 2" xfId="20057"/>
    <cellStyle name="Normal 44 2 3 2 2 2 2" xfId="20058"/>
    <cellStyle name="Normal 44 2 3 2 2 2 2 2" xfId="20059"/>
    <cellStyle name="Normal 44 2 3 2 2 2 2 2 2" xfId="20060"/>
    <cellStyle name="Normal 44 2 3 2 2 2 2 2 2 2" xfId="20061"/>
    <cellStyle name="Normal 44 2 3 2 2 2 2 2 3" xfId="20062"/>
    <cellStyle name="Normal 44 2 3 2 2 2 2 3" xfId="20063"/>
    <cellStyle name="Normal 44 2 3 2 2 2 2 3 2" xfId="20064"/>
    <cellStyle name="Normal 44 2 3 2 2 2 2 4" xfId="20065"/>
    <cellStyle name="Normal 44 2 3 2 2 2 3" xfId="20066"/>
    <cellStyle name="Normal 44 2 3 2 2 2 3 2" xfId="20067"/>
    <cellStyle name="Normal 44 2 3 2 2 2 3 2 2" xfId="20068"/>
    <cellStyle name="Normal 44 2 3 2 2 2 3 3" xfId="20069"/>
    <cellStyle name="Normal 44 2 3 2 2 2 4" xfId="20070"/>
    <cellStyle name="Normal 44 2 3 2 2 2 4 2" xfId="20071"/>
    <cellStyle name="Normal 44 2 3 2 2 2 5" xfId="20072"/>
    <cellStyle name="Normal 44 2 3 2 2 3" xfId="20073"/>
    <cellStyle name="Normal 44 2 3 2 2 3 2" xfId="20074"/>
    <cellStyle name="Normal 44 2 3 2 2 3 2 2" xfId="20075"/>
    <cellStyle name="Normal 44 2 3 2 2 3 2 2 2" xfId="20076"/>
    <cellStyle name="Normal 44 2 3 2 2 3 2 3" xfId="20077"/>
    <cellStyle name="Normal 44 2 3 2 2 3 3" xfId="20078"/>
    <cellStyle name="Normal 44 2 3 2 2 3 3 2" xfId="20079"/>
    <cellStyle name="Normal 44 2 3 2 2 3 4" xfId="20080"/>
    <cellStyle name="Normal 44 2 3 2 2 4" xfId="20081"/>
    <cellStyle name="Normal 44 2 3 2 2 4 2" xfId="20082"/>
    <cellStyle name="Normal 44 2 3 2 2 4 2 2" xfId="20083"/>
    <cellStyle name="Normal 44 2 3 2 2 4 3" xfId="20084"/>
    <cellStyle name="Normal 44 2 3 2 2 5" xfId="20085"/>
    <cellStyle name="Normal 44 2 3 2 2 5 2" xfId="20086"/>
    <cellStyle name="Normal 44 2 3 2 2 6" xfId="20087"/>
    <cellStyle name="Normal 44 2 3 2 3" xfId="20088"/>
    <cellStyle name="Normal 44 2 3 2 3 2" xfId="20089"/>
    <cellStyle name="Normal 44 2 3 2 3 2 2" xfId="20090"/>
    <cellStyle name="Normal 44 2 3 2 3 2 2 2" xfId="20091"/>
    <cellStyle name="Normal 44 2 3 2 3 2 2 2 2" xfId="20092"/>
    <cellStyle name="Normal 44 2 3 2 3 2 2 3" xfId="20093"/>
    <cellStyle name="Normal 44 2 3 2 3 2 3" xfId="20094"/>
    <cellStyle name="Normal 44 2 3 2 3 2 3 2" xfId="20095"/>
    <cellStyle name="Normal 44 2 3 2 3 2 4" xfId="20096"/>
    <cellStyle name="Normal 44 2 3 2 3 3" xfId="20097"/>
    <cellStyle name="Normal 44 2 3 2 3 3 2" xfId="20098"/>
    <cellStyle name="Normal 44 2 3 2 3 3 2 2" xfId="20099"/>
    <cellStyle name="Normal 44 2 3 2 3 3 3" xfId="20100"/>
    <cellStyle name="Normal 44 2 3 2 3 4" xfId="20101"/>
    <cellStyle name="Normal 44 2 3 2 3 4 2" xfId="20102"/>
    <cellStyle name="Normal 44 2 3 2 3 5" xfId="20103"/>
    <cellStyle name="Normal 44 2 3 2 4" xfId="20104"/>
    <cellStyle name="Normal 44 2 3 2 4 2" xfId="20105"/>
    <cellStyle name="Normal 44 2 3 2 4 2 2" xfId="20106"/>
    <cellStyle name="Normal 44 2 3 2 4 2 2 2" xfId="20107"/>
    <cellStyle name="Normal 44 2 3 2 4 2 3" xfId="20108"/>
    <cellStyle name="Normal 44 2 3 2 4 3" xfId="20109"/>
    <cellStyle name="Normal 44 2 3 2 4 3 2" xfId="20110"/>
    <cellStyle name="Normal 44 2 3 2 4 4" xfId="20111"/>
    <cellStyle name="Normal 44 2 3 2 5" xfId="20112"/>
    <cellStyle name="Normal 44 2 3 2 5 2" xfId="20113"/>
    <cellStyle name="Normal 44 2 3 2 5 2 2" xfId="20114"/>
    <cellStyle name="Normal 44 2 3 2 5 3" xfId="20115"/>
    <cellStyle name="Normal 44 2 3 2 6" xfId="20116"/>
    <cellStyle name="Normal 44 2 3 2 6 2" xfId="20117"/>
    <cellStyle name="Normal 44 2 3 2 7" xfId="20118"/>
    <cellStyle name="Normal 44 2 3 3" xfId="20119"/>
    <cellStyle name="Normal 44 2 3 3 2" xfId="20120"/>
    <cellStyle name="Normal 44 2 3 3 2 2" xfId="20121"/>
    <cellStyle name="Normal 44 2 3 3 2 2 2" xfId="20122"/>
    <cellStyle name="Normal 44 2 3 3 2 2 2 2" xfId="20123"/>
    <cellStyle name="Normal 44 2 3 3 2 2 2 2 2" xfId="20124"/>
    <cellStyle name="Normal 44 2 3 3 2 2 2 3" xfId="20125"/>
    <cellStyle name="Normal 44 2 3 3 2 2 3" xfId="20126"/>
    <cellStyle name="Normal 44 2 3 3 2 2 3 2" xfId="20127"/>
    <cellStyle name="Normal 44 2 3 3 2 2 4" xfId="20128"/>
    <cellStyle name="Normal 44 2 3 3 2 3" xfId="20129"/>
    <cellStyle name="Normal 44 2 3 3 2 3 2" xfId="20130"/>
    <cellStyle name="Normal 44 2 3 3 2 3 2 2" xfId="20131"/>
    <cellStyle name="Normal 44 2 3 3 2 3 3" xfId="20132"/>
    <cellStyle name="Normal 44 2 3 3 2 4" xfId="20133"/>
    <cellStyle name="Normal 44 2 3 3 2 4 2" xfId="20134"/>
    <cellStyle name="Normal 44 2 3 3 2 5" xfId="20135"/>
    <cellStyle name="Normal 44 2 3 3 3" xfId="20136"/>
    <cellStyle name="Normal 44 2 3 3 3 2" xfId="20137"/>
    <cellStyle name="Normal 44 2 3 3 3 2 2" xfId="20138"/>
    <cellStyle name="Normal 44 2 3 3 3 2 2 2" xfId="20139"/>
    <cellStyle name="Normal 44 2 3 3 3 2 3" xfId="20140"/>
    <cellStyle name="Normal 44 2 3 3 3 3" xfId="20141"/>
    <cellStyle name="Normal 44 2 3 3 3 3 2" xfId="20142"/>
    <cellStyle name="Normal 44 2 3 3 3 4" xfId="20143"/>
    <cellStyle name="Normal 44 2 3 3 4" xfId="20144"/>
    <cellStyle name="Normal 44 2 3 3 4 2" xfId="20145"/>
    <cellStyle name="Normal 44 2 3 3 4 2 2" xfId="20146"/>
    <cellStyle name="Normal 44 2 3 3 4 3" xfId="20147"/>
    <cellStyle name="Normal 44 2 3 3 5" xfId="20148"/>
    <cellStyle name="Normal 44 2 3 3 5 2" xfId="20149"/>
    <cellStyle name="Normal 44 2 3 3 6" xfId="20150"/>
    <cellStyle name="Normal 44 2 3 4" xfId="20151"/>
    <cellStyle name="Normal 44 2 3 4 2" xfId="20152"/>
    <cellStyle name="Normal 44 2 3 4 2 2" xfId="20153"/>
    <cellStyle name="Normal 44 2 3 4 2 2 2" xfId="20154"/>
    <cellStyle name="Normal 44 2 3 4 2 2 2 2" xfId="20155"/>
    <cellStyle name="Normal 44 2 3 4 2 2 3" xfId="20156"/>
    <cellStyle name="Normal 44 2 3 4 2 3" xfId="20157"/>
    <cellStyle name="Normal 44 2 3 4 2 3 2" xfId="20158"/>
    <cellStyle name="Normal 44 2 3 4 2 4" xfId="20159"/>
    <cellStyle name="Normal 44 2 3 4 3" xfId="20160"/>
    <cellStyle name="Normal 44 2 3 4 3 2" xfId="20161"/>
    <cellStyle name="Normal 44 2 3 4 3 2 2" xfId="20162"/>
    <cellStyle name="Normal 44 2 3 4 3 3" xfId="20163"/>
    <cellStyle name="Normal 44 2 3 4 4" xfId="20164"/>
    <cellStyle name="Normal 44 2 3 4 4 2" xfId="20165"/>
    <cellStyle name="Normal 44 2 3 4 5" xfId="20166"/>
    <cellStyle name="Normal 44 2 3 5" xfId="20167"/>
    <cellStyle name="Normal 44 2 3 5 2" xfId="20168"/>
    <cellStyle name="Normal 44 2 3 5 2 2" xfId="20169"/>
    <cellStyle name="Normal 44 2 3 5 2 2 2" xfId="20170"/>
    <cellStyle name="Normal 44 2 3 5 2 3" xfId="20171"/>
    <cellStyle name="Normal 44 2 3 5 3" xfId="20172"/>
    <cellStyle name="Normal 44 2 3 5 3 2" xfId="20173"/>
    <cellStyle name="Normal 44 2 3 5 4" xfId="20174"/>
    <cellStyle name="Normal 44 2 3 6" xfId="20175"/>
    <cellStyle name="Normal 44 2 3 6 2" xfId="20176"/>
    <cellStyle name="Normal 44 2 3 6 2 2" xfId="20177"/>
    <cellStyle name="Normal 44 2 3 6 3" xfId="20178"/>
    <cellStyle name="Normal 44 2 3 7" xfId="20179"/>
    <cellStyle name="Normal 44 2 3 7 2" xfId="20180"/>
    <cellStyle name="Normal 44 2 3 8" xfId="20181"/>
    <cellStyle name="Normal 44 2 4" xfId="20182"/>
    <cellStyle name="Normal 44 2 4 2" xfId="20183"/>
    <cellStyle name="Normal 44 2 4 2 2" xfId="20184"/>
    <cellStyle name="Normal 44 2 4 2 2 2" xfId="20185"/>
    <cellStyle name="Normal 44 2 4 2 2 2 2" xfId="20186"/>
    <cellStyle name="Normal 44 2 4 2 2 2 2 2" xfId="20187"/>
    <cellStyle name="Normal 44 2 4 2 2 2 2 2 2" xfId="20188"/>
    <cellStyle name="Normal 44 2 4 2 2 2 2 3" xfId="20189"/>
    <cellStyle name="Normal 44 2 4 2 2 2 3" xfId="20190"/>
    <cellStyle name="Normal 44 2 4 2 2 2 3 2" xfId="20191"/>
    <cellStyle name="Normal 44 2 4 2 2 2 4" xfId="20192"/>
    <cellStyle name="Normal 44 2 4 2 2 3" xfId="20193"/>
    <cellStyle name="Normal 44 2 4 2 2 3 2" xfId="20194"/>
    <cellStyle name="Normal 44 2 4 2 2 3 2 2" xfId="20195"/>
    <cellStyle name="Normal 44 2 4 2 2 3 3" xfId="20196"/>
    <cellStyle name="Normal 44 2 4 2 2 4" xfId="20197"/>
    <cellStyle name="Normal 44 2 4 2 2 4 2" xfId="20198"/>
    <cellStyle name="Normal 44 2 4 2 2 5" xfId="20199"/>
    <cellStyle name="Normal 44 2 4 2 3" xfId="20200"/>
    <cellStyle name="Normal 44 2 4 2 3 2" xfId="20201"/>
    <cellStyle name="Normal 44 2 4 2 3 2 2" xfId="20202"/>
    <cellStyle name="Normal 44 2 4 2 3 2 2 2" xfId="20203"/>
    <cellStyle name="Normal 44 2 4 2 3 2 3" xfId="20204"/>
    <cellStyle name="Normal 44 2 4 2 3 3" xfId="20205"/>
    <cellStyle name="Normal 44 2 4 2 3 3 2" xfId="20206"/>
    <cellStyle name="Normal 44 2 4 2 3 4" xfId="20207"/>
    <cellStyle name="Normal 44 2 4 2 4" xfId="20208"/>
    <cellStyle name="Normal 44 2 4 2 4 2" xfId="20209"/>
    <cellStyle name="Normal 44 2 4 2 4 2 2" xfId="20210"/>
    <cellStyle name="Normal 44 2 4 2 4 3" xfId="20211"/>
    <cellStyle name="Normal 44 2 4 2 5" xfId="20212"/>
    <cellStyle name="Normal 44 2 4 2 5 2" xfId="20213"/>
    <cellStyle name="Normal 44 2 4 2 6" xfId="20214"/>
    <cellStyle name="Normal 44 2 4 3" xfId="20215"/>
    <cellStyle name="Normal 44 2 4 3 2" xfId="20216"/>
    <cellStyle name="Normal 44 2 4 3 2 2" xfId="20217"/>
    <cellStyle name="Normal 44 2 4 3 2 2 2" xfId="20218"/>
    <cellStyle name="Normal 44 2 4 3 2 2 2 2" xfId="20219"/>
    <cellStyle name="Normal 44 2 4 3 2 2 3" xfId="20220"/>
    <cellStyle name="Normal 44 2 4 3 2 3" xfId="20221"/>
    <cellStyle name="Normal 44 2 4 3 2 3 2" xfId="20222"/>
    <cellStyle name="Normal 44 2 4 3 2 4" xfId="20223"/>
    <cellStyle name="Normal 44 2 4 3 3" xfId="20224"/>
    <cellStyle name="Normal 44 2 4 3 3 2" xfId="20225"/>
    <cellStyle name="Normal 44 2 4 3 3 2 2" xfId="20226"/>
    <cellStyle name="Normal 44 2 4 3 3 3" xfId="20227"/>
    <cellStyle name="Normal 44 2 4 3 4" xfId="20228"/>
    <cellStyle name="Normal 44 2 4 3 4 2" xfId="20229"/>
    <cellStyle name="Normal 44 2 4 3 5" xfId="20230"/>
    <cellStyle name="Normal 44 2 4 4" xfId="20231"/>
    <cellStyle name="Normal 44 2 4 4 2" xfId="20232"/>
    <cellStyle name="Normal 44 2 4 4 2 2" xfId="20233"/>
    <cellStyle name="Normal 44 2 4 4 2 2 2" xfId="20234"/>
    <cellStyle name="Normal 44 2 4 4 2 3" xfId="20235"/>
    <cellStyle name="Normal 44 2 4 4 3" xfId="20236"/>
    <cellStyle name="Normal 44 2 4 4 3 2" xfId="20237"/>
    <cellStyle name="Normal 44 2 4 4 4" xfId="20238"/>
    <cellStyle name="Normal 44 2 4 5" xfId="20239"/>
    <cellStyle name="Normal 44 2 4 5 2" xfId="20240"/>
    <cellStyle name="Normal 44 2 4 5 2 2" xfId="20241"/>
    <cellStyle name="Normal 44 2 4 5 3" xfId="20242"/>
    <cellStyle name="Normal 44 2 4 6" xfId="20243"/>
    <cellStyle name="Normal 44 2 4 6 2" xfId="20244"/>
    <cellStyle name="Normal 44 2 4 7" xfId="20245"/>
    <cellStyle name="Normal 44 2 5" xfId="20246"/>
    <cellStyle name="Normal 44 2 5 2" xfId="20247"/>
    <cellStyle name="Normal 44 2 5 2 2" xfId="20248"/>
    <cellStyle name="Normal 44 2 5 2 2 2" xfId="20249"/>
    <cellStyle name="Normal 44 2 5 2 2 2 2" xfId="20250"/>
    <cellStyle name="Normal 44 2 5 2 2 2 2 2" xfId="20251"/>
    <cellStyle name="Normal 44 2 5 2 2 2 3" xfId="20252"/>
    <cellStyle name="Normal 44 2 5 2 2 3" xfId="20253"/>
    <cellStyle name="Normal 44 2 5 2 2 3 2" xfId="20254"/>
    <cellStyle name="Normal 44 2 5 2 2 4" xfId="20255"/>
    <cellStyle name="Normal 44 2 5 2 3" xfId="20256"/>
    <cellStyle name="Normal 44 2 5 2 3 2" xfId="20257"/>
    <cellStyle name="Normal 44 2 5 2 3 2 2" xfId="20258"/>
    <cellStyle name="Normal 44 2 5 2 3 3" xfId="20259"/>
    <cellStyle name="Normal 44 2 5 2 4" xfId="20260"/>
    <cellStyle name="Normal 44 2 5 2 4 2" xfId="20261"/>
    <cellStyle name="Normal 44 2 5 2 5" xfId="20262"/>
    <cellStyle name="Normal 44 2 5 3" xfId="20263"/>
    <cellStyle name="Normal 44 2 5 3 2" xfId="20264"/>
    <cellStyle name="Normal 44 2 5 3 2 2" xfId="20265"/>
    <cellStyle name="Normal 44 2 5 3 2 2 2" xfId="20266"/>
    <cellStyle name="Normal 44 2 5 3 2 3" xfId="20267"/>
    <cellStyle name="Normal 44 2 5 3 3" xfId="20268"/>
    <cellStyle name="Normal 44 2 5 3 3 2" xfId="20269"/>
    <cellStyle name="Normal 44 2 5 3 4" xfId="20270"/>
    <cellStyle name="Normal 44 2 5 4" xfId="20271"/>
    <cellStyle name="Normal 44 2 5 4 2" xfId="20272"/>
    <cellStyle name="Normal 44 2 5 4 2 2" xfId="20273"/>
    <cellStyle name="Normal 44 2 5 4 3" xfId="20274"/>
    <cellStyle name="Normal 44 2 5 5" xfId="20275"/>
    <cellStyle name="Normal 44 2 5 5 2" xfId="20276"/>
    <cellStyle name="Normal 44 2 5 6" xfId="20277"/>
    <cellStyle name="Normal 44 2 6" xfId="20278"/>
    <cellStyle name="Normal 44 2 6 2" xfId="20279"/>
    <cellStyle name="Normal 44 2 6 2 2" xfId="20280"/>
    <cellStyle name="Normal 44 2 6 2 2 2" xfId="20281"/>
    <cellStyle name="Normal 44 2 6 2 2 2 2" xfId="20282"/>
    <cellStyle name="Normal 44 2 6 2 2 3" xfId="20283"/>
    <cellStyle name="Normal 44 2 6 2 3" xfId="20284"/>
    <cellStyle name="Normal 44 2 6 2 3 2" xfId="20285"/>
    <cellStyle name="Normal 44 2 6 2 4" xfId="20286"/>
    <cellStyle name="Normal 44 2 6 3" xfId="20287"/>
    <cellStyle name="Normal 44 2 6 3 2" xfId="20288"/>
    <cellStyle name="Normal 44 2 6 3 2 2" xfId="20289"/>
    <cellStyle name="Normal 44 2 6 3 3" xfId="20290"/>
    <cellStyle name="Normal 44 2 6 4" xfId="20291"/>
    <cellStyle name="Normal 44 2 6 4 2" xfId="20292"/>
    <cellStyle name="Normal 44 2 6 5" xfId="20293"/>
    <cellStyle name="Normal 44 2 7" xfId="20294"/>
    <cellStyle name="Normal 44 2 7 2" xfId="20295"/>
    <cellStyle name="Normal 44 2 7 2 2" xfId="20296"/>
    <cellStyle name="Normal 44 2 7 2 2 2" xfId="20297"/>
    <cellStyle name="Normal 44 2 7 2 3" xfId="20298"/>
    <cellStyle name="Normal 44 2 7 3" xfId="20299"/>
    <cellStyle name="Normal 44 2 7 3 2" xfId="20300"/>
    <cellStyle name="Normal 44 2 7 4" xfId="20301"/>
    <cellStyle name="Normal 44 2 8" xfId="20302"/>
    <cellStyle name="Normal 44 2 8 2" xfId="20303"/>
    <cellStyle name="Normal 44 2 8 2 2" xfId="20304"/>
    <cellStyle name="Normal 44 2 8 3" xfId="20305"/>
    <cellStyle name="Normal 44 2 9" xfId="20306"/>
    <cellStyle name="Normal 44 2 9 2" xfId="20307"/>
    <cellStyle name="Normal 44 3" xfId="20308"/>
    <cellStyle name="Normal 45" xfId="20309"/>
    <cellStyle name="Normal 45 2" xfId="20310"/>
    <cellStyle name="Normal 46" xfId="20311"/>
    <cellStyle name="Normal 46 2" xfId="20312"/>
    <cellStyle name="Normal 47" xfId="20313"/>
    <cellStyle name="Normal 47 2" xfId="20314"/>
    <cellStyle name="Normal 48" xfId="20315"/>
    <cellStyle name="Normal 48 2" xfId="20316"/>
    <cellStyle name="Normal 49" xfId="20317"/>
    <cellStyle name="Normal 49 2" xfId="20318"/>
    <cellStyle name="Normal 5" xfId="2907"/>
    <cellStyle name="Normal 5 2" xfId="2908"/>
    <cellStyle name="Normal 5 2 2" xfId="20320"/>
    <cellStyle name="Normal 5 3" xfId="2909"/>
    <cellStyle name="Normal 5 3 2" xfId="20321"/>
    <cellStyle name="Normal 5 4" xfId="2910"/>
    <cellStyle name="Normal 5 5" xfId="2911"/>
    <cellStyle name="Normal 5 6" xfId="2912"/>
    <cellStyle name="Normal 5 7" xfId="2913"/>
    <cellStyle name="Normal 5 8" xfId="20319"/>
    <cellStyle name="Normal 5_7. Capital ASM Mar 2" xfId="20322"/>
    <cellStyle name="Normal 50" xfId="20323"/>
    <cellStyle name="Normal 50 2" xfId="20324"/>
    <cellStyle name="Normal 51" xfId="20325"/>
    <cellStyle name="Normal 51 2" xfId="20326"/>
    <cellStyle name="Normal 52" xfId="20327"/>
    <cellStyle name="Normal 52 2" xfId="20328"/>
    <cellStyle name="Normal 52 3" xfId="20329"/>
    <cellStyle name="Normal 53" xfId="20330"/>
    <cellStyle name="Normal 53 2" xfId="20331"/>
    <cellStyle name="Normal 53 3" xfId="20332"/>
    <cellStyle name="Normal 54" xfId="20333"/>
    <cellStyle name="Normal 54 2" xfId="20334"/>
    <cellStyle name="Normal 54 3" xfId="20335"/>
    <cellStyle name="Normal 55" xfId="20336"/>
    <cellStyle name="Normal 55 2" xfId="20337"/>
    <cellStyle name="Normal 55 3" xfId="20338"/>
    <cellStyle name="Normal 56" xfId="20339"/>
    <cellStyle name="Normal 56 2" xfId="20340"/>
    <cellStyle name="Normal 57" xfId="20341"/>
    <cellStyle name="Normal 57 2" xfId="20342"/>
    <cellStyle name="Normal 58" xfId="20343"/>
    <cellStyle name="Normal 58 2" xfId="20344"/>
    <cellStyle name="Normal 59" xfId="20345"/>
    <cellStyle name="Normal 59 2" xfId="20346"/>
    <cellStyle name="Normal 6" xfId="2914"/>
    <cellStyle name="Normal 6 2" xfId="2915"/>
    <cellStyle name="Normal 6 2 2" xfId="20347"/>
    <cellStyle name="Normal 6 3" xfId="2916"/>
    <cellStyle name="Normal 6 3 2" xfId="20348"/>
    <cellStyle name="Normal 6 4" xfId="2917"/>
    <cellStyle name="Normal 6 5" xfId="2918"/>
    <cellStyle name="Normal 6 6" xfId="2919"/>
    <cellStyle name="Normal 6 7" xfId="2920"/>
    <cellStyle name="Normal 6_7. Capital ASM Mar 2" xfId="20349"/>
    <cellStyle name="Normal 60" xfId="20350"/>
    <cellStyle name="Normal 60 2" xfId="20351"/>
    <cellStyle name="Normal 60 3" xfId="20352"/>
    <cellStyle name="Normal 61" xfId="20353"/>
    <cellStyle name="Normal 61 2" xfId="20354"/>
    <cellStyle name="Normal 61 3" xfId="20355"/>
    <cellStyle name="Normal 62" xfId="20356"/>
    <cellStyle name="Normal 62 2" xfId="20357"/>
    <cellStyle name="Normal 62 3" xfId="20358"/>
    <cellStyle name="Normal 63" xfId="20359"/>
    <cellStyle name="Normal 63 2" xfId="20360"/>
    <cellStyle name="Normal 63 3" xfId="20361"/>
    <cellStyle name="Normal 64" xfId="20362"/>
    <cellStyle name="Normal 64 10" xfId="20363"/>
    <cellStyle name="Normal 64 11" xfId="20364"/>
    <cellStyle name="Normal 64 2" xfId="20365"/>
    <cellStyle name="Normal 64 2 2" xfId="20366"/>
    <cellStyle name="Normal 64 2 2 2" xfId="20367"/>
    <cellStyle name="Normal 64 2 2 2 2" xfId="20368"/>
    <cellStyle name="Normal 64 2 2 2 2 2" xfId="20369"/>
    <cellStyle name="Normal 64 2 2 2 2 2 2" xfId="20370"/>
    <cellStyle name="Normal 64 2 2 2 2 2 2 2" xfId="20371"/>
    <cellStyle name="Normal 64 2 2 2 2 2 2 2 2" xfId="20372"/>
    <cellStyle name="Normal 64 2 2 2 2 2 2 3" xfId="20373"/>
    <cellStyle name="Normal 64 2 2 2 2 2 3" xfId="20374"/>
    <cellStyle name="Normal 64 2 2 2 2 2 3 2" xfId="20375"/>
    <cellStyle name="Normal 64 2 2 2 2 2 4" xfId="20376"/>
    <cellStyle name="Normal 64 2 2 2 2 3" xfId="20377"/>
    <cellStyle name="Normal 64 2 2 2 2 3 2" xfId="20378"/>
    <cellStyle name="Normal 64 2 2 2 2 3 2 2" xfId="20379"/>
    <cellStyle name="Normal 64 2 2 2 2 3 3" xfId="20380"/>
    <cellStyle name="Normal 64 2 2 2 2 4" xfId="20381"/>
    <cellStyle name="Normal 64 2 2 2 2 4 2" xfId="20382"/>
    <cellStyle name="Normal 64 2 2 2 2 5" xfId="20383"/>
    <cellStyle name="Normal 64 2 2 2 3" xfId="20384"/>
    <cellStyle name="Normal 64 2 2 2 3 2" xfId="20385"/>
    <cellStyle name="Normal 64 2 2 2 3 2 2" xfId="20386"/>
    <cellStyle name="Normal 64 2 2 2 3 2 2 2" xfId="20387"/>
    <cellStyle name="Normal 64 2 2 2 3 2 3" xfId="20388"/>
    <cellStyle name="Normal 64 2 2 2 3 3" xfId="20389"/>
    <cellStyle name="Normal 64 2 2 2 3 3 2" xfId="20390"/>
    <cellStyle name="Normal 64 2 2 2 3 4" xfId="20391"/>
    <cellStyle name="Normal 64 2 2 2 4" xfId="20392"/>
    <cellStyle name="Normal 64 2 2 2 4 2" xfId="20393"/>
    <cellStyle name="Normal 64 2 2 2 4 2 2" xfId="20394"/>
    <cellStyle name="Normal 64 2 2 2 4 3" xfId="20395"/>
    <cellStyle name="Normal 64 2 2 2 5" xfId="20396"/>
    <cellStyle name="Normal 64 2 2 2 5 2" xfId="20397"/>
    <cellStyle name="Normal 64 2 2 2 6" xfId="20398"/>
    <cellStyle name="Normal 64 2 2 3" xfId="20399"/>
    <cellStyle name="Normal 64 2 2 3 2" xfId="20400"/>
    <cellStyle name="Normal 64 2 2 3 2 2" xfId="20401"/>
    <cellStyle name="Normal 64 2 2 3 2 2 2" xfId="20402"/>
    <cellStyle name="Normal 64 2 2 3 2 2 2 2" xfId="20403"/>
    <cellStyle name="Normal 64 2 2 3 2 2 3" xfId="20404"/>
    <cellStyle name="Normal 64 2 2 3 2 3" xfId="20405"/>
    <cellStyle name="Normal 64 2 2 3 2 3 2" xfId="20406"/>
    <cellStyle name="Normal 64 2 2 3 2 4" xfId="20407"/>
    <cellStyle name="Normal 64 2 2 3 3" xfId="20408"/>
    <cellStyle name="Normal 64 2 2 3 3 2" xfId="20409"/>
    <cellStyle name="Normal 64 2 2 3 3 2 2" xfId="20410"/>
    <cellStyle name="Normal 64 2 2 3 3 3" xfId="20411"/>
    <cellStyle name="Normal 64 2 2 3 4" xfId="20412"/>
    <cellStyle name="Normal 64 2 2 3 4 2" xfId="20413"/>
    <cellStyle name="Normal 64 2 2 3 5" xfId="20414"/>
    <cellStyle name="Normal 64 2 2 4" xfId="20415"/>
    <cellStyle name="Normal 64 2 2 4 2" xfId="20416"/>
    <cellStyle name="Normal 64 2 2 4 2 2" xfId="20417"/>
    <cellStyle name="Normal 64 2 2 4 2 2 2" xfId="20418"/>
    <cellStyle name="Normal 64 2 2 4 2 3" xfId="20419"/>
    <cellStyle name="Normal 64 2 2 4 3" xfId="20420"/>
    <cellStyle name="Normal 64 2 2 4 3 2" xfId="20421"/>
    <cellStyle name="Normal 64 2 2 4 4" xfId="20422"/>
    <cellStyle name="Normal 64 2 2 5" xfId="20423"/>
    <cellStyle name="Normal 64 2 2 5 2" xfId="20424"/>
    <cellStyle name="Normal 64 2 2 5 2 2" xfId="20425"/>
    <cellStyle name="Normal 64 2 2 5 3" xfId="20426"/>
    <cellStyle name="Normal 64 2 2 6" xfId="20427"/>
    <cellStyle name="Normal 64 2 2 6 2" xfId="20428"/>
    <cellStyle name="Normal 64 2 2 7" xfId="20429"/>
    <cellStyle name="Normal 64 2 3" xfId="20430"/>
    <cellStyle name="Normal 64 2 3 2" xfId="20431"/>
    <cellStyle name="Normal 64 2 3 2 2" xfId="20432"/>
    <cellStyle name="Normal 64 2 3 2 2 2" xfId="20433"/>
    <cellStyle name="Normal 64 2 3 2 2 2 2" xfId="20434"/>
    <cellStyle name="Normal 64 2 3 2 2 2 2 2" xfId="20435"/>
    <cellStyle name="Normal 64 2 3 2 2 2 3" xfId="20436"/>
    <cellStyle name="Normal 64 2 3 2 2 3" xfId="20437"/>
    <cellStyle name="Normal 64 2 3 2 2 3 2" xfId="20438"/>
    <cellStyle name="Normal 64 2 3 2 2 4" xfId="20439"/>
    <cellStyle name="Normal 64 2 3 2 3" xfId="20440"/>
    <cellStyle name="Normal 64 2 3 2 3 2" xfId="20441"/>
    <cellStyle name="Normal 64 2 3 2 3 2 2" xfId="20442"/>
    <cellStyle name="Normal 64 2 3 2 3 3" xfId="20443"/>
    <cellStyle name="Normal 64 2 3 2 4" xfId="20444"/>
    <cellStyle name="Normal 64 2 3 2 4 2" xfId="20445"/>
    <cellStyle name="Normal 64 2 3 2 5" xfId="20446"/>
    <cellStyle name="Normal 64 2 3 3" xfId="20447"/>
    <cellStyle name="Normal 64 2 3 3 2" xfId="20448"/>
    <cellStyle name="Normal 64 2 3 3 2 2" xfId="20449"/>
    <cellStyle name="Normal 64 2 3 3 2 2 2" xfId="20450"/>
    <cellStyle name="Normal 64 2 3 3 2 3" xfId="20451"/>
    <cellStyle name="Normal 64 2 3 3 3" xfId="20452"/>
    <cellStyle name="Normal 64 2 3 3 3 2" xfId="20453"/>
    <cellStyle name="Normal 64 2 3 3 4" xfId="20454"/>
    <cellStyle name="Normal 64 2 3 4" xfId="20455"/>
    <cellStyle name="Normal 64 2 3 4 2" xfId="20456"/>
    <cellStyle name="Normal 64 2 3 4 2 2" xfId="20457"/>
    <cellStyle name="Normal 64 2 3 4 3" xfId="20458"/>
    <cellStyle name="Normal 64 2 3 5" xfId="20459"/>
    <cellStyle name="Normal 64 2 3 5 2" xfId="20460"/>
    <cellStyle name="Normal 64 2 3 6" xfId="20461"/>
    <cellStyle name="Normal 64 2 4" xfId="20462"/>
    <cellStyle name="Normal 64 2 4 2" xfId="20463"/>
    <cellStyle name="Normal 64 2 4 2 2" xfId="20464"/>
    <cellStyle name="Normal 64 2 4 2 2 2" xfId="20465"/>
    <cellStyle name="Normal 64 2 4 2 2 2 2" xfId="20466"/>
    <cellStyle name="Normal 64 2 4 2 2 3" xfId="20467"/>
    <cellStyle name="Normal 64 2 4 2 3" xfId="20468"/>
    <cellStyle name="Normal 64 2 4 2 3 2" xfId="20469"/>
    <cellStyle name="Normal 64 2 4 2 4" xfId="20470"/>
    <cellStyle name="Normal 64 2 4 3" xfId="20471"/>
    <cellStyle name="Normal 64 2 4 3 2" xfId="20472"/>
    <cellStyle name="Normal 64 2 4 3 2 2" xfId="20473"/>
    <cellStyle name="Normal 64 2 4 3 3" xfId="20474"/>
    <cellStyle name="Normal 64 2 4 4" xfId="20475"/>
    <cellStyle name="Normal 64 2 4 4 2" xfId="20476"/>
    <cellStyle name="Normal 64 2 4 5" xfId="20477"/>
    <cellStyle name="Normal 64 2 5" xfId="20478"/>
    <cellStyle name="Normal 64 2 5 2" xfId="20479"/>
    <cellStyle name="Normal 64 2 5 2 2" xfId="20480"/>
    <cellStyle name="Normal 64 2 5 2 2 2" xfId="20481"/>
    <cellStyle name="Normal 64 2 5 2 3" xfId="20482"/>
    <cellStyle name="Normal 64 2 5 3" xfId="20483"/>
    <cellStyle name="Normal 64 2 5 3 2" xfId="20484"/>
    <cellStyle name="Normal 64 2 5 4" xfId="20485"/>
    <cellStyle name="Normal 64 2 6" xfId="20486"/>
    <cellStyle name="Normal 64 2 6 2" xfId="20487"/>
    <cellStyle name="Normal 64 2 6 2 2" xfId="20488"/>
    <cellStyle name="Normal 64 2 6 3" xfId="20489"/>
    <cellStyle name="Normal 64 2 7" xfId="20490"/>
    <cellStyle name="Normal 64 2 7 2" xfId="20491"/>
    <cellStyle name="Normal 64 2 8" xfId="20492"/>
    <cellStyle name="Normal 64 2 9" xfId="20493"/>
    <cellStyle name="Normal 64 3" xfId="20494"/>
    <cellStyle name="Normal 64 3 2" xfId="20495"/>
    <cellStyle name="Normal 64 3 2 2" xfId="20496"/>
    <cellStyle name="Normal 64 3 2 2 2" xfId="20497"/>
    <cellStyle name="Normal 64 3 2 2 2 2" xfId="20498"/>
    <cellStyle name="Normal 64 3 2 2 2 2 2" xfId="20499"/>
    <cellStyle name="Normal 64 3 2 2 2 2 2 2" xfId="20500"/>
    <cellStyle name="Normal 64 3 2 2 2 2 2 2 2" xfId="20501"/>
    <cellStyle name="Normal 64 3 2 2 2 2 2 3" xfId="20502"/>
    <cellStyle name="Normal 64 3 2 2 2 2 3" xfId="20503"/>
    <cellStyle name="Normal 64 3 2 2 2 2 3 2" xfId="20504"/>
    <cellStyle name="Normal 64 3 2 2 2 2 4" xfId="20505"/>
    <cellStyle name="Normal 64 3 2 2 2 3" xfId="20506"/>
    <cellStyle name="Normal 64 3 2 2 2 3 2" xfId="20507"/>
    <cellStyle name="Normal 64 3 2 2 2 3 2 2" xfId="20508"/>
    <cellStyle name="Normal 64 3 2 2 2 3 3" xfId="20509"/>
    <cellStyle name="Normal 64 3 2 2 2 4" xfId="20510"/>
    <cellStyle name="Normal 64 3 2 2 2 4 2" xfId="20511"/>
    <cellStyle name="Normal 64 3 2 2 2 5" xfId="20512"/>
    <cellStyle name="Normal 64 3 2 2 3" xfId="20513"/>
    <cellStyle name="Normal 64 3 2 2 3 2" xfId="20514"/>
    <cellStyle name="Normal 64 3 2 2 3 2 2" xfId="20515"/>
    <cellStyle name="Normal 64 3 2 2 3 2 2 2" xfId="20516"/>
    <cellStyle name="Normal 64 3 2 2 3 2 3" xfId="20517"/>
    <cellStyle name="Normal 64 3 2 2 3 3" xfId="20518"/>
    <cellStyle name="Normal 64 3 2 2 3 3 2" xfId="20519"/>
    <cellStyle name="Normal 64 3 2 2 3 4" xfId="20520"/>
    <cellStyle name="Normal 64 3 2 2 4" xfId="20521"/>
    <cellStyle name="Normal 64 3 2 2 4 2" xfId="20522"/>
    <cellStyle name="Normal 64 3 2 2 4 2 2" xfId="20523"/>
    <cellStyle name="Normal 64 3 2 2 4 3" xfId="20524"/>
    <cellStyle name="Normal 64 3 2 2 5" xfId="20525"/>
    <cellStyle name="Normal 64 3 2 2 5 2" xfId="20526"/>
    <cellStyle name="Normal 64 3 2 2 6" xfId="20527"/>
    <cellStyle name="Normal 64 3 2 3" xfId="20528"/>
    <cellStyle name="Normal 64 3 2 3 2" xfId="20529"/>
    <cellStyle name="Normal 64 3 2 3 2 2" xfId="20530"/>
    <cellStyle name="Normal 64 3 2 3 2 2 2" xfId="20531"/>
    <cellStyle name="Normal 64 3 2 3 2 2 2 2" xfId="20532"/>
    <cellStyle name="Normal 64 3 2 3 2 2 3" xfId="20533"/>
    <cellStyle name="Normal 64 3 2 3 2 3" xfId="20534"/>
    <cellStyle name="Normal 64 3 2 3 2 3 2" xfId="20535"/>
    <cellStyle name="Normal 64 3 2 3 2 4" xfId="20536"/>
    <cellStyle name="Normal 64 3 2 3 3" xfId="20537"/>
    <cellStyle name="Normal 64 3 2 3 3 2" xfId="20538"/>
    <cellStyle name="Normal 64 3 2 3 3 2 2" xfId="20539"/>
    <cellStyle name="Normal 64 3 2 3 3 3" xfId="20540"/>
    <cellStyle name="Normal 64 3 2 3 4" xfId="20541"/>
    <cellStyle name="Normal 64 3 2 3 4 2" xfId="20542"/>
    <cellStyle name="Normal 64 3 2 3 5" xfId="20543"/>
    <cellStyle name="Normal 64 3 2 4" xfId="20544"/>
    <cellStyle name="Normal 64 3 2 4 2" xfId="20545"/>
    <cellStyle name="Normal 64 3 2 4 2 2" xfId="20546"/>
    <cellStyle name="Normal 64 3 2 4 2 2 2" xfId="20547"/>
    <cellStyle name="Normal 64 3 2 4 2 3" xfId="20548"/>
    <cellStyle name="Normal 64 3 2 4 3" xfId="20549"/>
    <cellStyle name="Normal 64 3 2 4 3 2" xfId="20550"/>
    <cellStyle name="Normal 64 3 2 4 4" xfId="20551"/>
    <cellStyle name="Normal 64 3 2 5" xfId="20552"/>
    <cellStyle name="Normal 64 3 2 5 2" xfId="20553"/>
    <cellStyle name="Normal 64 3 2 5 2 2" xfId="20554"/>
    <cellStyle name="Normal 64 3 2 5 3" xfId="20555"/>
    <cellStyle name="Normal 64 3 2 6" xfId="20556"/>
    <cellStyle name="Normal 64 3 2 6 2" xfId="20557"/>
    <cellStyle name="Normal 64 3 2 7" xfId="20558"/>
    <cellStyle name="Normal 64 3 3" xfId="20559"/>
    <cellStyle name="Normal 64 3 3 2" xfId="20560"/>
    <cellStyle name="Normal 64 3 3 2 2" xfId="20561"/>
    <cellStyle name="Normal 64 3 3 2 2 2" xfId="20562"/>
    <cellStyle name="Normal 64 3 3 2 2 2 2" xfId="20563"/>
    <cellStyle name="Normal 64 3 3 2 2 2 2 2" xfId="20564"/>
    <cellStyle name="Normal 64 3 3 2 2 2 3" xfId="20565"/>
    <cellStyle name="Normal 64 3 3 2 2 3" xfId="20566"/>
    <cellStyle name="Normal 64 3 3 2 2 3 2" xfId="20567"/>
    <cellStyle name="Normal 64 3 3 2 2 4" xfId="20568"/>
    <cellStyle name="Normal 64 3 3 2 3" xfId="20569"/>
    <cellStyle name="Normal 64 3 3 2 3 2" xfId="20570"/>
    <cellStyle name="Normal 64 3 3 2 3 2 2" xfId="20571"/>
    <cellStyle name="Normal 64 3 3 2 3 3" xfId="20572"/>
    <cellStyle name="Normal 64 3 3 2 4" xfId="20573"/>
    <cellStyle name="Normal 64 3 3 2 4 2" xfId="20574"/>
    <cellStyle name="Normal 64 3 3 2 5" xfId="20575"/>
    <cellStyle name="Normal 64 3 3 3" xfId="20576"/>
    <cellStyle name="Normal 64 3 3 3 2" xfId="20577"/>
    <cellStyle name="Normal 64 3 3 3 2 2" xfId="20578"/>
    <cellStyle name="Normal 64 3 3 3 2 2 2" xfId="20579"/>
    <cellStyle name="Normal 64 3 3 3 2 3" xfId="20580"/>
    <cellStyle name="Normal 64 3 3 3 3" xfId="20581"/>
    <cellStyle name="Normal 64 3 3 3 3 2" xfId="20582"/>
    <cellStyle name="Normal 64 3 3 3 4" xfId="20583"/>
    <cellStyle name="Normal 64 3 3 4" xfId="20584"/>
    <cellStyle name="Normal 64 3 3 4 2" xfId="20585"/>
    <cellStyle name="Normal 64 3 3 4 2 2" xfId="20586"/>
    <cellStyle name="Normal 64 3 3 4 3" xfId="20587"/>
    <cellStyle name="Normal 64 3 3 5" xfId="20588"/>
    <cellStyle name="Normal 64 3 3 5 2" xfId="20589"/>
    <cellStyle name="Normal 64 3 3 6" xfId="20590"/>
    <cellStyle name="Normal 64 3 4" xfId="20591"/>
    <cellStyle name="Normal 64 3 4 2" xfId="20592"/>
    <cellStyle name="Normal 64 3 4 2 2" xfId="20593"/>
    <cellStyle name="Normal 64 3 4 2 2 2" xfId="20594"/>
    <cellStyle name="Normal 64 3 4 2 2 2 2" xfId="20595"/>
    <cellStyle name="Normal 64 3 4 2 2 3" xfId="20596"/>
    <cellStyle name="Normal 64 3 4 2 3" xfId="20597"/>
    <cellStyle name="Normal 64 3 4 2 3 2" xfId="20598"/>
    <cellStyle name="Normal 64 3 4 2 4" xfId="20599"/>
    <cellStyle name="Normal 64 3 4 3" xfId="20600"/>
    <cellStyle name="Normal 64 3 4 3 2" xfId="20601"/>
    <cellStyle name="Normal 64 3 4 3 2 2" xfId="20602"/>
    <cellStyle name="Normal 64 3 4 3 3" xfId="20603"/>
    <cellStyle name="Normal 64 3 4 4" xfId="20604"/>
    <cellStyle name="Normal 64 3 4 4 2" xfId="20605"/>
    <cellStyle name="Normal 64 3 4 5" xfId="20606"/>
    <cellStyle name="Normal 64 3 5" xfId="20607"/>
    <cellStyle name="Normal 64 3 5 2" xfId="20608"/>
    <cellStyle name="Normal 64 3 5 2 2" xfId="20609"/>
    <cellStyle name="Normal 64 3 5 2 2 2" xfId="20610"/>
    <cellStyle name="Normal 64 3 5 2 3" xfId="20611"/>
    <cellStyle name="Normal 64 3 5 3" xfId="20612"/>
    <cellStyle name="Normal 64 3 5 3 2" xfId="20613"/>
    <cellStyle name="Normal 64 3 5 4" xfId="20614"/>
    <cellStyle name="Normal 64 3 6" xfId="20615"/>
    <cellStyle name="Normal 64 3 6 2" xfId="20616"/>
    <cellStyle name="Normal 64 3 6 2 2" xfId="20617"/>
    <cellStyle name="Normal 64 3 6 3" xfId="20618"/>
    <cellStyle name="Normal 64 3 7" xfId="20619"/>
    <cellStyle name="Normal 64 3 7 2" xfId="20620"/>
    <cellStyle name="Normal 64 3 8" xfId="20621"/>
    <cellStyle name="Normal 64 4" xfId="20622"/>
    <cellStyle name="Normal 64 4 2" xfId="20623"/>
    <cellStyle name="Normal 64 4 2 2" xfId="20624"/>
    <cellStyle name="Normal 64 4 2 2 2" xfId="20625"/>
    <cellStyle name="Normal 64 4 2 2 2 2" xfId="20626"/>
    <cellStyle name="Normal 64 4 2 2 2 2 2" xfId="20627"/>
    <cellStyle name="Normal 64 4 2 2 2 2 2 2" xfId="20628"/>
    <cellStyle name="Normal 64 4 2 2 2 2 3" xfId="20629"/>
    <cellStyle name="Normal 64 4 2 2 2 3" xfId="20630"/>
    <cellStyle name="Normal 64 4 2 2 2 3 2" xfId="20631"/>
    <cellStyle name="Normal 64 4 2 2 2 4" xfId="20632"/>
    <cellStyle name="Normal 64 4 2 2 3" xfId="20633"/>
    <cellStyle name="Normal 64 4 2 2 3 2" xfId="20634"/>
    <cellStyle name="Normal 64 4 2 2 3 2 2" xfId="20635"/>
    <cellStyle name="Normal 64 4 2 2 3 3" xfId="20636"/>
    <cellStyle name="Normal 64 4 2 2 4" xfId="20637"/>
    <cellStyle name="Normal 64 4 2 2 4 2" xfId="20638"/>
    <cellStyle name="Normal 64 4 2 2 5" xfId="20639"/>
    <cellStyle name="Normal 64 4 2 3" xfId="20640"/>
    <cellStyle name="Normal 64 4 2 3 2" xfId="20641"/>
    <cellStyle name="Normal 64 4 2 3 2 2" xfId="20642"/>
    <cellStyle name="Normal 64 4 2 3 2 2 2" xfId="20643"/>
    <cellStyle name="Normal 64 4 2 3 2 3" xfId="20644"/>
    <cellStyle name="Normal 64 4 2 3 3" xfId="20645"/>
    <cellStyle name="Normal 64 4 2 3 3 2" xfId="20646"/>
    <cellStyle name="Normal 64 4 2 3 4" xfId="20647"/>
    <cellStyle name="Normal 64 4 2 4" xfId="20648"/>
    <cellStyle name="Normal 64 4 2 4 2" xfId="20649"/>
    <cellStyle name="Normal 64 4 2 4 2 2" xfId="20650"/>
    <cellStyle name="Normal 64 4 2 4 3" xfId="20651"/>
    <cellStyle name="Normal 64 4 2 5" xfId="20652"/>
    <cellStyle name="Normal 64 4 2 5 2" xfId="20653"/>
    <cellStyle name="Normal 64 4 2 6" xfId="20654"/>
    <cellStyle name="Normal 64 4 3" xfId="20655"/>
    <cellStyle name="Normal 64 4 3 2" xfId="20656"/>
    <cellStyle name="Normal 64 4 3 2 2" xfId="20657"/>
    <cellStyle name="Normal 64 4 3 2 2 2" xfId="20658"/>
    <cellStyle name="Normal 64 4 3 2 2 2 2" xfId="20659"/>
    <cellStyle name="Normal 64 4 3 2 2 3" xfId="20660"/>
    <cellStyle name="Normal 64 4 3 2 3" xfId="20661"/>
    <cellStyle name="Normal 64 4 3 2 3 2" xfId="20662"/>
    <cellStyle name="Normal 64 4 3 2 4" xfId="20663"/>
    <cellStyle name="Normal 64 4 3 3" xfId="20664"/>
    <cellStyle name="Normal 64 4 3 3 2" xfId="20665"/>
    <cellStyle name="Normal 64 4 3 3 2 2" xfId="20666"/>
    <cellStyle name="Normal 64 4 3 3 3" xfId="20667"/>
    <cellStyle name="Normal 64 4 3 4" xfId="20668"/>
    <cellStyle name="Normal 64 4 3 4 2" xfId="20669"/>
    <cellStyle name="Normal 64 4 3 5" xfId="20670"/>
    <cellStyle name="Normal 64 4 4" xfId="20671"/>
    <cellStyle name="Normal 64 4 4 2" xfId="20672"/>
    <cellStyle name="Normal 64 4 4 2 2" xfId="20673"/>
    <cellStyle name="Normal 64 4 4 2 2 2" xfId="20674"/>
    <cellStyle name="Normal 64 4 4 2 3" xfId="20675"/>
    <cellStyle name="Normal 64 4 4 3" xfId="20676"/>
    <cellStyle name="Normal 64 4 4 3 2" xfId="20677"/>
    <cellStyle name="Normal 64 4 4 4" xfId="20678"/>
    <cellStyle name="Normal 64 4 5" xfId="20679"/>
    <cellStyle name="Normal 64 4 5 2" xfId="20680"/>
    <cellStyle name="Normal 64 4 5 2 2" xfId="20681"/>
    <cellStyle name="Normal 64 4 5 3" xfId="20682"/>
    <cellStyle name="Normal 64 4 6" xfId="20683"/>
    <cellStyle name="Normal 64 4 6 2" xfId="20684"/>
    <cellStyle name="Normal 64 4 7" xfId="20685"/>
    <cellStyle name="Normal 64 5" xfId="20686"/>
    <cellStyle name="Normal 64 5 2" xfId="20687"/>
    <cellStyle name="Normal 64 5 2 2" xfId="20688"/>
    <cellStyle name="Normal 64 5 2 2 2" xfId="20689"/>
    <cellStyle name="Normal 64 5 2 2 2 2" xfId="20690"/>
    <cellStyle name="Normal 64 5 2 2 2 2 2" xfId="20691"/>
    <cellStyle name="Normal 64 5 2 2 2 3" xfId="20692"/>
    <cellStyle name="Normal 64 5 2 2 3" xfId="20693"/>
    <cellStyle name="Normal 64 5 2 2 3 2" xfId="20694"/>
    <cellStyle name="Normal 64 5 2 2 4" xfId="20695"/>
    <cellStyle name="Normal 64 5 2 3" xfId="20696"/>
    <cellStyle name="Normal 64 5 2 3 2" xfId="20697"/>
    <cellStyle name="Normal 64 5 2 3 2 2" xfId="20698"/>
    <cellStyle name="Normal 64 5 2 3 3" xfId="20699"/>
    <cellStyle name="Normal 64 5 2 4" xfId="20700"/>
    <cellStyle name="Normal 64 5 2 4 2" xfId="20701"/>
    <cellStyle name="Normal 64 5 2 5" xfId="20702"/>
    <cellStyle name="Normal 64 5 3" xfId="20703"/>
    <cellStyle name="Normal 64 5 3 2" xfId="20704"/>
    <cellStyle name="Normal 64 5 3 2 2" xfId="20705"/>
    <cellStyle name="Normal 64 5 3 2 2 2" xfId="20706"/>
    <cellStyle name="Normal 64 5 3 2 3" xfId="20707"/>
    <cellStyle name="Normal 64 5 3 3" xfId="20708"/>
    <cellStyle name="Normal 64 5 3 3 2" xfId="20709"/>
    <cellStyle name="Normal 64 5 3 4" xfId="20710"/>
    <cellStyle name="Normal 64 5 4" xfId="20711"/>
    <cellStyle name="Normal 64 5 4 2" xfId="20712"/>
    <cellStyle name="Normal 64 5 4 2 2" xfId="20713"/>
    <cellStyle name="Normal 64 5 4 3" xfId="20714"/>
    <cellStyle name="Normal 64 5 5" xfId="20715"/>
    <cellStyle name="Normal 64 5 5 2" xfId="20716"/>
    <cellStyle name="Normal 64 5 6" xfId="20717"/>
    <cellStyle name="Normal 64 6" xfId="20718"/>
    <cellStyle name="Normal 64 6 2" xfId="20719"/>
    <cellStyle name="Normal 64 6 2 2" xfId="20720"/>
    <cellStyle name="Normal 64 6 2 2 2" xfId="20721"/>
    <cellStyle name="Normal 64 6 2 2 2 2" xfId="20722"/>
    <cellStyle name="Normal 64 6 2 2 3" xfId="20723"/>
    <cellStyle name="Normal 64 6 2 3" xfId="20724"/>
    <cellStyle name="Normal 64 6 2 3 2" xfId="20725"/>
    <cellStyle name="Normal 64 6 2 4" xfId="20726"/>
    <cellStyle name="Normal 64 6 3" xfId="20727"/>
    <cellStyle name="Normal 64 6 3 2" xfId="20728"/>
    <cellStyle name="Normal 64 6 3 2 2" xfId="20729"/>
    <cellStyle name="Normal 64 6 3 3" xfId="20730"/>
    <cellStyle name="Normal 64 6 4" xfId="20731"/>
    <cellStyle name="Normal 64 6 4 2" xfId="20732"/>
    <cellStyle name="Normal 64 6 5" xfId="20733"/>
    <cellStyle name="Normal 64 7" xfId="20734"/>
    <cellStyle name="Normal 64 7 2" xfId="20735"/>
    <cellStyle name="Normal 64 7 2 2" xfId="20736"/>
    <cellStyle name="Normal 64 7 2 2 2" xfId="20737"/>
    <cellStyle name="Normal 64 7 2 3" xfId="20738"/>
    <cellStyle name="Normal 64 7 3" xfId="20739"/>
    <cellStyle name="Normal 64 7 3 2" xfId="20740"/>
    <cellStyle name="Normal 64 7 4" xfId="20741"/>
    <cellStyle name="Normal 64 8" xfId="20742"/>
    <cellStyle name="Normal 64 8 2" xfId="20743"/>
    <cellStyle name="Normal 64 8 2 2" xfId="20744"/>
    <cellStyle name="Normal 64 8 3" xfId="20745"/>
    <cellStyle name="Normal 64 9" xfId="20746"/>
    <cellStyle name="Normal 64 9 2" xfId="20747"/>
    <cellStyle name="Normal 65" xfId="20748"/>
    <cellStyle name="Normal 65 2" xfId="20749"/>
    <cellStyle name="Normal 66" xfId="20750"/>
    <cellStyle name="Normal 66 2" xfId="20751"/>
    <cellStyle name="Normal 66 3" xfId="20752"/>
    <cellStyle name="Normal 67" xfId="20753"/>
    <cellStyle name="Normal 67 2" xfId="20754"/>
    <cellStyle name="Normal 68" xfId="20755"/>
    <cellStyle name="Normal 68 2" xfId="20756"/>
    <cellStyle name="Normal 69" xfId="20757"/>
    <cellStyle name="Normal 69 2" xfId="20758"/>
    <cellStyle name="Normal 7" xfId="2921"/>
    <cellStyle name="Normal 7 2" xfId="20760"/>
    <cellStyle name="Normal 7 3" xfId="20761"/>
    <cellStyle name="Normal 7 4" xfId="20759"/>
    <cellStyle name="Normal 7_7. Capital ASM Mar 2" xfId="20762"/>
    <cellStyle name="Normal 70" xfId="20763"/>
    <cellStyle name="Normal 70 2" xfId="20764"/>
    <cellStyle name="Normal 71" xfId="20765"/>
    <cellStyle name="Normal 71 2" xfId="20766"/>
    <cellStyle name="Normal 71 3" xfId="20767"/>
    <cellStyle name="Normal 72" xfId="20768"/>
    <cellStyle name="Normal 72 2" xfId="20769"/>
    <cellStyle name="Normal 72 3" xfId="20770"/>
    <cellStyle name="Normal 73" xfId="20771"/>
    <cellStyle name="Normal 74" xfId="20772"/>
    <cellStyle name="Normal 75" xfId="20773"/>
    <cellStyle name="Normal 76" xfId="20774"/>
    <cellStyle name="Normal 77" xfId="20775"/>
    <cellStyle name="Normal 77 10" xfId="20776"/>
    <cellStyle name="Normal 77 11" xfId="20777"/>
    <cellStyle name="Normal 77 2" xfId="20778"/>
    <cellStyle name="Normal 77 2 2" xfId="20779"/>
    <cellStyle name="Normal 77 2 2 2" xfId="20780"/>
    <cellStyle name="Normal 77 2 2 2 2" xfId="20781"/>
    <cellStyle name="Normal 77 2 2 2 2 2" xfId="20782"/>
    <cellStyle name="Normal 77 2 2 2 2 2 2" xfId="20783"/>
    <cellStyle name="Normal 77 2 2 2 2 2 2 2" xfId="20784"/>
    <cellStyle name="Normal 77 2 2 2 2 2 2 2 2" xfId="20785"/>
    <cellStyle name="Normal 77 2 2 2 2 2 2 3" xfId="20786"/>
    <cellStyle name="Normal 77 2 2 2 2 2 3" xfId="20787"/>
    <cellStyle name="Normal 77 2 2 2 2 2 3 2" xfId="20788"/>
    <cellStyle name="Normal 77 2 2 2 2 2 4" xfId="20789"/>
    <cellStyle name="Normal 77 2 2 2 2 3" xfId="20790"/>
    <cellStyle name="Normal 77 2 2 2 2 3 2" xfId="20791"/>
    <cellStyle name="Normal 77 2 2 2 2 3 2 2" xfId="20792"/>
    <cellStyle name="Normal 77 2 2 2 2 3 3" xfId="20793"/>
    <cellStyle name="Normal 77 2 2 2 2 4" xfId="20794"/>
    <cellStyle name="Normal 77 2 2 2 2 4 2" xfId="20795"/>
    <cellStyle name="Normal 77 2 2 2 2 5" xfId="20796"/>
    <cellStyle name="Normal 77 2 2 2 3" xfId="20797"/>
    <cellStyle name="Normal 77 2 2 2 3 2" xfId="20798"/>
    <cellStyle name="Normal 77 2 2 2 3 2 2" xfId="20799"/>
    <cellStyle name="Normal 77 2 2 2 3 2 2 2" xfId="20800"/>
    <cellStyle name="Normal 77 2 2 2 3 2 3" xfId="20801"/>
    <cellStyle name="Normal 77 2 2 2 3 3" xfId="20802"/>
    <cellStyle name="Normal 77 2 2 2 3 3 2" xfId="20803"/>
    <cellStyle name="Normal 77 2 2 2 3 4" xfId="20804"/>
    <cellStyle name="Normal 77 2 2 2 4" xfId="20805"/>
    <cellStyle name="Normal 77 2 2 2 4 2" xfId="20806"/>
    <cellStyle name="Normal 77 2 2 2 4 2 2" xfId="20807"/>
    <cellStyle name="Normal 77 2 2 2 4 3" xfId="20808"/>
    <cellStyle name="Normal 77 2 2 2 5" xfId="20809"/>
    <cellStyle name="Normal 77 2 2 2 5 2" xfId="20810"/>
    <cellStyle name="Normal 77 2 2 2 6" xfId="20811"/>
    <cellStyle name="Normal 77 2 2 3" xfId="20812"/>
    <cellStyle name="Normal 77 2 2 3 2" xfId="20813"/>
    <cellStyle name="Normal 77 2 2 3 2 2" xfId="20814"/>
    <cellStyle name="Normal 77 2 2 3 2 2 2" xfId="20815"/>
    <cellStyle name="Normal 77 2 2 3 2 2 2 2" xfId="20816"/>
    <cellStyle name="Normal 77 2 2 3 2 2 3" xfId="20817"/>
    <cellStyle name="Normal 77 2 2 3 2 3" xfId="20818"/>
    <cellStyle name="Normal 77 2 2 3 2 3 2" xfId="20819"/>
    <cellStyle name="Normal 77 2 2 3 2 4" xfId="20820"/>
    <cellStyle name="Normal 77 2 2 3 3" xfId="20821"/>
    <cellStyle name="Normal 77 2 2 3 3 2" xfId="20822"/>
    <cellStyle name="Normal 77 2 2 3 3 2 2" xfId="20823"/>
    <cellStyle name="Normal 77 2 2 3 3 3" xfId="20824"/>
    <cellStyle name="Normal 77 2 2 3 4" xfId="20825"/>
    <cellStyle name="Normal 77 2 2 3 4 2" xfId="20826"/>
    <cellStyle name="Normal 77 2 2 3 5" xfId="20827"/>
    <cellStyle name="Normal 77 2 2 4" xfId="20828"/>
    <cellStyle name="Normal 77 2 2 4 2" xfId="20829"/>
    <cellStyle name="Normal 77 2 2 4 2 2" xfId="20830"/>
    <cellStyle name="Normal 77 2 2 4 2 2 2" xfId="20831"/>
    <cellStyle name="Normal 77 2 2 4 2 3" xfId="20832"/>
    <cellStyle name="Normal 77 2 2 4 3" xfId="20833"/>
    <cellStyle name="Normal 77 2 2 4 3 2" xfId="20834"/>
    <cellStyle name="Normal 77 2 2 4 4" xfId="20835"/>
    <cellStyle name="Normal 77 2 2 5" xfId="20836"/>
    <cellStyle name="Normal 77 2 2 5 2" xfId="20837"/>
    <cellStyle name="Normal 77 2 2 5 2 2" xfId="20838"/>
    <cellStyle name="Normal 77 2 2 5 3" xfId="20839"/>
    <cellStyle name="Normal 77 2 2 6" xfId="20840"/>
    <cellStyle name="Normal 77 2 2 6 2" xfId="20841"/>
    <cellStyle name="Normal 77 2 2 7" xfId="20842"/>
    <cellStyle name="Normal 77 2 3" xfId="20843"/>
    <cellStyle name="Normal 77 2 3 2" xfId="20844"/>
    <cellStyle name="Normal 77 2 3 2 2" xfId="20845"/>
    <cellStyle name="Normal 77 2 3 2 2 2" xfId="20846"/>
    <cellStyle name="Normal 77 2 3 2 2 2 2" xfId="20847"/>
    <cellStyle name="Normal 77 2 3 2 2 2 2 2" xfId="20848"/>
    <cellStyle name="Normal 77 2 3 2 2 2 3" xfId="20849"/>
    <cellStyle name="Normal 77 2 3 2 2 3" xfId="20850"/>
    <cellStyle name="Normal 77 2 3 2 2 3 2" xfId="20851"/>
    <cellStyle name="Normal 77 2 3 2 2 4" xfId="20852"/>
    <cellStyle name="Normal 77 2 3 2 3" xfId="20853"/>
    <cellStyle name="Normal 77 2 3 2 3 2" xfId="20854"/>
    <cellStyle name="Normal 77 2 3 2 3 2 2" xfId="20855"/>
    <cellStyle name="Normal 77 2 3 2 3 3" xfId="20856"/>
    <cellStyle name="Normal 77 2 3 2 4" xfId="20857"/>
    <cellStyle name="Normal 77 2 3 2 4 2" xfId="20858"/>
    <cellStyle name="Normal 77 2 3 2 5" xfId="20859"/>
    <cellStyle name="Normal 77 2 3 3" xfId="20860"/>
    <cellStyle name="Normal 77 2 3 3 2" xfId="20861"/>
    <cellStyle name="Normal 77 2 3 3 2 2" xfId="20862"/>
    <cellStyle name="Normal 77 2 3 3 2 2 2" xfId="20863"/>
    <cellStyle name="Normal 77 2 3 3 2 3" xfId="20864"/>
    <cellStyle name="Normal 77 2 3 3 3" xfId="20865"/>
    <cellStyle name="Normal 77 2 3 3 3 2" xfId="20866"/>
    <cellStyle name="Normal 77 2 3 3 4" xfId="20867"/>
    <cellStyle name="Normal 77 2 3 4" xfId="20868"/>
    <cellStyle name="Normal 77 2 3 4 2" xfId="20869"/>
    <cellStyle name="Normal 77 2 3 4 2 2" xfId="20870"/>
    <cellStyle name="Normal 77 2 3 4 3" xfId="20871"/>
    <cellStyle name="Normal 77 2 3 5" xfId="20872"/>
    <cellStyle name="Normal 77 2 3 5 2" xfId="20873"/>
    <cellStyle name="Normal 77 2 3 6" xfId="20874"/>
    <cellStyle name="Normal 77 2 4" xfId="20875"/>
    <cellStyle name="Normal 77 2 4 2" xfId="20876"/>
    <cellStyle name="Normal 77 2 4 2 2" xfId="20877"/>
    <cellStyle name="Normal 77 2 4 2 2 2" xfId="20878"/>
    <cellStyle name="Normal 77 2 4 2 2 2 2" xfId="20879"/>
    <cellStyle name="Normal 77 2 4 2 2 3" xfId="20880"/>
    <cellStyle name="Normal 77 2 4 2 3" xfId="20881"/>
    <cellStyle name="Normal 77 2 4 2 3 2" xfId="20882"/>
    <cellStyle name="Normal 77 2 4 2 4" xfId="20883"/>
    <cellStyle name="Normal 77 2 4 3" xfId="20884"/>
    <cellStyle name="Normal 77 2 4 3 2" xfId="20885"/>
    <cellStyle name="Normal 77 2 4 3 2 2" xfId="20886"/>
    <cellStyle name="Normal 77 2 4 3 3" xfId="20887"/>
    <cellStyle name="Normal 77 2 4 4" xfId="20888"/>
    <cellStyle name="Normal 77 2 4 4 2" xfId="20889"/>
    <cellStyle name="Normal 77 2 4 5" xfId="20890"/>
    <cellStyle name="Normal 77 2 5" xfId="20891"/>
    <cellStyle name="Normal 77 2 5 2" xfId="20892"/>
    <cellStyle name="Normal 77 2 5 2 2" xfId="20893"/>
    <cellStyle name="Normal 77 2 5 2 2 2" xfId="20894"/>
    <cellStyle name="Normal 77 2 5 2 3" xfId="20895"/>
    <cellStyle name="Normal 77 2 5 3" xfId="20896"/>
    <cellStyle name="Normal 77 2 5 3 2" xfId="20897"/>
    <cellStyle name="Normal 77 2 5 4" xfId="20898"/>
    <cellStyle name="Normal 77 2 6" xfId="20899"/>
    <cellStyle name="Normal 77 2 6 2" xfId="20900"/>
    <cellStyle name="Normal 77 2 6 2 2" xfId="20901"/>
    <cellStyle name="Normal 77 2 6 3" xfId="20902"/>
    <cellStyle name="Normal 77 2 7" xfId="20903"/>
    <cellStyle name="Normal 77 2 7 2" xfId="20904"/>
    <cellStyle name="Normal 77 2 8" xfId="20905"/>
    <cellStyle name="Normal 77 3" xfId="20906"/>
    <cellStyle name="Normal 77 3 2" xfId="20907"/>
    <cellStyle name="Normal 77 3 2 2" xfId="20908"/>
    <cellStyle name="Normal 77 3 2 2 2" xfId="20909"/>
    <cellStyle name="Normal 77 3 2 2 2 2" xfId="20910"/>
    <cellStyle name="Normal 77 3 2 2 2 2 2" xfId="20911"/>
    <cellStyle name="Normal 77 3 2 2 2 2 2 2" xfId="20912"/>
    <cellStyle name="Normal 77 3 2 2 2 2 2 2 2" xfId="20913"/>
    <cellStyle name="Normal 77 3 2 2 2 2 2 3" xfId="20914"/>
    <cellStyle name="Normal 77 3 2 2 2 2 3" xfId="20915"/>
    <cellStyle name="Normal 77 3 2 2 2 2 3 2" xfId="20916"/>
    <cellStyle name="Normal 77 3 2 2 2 2 4" xfId="20917"/>
    <cellStyle name="Normal 77 3 2 2 2 3" xfId="20918"/>
    <cellStyle name="Normal 77 3 2 2 2 3 2" xfId="20919"/>
    <cellStyle name="Normal 77 3 2 2 2 3 2 2" xfId="20920"/>
    <cellStyle name="Normal 77 3 2 2 2 3 3" xfId="20921"/>
    <cellStyle name="Normal 77 3 2 2 2 4" xfId="20922"/>
    <cellStyle name="Normal 77 3 2 2 2 4 2" xfId="20923"/>
    <cellStyle name="Normal 77 3 2 2 2 5" xfId="20924"/>
    <cellStyle name="Normal 77 3 2 2 3" xfId="20925"/>
    <cellStyle name="Normal 77 3 2 2 3 2" xfId="20926"/>
    <cellStyle name="Normal 77 3 2 2 3 2 2" xfId="20927"/>
    <cellStyle name="Normal 77 3 2 2 3 2 2 2" xfId="20928"/>
    <cellStyle name="Normal 77 3 2 2 3 2 3" xfId="20929"/>
    <cellStyle name="Normal 77 3 2 2 3 3" xfId="20930"/>
    <cellStyle name="Normal 77 3 2 2 3 3 2" xfId="20931"/>
    <cellStyle name="Normal 77 3 2 2 3 4" xfId="20932"/>
    <cellStyle name="Normal 77 3 2 2 4" xfId="20933"/>
    <cellStyle name="Normal 77 3 2 2 4 2" xfId="20934"/>
    <cellStyle name="Normal 77 3 2 2 4 2 2" xfId="20935"/>
    <cellStyle name="Normal 77 3 2 2 4 3" xfId="20936"/>
    <cellStyle name="Normal 77 3 2 2 5" xfId="20937"/>
    <cellStyle name="Normal 77 3 2 2 5 2" xfId="20938"/>
    <cellStyle name="Normal 77 3 2 2 6" xfId="20939"/>
    <cellStyle name="Normal 77 3 2 3" xfId="20940"/>
    <cellStyle name="Normal 77 3 2 3 2" xfId="20941"/>
    <cellStyle name="Normal 77 3 2 3 2 2" xfId="20942"/>
    <cellStyle name="Normal 77 3 2 3 2 2 2" xfId="20943"/>
    <cellStyle name="Normal 77 3 2 3 2 2 2 2" xfId="20944"/>
    <cellStyle name="Normal 77 3 2 3 2 2 3" xfId="20945"/>
    <cellStyle name="Normal 77 3 2 3 2 3" xfId="20946"/>
    <cellStyle name="Normal 77 3 2 3 2 3 2" xfId="20947"/>
    <cellStyle name="Normal 77 3 2 3 2 4" xfId="20948"/>
    <cellStyle name="Normal 77 3 2 3 3" xfId="20949"/>
    <cellStyle name="Normal 77 3 2 3 3 2" xfId="20950"/>
    <cellStyle name="Normal 77 3 2 3 3 2 2" xfId="20951"/>
    <cellStyle name="Normal 77 3 2 3 3 3" xfId="20952"/>
    <cellStyle name="Normal 77 3 2 3 4" xfId="20953"/>
    <cellStyle name="Normal 77 3 2 3 4 2" xfId="20954"/>
    <cellStyle name="Normal 77 3 2 3 5" xfId="20955"/>
    <cellStyle name="Normal 77 3 2 4" xfId="20956"/>
    <cellStyle name="Normal 77 3 2 4 2" xfId="20957"/>
    <cellStyle name="Normal 77 3 2 4 2 2" xfId="20958"/>
    <cellStyle name="Normal 77 3 2 4 2 2 2" xfId="20959"/>
    <cellStyle name="Normal 77 3 2 4 2 3" xfId="20960"/>
    <cellStyle name="Normal 77 3 2 4 3" xfId="20961"/>
    <cellStyle name="Normal 77 3 2 4 3 2" xfId="20962"/>
    <cellStyle name="Normal 77 3 2 4 4" xfId="20963"/>
    <cellStyle name="Normal 77 3 2 5" xfId="20964"/>
    <cellStyle name="Normal 77 3 2 5 2" xfId="20965"/>
    <cellStyle name="Normal 77 3 2 5 2 2" xfId="20966"/>
    <cellStyle name="Normal 77 3 2 5 3" xfId="20967"/>
    <cellStyle name="Normal 77 3 2 6" xfId="20968"/>
    <cellStyle name="Normal 77 3 2 6 2" xfId="20969"/>
    <cellStyle name="Normal 77 3 2 7" xfId="20970"/>
    <cellStyle name="Normal 77 3 3" xfId="20971"/>
    <cellStyle name="Normal 77 3 3 2" xfId="20972"/>
    <cellStyle name="Normal 77 3 3 2 2" xfId="20973"/>
    <cellStyle name="Normal 77 3 3 2 2 2" xfId="20974"/>
    <cellStyle name="Normal 77 3 3 2 2 2 2" xfId="20975"/>
    <cellStyle name="Normal 77 3 3 2 2 2 2 2" xfId="20976"/>
    <cellStyle name="Normal 77 3 3 2 2 2 3" xfId="20977"/>
    <cellStyle name="Normal 77 3 3 2 2 3" xfId="20978"/>
    <cellStyle name="Normal 77 3 3 2 2 3 2" xfId="20979"/>
    <cellStyle name="Normal 77 3 3 2 2 4" xfId="20980"/>
    <cellStyle name="Normal 77 3 3 2 3" xfId="20981"/>
    <cellStyle name="Normal 77 3 3 2 3 2" xfId="20982"/>
    <cellStyle name="Normal 77 3 3 2 3 2 2" xfId="20983"/>
    <cellStyle name="Normal 77 3 3 2 3 3" xfId="20984"/>
    <cellStyle name="Normal 77 3 3 2 4" xfId="20985"/>
    <cellStyle name="Normal 77 3 3 2 4 2" xfId="20986"/>
    <cellStyle name="Normal 77 3 3 2 5" xfId="20987"/>
    <cellStyle name="Normal 77 3 3 3" xfId="20988"/>
    <cellStyle name="Normal 77 3 3 3 2" xfId="20989"/>
    <cellStyle name="Normal 77 3 3 3 2 2" xfId="20990"/>
    <cellStyle name="Normal 77 3 3 3 2 2 2" xfId="20991"/>
    <cellStyle name="Normal 77 3 3 3 2 3" xfId="20992"/>
    <cellStyle name="Normal 77 3 3 3 3" xfId="20993"/>
    <cellStyle name="Normal 77 3 3 3 3 2" xfId="20994"/>
    <cellStyle name="Normal 77 3 3 3 4" xfId="20995"/>
    <cellStyle name="Normal 77 3 3 4" xfId="20996"/>
    <cellStyle name="Normal 77 3 3 4 2" xfId="20997"/>
    <cellStyle name="Normal 77 3 3 4 2 2" xfId="20998"/>
    <cellStyle name="Normal 77 3 3 4 3" xfId="20999"/>
    <cellStyle name="Normal 77 3 3 5" xfId="21000"/>
    <cellStyle name="Normal 77 3 3 5 2" xfId="21001"/>
    <cellStyle name="Normal 77 3 3 6" xfId="21002"/>
    <cellStyle name="Normal 77 3 4" xfId="21003"/>
    <cellStyle name="Normal 77 3 4 2" xfId="21004"/>
    <cellStyle name="Normal 77 3 4 2 2" xfId="21005"/>
    <cellStyle name="Normal 77 3 4 2 2 2" xfId="21006"/>
    <cellStyle name="Normal 77 3 4 2 2 2 2" xfId="21007"/>
    <cellStyle name="Normal 77 3 4 2 2 3" xfId="21008"/>
    <cellStyle name="Normal 77 3 4 2 3" xfId="21009"/>
    <cellStyle name="Normal 77 3 4 2 3 2" xfId="21010"/>
    <cellStyle name="Normal 77 3 4 2 4" xfId="21011"/>
    <cellStyle name="Normal 77 3 4 3" xfId="21012"/>
    <cellStyle name="Normal 77 3 4 3 2" xfId="21013"/>
    <cellStyle name="Normal 77 3 4 3 2 2" xfId="21014"/>
    <cellStyle name="Normal 77 3 4 3 3" xfId="21015"/>
    <cellStyle name="Normal 77 3 4 4" xfId="21016"/>
    <cellStyle name="Normal 77 3 4 4 2" xfId="21017"/>
    <cellStyle name="Normal 77 3 4 5" xfId="21018"/>
    <cellStyle name="Normal 77 3 5" xfId="21019"/>
    <cellStyle name="Normal 77 3 5 2" xfId="21020"/>
    <cellStyle name="Normal 77 3 5 2 2" xfId="21021"/>
    <cellStyle name="Normal 77 3 5 2 2 2" xfId="21022"/>
    <cellStyle name="Normal 77 3 5 2 3" xfId="21023"/>
    <cellStyle name="Normal 77 3 5 3" xfId="21024"/>
    <cellStyle name="Normal 77 3 5 3 2" xfId="21025"/>
    <cellStyle name="Normal 77 3 5 4" xfId="21026"/>
    <cellStyle name="Normal 77 3 6" xfId="21027"/>
    <cellStyle name="Normal 77 3 6 2" xfId="21028"/>
    <cellStyle name="Normal 77 3 6 2 2" xfId="21029"/>
    <cellStyle name="Normal 77 3 6 3" xfId="21030"/>
    <cellStyle name="Normal 77 3 7" xfId="21031"/>
    <cellStyle name="Normal 77 3 7 2" xfId="21032"/>
    <cellStyle name="Normal 77 3 8" xfId="21033"/>
    <cellStyle name="Normal 77 4" xfId="21034"/>
    <cellStyle name="Normal 77 4 2" xfId="21035"/>
    <cellStyle name="Normal 77 4 2 2" xfId="21036"/>
    <cellStyle name="Normal 77 4 2 2 2" xfId="21037"/>
    <cellStyle name="Normal 77 4 2 2 2 2" xfId="21038"/>
    <cellStyle name="Normal 77 4 2 2 2 2 2" xfId="21039"/>
    <cellStyle name="Normal 77 4 2 2 2 2 2 2" xfId="21040"/>
    <cellStyle name="Normal 77 4 2 2 2 2 3" xfId="21041"/>
    <cellStyle name="Normal 77 4 2 2 2 3" xfId="21042"/>
    <cellStyle name="Normal 77 4 2 2 2 3 2" xfId="21043"/>
    <cellStyle name="Normal 77 4 2 2 2 4" xfId="21044"/>
    <cellStyle name="Normal 77 4 2 2 3" xfId="21045"/>
    <cellStyle name="Normal 77 4 2 2 3 2" xfId="21046"/>
    <cellStyle name="Normal 77 4 2 2 3 2 2" xfId="21047"/>
    <cellStyle name="Normal 77 4 2 2 3 3" xfId="21048"/>
    <cellStyle name="Normal 77 4 2 2 4" xfId="21049"/>
    <cellStyle name="Normal 77 4 2 2 4 2" xfId="21050"/>
    <cellStyle name="Normal 77 4 2 2 5" xfId="21051"/>
    <cellStyle name="Normal 77 4 2 3" xfId="21052"/>
    <cellStyle name="Normal 77 4 2 3 2" xfId="21053"/>
    <cellStyle name="Normal 77 4 2 3 2 2" xfId="21054"/>
    <cellStyle name="Normal 77 4 2 3 2 2 2" xfId="21055"/>
    <cellStyle name="Normal 77 4 2 3 2 3" xfId="21056"/>
    <cellStyle name="Normal 77 4 2 3 3" xfId="21057"/>
    <cellStyle name="Normal 77 4 2 3 3 2" xfId="21058"/>
    <cellStyle name="Normal 77 4 2 3 4" xfId="21059"/>
    <cellStyle name="Normal 77 4 2 4" xfId="21060"/>
    <cellStyle name="Normal 77 4 2 4 2" xfId="21061"/>
    <cellStyle name="Normal 77 4 2 4 2 2" xfId="21062"/>
    <cellStyle name="Normal 77 4 2 4 3" xfId="21063"/>
    <cellStyle name="Normal 77 4 2 5" xfId="21064"/>
    <cellStyle name="Normal 77 4 2 5 2" xfId="21065"/>
    <cellStyle name="Normal 77 4 2 6" xfId="21066"/>
    <cellStyle name="Normal 77 4 3" xfId="21067"/>
    <cellStyle name="Normal 77 4 3 2" xfId="21068"/>
    <cellStyle name="Normal 77 4 3 2 2" xfId="21069"/>
    <cellStyle name="Normal 77 4 3 2 2 2" xfId="21070"/>
    <cellStyle name="Normal 77 4 3 2 2 2 2" xfId="21071"/>
    <cellStyle name="Normal 77 4 3 2 2 3" xfId="21072"/>
    <cellStyle name="Normal 77 4 3 2 3" xfId="21073"/>
    <cellStyle name="Normal 77 4 3 2 3 2" xfId="21074"/>
    <cellStyle name="Normal 77 4 3 2 4" xfId="21075"/>
    <cellStyle name="Normal 77 4 3 3" xfId="21076"/>
    <cellStyle name="Normal 77 4 3 3 2" xfId="21077"/>
    <cellStyle name="Normal 77 4 3 3 2 2" xfId="21078"/>
    <cellStyle name="Normal 77 4 3 3 3" xfId="21079"/>
    <cellStyle name="Normal 77 4 3 4" xfId="21080"/>
    <cellStyle name="Normal 77 4 3 4 2" xfId="21081"/>
    <cellStyle name="Normal 77 4 3 5" xfId="21082"/>
    <cellStyle name="Normal 77 4 4" xfId="21083"/>
    <cellStyle name="Normal 77 4 4 2" xfId="21084"/>
    <cellStyle name="Normal 77 4 4 2 2" xfId="21085"/>
    <cellStyle name="Normal 77 4 4 2 2 2" xfId="21086"/>
    <cellStyle name="Normal 77 4 4 2 3" xfId="21087"/>
    <cellStyle name="Normal 77 4 4 3" xfId="21088"/>
    <cellStyle name="Normal 77 4 4 3 2" xfId="21089"/>
    <cellStyle name="Normal 77 4 4 4" xfId="21090"/>
    <cellStyle name="Normal 77 4 5" xfId="21091"/>
    <cellStyle name="Normal 77 4 5 2" xfId="21092"/>
    <cellStyle name="Normal 77 4 5 2 2" xfId="21093"/>
    <cellStyle name="Normal 77 4 5 3" xfId="21094"/>
    <cellStyle name="Normal 77 4 6" xfId="21095"/>
    <cellStyle name="Normal 77 4 6 2" xfId="21096"/>
    <cellStyle name="Normal 77 4 7" xfId="21097"/>
    <cellStyle name="Normal 77 5" xfId="21098"/>
    <cellStyle name="Normal 77 5 2" xfId="21099"/>
    <cellStyle name="Normal 77 5 2 2" xfId="21100"/>
    <cellStyle name="Normal 77 5 2 2 2" xfId="21101"/>
    <cellStyle name="Normal 77 5 2 2 2 2" xfId="21102"/>
    <cellStyle name="Normal 77 5 2 2 2 2 2" xfId="21103"/>
    <cellStyle name="Normal 77 5 2 2 2 3" xfId="21104"/>
    <cellStyle name="Normal 77 5 2 2 3" xfId="21105"/>
    <cellStyle name="Normal 77 5 2 2 3 2" xfId="21106"/>
    <cellStyle name="Normal 77 5 2 2 4" xfId="21107"/>
    <cellStyle name="Normal 77 5 2 3" xfId="21108"/>
    <cellStyle name="Normal 77 5 2 3 2" xfId="21109"/>
    <cellStyle name="Normal 77 5 2 3 2 2" xfId="21110"/>
    <cellStyle name="Normal 77 5 2 3 3" xfId="21111"/>
    <cellStyle name="Normal 77 5 2 4" xfId="21112"/>
    <cellStyle name="Normal 77 5 2 4 2" xfId="21113"/>
    <cellStyle name="Normal 77 5 2 5" xfId="21114"/>
    <cellStyle name="Normal 77 5 3" xfId="21115"/>
    <cellStyle name="Normal 77 5 3 2" xfId="21116"/>
    <cellStyle name="Normal 77 5 3 2 2" xfId="21117"/>
    <cellStyle name="Normal 77 5 3 2 2 2" xfId="21118"/>
    <cellStyle name="Normal 77 5 3 2 3" xfId="21119"/>
    <cellStyle name="Normal 77 5 3 3" xfId="21120"/>
    <cellStyle name="Normal 77 5 3 3 2" xfId="21121"/>
    <cellStyle name="Normal 77 5 3 4" xfId="21122"/>
    <cellStyle name="Normal 77 5 4" xfId="21123"/>
    <cellStyle name="Normal 77 5 4 2" xfId="21124"/>
    <cellStyle name="Normal 77 5 4 2 2" xfId="21125"/>
    <cellStyle name="Normal 77 5 4 3" xfId="21126"/>
    <cellStyle name="Normal 77 5 5" xfId="21127"/>
    <cellStyle name="Normal 77 5 5 2" xfId="21128"/>
    <cellStyle name="Normal 77 5 6" xfId="21129"/>
    <cellStyle name="Normal 77 6" xfId="21130"/>
    <cellStyle name="Normal 77 6 2" xfId="21131"/>
    <cellStyle name="Normal 77 6 2 2" xfId="21132"/>
    <cellStyle name="Normal 77 6 2 2 2" xfId="21133"/>
    <cellStyle name="Normal 77 6 2 2 2 2" xfId="21134"/>
    <cellStyle name="Normal 77 6 2 2 3" xfId="21135"/>
    <cellStyle name="Normal 77 6 2 3" xfId="21136"/>
    <cellStyle name="Normal 77 6 2 3 2" xfId="21137"/>
    <cellStyle name="Normal 77 6 2 4" xfId="21138"/>
    <cellStyle name="Normal 77 6 3" xfId="21139"/>
    <cellStyle name="Normal 77 6 3 2" xfId="21140"/>
    <cellStyle name="Normal 77 6 3 2 2" xfId="21141"/>
    <cellStyle name="Normal 77 6 3 3" xfId="21142"/>
    <cellStyle name="Normal 77 6 4" xfId="21143"/>
    <cellStyle name="Normal 77 6 4 2" xfId="21144"/>
    <cellStyle name="Normal 77 6 5" xfId="21145"/>
    <cellStyle name="Normal 77 7" xfId="21146"/>
    <cellStyle name="Normal 77 7 2" xfId="21147"/>
    <cellStyle name="Normal 77 7 2 2" xfId="21148"/>
    <cellStyle name="Normal 77 7 2 2 2" xfId="21149"/>
    <cellStyle name="Normal 77 7 2 3" xfId="21150"/>
    <cellStyle name="Normal 77 7 3" xfId="21151"/>
    <cellStyle name="Normal 77 7 3 2" xfId="21152"/>
    <cellStyle name="Normal 77 7 4" xfId="21153"/>
    <cellStyle name="Normal 77 8" xfId="21154"/>
    <cellStyle name="Normal 77 8 2" xfId="21155"/>
    <cellStyle name="Normal 77 8 2 2" xfId="21156"/>
    <cellStyle name="Normal 77 8 3" xfId="21157"/>
    <cellStyle name="Normal 77 9" xfId="21158"/>
    <cellStyle name="Normal 77 9 2" xfId="21159"/>
    <cellStyle name="Normal 78" xfId="21160"/>
    <cellStyle name="Normal 78 10" xfId="21161"/>
    <cellStyle name="Normal 78 2" xfId="21162"/>
    <cellStyle name="Normal 78 2 2" xfId="21163"/>
    <cellStyle name="Normal 78 2 2 2" xfId="21164"/>
    <cellStyle name="Normal 78 2 2 2 2" xfId="21165"/>
    <cellStyle name="Normal 78 2 2 2 2 2" xfId="21166"/>
    <cellStyle name="Normal 78 2 2 2 2 2 2" xfId="21167"/>
    <cellStyle name="Normal 78 2 2 2 2 2 2 2" xfId="21168"/>
    <cellStyle name="Normal 78 2 2 2 2 2 2 2 2" xfId="21169"/>
    <cellStyle name="Normal 78 2 2 2 2 2 2 3" xfId="21170"/>
    <cellStyle name="Normal 78 2 2 2 2 2 3" xfId="21171"/>
    <cellStyle name="Normal 78 2 2 2 2 2 3 2" xfId="21172"/>
    <cellStyle name="Normal 78 2 2 2 2 2 4" xfId="21173"/>
    <cellStyle name="Normal 78 2 2 2 2 3" xfId="21174"/>
    <cellStyle name="Normal 78 2 2 2 2 3 2" xfId="21175"/>
    <cellStyle name="Normal 78 2 2 2 2 3 2 2" xfId="21176"/>
    <cellStyle name="Normal 78 2 2 2 2 3 3" xfId="21177"/>
    <cellStyle name="Normal 78 2 2 2 2 4" xfId="21178"/>
    <cellStyle name="Normal 78 2 2 2 2 4 2" xfId="21179"/>
    <cellStyle name="Normal 78 2 2 2 2 5" xfId="21180"/>
    <cellStyle name="Normal 78 2 2 2 3" xfId="21181"/>
    <cellStyle name="Normal 78 2 2 2 3 2" xfId="21182"/>
    <cellStyle name="Normal 78 2 2 2 3 2 2" xfId="21183"/>
    <cellStyle name="Normal 78 2 2 2 3 2 2 2" xfId="21184"/>
    <cellStyle name="Normal 78 2 2 2 3 2 3" xfId="21185"/>
    <cellStyle name="Normal 78 2 2 2 3 3" xfId="21186"/>
    <cellStyle name="Normal 78 2 2 2 3 3 2" xfId="21187"/>
    <cellStyle name="Normal 78 2 2 2 3 4" xfId="21188"/>
    <cellStyle name="Normal 78 2 2 2 4" xfId="21189"/>
    <cellStyle name="Normal 78 2 2 2 4 2" xfId="21190"/>
    <cellStyle name="Normal 78 2 2 2 4 2 2" xfId="21191"/>
    <cellStyle name="Normal 78 2 2 2 4 3" xfId="21192"/>
    <cellStyle name="Normal 78 2 2 2 5" xfId="21193"/>
    <cellStyle name="Normal 78 2 2 2 5 2" xfId="21194"/>
    <cellStyle name="Normal 78 2 2 2 6" xfId="21195"/>
    <cellStyle name="Normal 78 2 2 3" xfId="21196"/>
    <cellStyle name="Normal 78 2 2 3 2" xfId="21197"/>
    <cellStyle name="Normal 78 2 2 3 2 2" xfId="21198"/>
    <cellStyle name="Normal 78 2 2 3 2 2 2" xfId="21199"/>
    <cellStyle name="Normal 78 2 2 3 2 2 2 2" xfId="21200"/>
    <cellStyle name="Normal 78 2 2 3 2 2 3" xfId="21201"/>
    <cellStyle name="Normal 78 2 2 3 2 3" xfId="21202"/>
    <cellStyle name="Normal 78 2 2 3 2 3 2" xfId="21203"/>
    <cellStyle name="Normal 78 2 2 3 2 4" xfId="21204"/>
    <cellStyle name="Normal 78 2 2 3 3" xfId="21205"/>
    <cellStyle name="Normal 78 2 2 3 3 2" xfId="21206"/>
    <cellStyle name="Normal 78 2 2 3 3 2 2" xfId="21207"/>
    <cellStyle name="Normal 78 2 2 3 3 3" xfId="21208"/>
    <cellStyle name="Normal 78 2 2 3 4" xfId="21209"/>
    <cellStyle name="Normal 78 2 2 3 4 2" xfId="21210"/>
    <cellStyle name="Normal 78 2 2 3 5" xfId="21211"/>
    <cellStyle name="Normal 78 2 2 4" xfId="21212"/>
    <cellStyle name="Normal 78 2 2 4 2" xfId="21213"/>
    <cellStyle name="Normal 78 2 2 4 2 2" xfId="21214"/>
    <cellStyle name="Normal 78 2 2 4 2 2 2" xfId="21215"/>
    <cellStyle name="Normal 78 2 2 4 2 3" xfId="21216"/>
    <cellStyle name="Normal 78 2 2 4 3" xfId="21217"/>
    <cellStyle name="Normal 78 2 2 4 3 2" xfId="21218"/>
    <cellStyle name="Normal 78 2 2 4 4" xfId="21219"/>
    <cellStyle name="Normal 78 2 2 5" xfId="21220"/>
    <cellStyle name="Normal 78 2 2 5 2" xfId="21221"/>
    <cellStyle name="Normal 78 2 2 5 2 2" xfId="21222"/>
    <cellStyle name="Normal 78 2 2 5 3" xfId="21223"/>
    <cellStyle name="Normal 78 2 2 6" xfId="21224"/>
    <cellStyle name="Normal 78 2 2 6 2" xfId="21225"/>
    <cellStyle name="Normal 78 2 2 7" xfId="21226"/>
    <cellStyle name="Normal 78 2 3" xfId="21227"/>
    <cellStyle name="Normal 78 2 3 2" xfId="21228"/>
    <cellStyle name="Normal 78 2 3 2 2" xfId="21229"/>
    <cellStyle name="Normal 78 2 3 2 2 2" xfId="21230"/>
    <cellStyle name="Normal 78 2 3 2 2 2 2" xfId="21231"/>
    <cellStyle name="Normal 78 2 3 2 2 2 2 2" xfId="21232"/>
    <cellStyle name="Normal 78 2 3 2 2 2 3" xfId="21233"/>
    <cellStyle name="Normal 78 2 3 2 2 3" xfId="21234"/>
    <cellStyle name="Normal 78 2 3 2 2 3 2" xfId="21235"/>
    <cellStyle name="Normal 78 2 3 2 2 4" xfId="21236"/>
    <cellStyle name="Normal 78 2 3 2 3" xfId="21237"/>
    <cellStyle name="Normal 78 2 3 2 3 2" xfId="21238"/>
    <cellStyle name="Normal 78 2 3 2 3 2 2" xfId="21239"/>
    <cellStyle name="Normal 78 2 3 2 3 3" xfId="21240"/>
    <cellStyle name="Normal 78 2 3 2 4" xfId="21241"/>
    <cellStyle name="Normal 78 2 3 2 4 2" xfId="21242"/>
    <cellStyle name="Normal 78 2 3 2 5" xfId="21243"/>
    <cellStyle name="Normal 78 2 3 3" xfId="21244"/>
    <cellStyle name="Normal 78 2 3 3 2" xfId="21245"/>
    <cellStyle name="Normal 78 2 3 3 2 2" xfId="21246"/>
    <cellStyle name="Normal 78 2 3 3 2 2 2" xfId="21247"/>
    <cellStyle name="Normal 78 2 3 3 2 3" xfId="21248"/>
    <cellStyle name="Normal 78 2 3 3 3" xfId="21249"/>
    <cellStyle name="Normal 78 2 3 3 3 2" xfId="21250"/>
    <cellStyle name="Normal 78 2 3 3 4" xfId="21251"/>
    <cellStyle name="Normal 78 2 3 4" xfId="21252"/>
    <cellStyle name="Normal 78 2 3 4 2" xfId="21253"/>
    <cellStyle name="Normal 78 2 3 4 2 2" xfId="21254"/>
    <cellStyle name="Normal 78 2 3 4 3" xfId="21255"/>
    <cellStyle name="Normal 78 2 3 5" xfId="21256"/>
    <cellStyle name="Normal 78 2 3 5 2" xfId="21257"/>
    <cellStyle name="Normal 78 2 3 6" xfId="21258"/>
    <cellStyle name="Normal 78 2 4" xfId="21259"/>
    <cellStyle name="Normal 78 2 4 2" xfId="21260"/>
    <cellStyle name="Normal 78 2 4 2 2" xfId="21261"/>
    <cellStyle name="Normal 78 2 4 2 2 2" xfId="21262"/>
    <cellStyle name="Normal 78 2 4 2 2 2 2" xfId="21263"/>
    <cellStyle name="Normal 78 2 4 2 2 3" xfId="21264"/>
    <cellStyle name="Normal 78 2 4 2 3" xfId="21265"/>
    <cellStyle name="Normal 78 2 4 2 3 2" xfId="21266"/>
    <cellStyle name="Normal 78 2 4 2 4" xfId="21267"/>
    <cellStyle name="Normal 78 2 4 3" xfId="21268"/>
    <cellStyle name="Normal 78 2 4 3 2" xfId="21269"/>
    <cellStyle name="Normal 78 2 4 3 2 2" xfId="21270"/>
    <cellStyle name="Normal 78 2 4 3 3" xfId="21271"/>
    <cellStyle name="Normal 78 2 4 4" xfId="21272"/>
    <cellStyle name="Normal 78 2 4 4 2" xfId="21273"/>
    <cellStyle name="Normal 78 2 4 5" xfId="21274"/>
    <cellStyle name="Normal 78 2 5" xfId="21275"/>
    <cellStyle name="Normal 78 2 5 2" xfId="21276"/>
    <cellStyle name="Normal 78 2 5 2 2" xfId="21277"/>
    <cellStyle name="Normal 78 2 5 2 2 2" xfId="21278"/>
    <cellStyle name="Normal 78 2 5 2 3" xfId="21279"/>
    <cellStyle name="Normal 78 2 5 3" xfId="21280"/>
    <cellStyle name="Normal 78 2 5 3 2" xfId="21281"/>
    <cellStyle name="Normal 78 2 5 4" xfId="21282"/>
    <cellStyle name="Normal 78 2 6" xfId="21283"/>
    <cellStyle name="Normal 78 2 6 2" xfId="21284"/>
    <cellStyle name="Normal 78 2 6 2 2" xfId="21285"/>
    <cellStyle name="Normal 78 2 6 3" xfId="21286"/>
    <cellStyle name="Normal 78 2 7" xfId="21287"/>
    <cellStyle name="Normal 78 2 7 2" xfId="21288"/>
    <cellStyle name="Normal 78 2 8" xfId="21289"/>
    <cellStyle name="Normal 78 3" xfId="21290"/>
    <cellStyle name="Normal 78 3 2" xfId="21291"/>
    <cellStyle name="Normal 78 3 2 2" xfId="21292"/>
    <cellStyle name="Normal 78 3 2 2 2" xfId="21293"/>
    <cellStyle name="Normal 78 3 2 2 2 2" xfId="21294"/>
    <cellStyle name="Normal 78 3 2 2 2 2 2" xfId="21295"/>
    <cellStyle name="Normal 78 3 2 2 2 2 2 2" xfId="21296"/>
    <cellStyle name="Normal 78 3 2 2 2 2 2 2 2" xfId="21297"/>
    <cellStyle name="Normal 78 3 2 2 2 2 2 3" xfId="21298"/>
    <cellStyle name="Normal 78 3 2 2 2 2 3" xfId="21299"/>
    <cellStyle name="Normal 78 3 2 2 2 2 3 2" xfId="21300"/>
    <cellStyle name="Normal 78 3 2 2 2 2 4" xfId="21301"/>
    <cellStyle name="Normal 78 3 2 2 2 3" xfId="21302"/>
    <cellStyle name="Normal 78 3 2 2 2 3 2" xfId="21303"/>
    <cellStyle name="Normal 78 3 2 2 2 3 2 2" xfId="21304"/>
    <cellStyle name="Normal 78 3 2 2 2 3 3" xfId="21305"/>
    <cellStyle name="Normal 78 3 2 2 2 4" xfId="21306"/>
    <cellStyle name="Normal 78 3 2 2 2 4 2" xfId="21307"/>
    <cellStyle name="Normal 78 3 2 2 2 5" xfId="21308"/>
    <cellStyle name="Normal 78 3 2 2 3" xfId="21309"/>
    <cellStyle name="Normal 78 3 2 2 3 2" xfId="21310"/>
    <cellStyle name="Normal 78 3 2 2 3 2 2" xfId="21311"/>
    <cellStyle name="Normal 78 3 2 2 3 2 2 2" xfId="21312"/>
    <cellStyle name="Normal 78 3 2 2 3 2 3" xfId="21313"/>
    <cellStyle name="Normal 78 3 2 2 3 3" xfId="21314"/>
    <cellStyle name="Normal 78 3 2 2 3 3 2" xfId="21315"/>
    <cellStyle name="Normal 78 3 2 2 3 4" xfId="21316"/>
    <cellStyle name="Normal 78 3 2 2 4" xfId="21317"/>
    <cellStyle name="Normal 78 3 2 2 4 2" xfId="21318"/>
    <cellStyle name="Normal 78 3 2 2 4 2 2" xfId="21319"/>
    <cellStyle name="Normal 78 3 2 2 4 3" xfId="21320"/>
    <cellStyle name="Normal 78 3 2 2 5" xfId="21321"/>
    <cellStyle name="Normal 78 3 2 2 5 2" xfId="21322"/>
    <cellStyle name="Normal 78 3 2 2 6" xfId="21323"/>
    <cellStyle name="Normal 78 3 2 3" xfId="21324"/>
    <cellStyle name="Normal 78 3 2 3 2" xfId="21325"/>
    <cellStyle name="Normal 78 3 2 3 2 2" xfId="21326"/>
    <cellStyle name="Normal 78 3 2 3 2 2 2" xfId="21327"/>
    <cellStyle name="Normal 78 3 2 3 2 2 2 2" xfId="21328"/>
    <cellStyle name="Normal 78 3 2 3 2 2 3" xfId="21329"/>
    <cellStyle name="Normal 78 3 2 3 2 3" xfId="21330"/>
    <cellStyle name="Normal 78 3 2 3 2 3 2" xfId="21331"/>
    <cellStyle name="Normal 78 3 2 3 2 4" xfId="21332"/>
    <cellStyle name="Normal 78 3 2 3 3" xfId="21333"/>
    <cellStyle name="Normal 78 3 2 3 3 2" xfId="21334"/>
    <cellStyle name="Normal 78 3 2 3 3 2 2" xfId="21335"/>
    <cellStyle name="Normal 78 3 2 3 3 3" xfId="21336"/>
    <cellStyle name="Normal 78 3 2 3 4" xfId="21337"/>
    <cellStyle name="Normal 78 3 2 3 4 2" xfId="21338"/>
    <cellStyle name="Normal 78 3 2 3 5" xfId="21339"/>
    <cellStyle name="Normal 78 3 2 4" xfId="21340"/>
    <cellStyle name="Normal 78 3 2 4 2" xfId="21341"/>
    <cellStyle name="Normal 78 3 2 4 2 2" xfId="21342"/>
    <cellStyle name="Normal 78 3 2 4 2 2 2" xfId="21343"/>
    <cellStyle name="Normal 78 3 2 4 2 3" xfId="21344"/>
    <cellStyle name="Normal 78 3 2 4 3" xfId="21345"/>
    <cellStyle name="Normal 78 3 2 4 3 2" xfId="21346"/>
    <cellStyle name="Normal 78 3 2 4 4" xfId="21347"/>
    <cellStyle name="Normal 78 3 2 5" xfId="21348"/>
    <cellStyle name="Normal 78 3 2 5 2" xfId="21349"/>
    <cellStyle name="Normal 78 3 2 5 2 2" xfId="21350"/>
    <cellStyle name="Normal 78 3 2 5 3" xfId="21351"/>
    <cellStyle name="Normal 78 3 2 6" xfId="21352"/>
    <cellStyle name="Normal 78 3 2 6 2" xfId="21353"/>
    <cellStyle name="Normal 78 3 2 7" xfId="21354"/>
    <cellStyle name="Normal 78 3 3" xfId="21355"/>
    <cellStyle name="Normal 78 3 3 2" xfId="21356"/>
    <cellStyle name="Normal 78 3 3 2 2" xfId="21357"/>
    <cellStyle name="Normal 78 3 3 2 2 2" xfId="21358"/>
    <cellStyle name="Normal 78 3 3 2 2 2 2" xfId="21359"/>
    <cellStyle name="Normal 78 3 3 2 2 2 2 2" xfId="21360"/>
    <cellStyle name="Normal 78 3 3 2 2 2 3" xfId="21361"/>
    <cellStyle name="Normal 78 3 3 2 2 3" xfId="21362"/>
    <cellStyle name="Normal 78 3 3 2 2 3 2" xfId="21363"/>
    <cellStyle name="Normal 78 3 3 2 2 4" xfId="21364"/>
    <cellStyle name="Normal 78 3 3 2 3" xfId="21365"/>
    <cellStyle name="Normal 78 3 3 2 3 2" xfId="21366"/>
    <cellStyle name="Normal 78 3 3 2 3 2 2" xfId="21367"/>
    <cellStyle name="Normal 78 3 3 2 3 3" xfId="21368"/>
    <cellStyle name="Normal 78 3 3 2 4" xfId="21369"/>
    <cellStyle name="Normal 78 3 3 2 4 2" xfId="21370"/>
    <cellStyle name="Normal 78 3 3 2 5" xfId="21371"/>
    <cellStyle name="Normal 78 3 3 3" xfId="21372"/>
    <cellStyle name="Normal 78 3 3 3 2" xfId="21373"/>
    <cellStyle name="Normal 78 3 3 3 2 2" xfId="21374"/>
    <cellStyle name="Normal 78 3 3 3 2 2 2" xfId="21375"/>
    <cellStyle name="Normal 78 3 3 3 2 3" xfId="21376"/>
    <cellStyle name="Normal 78 3 3 3 3" xfId="21377"/>
    <cellStyle name="Normal 78 3 3 3 3 2" xfId="21378"/>
    <cellStyle name="Normal 78 3 3 3 4" xfId="21379"/>
    <cellStyle name="Normal 78 3 3 4" xfId="21380"/>
    <cellStyle name="Normal 78 3 3 4 2" xfId="21381"/>
    <cellStyle name="Normal 78 3 3 4 2 2" xfId="21382"/>
    <cellStyle name="Normal 78 3 3 4 3" xfId="21383"/>
    <cellStyle name="Normal 78 3 3 5" xfId="21384"/>
    <cellStyle name="Normal 78 3 3 5 2" xfId="21385"/>
    <cellStyle name="Normal 78 3 3 6" xfId="21386"/>
    <cellStyle name="Normal 78 3 4" xfId="21387"/>
    <cellStyle name="Normal 78 3 4 2" xfId="21388"/>
    <cellStyle name="Normal 78 3 4 2 2" xfId="21389"/>
    <cellStyle name="Normal 78 3 4 2 2 2" xfId="21390"/>
    <cellStyle name="Normal 78 3 4 2 2 2 2" xfId="21391"/>
    <cellStyle name="Normal 78 3 4 2 2 3" xfId="21392"/>
    <cellStyle name="Normal 78 3 4 2 3" xfId="21393"/>
    <cellStyle name="Normal 78 3 4 2 3 2" xfId="21394"/>
    <cellStyle name="Normal 78 3 4 2 4" xfId="21395"/>
    <cellStyle name="Normal 78 3 4 3" xfId="21396"/>
    <cellStyle name="Normal 78 3 4 3 2" xfId="21397"/>
    <cellStyle name="Normal 78 3 4 3 2 2" xfId="21398"/>
    <cellStyle name="Normal 78 3 4 3 3" xfId="21399"/>
    <cellStyle name="Normal 78 3 4 4" xfId="21400"/>
    <cellStyle name="Normal 78 3 4 4 2" xfId="21401"/>
    <cellStyle name="Normal 78 3 4 5" xfId="21402"/>
    <cellStyle name="Normal 78 3 5" xfId="21403"/>
    <cellStyle name="Normal 78 3 5 2" xfId="21404"/>
    <cellStyle name="Normal 78 3 5 2 2" xfId="21405"/>
    <cellStyle name="Normal 78 3 5 2 2 2" xfId="21406"/>
    <cellStyle name="Normal 78 3 5 2 3" xfId="21407"/>
    <cellStyle name="Normal 78 3 5 3" xfId="21408"/>
    <cellStyle name="Normal 78 3 5 3 2" xfId="21409"/>
    <cellStyle name="Normal 78 3 5 4" xfId="21410"/>
    <cellStyle name="Normal 78 3 6" xfId="21411"/>
    <cellStyle name="Normal 78 3 6 2" xfId="21412"/>
    <cellStyle name="Normal 78 3 6 2 2" xfId="21413"/>
    <cellStyle name="Normal 78 3 6 3" xfId="21414"/>
    <cellStyle name="Normal 78 3 7" xfId="21415"/>
    <cellStyle name="Normal 78 3 7 2" xfId="21416"/>
    <cellStyle name="Normal 78 3 8" xfId="21417"/>
    <cellStyle name="Normal 78 4" xfId="21418"/>
    <cellStyle name="Normal 78 4 2" xfId="21419"/>
    <cellStyle name="Normal 78 4 2 2" xfId="21420"/>
    <cellStyle name="Normal 78 4 2 2 2" xfId="21421"/>
    <cellStyle name="Normal 78 4 2 2 2 2" xfId="21422"/>
    <cellStyle name="Normal 78 4 2 2 2 2 2" xfId="21423"/>
    <cellStyle name="Normal 78 4 2 2 2 2 2 2" xfId="21424"/>
    <cellStyle name="Normal 78 4 2 2 2 2 3" xfId="21425"/>
    <cellStyle name="Normal 78 4 2 2 2 3" xfId="21426"/>
    <cellStyle name="Normal 78 4 2 2 2 3 2" xfId="21427"/>
    <cellStyle name="Normal 78 4 2 2 2 4" xfId="21428"/>
    <cellStyle name="Normal 78 4 2 2 3" xfId="21429"/>
    <cellStyle name="Normal 78 4 2 2 3 2" xfId="21430"/>
    <cellStyle name="Normal 78 4 2 2 3 2 2" xfId="21431"/>
    <cellStyle name="Normal 78 4 2 2 3 3" xfId="21432"/>
    <cellStyle name="Normal 78 4 2 2 4" xfId="21433"/>
    <cellStyle name="Normal 78 4 2 2 4 2" xfId="21434"/>
    <cellStyle name="Normal 78 4 2 2 5" xfId="21435"/>
    <cellStyle name="Normal 78 4 2 3" xfId="21436"/>
    <cellStyle name="Normal 78 4 2 3 2" xfId="21437"/>
    <cellStyle name="Normal 78 4 2 3 2 2" xfId="21438"/>
    <cellStyle name="Normal 78 4 2 3 2 2 2" xfId="21439"/>
    <cellStyle name="Normal 78 4 2 3 2 3" xfId="21440"/>
    <cellStyle name="Normal 78 4 2 3 3" xfId="21441"/>
    <cellStyle name="Normal 78 4 2 3 3 2" xfId="21442"/>
    <cellStyle name="Normal 78 4 2 3 4" xfId="21443"/>
    <cellStyle name="Normal 78 4 2 4" xfId="21444"/>
    <cellStyle name="Normal 78 4 2 4 2" xfId="21445"/>
    <cellStyle name="Normal 78 4 2 4 2 2" xfId="21446"/>
    <cellStyle name="Normal 78 4 2 4 3" xfId="21447"/>
    <cellStyle name="Normal 78 4 2 5" xfId="21448"/>
    <cellStyle name="Normal 78 4 2 5 2" xfId="21449"/>
    <cellStyle name="Normal 78 4 2 6" xfId="21450"/>
    <cellStyle name="Normal 78 4 3" xfId="21451"/>
    <cellStyle name="Normal 78 4 3 2" xfId="21452"/>
    <cellStyle name="Normal 78 4 3 2 2" xfId="21453"/>
    <cellStyle name="Normal 78 4 3 2 2 2" xfId="21454"/>
    <cellStyle name="Normal 78 4 3 2 2 2 2" xfId="21455"/>
    <cellStyle name="Normal 78 4 3 2 2 3" xfId="21456"/>
    <cellStyle name="Normal 78 4 3 2 3" xfId="21457"/>
    <cellStyle name="Normal 78 4 3 2 3 2" xfId="21458"/>
    <cellStyle name="Normal 78 4 3 2 4" xfId="21459"/>
    <cellStyle name="Normal 78 4 3 3" xfId="21460"/>
    <cellStyle name="Normal 78 4 3 3 2" xfId="21461"/>
    <cellStyle name="Normal 78 4 3 3 2 2" xfId="21462"/>
    <cellStyle name="Normal 78 4 3 3 3" xfId="21463"/>
    <cellStyle name="Normal 78 4 3 4" xfId="21464"/>
    <cellStyle name="Normal 78 4 3 4 2" xfId="21465"/>
    <cellStyle name="Normal 78 4 3 5" xfId="21466"/>
    <cellStyle name="Normal 78 4 4" xfId="21467"/>
    <cellStyle name="Normal 78 4 4 2" xfId="21468"/>
    <cellStyle name="Normal 78 4 4 2 2" xfId="21469"/>
    <cellStyle name="Normal 78 4 4 2 2 2" xfId="21470"/>
    <cellStyle name="Normal 78 4 4 2 3" xfId="21471"/>
    <cellStyle name="Normal 78 4 4 3" xfId="21472"/>
    <cellStyle name="Normal 78 4 4 3 2" xfId="21473"/>
    <cellStyle name="Normal 78 4 4 4" xfId="21474"/>
    <cellStyle name="Normal 78 4 5" xfId="21475"/>
    <cellStyle name="Normal 78 4 5 2" xfId="21476"/>
    <cellStyle name="Normal 78 4 5 2 2" xfId="21477"/>
    <cellStyle name="Normal 78 4 5 3" xfId="21478"/>
    <cellStyle name="Normal 78 4 6" xfId="21479"/>
    <cellStyle name="Normal 78 4 6 2" xfId="21480"/>
    <cellStyle name="Normal 78 4 7" xfId="21481"/>
    <cellStyle name="Normal 78 5" xfId="21482"/>
    <cellStyle name="Normal 78 5 2" xfId="21483"/>
    <cellStyle name="Normal 78 5 2 2" xfId="21484"/>
    <cellStyle name="Normal 78 5 2 2 2" xfId="21485"/>
    <cellStyle name="Normal 78 5 2 2 2 2" xfId="21486"/>
    <cellStyle name="Normal 78 5 2 2 2 2 2" xfId="21487"/>
    <cellStyle name="Normal 78 5 2 2 2 3" xfId="21488"/>
    <cellStyle name="Normal 78 5 2 2 3" xfId="21489"/>
    <cellStyle name="Normal 78 5 2 2 3 2" xfId="21490"/>
    <cellStyle name="Normal 78 5 2 2 4" xfId="21491"/>
    <cellStyle name="Normal 78 5 2 3" xfId="21492"/>
    <cellStyle name="Normal 78 5 2 3 2" xfId="21493"/>
    <cellStyle name="Normal 78 5 2 3 2 2" xfId="21494"/>
    <cellStyle name="Normal 78 5 2 3 3" xfId="21495"/>
    <cellStyle name="Normal 78 5 2 4" xfId="21496"/>
    <cellStyle name="Normal 78 5 2 4 2" xfId="21497"/>
    <cellStyle name="Normal 78 5 2 5" xfId="21498"/>
    <cellStyle name="Normal 78 5 3" xfId="21499"/>
    <cellStyle name="Normal 78 5 3 2" xfId="21500"/>
    <cellStyle name="Normal 78 5 3 2 2" xfId="21501"/>
    <cellStyle name="Normal 78 5 3 2 2 2" xfId="21502"/>
    <cellStyle name="Normal 78 5 3 2 3" xfId="21503"/>
    <cellStyle name="Normal 78 5 3 3" xfId="21504"/>
    <cellStyle name="Normal 78 5 3 3 2" xfId="21505"/>
    <cellStyle name="Normal 78 5 3 4" xfId="21506"/>
    <cellStyle name="Normal 78 5 4" xfId="21507"/>
    <cellStyle name="Normal 78 5 4 2" xfId="21508"/>
    <cellStyle name="Normal 78 5 4 2 2" xfId="21509"/>
    <cellStyle name="Normal 78 5 4 3" xfId="21510"/>
    <cellStyle name="Normal 78 5 5" xfId="21511"/>
    <cellStyle name="Normal 78 5 5 2" xfId="21512"/>
    <cellStyle name="Normal 78 5 6" xfId="21513"/>
    <cellStyle name="Normal 78 6" xfId="21514"/>
    <cellStyle name="Normal 78 6 2" xfId="21515"/>
    <cellStyle name="Normal 78 6 2 2" xfId="21516"/>
    <cellStyle name="Normal 78 6 2 2 2" xfId="21517"/>
    <cellStyle name="Normal 78 6 2 2 2 2" xfId="21518"/>
    <cellStyle name="Normal 78 6 2 2 3" xfId="21519"/>
    <cellStyle name="Normal 78 6 2 3" xfId="21520"/>
    <cellStyle name="Normal 78 6 2 3 2" xfId="21521"/>
    <cellStyle name="Normal 78 6 2 4" xfId="21522"/>
    <cellStyle name="Normal 78 6 3" xfId="21523"/>
    <cellStyle name="Normal 78 6 3 2" xfId="21524"/>
    <cellStyle name="Normal 78 6 3 2 2" xfId="21525"/>
    <cellStyle name="Normal 78 6 3 3" xfId="21526"/>
    <cellStyle name="Normal 78 6 4" xfId="21527"/>
    <cellStyle name="Normal 78 6 4 2" xfId="21528"/>
    <cellStyle name="Normal 78 6 5" xfId="21529"/>
    <cellStyle name="Normal 78 7" xfId="21530"/>
    <cellStyle name="Normal 78 7 2" xfId="21531"/>
    <cellStyle name="Normal 78 7 2 2" xfId="21532"/>
    <cellStyle name="Normal 78 7 2 2 2" xfId="21533"/>
    <cellStyle name="Normal 78 7 2 3" xfId="21534"/>
    <cellStyle name="Normal 78 7 3" xfId="21535"/>
    <cellStyle name="Normal 78 7 3 2" xfId="21536"/>
    <cellStyle name="Normal 78 7 4" xfId="21537"/>
    <cellStyle name="Normal 78 8" xfId="21538"/>
    <cellStyle name="Normal 78 8 2" xfId="21539"/>
    <cellStyle name="Normal 78 8 2 2" xfId="21540"/>
    <cellStyle name="Normal 78 8 3" xfId="21541"/>
    <cellStyle name="Normal 78 9" xfId="21542"/>
    <cellStyle name="Normal 78 9 2" xfId="21543"/>
    <cellStyle name="Normal 79" xfId="21544"/>
    <cellStyle name="Normal 8" xfId="2922"/>
    <cellStyle name="Normal 8 2" xfId="2923"/>
    <cellStyle name="Normal 8 2 2" xfId="21545"/>
    <cellStyle name="Normal 8 3" xfId="2924"/>
    <cellStyle name="Normal 8 3 2" xfId="21546"/>
    <cellStyle name="Normal 8_7. Capital ASM Mar 2" xfId="21547"/>
    <cellStyle name="Normal 80" xfId="21548"/>
    <cellStyle name="Normal 81" xfId="21549"/>
    <cellStyle name="Normal 82" xfId="21550"/>
    <cellStyle name="Normal 83" xfId="21551"/>
    <cellStyle name="Normal 84" xfId="21552"/>
    <cellStyle name="Normal 85" xfId="21553"/>
    <cellStyle name="Normal 86" xfId="21554"/>
    <cellStyle name="Normal 87" xfId="21555"/>
    <cellStyle name="Normal 88" xfId="21556"/>
    <cellStyle name="Normal 89" xfId="21557"/>
    <cellStyle name="Normal 9" xfId="2925"/>
    <cellStyle name="Normal 9 2" xfId="21559"/>
    <cellStyle name="Normal 9 2 2" xfId="21560"/>
    <cellStyle name="Normal 9 3" xfId="21561"/>
    <cellStyle name="Normal 9 4" xfId="21558"/>
    <cellStyle name="Normal 9_7. Capital ASM Mar 2" xfId="21562"/>
    <cellStyle name="Normal 90" xfId="21563"/>
    <cellStyle name="Normal 91" xfId="21564"/>
    <cellStyle name="Normal 92" xfId="21565"/>
    <cellStyle name="Normal 93" xfId="21566"/>
    <cellStyle name="Normal 94" xfId="21567"/>
    <cellStyle name="Normal 95" xfId="21568"/>
    <cellStyle name="Normal 95 10" xfId="21569"/>
    <cellStyle name="Normal 95 2" xfId="21570"/>
    <cellStyle name="Normal 95 2 2" xfId="21571"/>
    <cellStyle name="Normal 95 2 2 2" xfId="21572"/>
    <cellStyle name="Normal 95 2 2 2 2" xfId="21573"/>
    <cellStyle name="Normal 95 2 2 2 2 2" xfId="21574"/>
    <cellStyle name="Normal 95 2 2 2 2 2 2" xfId="21575"/>
    <cellStyle name="Normal 95 2 2 2 2 2 2 2" xfId="21576"/>
    <cellStyle name="Normal 95 2 2 2 2 2 2 2 2" xfId="21577"/>
    <cellStyle name="Normal 95 2 2 2 2 2 2 3" xfId="21578"/>
    <cellStyle name="Normal 95 2 2 2 2 2 3" xfId="21579"/>
    <cellStyle name="Normal 95 2 2 2 2 2 3 2" xfId="21580"/>
    <cellStyle name="Normal 95 2 2 2 2 2 4" xfId="21581"/>
    <cellStyle name="Normal 95 2 2 2 2 3" xfId="21582"/>
    <cellStyle name="Normal 95 2 2 2 2 3 2" xfId="21583"/>
    <cellStyle name="Normal 95 2 2 2 2 3 2 2" xfId="21584"/>
    <cellStyle name="Normal 95 2 2 2 2 3 3" xfId="21585"/>
    <cellStyle name="Normal 95 2 2 2 2 4" xfId="21586"/>
    <cellStyle name="Normal 95 2 2 2 2 4 2" xfId="21587"/>
    <cellStyle name="Normal 95 2 2 2 2 5" xfId="21588"/>
    <cellStyle name="Normal 95 2 2 2 3" xfId="21589"/>
    <cellStyle name="Normal 95 2 2 2 3 2" xfId="21590"/>
    <cellStyle name="Normal 95 2 2 2 3 2 2" xfId="21591"/>
    <cellStyle name="Normal 95 2 2 2 3 2 2 2" xfId="21592"/>
    <cellStyle name="Normal 95 2 2 2 3 2 3" xfId="21593"/>
    <cellStyle name="Normal 95 2 2 2 3 3" xfId="21594"/>
    <cellStyle name="Normal 95 2 2 2 3 3 2" xfId="21595"/>
    <cellStyle name="Normal 95 2 2 2 3 4" xfId="21596"/>
    <cellStyle name="Normal 95 2 2 2 4" xfId="21597"/>
    <cellStyle name="Normal 95 2 2 2 4 2" xfId="21598"/>
    <cellStyle name="Normal 95 2 2 2 4 2 2" xfId="21599"/>
    <cellStyle name="Normal 95 2 2 2 4 3" xfId="21600"/>
    <cellStyle name="Normal 95 2 2 2 5" xfId="21601"/>
    <cellStyle name="Normal 95 2 2 2 5 2" xfId="21602"/>
    <cellStyle name="Normal 95 2 2 2 6" xfId="21603"/>
    <cellStyle name="Normal 95 2 2 3" xfId="21604"/>
    <cellStyle name="Normal 95 2 2 3 2" xfId="21605"/>
    <cellStyle name="Normal 95 2 2 3 2 2" xfId="21606"/>
    <cellStyle name="Normal 95 2 2 3 2 2 2" xfId="21607"/>
    <cellStyle name="Normal 95 2 2 3 2 2 2 2" xfId="21608"/>
    <cellStyle name="Normal 95 2 2 3 2 2 3" xfId="21609"/>
    <cellStyle name="Normal 95 2 2 3 2 3" xfId="21610"/>
    <cellStyle name="Normal 95 2 2 3 2 3 2" xfId="21611"/>
    <cellStyle name="Normal 95 2 2 3 2 4" xfId="21612"/>
    <cellStyle name="Normal 95 2 2 3 3" xfId="21613"/>
    <cellStyle name="Normal 95 2 2 3 3 2" xfId="21614"/>
    <cellStyle name="Normal 95 2 2 3 3 2 2" xfId="21615"/>
    <cellStyle name="Normal 95 2 2 3 3 3" xfId="21616"/>
    <cellStyle name="Normal 95 2 2 3 4" xfId="21617"/>
    <cellStyle name="Normal 95 2 2 3 4 2" xfId="21618"/>
    <cellStyle name="Normal 95 2 2 3 5" xfId="21619"/>
    <cellStyle name="Normal 95 2 2 4" xfId="21620"/>
    <cellStyle name="Normal 95 2 2 4 2" xfId="21621"/>
    <cellStyle name="Normal 95 2 2 4 2 2" xfId="21622"/>
    <cellStyle name="Normal 95 2 2 4 2 2 2" xfId="21623"/>
    <cellStyle name="Normal 95 2 2 4 2 3" xfId="21624"/>
    <cellStyle name="Normal 95 2 2 4 3" xfId="21625"/>
    <cellStyle name="Normal 95 2 2 4 3 2" xfId="21626"/>
    <cellStyle name="Normal 95 2 2 4 4" xfId="21627"/>
    <cellStyle name="Normal 95 2 2 5" xfId="21628"/>
    <cellStyle name="Normal 95 2 2 5 2" xfId="21629"/>
    <cellStyle name="Normal 95 2 2 5 2 2" xfId="21630"/>
    <cellStyle name="Normal 95 2 2 5 3" xfId="21631"/>
    <cellStyle name="Normal 95 2 2 6" xfId="21632"/>
    <cellStyle name="Normal 95 2 2 6 2" xfId="21633"/>
    <cellStyle name="Normal 95 2 2 7" xfId="21634"/>
    <cellStyle name="Normal 95 2 3" xfId="21635"/>
    <cellStyle name="Normal 95 2 3 2" xfId="21636"/>
    <cellStyle name="Normal 95 2 3 2 2" xfId="21637"/>
    <cellStyle name="Normal 95 2 3 2 2 2" xfId="21638"/>
    <cellStyle name="Normal 95 2 3 2 2 2 2" xfId="21639"/>
    <cellStyle name="Normal 95 2 3 2 2 2 2 2" xfId="21640"/>
    <cellStyle name="Normal 95 2 3 2 2 2 3" xfId="21641"/>
    <cellStyle name="Normal 95 2 3 2 2 3" xfId="21642"/>
    <cellStyle name="Normal 95 2 3 2 2 3 2" xfId="21643"/>
    <cellStyle name="Normal 95 2 3 2 2 4" xfId="21644"/>
    <cellStyle name="Normal 95 2 3 2 3" xfId="21645"/>
    <cellStyle name="Normal 95 2 3 2 3 2" xfId="21646"/>
    <cellStyle name="Normal 95 2 3 2 3 2 2" xfId="21647"/>
    <cellStyle name="Normal 95 2 3 2 3 3" xfId="21648"/>
    <cellStyle name="Normal 95 2 3 2 4" xfId="21649"/>
    <cellStyle name="Normal 95 2 3 2 4 2" xfId="21650"/>
    <cellStyle name="Normal 95 2 3 2 5" xfId="21651"/>
    <cellStyle name="Normal 95 2 3 3" xfId="21652"/>
    <cellStyle name="Normal 95 2 3 3 2" xfId="21653"/>
    <cellStyle name="Normal 95 2 3 3 2 2" xfId="21654"/>
    <cellStyle name="Normal 95 2 3 3 2 2 2" xfId="21655"/>
    <cellStyle name="Normal 95 2 3 3 2 3" xfId="21656"/>
    <cellStyle name="Normal 95 2 3 3 3" xfId="21657"/>
    <cellStyle name="Normal 95 2 3 3 3 2" xfId="21658"/>
    <cellStyle name="Normal 95 2 3 3 4" xfId="21659"/>
    <cellStyle name="Normal 95 2 3 4" xfId="21660"/>
    <cellStyle name="Normal 95 2 3 4 2" xfId="21661"/>
    <cellStyle name="Normal 95 2 3 4 2 2" xfId="21662"/>
    <cellStyle name="Normal 95 2 3 4 3" xfId="21663"/>
    <cellStyle name="Normal 95 2 3 5" xfId="21664"/>
    <cellStyle name="Normal 95 2 3 5 2" xfId="21665"/>
    <cellStyle name="Normal 95 2 3 6" xfId="21666"/>
    <cellStyle name="Normal 95 2 4" xfId="21667"/>
    <cellStyle name="Normal 95 2 4 2" xfId="21668"/>
    <cellStyle name="Normal 95 2 4 2 2" xfId="21669"/>
    <cellStyle name="Normal 95 2 4 2 2 2" xfId="21670"/>
    <cellStyle name="Normal 95 2 4 2 2 2 2" xfId="21671"/>
    <cellStyle name="Normal 95 2 4 2 2 3" xfId="21672"/>
    <cellStyle name="Normal 95 2 4 2 3" xfId="21673"/>
    <cellStyle name="Normal 95 2 4 2 3 2" xfId="21674"/>
    <cellStyle name="Normal 95 2 4 2 4" xfId="21675"/>
    <cellStyle name="Normal 95 2 4 3" xfId="21676"/>
    <cellStyle name="Normal 95 2 4 3 2" xfId="21677"/>
    <cellStyle name="Normal 95 2 4 3 2 2" xfId="21678"/>
    <cellStyle name="Normal 95 2 4 3 3" xfId="21679"/>
    <cellStyle name="Normal 95 2 4 4" xfId="21680"/>
    <cellStyle name="Normal 95 2 4 4 2" xfId="21681"/>
    <cellStyle name="Normal 95 2 4 5" xfId="21682"/>
    <cellStyle name="Normal 95 2 5" xfId="21683"/>
    <cellStyle name="Normal 95 2 5 2" xfId="21684"/>
    <cellStyle name="Normal 95 2 5 2 2" xfId="21685"/>
    <cellStyle name="Normal 95 2 5 2 2 2" xfId="21686"/>
    <cellStyle name="Normal 95 2 5 2 3" xfId="21687"/>
    <cellStyle name="Normal 95 2 5 3" xfId="21688"/>
    <cellStyle name="Normal 95 2 5 3 2" xfId="21689"/>
    <cellStyle name="Normal 95 2 5 4" xfId="21690"/>
    <cellStyle name="Normal 95 2 6" xfId="21691"/>
    <cellStyle name="Normal 95 2 6 2" xfId="21692"/>
    <cellStyle name="Normal 95 2 6 2 2" xfId="21693"/>
    <cellStyle name="Normal 95 2 6 3" xfId="21694"/>
    <cellStyle name="Normal 95 2 7" xfId="21695"/>
    <cellStyle name="Normal 95 2 7 2" xfId="21696"/>
    <cellStyle name="Normal 95 2 8" xfId="21697"/>
    <cellStyle name="Normal 95 3" xfId="21698"/>
    <cellStyle name="Normal 95 3 2" xfId="21699"/>
    <cellStyle name="Normal 95 3 2 2" xfId="21700"/>
    <cellStyle name="Normal 95 3 2 2 2" xfId="21701"/>
    <cellStyle name="Normal 95 3 2 2 2 2" xfId="21702"/>
    <cellStyle name="Normal 95 3 2 2 2 2 2" xfId="21703"/>
    <cellStyle name="Normal 95 3 2 2 2 2 2 2" xfId="21704"/>
    <cellStyle name="Normal 95 3 2 2 2 2 2 2 2" xfId="21705"/>
    <cellStyle name="Normal 95 3 2 2 2 2 2 3" xfId="21706"/>
    <cellStyle name="Normal 95 3 2 2 2 2 3" xfId="21707"/>
    <cellStyle name="Normal 95 3 2 2 2 2 3 2" xfId="21708"/>
    <cellStyle name="Normal 95 3 2 2 2 2 4" xfId="21709"/>
    <cellStyle name="Normal 95 3 2 2 2 3" xfId="21710"/>
    <cellStyle name="Normal 95 3 2 2 2 3 2" xfId="21711"/>
    <cellStyle name="Normal 95 3 2 2 2 3 2 2" xfId="21712"/>
    <cellStyle name="Normal 95 3 2 2 2 3 3" xfId="21713"/>
    <cellStyle name="Normal 95 3 2 2 2 4" xfId="21714"/>
    <cellStyle name="Normal 95 3 2 2 2 4 2" xfId="21715"/>
    <cellStyle name="Normal 95 3 2 2 2 5" xfId="21716"/>
    <cellStyle name="Normal 95 3 2 2 3" xfId="21717"/>
    <cellStyle name="Normal 95 3 2 2 3 2" xfId="21718"/>
    <cellStyle name="Normal 95 3 2 2 3 2 2" xfId="21719"/>
    <cellStyle name="Normal 95 3 2 2 3 2 2 2" xfId="21720"/>
    <cellStyle name="Normal 95 3 2 2 3 2 3" xfId="21721"/>
    <cellStyle name="Normal 95 3 2 2 3 3" xfId="21722"/>
    <cellStyle name="Normal 95 3 2 2 3 3 2" xfId="21723"/>
    <cellStyle name="Normal 95 3 2 2 3 4" xfId="21724"/>
    <cellStyle name="Normal 95 3 2 2 4" xfId="21725"/>
    <cellStyle name="Normal 95 3 2 2 4 2" xfId="21726"/>
    <cellStyle name="Normal 95 3 2 2 4 2 2" xfId="21727"/>
    <cellStyle name="Normal 95 3 2 2 4 3" xfId="21728"/>
    <cellStyle name="Normal 95 3 2 2 5" xfId="21729"/>
    <cellStyle name="Normal 95 3 2 2 5 2" xfId="21730"/>
    <cellStyle name="Normal 95 3 2 2 6" xfId="21731"/>
    <cellStyle name="Normal 95 3 2 3" xfId="21732"/>
    <cellStyle name="Normal 95 3 2 3 2" xfId="21733"/>
    <cellStyle name="Normal 95 3 2 3 2 2" xfId="21734"/>
    <cellStyle name="Normal 95 3 2 3 2 2 2" xfId="21735"/>
    <cellStyle name="Normal 95 3 2 3 2 2 2 2" xfId="21736"/>
    <cellStyle name="Normal 95 3 2 3 2 2 3" xfId="21737"/>
    <cellStyle name="Normal 95 3 2 3 2 3" xfId="21738"/>
    <cellStyle name="Normal 95 3 2 3 2 3 2" xfId="21739"/>
    <cellStyle name="Normal 95 3 2 3 2 4" xfId="21740"/>
    <cellStyle name="Normal 95 3 2 3 3" xfId="21741"/>
    <cellStyle name="Normal 95 3 2 3 3 2" xfId="21742"/>
    <cellStyle name="Normal 95 3 2 3 3 2 2" xfId="21743"/>
    <cellStyle name="Normal 95 3 2 3 3 3" xfId="21744"/>
    <cellStyle name="Normal 95 3 2 3 4" xfId="21745"/>
    <cellStyle name="Normal 95 3 2 3 4 2" xfId="21746"/>
    <cellStyle name="Normal 95 3 2 3 5" xfId="21747"/>
    <cellStyle name="Normal 95 3 2 4" xfId="21748"/>
    <cellStyle name="Normal 95 3 2 4 2" xfId="21749"/>
    <cellStyle name="Normal 95 3 2 4 2 2" xfId="21750"/>
    <cellStyle name="Normal 95 3 2 4 2 2 2" xfId="21751"/>
    <cellStyle name="Normal 95 3 2 4 2 3" xfId="21752"/>
    <cellStyle name="Normal 95 3 2 4 3" xfId="21753"/>
    <cellStyle name="Normal 95 3 2 4 3 2" xfId="21754"/>
    <cellStyle name="Normal 95 3 2 4 4" xfId="21755"/>
    <cellStyle name="Normal 95 3 2 5" xfId="21756"/>
    <cellStyle name="Normal 95 3 2 5 2" xfId="21757"/>
    <cellStyle name="Normal 95 3 2 5 2 2" xfId="21758"/>
    <cellStyle name="Normal 95 3 2 5 3" xfId="21759"/>
    <cellStyle name="Normal 95 3 2 6" xfId="21760"/>
    <cellStyle name="Normal 95 3 2 6 2" xfId="21761"/>
    <cellStyle name="Normal 95 3 2 7" xfId="21762"/>
    <cellStyle name="Normal 95 3 3" xfId="21763"/>
    <cellStyle name="Normal 95 3 3 2" xfId="21764"/>
    <cellStyle name="Normal 95 3 3 2 2" xfId="21765"/>
    <cellStyle name="Normal 95 3 3 2 2 2" xfId="21766"/>
    <cellStyle name="Normal 95 3 3 2 2 2 2" xfId="21767"/>
    <cellStyle name="Normal 95 3 3 2 2 2 2 2" xfId="21768"/>
    <cellStyle name="Normal 95 3 3 2 2 2 3" xfId="21769"/>
    <cellStyle name="Normal 95 3 3 2 2 3" xfId="21770"/>
    <cellStyle name="Normal 95 3 3 2 2 3 2" xfId="21771"/>
    <cellStyle name="Normal 95 3 3 2 2 4" xfId="21772"/>
    <cellStyle name="Normal 95 3 3 2 3" xfId="21773"/>
    <cellStyle name="Normal 95 3 3 2 3 2" xfId="21774"/>
    <cellStyle name="Normal 95 3 3 2 3 2 2" xfId="21775"/>
    <cellStyle name="Normal 95 3 3 2 3 3" xfId="21776"/>
    <cellStyle name="Normal 95 3 3 2 4" xfId="21777"/>
    <cellStyle name="Normal 95 3 3 2 4 2" xfId="21778"/>
    <cellStyle name="Normal 95 3 3 2 5" xfId="21779"/>
    <cellStyle name="Normal 95 3 3 3" xfId="21780"/>
    <cellStyle name="Normal 95 3 3 3 2" xfId="21781"/>
    <cellStyle name="Normal 95 3 3 3 2 2" xfId="21782"/>
    <cellStyle name="Normal 95 3 3 3 2 2 2" xfId="21783"/>
    <cellStyle name="Normal 95 3 3 3 2 3" xfId="21784"/>
    <cellStyle name="Normal 95 3 3 3 3" xfId="21785"/>
    <cellStyle name="Normal 95 3 3 3 3 2" xfId="21786"/>
    <cellStyle name="Normal 95 3 3 3 4" xfId="21787"/>
    <cellStyle name="Normal 95 3 3 4" xfId="21788"/>
    <cellStyle name="Normal 95 3 3 4 2" xfId="21789"/>
    <cellStyle name="Normal 95 3 3 4 2 2" xfId="21790"/>
    <cellStyle name="Normal 95 3 3 4 3" xfId="21791"/>
    <cellStyle name="Normal 95 3 3 5" xfId="21792"/>
    <cellStyle name="Normal 95 3 3 5 2" xfId="21793"/>
    <cellStyle name="Normal 95 3 3 6" xfId="21794"/>
    <cellStyle name="Normal 95 3 4" xfId="21795"/>
    <cellStyle name="Normal 95 3 4 2" xfId="21796"/>
    <cellStyle name="Normal 95 3 4 2 2" xfId="21797"/>
    <cellStyle name="Normal 95 3 4 2 2 2" xfId="21798"/>
    <cellStyle name="Normal 95 3 4 2 2 2 2" xfId="21799"/>
    <cellStyle name="Normal 95 3 4 2 2 3" xfId="21800"/>
    <cellStyle name="Normal 95 3 4 2 3" xfId="21801"/>
    <cellStyle name="Normal 95 3 4 2 3 2" xfId="21802"/>
    <cellStyle name="Normal 95 3 4 2 4" xfId="21803"/>
    <cellStyle name="Normal 95 3 4 3" xfId="21804"/>
    <cellStyle name="Normal 95 3 4 3 2" xfId="21805"/>
    <cellStyle name="Normal 95 3 4 3 2 2" xfId="21806"/>
    <cellStyle name="Normal 95 3 4 3 3" xfId="21807"/>
    <cellStyle name="Normal 95 3 4 4" xfId="21808"/>
    <cellStyle name="Normal 95 3 4 4 2" xfId="21809"/>
    <cellStyle name="Normal 95 3 4 5" xfId="21810"/>
    <cellStyle name="Normal 95 3 5" xfId="21811"/>
    <cellStyle name="Normal 95 3 5 2" xfId="21812"/>
    <cellStyle name="Normal 95 3 5 2 2" xfId="21813"/>
    <cellStyle name="Normal 95 3 5 2 2 2" xfId="21814"/>
    <cellStyle name="Normal 95 3 5 2 3" xfId="21815"/>
    <cellStyle name="Normal 95 3 5 3" xfId="21816"/>
    <cellStyle name="Normal 95 3 5 3 2" xfId="21817"/>
    <cellStyle name="Normal 95 3 5 4" xfId="21818"/>
    <cellStyle name="Normal 95 3 6" xfId="21819"/>
    <cellStyle name="Normal 95 3 6 2" xfId="21820"/>
    <cellStyle name="Normal 95 3 6 2 2" xfId="21821"/>
    <cellStyle name="Normal 95 3 6 3" xfId="21822"/>
    <cellStyle name="Normal 95 3 7" xfId="21823"/>
    <cellStyle name="Normal 95 3 7 2" xfId="21824"/>
    <cellStyle name="Normal 95 3 8" xfId="21825"/>
    <cellStyle name="Normal 95 4" xfId="21826"/>
    <cellStyle name="Normal 95 4 2" xfId="21827"/>
    <cellStyle name="Normal 95 4 2 2" xfId="21828"/>
    <cellStyle name="Normal 95 4 2 2 2" xfId="21829"/>
    <cellStyle name="Normal 95 4 2 2 2 2" xfId="21830"/>
    <cellStyle name="Normal 95 4 2 2 2 2 2" xfId="21831"/>
    <cellStyle name="Normal 95 4 2 2 2 2 2 2" xfId="21832"/>
    <cellStyle name="Normal 95 4 2 2 2 2 3" xfId="21833"/>
    <cellStyle name="Normal 95 4 2 2 2 3" xfId="21834"/>
    <cellStyle name="Normal 95 4 2 2 2 3 2" xfId="21835"/>
    <cellStyle name="Normal 95 4 2 2 2 4" xfId="21836"/>
    <cellStyle name="Normal 95 4 2 2 3" xfId="21837"/>
    <cellStyle name="Normal 95 4 2 2 3 2" xfId="21838"/>
    <cellStyle name="Normal 95 4 2 2 3 2 2" xfId="21839"/>
    <cellStyle name="Normal 95 4 2 2 3 3" xfId="21840"/>
    <cellStyle name="Normal 95 4 2 2 4" xfId="21841"/>
    <cellStyle name="Normal 95 4 2 2 4 2" xfId="21842"/>
    <cellStyle name="Normal 95 4 2 2 5" xfId="21843"/>
    <cellStyle name="Normal 95 4 2 3" xfId="21844"/>
    <cellStyle name="Normal 95 4 2 3 2" xfId="21845"/>
    <cellStyle name="Normal 95 4 2 3 2 2" xfId="21846"/>
    <cellStyle name="Normal 95 4 2 3 2 2 2" xfId="21847"/>
    <cellStyle name="Normal 95 4 2 3 2 3" xfId="21848"/>
    <cellStyle name="Normal 95 4 2 3 3" xfId="21849"/>
    <cellStyle name="Normal 95 4 2 3 3 2" xfId="21850"/>
    <cellStyle name="Normal 95 4 2 3 4" xfId="21851"/>
    <cellStyle name="Normal 95 4 2 4" xfId="21852"/>
    <cellStyle name="Normal 95 4 2 4 2" xfId="21853"/>
    <cellStyle name="Normal 95 4 2 4 2 2" xfId="21854"/>
    <cellStyle name="Normal 95 4 2 4 3" xfId="21855"/>
    <cellStyle name="Normal 95 4 2 5" xfId="21856"/>
    <cellStyle name="Normal 95 4 2 5 2" xfId="21857"/>
    <cellStyle name="Normal 95 4 2 6" xfId="21858"/>
    <cellStyle name="Normal 95 4 3" xfId="21859"/>
    <cellStyle name="Normal 95 4 3 2" xfId="21860"/>
    <cellStyle name="Normal 95 4 3 2 2" xfId="21861"/>
    <cellStyle name="Normal 95 4 3 2 2 2" xfId="21862"/>
    <cellStyle name="Normal 95 4 3 2 2 2 2" xfId="21863"/>
    <cellStyle name="Normal 95 4 3 2 2 3" xfId="21864"/>
    <cellStyle name="Normal 95 4 3 2 3" xfId="21865"/>
    <cellStyle name="Normal 95 4 3 2 3 2" xfId="21866"/>
    <cellStyle name="Normal 95 4 3 2 4" xfId="21867"/>
    <cellStyle name="Normal 95 4 3 3" xfId="21868"/>
    <cellStyle name="Normal 95 4 3 3 2" xfId="21869"/>
    <cellStyle name="Normal 95 4 3 3 2 2" xfId="21870"/>
    <cellStyle name="Normal 95 4 3 3 3" xfId="21871"/>
    <cellStyle name="Normal 95 4 3 4" xfId="21872"/>
    <cellStyle name="Normal 95 4 3 4 2" xfId="21873"/>
    <cellStyle name="Normal 95 4 3 5" xfId="21874"/>
    <cellStyle name="Normal 95 4 4" xfId="21875"/>
    <cellStyle name="Normal 95 4 4 2" xfId="21876"/>
    <cellStyle name="Normal 95 4 4 2 2" xfId="21877"/>
    <cellStyle name="Normal 95 4 4 2 2 2" xfId="21878"/>
    <cellStyle name="Normal 95 4 4 2 3" xfId="21879"/>
    <cellStyle name="Normal 95 4 4 3" xfId="21880"/>
    <cellStyle name="Normal 95 4 4 3 2" xfId="21881"/>
    <cellStyle name="Normal 95 4 4 4" xfId="21882"/>
    <cellStyle name="Normal 95 4 5" xfId="21883"/>
    <cellStyle name="Normal 95 4 5 2" xfId="21884"/>
    <cellStyle name="Normal 95 4 5 2 2" xfId="21885"/>
    <cellStyle name="Normal 95 4 5 3" xfId="21886"/>
    <cellStyle name="Normal 95 4 6" xfId="21887"/>
    <cellStyle name="Normal 95 4 6 2" xfId="21888"/>
    <cellStyle name="Normal 95 4 7" xfId="21889"/>
    <cellStyle name="Normal 95 5" xfId="21890"/>
    <cellStyle name="Normal 95 5 2" xfId="21891"/>
    <cellStyle name="Normal 95 5 2 2" xfId="21892"/>
    <cellStyle name="Normal 95 5 2 2 2" xfId="21893"/>
    <cellStyle name="Normal 95 5 2 2 2 2" xfId="21894"/>
    <cellStyle name="Normal 95 5 2 2 2 2 2" xfId="21895"/>
    <cellStyle name="Normal 95 5 2 2 2 3" xfId="21896"/>
    <cellStyle name="Normal 95 5 2 2 3" xfId="21897"/>
    <cellStyle name="Normal 95 5 2 2 3 2" xfId="21898"/>
    <cellStyle name="Normal 95 5 2 2 4" xfId="21899"/>
    <cellStyle name="Normal 95 5 2 3" xfId="21900"/>
    <cellStyle name="Normal 95 5 2 3 2" xfId="21901"/>
    <cellStyle name="Normal 95 5 2 3 2 2" xfId="21902"/>
    <cellStyle name="Normal 95 5 2 3 3" xfId="21903"/>
    <cellStyle name="Normal 95 5 2 4" xfId="21904"/>
    <cellStyle name="Normal 95 5 2 4 2" xfId="21905"/>
    <cellStyle name="Normal 95 5 2 5" xfId="21906"/>
    <cellStyle name="Normal 95 5 3" xfId="21907"/>
    <cellStyle name="Normal 95 5 3 2" xfId="21908"/>
    <cellStyle name="Normal 95 5 3 2 2" xfId="21909"/>
    <cellStyle name="Normal 95 5 3 2 2 2" xfId="21910"/>
    <cellStyle name="Normal 95 5 3 2 3" xfId="21911"/>
    <cellStyle name="Normal 95 5 3 3" xfId="21912"/>
    <cellStyle name="Normal 95 5 3 3 2" xfId="21913"/>
    <cellStyle name="Normal 95 5 3 4" xfId="21914"/>
    <cellStyle name="Normal 95 5 4" xfId="21915"/>
    <cellStyle name="Normal 95 5 4 2" xfId="21916"/>
    <cellStyle name="Normal 95 5 4 2 2" xfId="21917"/>
    <cellStyle name="Normal 95 5 4 3" xfId="21918"/>
    <cellStyle name="Normal 95 5 5" xfId="21919"/>
    <cellStyle name="Normal 95 5 5 2" xfId="21920"/>
    <cellStyle name="Normal 95 5 6" xfId="21921"/>
    <cellStyle name="Normal 95 6" xfId="21922"/>
    <cellStyle name="Normal 95 6 2" xfId="21923"/>
    <cellStyle name="Normal 95 6 2 2" xfId="21924"/>
    <cellStyle name="Normal 95 6 2 2 2" xfId="21925"/>
    <cellStyle name="Normal 95 6 2 2 2 2" xfId="21926"/>
    <cellStyle name="Normal 95 6 2 2 3" xfId="21927"/>
    <cellStyle name="Normal 95 6 2 3" xfId="21928"/>
    <cellStyle name="Normal 95 6 2 3 2" xfId="21929"/>
    <cellStyle name="Normal 95 6 2 4" xfId="21930"/>
    <cellStyle name="Normal 95 6 3" xfId="21931"/>
    <cellStyle name="Normal 95 6 3 2" xfId="21932"/>
    <cellStyle name="Normal 95 6 3 2 2" xfId="21933"/>
    <cellStyle name="Normal 95 6 3 3" xfId="21934"/>
    <cellStyle name="Normal 95 6 4" xfId="21935"/>
    <cellStyle name="Normal 95 6 4 2" xfId="21936"/>
    <cellStyle name="Normal 95 6 5" xfId="21937"/>
    <cellStyle name="Normal 95 7" xfId="21938"/>
    <cellStyle name="Normal 95 7 2" xfId="21939"/>
    <cellStyle name="Normal 95 7 2 2" xfId="21940"/>
    <cellStyle name="Normal 95 7 2 2 2" xfId="21941"/>
    <cellStyle name="Normal 95 7 2 3" xfId="21942"/>
    <cellStyle name="Normal 95 7 3" xfId="21943"/>
    <cellStyle name="Normal 95 7 3 2" xfId="21944"/>
    <cellStyle name="Normal 95 7 4" xfId="21945"/>
    <cellStyle name="Normal 95 8" xfId="21946"/>
    <cellStyle name="Normal 95 8 2" xfId="21947"/>
    <cellStyle name="Normal 95 8 2 2" xfId="21948"/>
    <cellStyle name="Normal 95 8 3" xfId="21949"/>
    <cellStyle name="Normal 95 9" xfId="21950"/>
    <cellStyle name="Normal 95 9 2" xfId="21951"/>
    <cellStyle name="Normal 96" xfId="21952"/>
    <cellStyle name="Normal 96 10" xfId="21953"/>
    <cellStyle name="Normal 96 2" xfId="21954"/>
    <cellStyle name="Normal 96 2 2" xfId="21955"/>
    <cellStyle name="Normal 96 2 2 2" xfId="21956"/>
    <cellStyle name="Normal 96 2 2 2 2" xfId="21957"/>
    <cellStyle name="Normal 96 2 2 2 2 2" xfId="21958"/>
    <cellStyle name="Normal 96 2 2 2 2 2 2" xfId="21959"/>
    <cellStyle name="Normal 96 2 2 2 2 2 2 2" xfId="21960"/>
    <cellStyle name="Normal 96 2 2 2 2 2 2 2 2" xfId="21961"/>
    <cellStyle name="Normal 96 2 2 2 2 2 2 3" xfId="21962"/>
    <cellStyle name="Normal 96 2 2 2 2 2 3" xfId="21963"/>
    <cellStyle name="Normal 96 2 2 2 2 2 3 2" xfId="21964"/>
    <cellStyle name="Normal 96 2 2 2 2 2 4" xfId="21965"/>
    <cellStyle name="Normal 96 2 2 2 2 3" xfId="21966"/>
    <cellStyle name="Normal 96 2 2 2 2 3 2" xfId="21967"/>
    <cellStyle name="Normal 96 2 2 2 2 3 2 2" xfId="21968"/>
    <cellStyle name="Normal 96 2 2 2 2 3 3" xfId="21969"/>
    <cellStyle name="Normal 96 2 2 2 2 4" xfId="21970"/>
    <cellStyle name="Normal 96 2 2 2 2 4 2" xfId="21971"/>
    <cellStyle name="Normal 96 2 2 2 2 5" xfId="21972"/>
    <cellStyle name="Normal 96 2 2 2 3" xfId="21973"/>
    <cellStyle name="Normal 96 2 2 2 3 2" xfId="21974"/>
    <cellStyle name="Normal 96 2 2 2 3 2 2" xfId="21975"/>
    <cellStyle name="Normal 96 2 2 2 3 2 2 2" xfId="21976"/>
    <cellStyle name="Normal 96 2 2 2 3 2 3" xfId="21977"/>
    <cellStyle name="Normal 96 2 2 2 3 3" xfId="21978"/>
    <cellStyle name="Normal 96 2 2 2 3 3 2" xfId="21979"/>
    <cellStyle name="Normal 96 2 2 2 3 4" xfId="21980"/>
    <cellStyle name="Normal 96 2 2 2 4" xfId="21981"/>
    <cellStyle name="Normal 96 2 2 2 4 2" xfId="21982"/>
    <cellStyle name="Normal 96 2 2 2 4 2 2" xfId="21983"/>
    <cellStyle name="Normal 96 2 2 2 4 3" xfId="21984"/>
    <cellStyle name="Normal 96 2 2 2 5" xfId="21985"/>
    <cellStyle name="Normal 96 2 2 2 5 2" xfId="21986"/>
    <cellStyle name="Normal 96 2 2 2 6" xfId="21987"/>
    <cellStyle name="Normal 96 2 2 3" xfId="21988"/>
    <cellStyle name="Normal 96 2 2 3 2" xfId="21989"/>
    <cellStyle name="Normal 96 2 2 3 2 2" xfId="21990"/>
    <cellStyle name="Normal 96 2 2 3 2 2 2" xfId="21991"/>
    <cellStyle name="Normal 96 2 2 3 2 2 2 2" xfId="21992"/>
    <cellStyle name="Normal 96 2 2 3 2 2 3" xfId="21993"/>
    <cellStyle name="Normal 96 2 2 3 2 3" xfId="21994"/>
    <cellStyle name="Normal 96 2 2 3 2 3 2" xfId="21995"/>
    <cellStyle name="Normal 96 2 2 3 2 4" xfId="21996"/>
    <cellStyle name="Normal 96 2 2 3 3" xfId="21997"/>
    <cellStyle name="Normal 96 2 2 3 3 2" xfId="21998"/>
    <cellStyle name="Normal 96 2 2 3 3 2 2" xfId="21999"/>
    <cellStyle name="Normal 96 2 2 3 3 3" xfId="22000"/>
    <cellStyle name="Normal 96 2 2 3 4" xfId="22001"/>
    <cellStyle name="Normal 96 2 2 3 4 2" xfId="22002"/>
    <cellStyle name="Normal 96 2 2 3 5" xfId="22003"/>
    <cellStyle name="Normal 96 2 2 4" xfId="22004"/>
    <cellStyle name="Normal 96 2 2 4 2" xfId="22005"/>
    <cellStyle name="Normal 96 2 2 4 2 2" xfId="22006"/>
    <cellStyle name="Normal 96 2 2 4 2 2 2" xfId="22007"/>
    <cellStyle name="Normal 96 2 2 4 2 3" xfId="22008"/>
    <cellStyle name="Normal 96 2 2 4 3" xfId="22009"/>
    <cellStyle name="Normal 96 2 2 4 3 2" xfId="22010"/>
    <cellStyle name="Normal 96 2 2 4 4" xfId="22011"/>
    <cellStyle name="Normal 96 2 2 5" xfId="22012"/>
    <cellStyle name="Normal 96 2 2 5 2" xfId="22013"/>
    <cellStyle name="Normal 96 2 2 5 2 2" xfId="22014"/>
    <cellStyle name="Normal 96 2 2 5 3" xfId="22015"/>
    <cellStyle name="Normal 96 2 2 6" xfId="22016"/>
    <cellStyle name="Normal 96 2 2 6 2" xfId="22017"/>
    <cellStyle name="Normal 96 2 2 7" xfId="22018"/>
    <cellStyle name="Normal 96 2 3" xfId="22019"/>
    <cellStyle name="Normal 96 2 3 2" xfId="22020"/>
    <cellStyle name="Normal 96 2 3 2 2" xfId="22021"/>
    <cellStyle name="Normal 96 2 3 2 2 2" xfId="22022"/>
    <cellStyle name="Normal 96 2 3 2 2 2 2" xfId="22023"/>
    <cellStyle name="Normal 96 2 3 2 2 2 2 2" xfId="22024"/>
    <cellStyle name="Normal 96 2 3 2 2 2 3" xfId="22025"/>
    <cellStyle name="Normal 96 2 3 2 2 3" xfId="22026"/>
    <cellStyle name="Normal 96 2 3 2 2 3 2" xfId="22027"/>
    <cellStyle name="Normal 96 2 3 2 2 4" xfId="22028"/>
    <cellStyle name="Normal 96 2 3 2 3" xfId="22029"/>
    <cellStyle name="Normal 96 2 3 2 3 2" xfId="22030"/>
    <cellStyle name="Normal 96 2 3 2 3 2 2" xfId="22031"/>
    <cellStyle name="Normal 96 2 3 2 3 3" xfId="22032"/>
    <cellStyle name="Normal 96 2 3 2 4" xfId="22033"/>
    <cellStyle name="Normal 96 2 3 2 4 2" xfId="22034"/>
    <cellStyle name="Normal 96 2 3 2 5" xfId="22035"/>
    <cellStyle name="Normal 96 2 3 3" xfId="22036"/>
    <cellStyle name="Normal 96 2 3 3 2" xfId="22037"/>
    <cellStyle name="Normal 96 2 3 3 2 2" xfId="22038"/>
    <cellStyle name="Normal 96 2 3 3 2 2 2" xfId="22039"/>
    <cellStyle name="Normal 96 2 3 3 2 3" xfId="22040"/>
    <cellStyle name="Normal 96 2 3 3 3" xfId="22041"/>
    <cellStyle name="Normal 96 2 3 3 3 2" xfId="22042"/>
    <cellStyle name="Normal 96 2 3 3 4" xfId="22043"/>
    <cellStyle name="Normal 96 2 3 4" xfId="22044"/>
    <cellStyle name="Normal 96 2 3 4 2" xfId="22045"/>
    <cellStyle name="Normal 96 2 3 4 2 2" xfId="22046"/>
    <cellStyle name="Normal 96 2 3 4 3" xfId="22047"/>
    <cellStyle name="Normal 96 2 3 5" xfId="22048"/>
    <cellStyle name="Normal 96 2 3 5 2" xfId="22049"/>
    <cellStyle name="Normal 96 2 3 6" xfId="22050"/>
    <cellStyle name="Normal 96 2 4" xfId="22051"/>
    <cellStyle name="Normal 96 2 4 2" xfId="22052"/>
    <cellStyle name="Normal 96 2 4 2 2" xfId="22053"/>
    <cellStyle name="Normal 96 2 4 2 2 2" xfId="22054"/>
    <cellStyle name="Normal 96 2 4 2 2 2 2" xfId="22055"/>
    <cellStyle name="Normal 96 2 4 2 2 3" xfId="22056"/>
    <cellStyle name="Normal 96 2 4 2 3" xfId="22057"/>
    <cellStyle name="Normal 96 2 4 2 3 2" xfId="22058"/>
    <cellStyle name="Normal 96 2 4 2 4" xfId="22059"/>
    <cellStyle name="Normal 96 2 4 3" xfId="22060"/>
    <cellStyle name="Normal 96 2 4 3 2" xfId="22061"/>
    <cellStyle name="Normal 96 2 4 3 2 2" xfId="22062"/>
    <cellStyle name="Normal 96 2 4 3 3" xfId="22063"/>
    <cellStyle name="Normal 96 2 4 4" xfId="22064"/>
    <cellStyle name="Normal 96 2 4 4 2" xfId="22065"/>
    <cellStyle name="Normal 96 2 4 5" xfId="22066"/>
    <cellStyle name="Normal 96 2 5" xfId="22067"/>
    <cellStyle name="Normal 96 2 5 2" xfId="22068"/>
    <cellStyle name="Normal 96 2 5 2 2" xfId="22069"/>
    <cellStyle name="Normal 96 2 5 2 2 2" xfId="22070"/>
    <cellStyle name="Normal 96 2 5 2 3" xfId="22071"/>
    <cellStyle name="Normal 96 2 5 3" xfId="22072"/>
    <cellStyle name="Normal 96 2 5 3 2" xfId="22073"/>
    <cellStyle name="Normal 96 2 5 4" xfId="22074"/>
    <cellStyle name="Normal 96 2 6" xfId="22075"/>
    <cellStyle name="Normal 96 2 6 2" xfId="22076"/>
    <cellStyle name="Normal 96 2 6 2 2" xfId="22077"/>
    <cellStyle name="Normal 96 2 6 3" xfId="22078"/>
    <cellStyle name="Normal 96 2 7" xfId="22079"/>
    <cellStyle name="Normal 96 2 7 2" xfId="22080"/>
    <cellStyle name="Normal 96 2 8" xfId="22081"/>
    <cellStyle name="Normal 96 3" xfId="22082"/>
    <cellStyle name="Normal 96 3 2" xfId="22083"/>
    <cellStyle name="Normal 96 3 2 2" xfId="22084"/>
    <cellStyle name="Normal 96 3 2 2 2" xfId="22085"/>
    <cellStyle name="Normal 96 3 2 2 2 2" xfId="22086"/>
    <cellStyle name="Normal 96 3 2 2 2 2 2" xfId="22087"/>
    <cellStyle name="Normal 96 3 2 2 2 2 2 2" xfId="22088"/>
    <cellStyle name="Normal 96 3 2 2 2 2 2 2 2" xfId="22089"/>
    <cellStyle name="Normal 96 3 2 2 2 2 2 3" xfId="22090"/>
    <cellStyle name="Normal 96 3 2 2 2 2 3" xfId="22091"/>
    <cellStyle name="Normal 96 3 2 2 2 2 3 2" xfId="22092"/>
    <cellStyle name="Normal 96 3 2 2 2 2 4" xfId="22093"/>
    <cellStyle name="Normal 96 3 2 2 2 3" xfId="22094"/>
    <cellStyle name="Normal 96 3 2 2 2 3 2" xfId="22095"/>
    <cellStyle name="Normal 96 3 2 2 2 3 2 2" xfId="22096"/>
    <cellStyle name="Normal 96 3 2 2 2 3 3" xfId="22097"/>
    <cellStyle name="Normal 96 3 2 2 2 4" xfId="22098"/>
    <cellStyle name="Normal 96 3 2 2 2 4 2" xfId="22099"/>
    <cellStyle name="Normal 96 3 2 2 2 5" xfId="22100"/>
    <cellStyle name="Normal 96 3 2 2 3" xfId="22101"/>
    <cellStyle name="Normal 96 3 2 2 3 2" xfId="22102"/>
    <cellStyle name="Normal 96 3 2 2 3 2 2" xfId="22103"/>
    <cellStyle name="Normal 96 3 2 2 3 2 2 2" xfId="22104"/>
    <cellStyle name="Normal 96 3 2 2 3 2 3" xfId="22105"/>
    <cellStyle name="Normal 96 3 2 2 3 3" xfId="22106"/>
    <cellStyle name="Normal 96 3 2 2 3 3 2" xfId="22107"/>
    <cellStyle name="Normal 96 3 2 2 3 4" xfId="22108"/>
    <cellStyle name="Normal 96 3 2 2 4" xfId="22109"/>
    <cellStyle name="Normal 96 3 2 2 4 2" xfId="22110"/>
    <cellStyle name="Normal 96 3 2 2 4 2 2" xfId="22111"/>
    <cellStyle name="Normal 96 3 2 2 4 3" xfId="22112"/>
    <cellStyle name="Normal 96 3 2 2 5" xfId="22113"/>
    <cellStyle name="Normal 96 3 2 2 5 2" xfId="22114"/>
    <cellStyle name="Normal 96 3 2 2 6" xfId="22115"/>
    <cellStyle name="Normal 96 3 2 3" xfId="22116"/>
    <cellStyle name="Normal 96 3 2 3 2" xfId="22117"/>
    <cellStyle name="Normal 96 3 2 3 2 2" xfId="22118"/>
    <cellStyle name="Normal 96 3 2 3 2 2 2" xfId="22119"/>
    <cellStyle name="Normal 96 3 2 3 2 2 2 2" xfId="22120"/>
    <cellStyle name="Normal 96 3 2 3 2 2 3" xfId="22121"/>
    <cellStyle name="Normal 96 3 2 3 2 3" xfId="22122"/>
    <cellStyle name="Normal 96 3 2 3 2 3 2" xfId="22123"/>
    <cellStyle name="Normal 96 3 2 3 2 4" xfId="22124"/>
    <cellStyle name="Normal 96 3 2 3 3" xfId="22125"/>
    <cellStyle name="Normal 96 3 2 3 3 2" xfId="22126"/>
    <cellStyle name="Normal 96 3 2 3 3 2 2" xfId="22127"/>
    <cellStyle name="Normal 96 3 2 3 3 3" xfId="22128"/>
    <cellStyle name="Normal 96 3 2 3 4" xfId="22129"/>
    <cellStyle name="Normal 96 3 2 3 4 2" xfId="22130"/>
    <cellStyle name="Normal 96 3 2 3 5" xfId="22131"/>
    <cellStyle name="Normal 96 3 2 4" xfId="22132"/>
    <cellStyle name="Normal 96 3 2 4 2" xfId="22133"/>
    <cellStyle name="Normal 96 3 2 4 2 2" xfId="22134"/>
    <cellStyle name="Normal 96 3 2 4 2 2 2" xfId="22135"/>
    <cellStyle name="Normal 96 3 2 4 2 3" xfId="22136"/>
    <cellStyle name="Normal 96 3 2 4 3" xfId="22137"/>
    <cellStyle name="Normal 96 3 2 4 3 2" xfId="22138"/>
    <cellStyle name="Normal 96 3 2 4 4" xfId="22139"/>
    <cellStyle name="Normal 96 3 2 5" xfId="22140"/>
    <cellStyle name="Normal 96 3 2 5 2" xfId="22141"/>
    <cellStyle name="Normal 96 3 2 5 2 2" xfId="22142"/>
    <cellStyle name="Normal 96 3 2 5 3" xfId="22143"/>
    <cellStyle name="Normal 96 3 2 6" xfId="22144"/>
    <cellStyle name="Normal 96 3 2 6 2" xfId="22145"/>
    <cellStyle name="Normal 96 3 2 7" xfId="22146"/>
    <cellStyle name="Normal 96 3 3" xfId="22147"/>
    <cellStyle name="Normal 96 3 3 2" xfId="22148"/>
    <cellStyle name="Normal 96 3 3 2 2" xfId="22149"/>
    <cellStyle name="Normal 96 3 3 2 2 2" xfId="22150"/>
    <cellStyle name="Normal 96 3 3 2 2 2 2" xfId="22151"/>
    <cellStyle name="Normal 96 3 3 2 2 2 2 2" xfId="22152"/>
    <cellStyle name="Normal 96 3 3 2 2 2 3" xfId="22153"/>
    <cellStyle name="Normal 96 3 3 2 2 3" xfId="22154"/>
    <cellStyle name="Normal 96 3 3 2 2 3 2" xfId="22155"/>
    <cellStyle name="Normal 96 3 3 2 2 4" xfId="22156"/>
    <cellStyle name="Normal 96 3 3 2 3" xfId="22157"/>
    <cellStyle name="Normal 96 3 3 2 3 2" xfId="22158"/>
    <cellStyle name="Normal 96 3 3 2 3 2 2" xfId="22159"/>
    <cellStyle name="Normal 96 3 3 2 3 3" xfId="22160"/>
    <cellStyle name="Normal 96 3 3 2 4" xfId="22161"/>
    <cellStyle name="Normal 96 3 3 2 4 2" xfId="22162"/>
    <cellStyle name="Normal 96 3 3 2 5" xfId="22163"/>
    <cellStyle name="Normal 96 3 3 3" xfId="22164"/>
    <cellStyle name="Normal 96 3 3 3 2" xfId="22165"/>
    <cellStyle name="Normal 96 3 3 3 2 2" xfId="22166"/>
    <cellStyle name="Normal 96 3 3 3 2 2 2" xfId="22167"/>
    <cellStyle name="Normal 96 3 3 3 2 3" xfId="22168"/>
    <cellStyle name="Normal 96 3 3 3 3" xfId="22169"/>
    <cellStyle name="Normal 96 3 3 3 3 2" xfId="22170"/>
    <cellStyle name="Normal 96 3 3 3 4" xfId="22171"/>
    <cellStyle name="Normal 96 3 3 4" xfId="22172"/>
    <cellStyle name="Normal 96 3 3 4 2" xfId="22173"/>
    <cellStyle name="Normal 96 3 3 4 2 2" xfId="22174"/>
    <cellStyle name="Normal 96 3 3 4 3" xfId="22175"/>
    <cellStyle name="Normal 96 3 3 5" xfId="22176"/>
    <cellStyle name="Normal 96 3 3 5 2" xfId="22177"/>
    <cellStyle name="Normal 96 3 3 6" xfId="22178"/>
    <cellStyle name="Normal 96 3 4" xfId="22179"/>
    <cellStyle name="Normal 96 3 4 2" xfId="22180"/>
    <cellStyle name="Normal 96 3 4 2 2" xfId="22181"/>
    <cellStyle name="Normal 96 3 4 2 2 2" xfId="22182"/>
    <cellStyle name="Normal 96 3 4 2 2 2 2" xfId="22183"/>
    <cellStyle name="Normal 96 3 4 2 2 3" xfId="22184"/>
    <cellStyle name="Normal 96 3 4 2 3" xfId="22185"/>
    <cellStyle name="Normal 96 3 4 2 3 2" xfId="22186"/>
    <cellStyle name="Normal 96 3 4 2 4" xfId="22187"/>
    <cellStyle name="Normal 96 3 4 3" xfId="22188"/>
    <cellStyle name="Normal 96 3 4 3 2" xfId="22189"/>
    <cellStyle name="Normal 96 3 4 3 2 2" xfId="22190"/>
    <cellStyle name="Normal 96 3 4 3 3" xfId="22191"/>
    <cellStyle name="Normal 96 3 4 4" xfId="22192"/>
    <cellStyle name="Normal 96 3 4 4 2" xfId="22193"/>
    <cellStyle name="Normal 96 3 4 5" xfId="22194"/>
    <cellStyle name="Normal 96 3 5" xfId="22195"/>
    <cellStyle name="Normal 96 3 5 2" xfId="22196"/>
    <cellStyle name="Normal 96 3 5 2 2" xfId="22197"/>
    <cellStyle name="Normal 96 3 5 2 2 2" xfId="22198"/>
    <cellStyle name="Normal 96 3 5 2 3" xfId="22199"/>
    <cellStyle name="Normal 96 3 5 3" xfId="22200"/>
    <cellStyle name="Normal 96 3 5 3 2" xfId="22201"/>
    <cellStyle name="Normal 96 3 5 4" xfId="22202"/>
    <cellStyle name="Normal 96 3 6" xfId="22203"/>
    <cellStyle name="Normal 96 3 6 2" xfId="22204"/>
    <cellStyle name="Normal 96 3 6 2 2" xfId="22205"/>
    <cellStyle name="Normal 96 3 6 3" xfId="22206"/>
    <cellStyle name="Normal 96 3 7" xfId="22207"/>
    <cellStyle name="Normal 96 3 7 2" xfId="22208"/>
    <cellStyle name="Normal 96 3 8" xfId="22209"/>
    <cellStyle name="Normal 96 4" xfId="22210"/>
    <cellStyle name="Normal 96 4 2" xfId="22211"/>
    <cellStyle name="Normal 96 4 2 2" xfId="22212"/>
    <cellStyle name="Normal 96 4 2 2 2" xfId="22213"/>
    <cellStyle name="Normal 96 4 2 2 2 2" xfId="22214"/>
    <cellStyle name="Normal 96 4 2 2 2 2 2" xfId="22215"/>
    <cellStyle name="Normal 96 4 2 2 2 2 2 2" xfId="22216"/>
    <cellStyle name="Normal 96 4 2 2 2 2 3" xfId="22217"/>
    <cellStyle name="Normal 96 4 2 2 2 3" xfId="22218"/>
    <cellStyle name="Normal 96 4 2 2 2 3 2" xfId="22219"/>
    <cellStyle name="Normal 96 4 2 2 2 4" xfId="22220"/>
    <cellStyle name="Normal 96 4 2 2 3" xfId="22221"/>
    <cellStyle name="Normal 96 4 2 2 3 2" xfId="22222"/>
    <cellStyle name="Normal 96 4 2 2 3 2 2" xfId="22223"/>
    <cellStyle name="Normal 96 4 2 2 3 3" xfId="22224"/>
    <cellStyle name="Normal 96 4 2 2 4" xfId="22225"/>
    <cellStyle name="Normal 96 4 2 2 4 2" xfId="22226"/>
    <cellStyle name="Normal 96 4 2 2 5" xfId="22227"/>
    <cellStyle name="Normal 96 4 2 3" xfId="22228"/>
    <cellStyle name="Normal 96 4 2 3 2" xfId="22229"/>
    <cellStyle name="Normal 96 4 2 3 2 2" xfId="22230"/>
    <cellStyle name="Normal 96 4 2 3 2 2 2" xfId="22231"/>
    <cellStyle name="Normal 96 4 2 3 2 3" xfId="22232"/>
    <cellStyle name="Normal 96 4 2 3 3" xfId="22233"/>
    <cellStyle name="Normal 96 4 2 3 3 2" xfId="22234"/>
    <cellStyle name="Normal 96 4 2 3 4" xfId="22235"/>
    <cellStyle name="Normal 96 4 2 4" xfId="22236"/>
    <cellStyle name="Normal 96 4 2 4 2" xfId="22237"/>
    <cellStyle name="Normal 96 4 2 4 2 2" xfId="22238"/>
    <cellStyle name="Normal 96 4 2 4 3" xfId="22239"/>
    <cellStyle name="Normal 96 4 2 5" xfId="22240"/>
    <cellStyle name="Normal 96 4 2 5 2" xfId="22241"/>
    <cellStyle name="Normal 96 4 2 6" xfId="22242"/>
    <cellStyle name="Normal 96 4 3" xfId="22243"/>
    <cellStyle name="Normal 96 4 3 2" xfId="22244"/>
    <cellStyle name="Normal 96 4 3 2 2" xfId="22245"/>
    <cellStyle name="Normal 96 4 3 2 2 2" xfId="22246"/>
    <cellStyle name="Normal 96 4 3 2 2 2 2" xfId="22247"/>
    <cellStyle name="Normal 96 4 3 2 2 3" xfId="22248"/>
    <cellStyle name="Normal 96 4 3 2 3" xfId="22249"/>
    <cellStyle name="Normal 96 4 3 2 3 2" xfId="22250"/>
    <cellStyle name="Normal 96 4 3 2 4" xfId="22251"/>
    <cellStyle name="Normal 96 4 3 3" xfId="22252"/>
    <cellStyle name="Normal 96 4 3 3 2" xfId="22253"/>
    <cellStyle name="Normal 96 4 3 3 2 2" xfId="22254"/>
    <cellStyle name="Normal 96 4 3 3 3" xfId="22255"/>
    <cellStyle name="Normal 96 4 3 4" xfId="22256"/>
    <cellStyle name="Normal 96 4 3 4 2" xfId="22257"/>
    <cellStyle name="Normal 96 4 3 5" xfId="22258"/>
    <cellStyle name="Normal 96 4 4" xfId="22259"/>
    <cellStyle name="Normal 96 4 4 2" xfId="22260"/>
    <cellStyle name="Normal 96 4 4 2 2" xfId="22261"/>
    <cellStyle name="Normal 96 4 4 2 2 2" xfId="22262"/>
    <cellStyle name="Normal 96 4 4 2 3" xfId="22263"/>
    <cellStyle name="Normal 96 4 4 3" xfId="22264"/>
    <cellStyle name="Normal 96 4 4 3 2" xfId="22265"/>
    <cellStyle name="Normal 96 4 4 4" xfId="22266"/>
    <cellStyle name="Normal 96 4 5" xfId="22267"/>
    <cellStyle name="Normal 96 4 5 2" xfId="22268"/>
    <cellStyle name="Normal 96 4 5 2 2" xfId="22269"/>
    <cellStyle name="Normal 96 4 5 3" xfId="22270"/>
    <cellStyle name="Normal 96 4 6" xfId="22271"/>
    <cellStyle name="Normal 96 4 6 2" xfId="22272"/>
    <cellStyle name="Normal 96 4 7" xfId="22273"/>
    <cellStyle name="Normal 96 5" xfId="22274"/>
    <cellStyle name="Normal 96 5 2" xfId="22275"/>
    <cellStyle name="Normal 96 5 2 2" xfId="22276"/>
    <cellStyle name="Normal 96 5 2 2 2" xfId="22277"/>
    <cellStyle name="Normal 96 5 2 2 2 2" xfId="22278"/>
    <cellStyle name="Normal 96 5 2 2 2 2 2" xfId="22279"/>
    <cellStyle name="Normal 96 5 2 2 2 3" xfId="22280"/>
    <cellStyle name="Normal 96 5 2 2 3" xfId="22281"/>
    <cellStyle name="Normal 96 5 2 2 3 2" xfId="22282"/>
    <cellStyle name="Normal 96 5 2 2 4" xfId="22283"/>
    <cellStyle name="Normal 96 5 2 3" xfId="22284"/>
    <cellStyle name="Normal 96 5 2 3 2" xfId="22285"/>
    <cellStyle name="Normal 96 5 2 3 2 2" xfId="22286"/>
    <cellStyle name="Normal 96 5 2 3 3" xfId="22287"/>
    <cellStyle name="Normal 96 5 2 4" xfId="22288"/>
    <cellStyle name="Normal 96 5 2 4 2" xfId="22289"/>
    <cellStyle name="Normal 96 5 2 5" xfId="22290"/>
    <cellStyle name="Normal 96 5 3" xfId="22291"/>
    <cellStyle name="Normal 96 5 3 2" xfId="22292"/>
    <cellStyle name="Normal 96 5 3 2 2" xfId="22293"/>
    <cellStyle name="Normal 96 5 3 2 2 2" xfId="22294"/>
    <cellStyle name="Normal 96 5 3 2 3" xfId="22295"/>
    <cellStyle name="Normal 96 5 3 3" xfId="22296"/>
    <cellStyle name="Normal 96 5 3 3 2" xfId="22297"/>
    <cellStyle name="Normal 96 5 3 4" xfId="22298"/>
    <cellStyle name="Normal 96 5 4" xfId="22299"/>
    <cellStyle name="Normal 96 5 4 2" xfId="22300"/>
    <cellStyle name="Normal 96 5 4 2 2" xfId="22301"/>
    <cellStyle name="Normal 96 5 4 3" xfId="22302"/>
    <cellStyle name="Normal 96 5 5" xfId="22303"/>
    <cellStyle name="Normal 96 5 5 2" xfId="22304"/>
    <cellStyle name="Normal 96 5 6" xfId="22305"/>
    <cellStyle name="Normal 96 6" xfId="22306"/>
    <cellStyle name="Normal 96 6 2" xfId="22307"/>
    <cellStyle name="Normal 96 6 2 2" xfId="22308"/>
    <cellStyle name="Normal 96 6 2 2 2" xfId="22309"/>
    <cellStyle name="Normal 96 6 2 2 2 2" xfId="22310"/>
    <cellStyle name="Normal 96 6 2 2 3" xfId="22311"/>
    <cellStyle name="Normal 96 6 2 3" xfId="22312"/>
    <cellStyle name="Normal 96 6 2 3 2" xfId="22313"/>
    <cellStyle name="Normal 96 6 2 4" xfId="22314"/>
    <cellStyle name="Normal 96 6 3" xfId="22315"/>
    <cellStyle name="Normal 96 6 3 2" xfId="22316"/>
    <cellStyle name="Normal 96 6 3 2 2" xfId="22317"/>
    <cellStyle name="Normal 96 6 3 3" xfId="22318"/>
    <cellStyle name="Normal 96 6 4" xfId="22319"/>
    <cellStyle name="Normal 96 6 4 2" xfId="22320"/>
    <cellStyle name="Normal 96 6 5" xfId="22321"/>
    <cellStyle name="Normal 96 7" xfId="22322"/>
    <cellStyle name="Normal 96 7 2" xfId="22323"/>
    <cellStyle name="Normal 96 7 2 2" xfId="22324"/>
    <cellStyle name="Normal 96 7 2 2 2" xfId="22325"/>
    <cellStyle name="Normal 96 7 2 3" xfId="22326"/>
    <cellStyle name="Normal 96 7 3" xfId="22327"/>
    <cellStyle name="Normal 96 7 3 2" xfId="22328"/>
    <cellStyle name="Normal 96 7 4" xfId="22329"/>
    <cellStyle name="Normal 96 8" xfId="22330"/>
    <cellStyle name="Normal 96 8 2" xfId="22331"/>
    <cellStyle name="Normal 96 8 2 2" xfId="22332"/>
    <cellStyle name="Normal 96 8 3" xfId="22333"/>
    <cellStyle name="Normal 96 9" xfId="22334"/>
    <cellStyle name="Normal 96 9 2" xfId="22335"/>
    <cellStyle name="Normal 97" xfId="22336"/>
    <cellStyle name="Normal 97 10" xfId="22337"/>
    <cellStyle name="Normal 97 10 2" xfId="22338"/>
    <cellStyle name="Normal 97 11" xfId="22339"/>
    <cellStyle name="Normal 97 2" xfId="22340"/>
    <cellStyle name="Normal 97 2 2" xfId="22341"/>
    <cellStyle name="Normal 97 2 2 2" xfId="22342"/>
    <cellStyle name="Normal 97 2 2 2 2" xfId="22343"/>
    <cellStyle name="Normal 97 2 2 2 2 2" xfId="22344"/>
    <cellStyle name="Normal 97 2 2 2 2 2 2" xfId="22345"/>
    <cellStyle name="Normal 97 2 2 2 2 2 2 2" xfId="22346"/>
    <cellStyle name="Normal 97 2 2 2 2 2 2 2 2" xfId="22347"/>
    <cellStyle name="Normal 97 2 2 2 2 2 2 3" xfId="22348"/>
    <cellStyle name="Normal 97 2 2 2 2 2 3" xfId="22349"/>
    <cellStyle name="Normal 97 2 2 2 2 2 3 2" xfId="22350"/>
    <cellStyle name="Normal 97 2 2 2 2 2 4" xfId="22351"/>
    <cellStyle name="Normal 97 2 2 2 2 3" xfId="22352"/>
    <cellStyle name="Normal 97 2 2 2 2 3 2" xfId="22353"/>
    <cellStyle name="Normal 97 2 2 2 2 3 2 2" xfId="22354"/>
    <cellStyle name="Normal 97 2 2 2 2 3 3" xfId="22355"/>
    <cellStyle name="Normal 97 2 2 2 2 4" xfId="22356"/>
    <cellStyle name="Normal 97 2 2 2 2 4 2" xfId="22357"/>
    <cellStyle name="Normal 97 2 2 2 2 5" xfId="22358"/>
    <cellStyle name="Normal 97 2 2 2 3" xfId="22359"/>
    <cellStyle name="Normal 97 2 2 2 3 2" xfId="22360"/>
    <cellStyle name="Normal 97 2 2 2 3 2 2" xfId="22361"/>
    <cellStyle name="Normal 97 2 2 2 3 2 2 2" xfId="22362"/>
    <cellStyle name="Normal 97 2 2 2 3 2 3" xfId="22363"/>
    <cellStyle name="Normal 97 2 2 2 3 3" xfId="22364"/>
    <cellStyle name="Normal 97 2 2 2 3 3 2" xfId="22365"/>
    <cellStyle name="Normal 97 2 2 2 3 4" xfId="22366"/>
    <cellStyle name="Normal 97 2 2 2 4" xfId="22367"/>
    <cellStyle name="Normal 97 2 2 2 4 2" xfId="22368"/>
    <cellStyle name="Normal 97 2 2 2 4 2 2" xfId="22369"/>
    <cellStyle name="Normal 97 2 2 2 4 3" xfId="22370"/>
    <cellStyle name="Normal 97 2 2 2 5" xfId="22371"/>
    <cellStyle name="Normal 97 2 2 2 5 2" xfId="22372"/>
    <cellStyle name="Normal 97 2 2 2 6" xfId="22373"/>
    <cellStyle name="Normal 97 2 2 3" xfId="22374"/>
    <cellStyle name="Normal 97 2 2 3 2" xfId="22375"/>
    <cellStyle name="Normal 97 2 2 3 2 2" xfId="22376"/>
    <cellStyle name="Normal 97 2 2 3 2 2 2" xfId="22377"/>
    <cellStyle name="Normal 97 2 2 3 2 2 2 2" xfId="22378"/>
    <cellStyle name="Normal 97 2 2 3 2 2 3" xfId="22379"/>
    <cellStyle name="Normal 97 2 2 3 2 3" xfId="22380"/>
    <cellStyle name="Normal 97 2 2 3 2 3 2" xfId="22381"/>
    <cellStyle name="Normal 97 2 2 3 2 4" xfId="22382"/>
    <cellStyle name="Normal 97 2 2 3 3" xfId="22383"/>
    <cellStyle name="Normal 97 2 2 3 3 2" xfId="22384"/>
    <cellStyle name="Normal 97 2 2 3 3 2 2" xfId="22385"/>
    <cellStyle name="Normal 97 2 2 3 3 3" xfId="22386"/>
    <cellStyle name="Normal 97 2 2 3 4" xfId="22387"/>
    <cellStyle name="Normal 97 2 2 3 4 2" xfId="22388"/>
    <cellStyle name="Normal 97 2 2 3 5" xfId="22389"/>
    <cellStyle name="Normal 97 2 2 4" xfId="22390"/>
    <cellStyle name="Normal 97 2 2 4 2" xfId="22391"/>
    <cellStyle name="Normal 97 2 2 4 2 2" xfId="22392"/>
    <cellStyle name="Normal 97 2 2 4 2 2 2" xfId="22393"/>
    <cellStyle name="Normal 97 2 2 4 2 3" xfId="22394"/>
    <cellStyle name="Normal 97 2 2 4 3" xfId="22395"/>
    <cellStyle name="Normal 97 2 2 4 3 2" xfId="22396"/>
    <cellStyle name="Normal 97 2 2 4 4" xfId="22397"/>
    <cellStyle name="Normal 97 2 2 5" xfId="22398"/>
    <cellStyle name="Normal 97 2 2 5 2" xfId="22399"/>
    <cellStyle name="Normal 97 2 2 5 2 2" xfId="22400"/>
    <cellStyle name="Normal 97 2 2 5 3" xfId="22401"/>
    <cellStyle name="Normal 97 2 2 6" xfId="22402"/>
    <cellStyle name="Normal 97 2 2 6 2" xfId="22403"/>
    <cellStyle name="Normal 97 2 2 7" xfId="22404"/>
    <cellStyle name="Normal 97 2 3" xfId="22405"/>
    <cellStyle name="Normal 97 2 3 2" xfId="22406"/>
    <cellStyle name="Normal 97 2 3 2 2" xfId="22407"/>
    <cellStyle name="Normal 97 2 3 2 2 2" xfId="22408"/>
    <cellStyle name="Normal 97 2 3 2 2 2 2" xfId="22409"/>
    <cellStyle name="Normal 97 2 3 2 2 2 2 2" xfId="22410"/>
    <cellStyle name="Normal 97 2 3 2 2 2 3" xfId="22411"/>
    <cellStyle name="Normal 97 2 3 2 2 3" xfId="22412"/>
    <cellStyle name="Normal 97 2 3 2 2 3 2" xfId="22413"/>
    <cellStyle name="Normal 97 2 3 2 2 4" xfId="22414"/>
    <cellStyle name="Normal 97 2 3 2 3" xfId="22415"/>
    <cellStyle name="Normal 97 2 3 2 3 2" xfId="22416"/>
    <cellStyle name="Normal 97 2 3 2 3 2 2" xfId="22417"/>
    <cellStyle name="Normal 97 2 3 2 3 3" xfId="22418"/>
    <cellStyle name="Normal 97 2 3 2 4" xfId="22419"/>
    <cellStyle name="Normal 97 2 3 2 4 2" xfId="22420"/>
    <cellStyle name="Normal 97 2 3 2 5" xfId="22421"/>
    <cellStyle name="Normal 97 2 3 3" xfId="22422"/>
    <cellStyle name="Normal 97 2 3 3 2" xfId="22423"/>
    <cellStyle name="Normal 97 2 3 3 2 2" xfId="22424"/>
    <cellStyle name="Normal 97 2 3 3 2 2 2" xfId="22425"/>
    <cellStyle name="Normal 97 2 3 3 2 3" xfId="22426"/>
    <cellStyle name="Normal 97 2 3 3 3" xfId="22427"/>
    <cellStyle name="Normal 97 2 3 3 3 2" xfId="22428"/>
    <cellStyle name="Normal 97 2 3 3 4" xfId="22429"/>
    <cellStyle name="Normal 97 2 3 4" xfId="22430"/>
    <cellStyle name="Normal 97 2 3 4 2" xfId="22431"/>
    <cellStyle name="Normal 97 2 3 4 2 2" xfId="22432"/>
    <cellStyle name="Normal 97 2 3 4 3" xfId="22433"/>
    <cellStyle name="Normal 97 2 3 5" xfId="22434"/>
    <cellStyle name="Normal 97 2 3 5 2" xfId="22435"/>
    <cellStyle name="Normal 97 2 3 6" xfId="22436"/>
    <cellStyle name="Normal 97 2 4" xfId="22437"/>
    <cellStyle name="Normal 97 2 4 2" xfId="22438"/>
    <cellStyle name="Normal 97 2 4 2 2" xfId="22439"/>
    <cellStyle name="Normal 97 2 4 2 2 2" xfId="22440"/>
    <cellStyle name="Normal 97 2 4 2 2 2 2" xfId="22441"/>
    <cellStyle name="Normal 97 2 4 2 2 3" xfId="22442"/>
    <cellStyle name="Normal 97 2 4 2 3" xfId="22443"/>
    <cellStyle name="Normal 97 2 4 2 3 2" xfId="22444"/>
    <cellStyle name="Normal 97 2 4 2 4" xfId="22445"/>
    <cellStyle name="Normal 97 2 4 3" xfId="22446"/>
    <cellStyle name="Normal 97 2 4 3 2" xfId="22447"/>
    <cellStyle name="Normal 97 2 4 3 2 2" xfId="22448"/>
    <cellStyle name="Normal 97 2 4 3 3" xfId="22449"/>
    <cellStyle name="Normal 97 2 4 4" xfId="22450"/>
    <cellStyle name="Normal 97 2 4 4 2" xfId="22451"/>
    <cellStyle name="Normal 97 2 4 5" xfId="22452"/>
    <cellStyle name="Normal 97 2 5" xfId="22453"/>
    <cellStyle name="Normal 97 2 5 2" xfId="22454"/>
    <cellStyle name="Normal 97 2 5 2 2" xfId="22455"/>
    <cellStyle name="Normal 97 2 5 2 2 2" xfId="22456"/>
    <cellStyle name="Normal 97 2 5 2 3" xfId="22457"/>
    <cellStyle name="Normal 97 2 5 3" xfId="22458"/>
    <cellStyle name="Normal 97 2 5 3 2" xfId="22459"/>
    <cellStyle name="Normal 97 2 5 4" xfId="22460"/>
    <cellStyle name="Normal 97 2 6" xfId="22461"/>
    <cellStyle name="Normal 97 2 6 2" xfId="22462"/>
    <cellStyle name="Normal 97 2 6 2 2" xfId="22463"/>
    <cellStyle name="Normal 97 2 6 3" xfId="22464"/>
    <cellStyle name="Normal 97 2 7" xfId="22465"/>
    <cellStyle name="Normal 97 2 7 2" xfId="22466"/>
    <cellStyle name="Normal 97 2 8" xfId="22467"/>
    <cellStyle name="Normal 97 3" xfId="22468"/>
    <cellStyle name="Normal 97 3 2" xfId="22469"/>
    <cellStyle name="Normal 97 3 2 2" xfId="22470"/>
    <cellStyle name="Normal 97 3 2 2 2" xfId="22471"/>
    <cellStyle name="Normal 97 3 2 2 2 2" xfId="22472"/>
    <cellStyle name="Normal 97 3 2 2 2 2 2" xfId="22473"/>
    <cellStyle name="Normal 97 3 2 2 2 2 2 2" xfId="22474"/>
    <cellStyle name="Normal 97 3 2 2 2 2 2 2 2" xfId="22475"/>
    <cellStyle name="Normal 97 3 2 2 2 2 2 3" xfId="22476"/>
    <cellStyle name="Normal 97 3 2 2 2 2 3" xfId="22477"/>
    <cellStyle name="Normal 97 3 2 2 2 2 3 2" xfId="22478"/>
    <cellStyle name="Normal 97 3 2 2 2 2 4" xfId="22479"/>
    <cellStyle name="Normal 97 3 2 2 2 3" xfId="22480"/>
    <cellStyle name="Normal 97 3 2 2 2 3 2" xfId="22481"/>
    <cellStyle name="Normal 97 3 2 2 2 3 2 2" xfId="22482"/>
    <cellStyle name="Normal 97 3 2 2 2 3 3" xfId="22483"/>
    <cellStyle name="Normal 97 3 2 2 2 4" xfId="22484"/>
    <cellStyle name="Normal 97 3 2 2 2 4 2" xfId="22485"/>
    <cellStyle name="Normal 97 3 2 2 2 5" xfId="22486"/>
    <cellStyle name="Normal 97 3 2 2 3" xfId="22487"/>
    <cellStyle name="Normal 97 3 2 2 3 2" xfId="22488"/>
    <cellStyle name="Normal 97 3 2 2 3 2 2" xfId="22489"/>
    <cellStyle name="Normal 97 3 2 2 3 2 2 2" xfId="22490"/>
    <cellStyle name="Normal 97 3 2 2 3 2 3" xfId="22491"/>
    <cellStyle name="Normal 97 3 2 2 3 3" xfId="22492"/>
    <cellStyle name="Normal 97 3 2 2 3 3 2" xfId="22493"/>
    <cellStyle name="Normal 97 3 2 2 3 4" xfId="22494"/>
    <cellStyle name="Normal 97 3 2 2 4" xfId="22495"/>
    <cellStyle name="Normal 97 3 2 2 4 2" xfId="22496"/>
    <cellStyle name="Normal 97 3 2 2 4 2 2" xfId="22497"/>
    <cellStyle name="Normal 97 3 2 2 4 3" xfId="22498"/>
    <cellStyle name="Normal 97 3 2 2 5" xfId="22499"/>
    <cellStyle name="Normal 97 3 2 2 5 2" xfId="22500"/>
    <cellStyle name="Normal 97 3 2 2 6" xfId="22501"/>
    <cellStyle name="Normal 97 3 2 3" xfId="22502"/>
    <cellStyle name="Normal 97 3 2 3 2" xfId="22503"/>
    <cellStyle name="Normal 97 3 2 3 2 2" xfId="22504"/>
    <cellStyle name="Normal 97 3 2 3 2 2 2" xfId="22505"/>
    <cellStyle name="Normal 97 3 2 3 2 2 2 2" xfId="22506"/>
    <cellStyle name="Normal 97 3 2 3 2 2 3" xfId="22507"/>
    <cellStyle name="Normal 97 3 2 3 2 3" xfId="22508"/>
    <cellStyle name="Normal 97 3 2 3 2 3 2" xfId="22509"/>
    <cellStyle name="Normal 97 3 2 3 2 4" xfId="22510"/>
    <cellStyle name="Normal 97 3 2 3 3" xfId="22511"/>
    <cellStyle name="Normal 97 3 2 3 3 2" xfId="22512"/>
    <cellStyle name="Normal 97 3 2 3 3 2 2" xfId="22513"/>
    <cellStyle name="Normal 97 3 2 3 3 3" xfId="22514"/>
    <cellStyle name="Normal 97 3 2 3 4" xfId="22515"/>
    <cellStyle name="Normal 97 3 2 3 4 2" xfId="22516"/>
    <cellStyle name="Normal 97 3 2 3 5" xfId="22517"/>
    <cellStyle name="Normal 97 3 2 4" xfId="22518"/>
    <cellStyle name="Normal 97 3 2 4 2" xfId="22519"/>
    <cellStyle name="Normal 97 3 2 4 2 2" xfId="22520"/>
    <cellStyle name="Normal 97 3 2 4 2 2 2" xfId="22521"/>
    <cellStyle name="Normal 97 3 2 4 2 3" xfId="22522"/>
    <cellStyle name="Normal 97 3 2 4 3" xfId="22523"/>
    <cellStyle name="Normal 97 3 2 4 3 2" xfId="22524"/>
    <cellStyle name="Normal 97 3 2 4 4" xfId="22525"/>
    <cellStyle name="Normal 97 3 2 5" xfId="22526"/>
    <cellStyle name="Normal 97 3 2 5 2" xfId="22527"/>
    <cellStyle name="Normal 97 3 2 5 2 2" xfId="22528"/>
    <cellStyle name="Normal 97 3 2 5 3" xfId="22529"/>
    <cellStyle name="Normal 97 3 2 6" xfId="22530"/>
    <cellStyle name="Normal 97 3 2 6 2" xfId="22531"/>
    <cellStyle name="Normal 97 3 2 7" xfId="22532"/>
    <cellStyle name="Normal 97 3 3" xfId="22533"/>
    <cellStyle name="Normal 97 3 3 2" xfId="22534"/>
    <cellStyle name="Normal 97 3 3 2 2" xfId="22535"/>
    <cellStyle name="Normal 97 3 3 2 2 2" xfId="22536"/>
    <cellStyle name="Normal 97 3 3 2 2 2 2" xfId="22537"/>
    <cellStyle name="Normal 97 3 3 2 2 2 2 2" xfId="22538"/>
    <cellStyle name="Normal 97 3 3 2 2 2 3" xfId="22539"/>
    <cellStyle name="Normal 97 3 3 2 2 3" xfId="22540"/>
    <cellStyle name="Normal 97 3 3 2 2 3 2" xfId="22541"/>
    <cellStyle name="Normal 97 3 3 2 2 4" xfId="22542"/>
    <cellStyle name="Normal 97 3 3 2 3" xfId="22543"/>
    <cellStyle name="Normal 97 3 3 2 3 2" xfId="22544"/>
    <cellStyle name="Normal 97 3 3 2 3 2 2" xfId="22545"/>
    <cellStyle name="Normal 97 3 3 2 3 3" xfId="22546"/>
    <cellStyle name="Normal 97 3 3 2 4" xfId="22547"/>
    <cellStyle name="Normal 97 3 3 2 4 2" xfId="22548"/>
    <cellStyle name="Normal 97 3 3 2 5" xfId="22549"/>
    <cellStyle name="Normal 97 3 3 3" xfId="22550"/>
    <cellStyle name="Normal 97 3 3 3 2" xfId="22551"/>
    <cellStyle name="Normal 97 3 3 3 2 2" xfId="22552"/>
    <cellStyle name="Normal 97 3 3 3 2 2 2" xfId="22553"/>
    <cellStyle name="Normal 97 3 3 3 2 3" xfId="22554"/>
    <cellStyle name="Normal 97 3 3 3 3" xfId="22555"/>
    <cellStyle name="Normal 97 3 3 3 3 2" xfId="22556"/>
    <cellStyle name="Normal 97 3 3 3 4" xfId="22557"/>
    <cellStyle name="Normal 97 3 3 4" xfId="22558"/>
    <cellStyle name="Normal 97 3 3 4 2" xfId="22559"/>
    <cellStyle name="Normal 97 3 3 4 2 2" xfId="22560"/>
    <cellStyle name="Normal 97 3 3 4 3" xfId="22561"/>
    <cellStyle name="Normal 97 3 3 5" xfId="22562"/>
    <cellStyle name="Normal 97 3 3 5 2" xfId="22563"/>
    <cellStyle name="Normal 97 3 3 6" xfId="22564"/>
    <cellStyle name="Normal 97 3 4" xfId="22565"/>
    <cellStyle name="Normal 97 3 4 2" xfId="22566"/>
    <cellStyle name="Normal 97 3 4 2 2" xfId="22567"/>
    <cellStyle name="Normal 97 3 4 2 2 2" xfId="22568"/>
    <cellStyle name="Normal 97 3 4 2 2 2 2" xfId="22569"/>
    <cellStyle name="Normal 97 3 4 2 2 3" xfId="22570"/>
    <cellStyle name="Normal 97 3 4 2 3" xfId="22571"/>
    <cellStyle name="Normal 97 3 4 2 3 2" xfId="22572"/>
    <cellStyle name="Normal 97 3 4 2 4" xfId="22573"/>
    <cellStyle name="Normal 97 3 4 3" xfId="22574"/>
    <cellStyle name="Normal 97 3 4 3 2" xfId="22575"/>
    <cellStyle name="Normal 97 3 4 3 2 2" xfId="22576"/>
    <cellStyle name="Normal 97 3 4 3 3" xfId="22577"/>
    <cellStyle name="Normal 97 3 4 4" xfId="22578"/>
    <cellStyle name="Normal 97 3 4 4 2" xfId="22579"/>
    <cellStyle name="Normal 97 3 4 5" xfId="22580"/>
    <cellStyle name="Normal 97 3 5" xfId="22581"/>
    <cellStyle name="Normal 97 3 5 2" xfId="22582"/>
    <cellStyle name="Normal 97 3 5 2 2" xfId="22583"/>
    <cellStyle name="Normal 97 3 5 2 2 2" xfId="22584"/>
    <cellStyle name="Normal 97 3 5 2 3" xfId="22585"/>
    <cellStyle name="Normal 97 3 5 3" xfId="22586"/>
    <cellStyle name="Normal 97 3 5 3 2" xfId="22587"/>
    <cellStyle name="Normal 97 3 5 4" xfId="22588"/>
    <cellStyle name="Normal 97 3 6" xfId="22589"/>
    <cellStyle name="Normal 97 3 6 2" xfId="22590"/>
    <cellStyle name="Normal 97 3 6 2 2" xfId="22591"/>
    <cellStyle name="Normal 97 3 6 3" xfId="22592"/>
    <cellStyle name="Normal 97 3 7" xfId="22593"/>
    <cellStyle name="Normal 97 3 7 2" xfId="22594"/>
    <cellStyle name="Normal 97 3 8" xfId="22595"/>
    <cellStyle name="Normal 97 4" xfId="22596"/>
    <cellStyle name="Normal 97 4 2" xfId="22597"/>
    <cellStyle name="Normal 97 4 2 2" xfId="22598"/>
    <cellStyle name="Normal 97 4 2 2 2" xfId="22599"/>
    <cellStyle name="Normal 97 4 2 2 2 2" xfId="22600"/>
    <cellStyle name="Normal 97 4 2 2 2 2 2" xfId="22601"/>
    <cellStyle name="Normal 97 4 2 2 2 2 2 2" xfId="22602"/>
    <cellStyle name="Normal 97 4 2 2 2 2 3" xfId="22603"/>
    <cellStyle name="Normal 97 4 2 2 2 3" xfId="22604"/>
    <cellStyle name="Normal 97 4 2 2 2 3 2" xfId="22605"/>
    <cellStyle name="Normal 97 4 2 2 2 4" xfId="22606"/>
    <cellStyle name="Normal 97 4 2 2 3" xfId="22607"/>
    <cellStyle name="Normal 97 4 2 2 3 2" xfId="22608"/>
    <cellStyle name="Normal 97 4 2 2 3 2 2" xfId="22609"/>
    <cellStyle name="Normal 97 4 2 2 3 3" xfId="22610"/>
    <cellStyle name="Normal 97 4 2 2 4" xfId="22611"/>
    <cellStyle name="Normal 97 4 2 2 4 2" xfId="22612"/>
    <cellStyle name="Normal 97 4 2 2 5" xfId="22613"/>
    <cellStyle name="Normal 97 4 2 3" xfId="22614"/>
    <cellStyle name="Normal 97 4 2 3 2" xfId="22615"/>
    <cellStyle name="Normal 97 4 2 3 2 2" xfId="22616"/>
    <cellStyle name="Normal 97 4 2 3 2 2 2" xfId="22617"/>
    <cellStyle name="Normal 97 4 2 3 2 3" xfId="22618"/>
    <cellStyle name="Normal 97 4 2 3 3" xfId="22619"/>
    <cellStyle name="Normal 97 4 2 3 3 2" xfId="22620"/>
    <cellStyle name="Normal 97 4 2 3 4" xfId="22621"/>
    <cellStyle name="Normal 97 4 2 4" xfId="22622"/>
    <cellStyle name="Normal 97 4 2 4 2" xfId="22623"/>
    <cellStyle name="Normal 97 4 2 4 2 2" xfId="22624"/>
    <cellStyle name="Normal 97 4 2 4 3" xfId="22625"/>
    <cellStyle name="Normal 97 4 2 5" xfId="22626"/>
    <cellStyle name="Normal 97 4 2 5 2" xfId="22627"/>
    <cellStyle name="Normal 97 4 2 6" xfId="22628"/>
    <cellStyle name="Normal 97 4 3" xfId="22629"/>
    <cellStyle name="Normal 97 4 3 2" xfId="22630"/>
    <cellStyle name="Normal 97 4 3 2 2" xfId="22631"/>
    <cellStyle name="Normal 97 4 3 2 2 2" xfId="22632"/>
    <cellStyle name="Normal 97 4 3 2 2 2 2" xfId="22633"/>
    <cellStyle name="Normal 97 4 3 2 2 3" xfId="22634"/>
    <cellStyle name="Normal 97 4 3 2 3" xfId="22635"/>
    <cellStyle name="Normal 97 4 3 2 3 2" xfId="22636"/>
    <cellStyle name="Normal 97 4 3 2 4" xfId="22637"/>
    <cellStyle name="Normal 97 4 3 3" xfId="22638"/>
    <cellStyle name="Normal 97 4 3 3 2" xfId="22639"/>
    <cellStyle name="Normal 97 4 3 3 2 2" xfId="22640"/>
    <cellStyle name="Normal 97 4 3 3 3" xfId="22641"/>
    <cellStyle name="Normal 97 4 3 4" xfId="22642"/>
    <cellStyle name="Normal 97 4 3 4 2" xfId="22643"/>
    <cellStyle name="Normal 97 4 3 5" xfId="22644"/>
    <cellStyle name="Normal 97 4 4" xfId="22645"/>
    <cellStyle name="Normal 97 4 4 2" xfId="22646"/>
    <cellStyle name="Normal 97 4 4 2 2" xfId="22647"/>
    <cellStyle name="Normal 97 4 4 2 2 2" xfId="22648"/>
    <cellStyle name="Normal 97 4 4 2 3" xfId="22649"/>
    <cellStyle name="Normal 97 4 4 3" xfId="22650"/>
    <cellStyle name="Normal 97 4 4 3 2" xfId="22651"/>
    <cellStyle name="Normal 97 4 4 4" xfId="22652"/>
    <cellStyle name="Normal 97 4 5" xfId="22653"/>
    <cellStyle name="Normal 97 4 5 2" xfId="22654"/>
    <cellStyle name="Normal 97 4 5 2 2" xfId="22655"/>
    <cellStyle name="Normal 97 4 5 3" xfId="22656"/>
    <cellStyle name="Normal 97 4 6" xfId="22657"/>
    <cellStyle name="Normal 97 4 6 2" xfId="22658"/>
    <cellStyle name="Normal 97 4 7" xfId="22659"/>
    <cellStyle name="Normal 97 5" xfId="22660"/>
    <cellStyle name="Normal 97 5 2" xfId="22661"/>
    <cellStyle name="Normal 97 5 2 2" xfId="22662"/>
    <cellStyle name="Normal 97 5 2 2 2" xfId="22663"/>
    <cellStyle name="Normal 97 5 2 2 2 2" xfId="22664"/>
    <cellStyle name="Normal 97 5 2 2 2 2 2" xfId="22665"/>
    <cellStyle name="Normal 97 5 2 2 2 3" xfId="22666"/>
    <cellStyle name="Normal 97 5 2 2 3" xfId="22667"/>
    <cellStyle name="Normal 97 5 2 2 3 2" xfId="22668"/>
    <cellStyle name="Normal 97 5 2 2 4" xfId="22669"/>
    <cellStyle name="Normal 97 5 2 3" xfId="22670"/>
    <cellStyle name="Normal 97 5 2 3 2" xfId="22671"/>
    <cellStyle name="Normal 97 5 2 3 2 2" xfId="22672"/>
    <cellStyle name="Normal 97 5 2 3 3" xfId="22673"/>
    <cellStyle name="Normal 97 5 2 4" xfId="22674"/>
    <cellStyle name="Normal 97 5 2 4 2" xfId="22675"/>
    <cellStyle name="Normal 97 5 2 5" xfId="22676"/>
    <cellStyle name="Normal 97 5 3" xfId="22677"/>
    <cellStyle name="Normal 97 5 3 2" xfId="22678"/>
    <cellStyle name="Normal 97 5 3 2 2" xfId="22679"/>
    <cellStyle name="Normal 97 5 3 2 2 2" xfId="22680"/>
    <cellStyle name="Normal 97 5 3 2 3" xfId="22681"/>
    <cellStyle name="Normal 97 5 3 3" xfId="22682"/>
    <cellStyle name="Normal 97 5 3 3 2" xfId="22683"/>
    <cellStyle name="Normal 97 5 3 4" xfId="22684"/>
    <cellStyle name="Normal 97 5 4" xfId="22685"/>
    <cellStyle name="Normal 97 5 4 2" xfId="22686"/>
    <cellStyle name="Normal 97 5 4 2 2" xfId="22687"/>
    <cellStyle name="Normal 97 5 4 3" xfId="22688"/>
    <cellStyle name="Normal 97 5 5" xfId="22689"/>
    <cellStyle name="Normal 97 5 5 2" xfId="22690"/>
    <cellStyle name="Normal 97 5 6" xfId="22691"/>
    <cellStyle name="Normal 97 6" xfId="22692"/>
    <cellStyle name="Normal 97 7" xfId="22693"/>
    <cellStyle name="Normal 97 7 2" xfId="22694"/>
    <cellStyle name="Normal 97 7 2 2" xfId="22695"/>
    <cellStyle name="Normal 97 7 2 2 2" xfId="22696"/>
    <cellStyle name="Normal 97 7 2 2 2 2" xfId="22697"/>
    <cellStyle name="Normal 97 7 2 2 3" xfId="22698"/>
    <cellStyle name="Normal 97 7 2 3" xfId="22699"/>
    <cellStyle name="Normal 97 7 2 3 2" xfId="22700"/>
    <cellStyle name="Normal 97 7 2 4" xfId="22701"/>
    <cellStyle name="Normal 97 7 3" xfId="22702"/>
    <cellStyle name="Normal 97 7 3 2" xfId="22703"/>
    <cellStyle name="Normal 97 7 3 2 2" xfId="22704"/>
    <cellStyle name="Normal 97 7 3 3" xfId="22705"/>
    <cellStyle name="Normal 97 7 4" xfId="22706"/>
    <cellStyle name="Normal 97 7 4 2" xfId="22707"/>
    <cellStyle name="Normal 97 7 5" xfId="22708"/>
    <cellStyle name="Normal 97 8" xfId="22709"/>
    <cellStyle name="Normal 97 8 2" xfId="22710"/>
    <cellStyle name="Normal 97 8 2 2" xfId="22711"/>
    <cellStyle name="Normal 97 8 2 2 2" xfId="22712"/>
    <cellStyle name="Normal 97 8 2 3" xfId="22713"/>
    <cellStyle name="Normal 97 8 3" xfId="22714"/>
    <cellStyle name="Normal 97 8 3 2" xfId="22715"/>
    <cellStyle name="Normal 97 8 4" xfId="22716"/>
    <cellStyle name="Normal 97 9" xfId="22717"/>
    <cellStyle name="Normal 97 9 2" xfId="22718"/>
    <cellStyle name="Normal 97 9 2 2" xfId="22719"/>
    <cellStyle name="Normal 97 9 3" xfId="22720"/>
    <cellStyle name="Normal 98" xfId="22721"/>
    <cellStyle name="Normal 98 10" xfId="22722"/>
    <cellStyle name="Normal 98 10 2" xfId="22723"/>
    <cellStyle name="Normal 98 10 2 2" xfId="22724"/>
    <cellStyle name="Normal 98 10 3" xfId="22725"/>
    <cellStyle name="Normal 98 11" xfId="22726"/>
    <cellStyle name="Normal 98 11 2" xfId="22727"/>
    <cellStyle name="Normal 98 12" xfId="22728"/>
    <cellStyle name="Normal 98 2" xfId="22729"/>
    <cellStyle name="Normal 98 2 2" xfId="22730"/>
    <cellStyle name="Normal 98 2 2 2" xfId="22731"/>
    <cellStyle name="Normal 98 2 2 2 2" xfId="22732"/>
    <cellStyle name="Normal 98 2 2 2 2 2" xfId="22733"/>
    <cellStyle name="Normal 98 2 2 2 2 2 2" xfId="22734"/>
    <cellStyle name="Normal 98 2 2 2 2 2 2 2" xfId="22735"/>
    <cellStyle name="Normal 98 2 2 2 2 2 2 2 2" xfId="22736"/>
    <cellStyle name="Normal 98 2 2 2 2 2 2 3" xfId="22737"/>
    <cellStyle name="Normal 98 2 2 2 2 2 3" xfId="22738"/>
    <cellStyle name="Normal 98 2 2 2 2 2 3 2" xfId="22739"/>
    <cellStyle name="Normal 98 2 2 2 2 2 4" xfId="22740"/>
    <cellStyle name="Normal 98 2 2 2 2 3" xfId="22741"/>
    <cellStyle name="Normal 98 2 2 2 2 3 2" xfId="22742"/>
    <cellStyle name="Normal 98 2 2 2 2 3 2 2" xfId="22743"/>
    <cellStyle name="Normal 98 2 2 2 2 3 3" xfId="22744"/>
    <cellStyle name="Normal 98 2 2 2 2 4" xfId="22745"/>
    <cellStyle name="Normal 98 2 2 2 2 4 2" xfId="22746"/>
    <cellStyle name="Normal 98 2 2 2 2 5" xfId="22747"/>
    <cellStyle name="Normal 98 2 2 2 3" xfId="22748"/>
    <cellStyle name="Normal 98 2 2 2 3 2" xfId="22749"/>
    <cellStyle name="Normal 98 2 2 2 3 2 2" xfId="22750"/>
    <cellStyle name="Normal 98 2 2 2 3 2 2 2" xfId="22751"/>
    <cellStyle name="Normal 98 2 2 2 3 2 3" xfId="22752"/>
    <cellStyle name="Normal 98 2 2 2 3 3" xfId="22753"/>
    <cellStyle name="Normal 98 2 2 2 3 3 2" xfId="22754"/>
    <cellStyle name="Normal 98 2 2 2 3 4" xfId="22755"/>
    <cellStyle name="Normal 98 2 2 2 4" xfId="22756"/>
    <cellStyle name="Normal 98 2 2 2 4 2" xfId="22757"/>
    <cellStyle name="Normal 98 2 2 2 4 2 2" xfId="22758"/>
    <cellStyle name="Normal 98 2 2 2 4 3" xfId="22759"/>
    <cellStyle name="Normal 98 2 2 2 5" xfId="22760"/>
    <cellStyle name="Normal 98 2 2 2 5 2" xfId="22761"/>
    <cellStyle name="Normal 98 2 2 2 6" xfId="22762"/>
    <cellStyle name="Normal 98 2 2 3" xfId="22763"/>
    <cellStyle name="Normal 98 2 2 3 2" xfId="22764"/>
    <cellStyle name="Normal 98 2 2 3 2 2" xfId="22765"/>
    <cellStyle name="Normal 98 2 2 3 2 2 2" xfId="22766"/>
    <cellStyle name="Normal 98 2 2 3 2 2 2 2" xfId="22767"/>
    <cellStyle name="Normal 98 2 2 3 2 2 3" xfId="22768"/>
    <cellStyle name="Normal 98 2 2 3 2 3" xfId="22769"/>
    <cellStyle name="Normal 98 2 2 3 2 3 2" xfId="22770"/>
    <cellStyle name="Normal 98 2 2 3 2 4" xfId="22771"/>
    <cellStyle name="Normal 98 2 2 3 3" xfId="22772"/>
    <cellStyle name="Normal 98 2 2 3 3 2" xfId="22773"/>
    <cellStyle name="Normal 98 2 2 3 3 2 2" xfId="22774"/>
    <cellStyle name="Normal 98 2 2 3 3 3" xfId="22775"/>
    <cellStyle name="Normal 98 2 2 3 4" xfId="22776"/>
    <cellStyle name="Normal 98 2 2 3 4 2" xfId="22777"/>
    <cellStyle name="Normal 98 2 2 3 5" xfId="22778"/>
    <cellStyle name="Normal 98 2 2 4" xfId="22779"/>
    <cellStyle name="Normal 98 2 2 4 2" xfId="22780"/>
    <cellStyle name="Normal 98 2 2 4 2 2" xfId="22781"/>
    <cellStyle name="Normal 98 2 2 4 2 2 2" xfId="22782"/>
    <cellStyle name="Normal 98 2 2 4 2 3" xfId="22783"/>
    <cellStyle name="Normal 98 2 2 4 3" xfId="22784"/>
    <cellStyle name="Normal 98 2 2 4 3 2" xfId="22785"/>
    <cellStyle name="Normal 98 2 2 4 4" xfId="22786"/>
    <cellStyle name="Normal 98 2 2 5" xfId="22787"/>
    <cellStyle name="Normal 98 2 2 5 2" xfId="22788"/>
    <cellStyle name="Normal 98 2 2 5 2 2" xfId="22789"/>
    <cellStyle name="Normal 98 2 2 5 3" xfId="22790"/>
    <cellStyle name="Normal 98 2 2 6" xfId="22791"/>
    <cellStyle name="Normal 98 2 2 6 2" xfId="22792"/>
    <cellStyle name="Normal 98 2 2 7" xfId="22793"/>
    <cellStyle name="Normal 98 2 3" xfId="22794"/>
    <cellStyle name="Normal 98 2 3 2" xfId="22795"/>
    <cellStyle name="Normal 98 2 3 2 2" xfId="22796"/>
    <cellStyle name="Normal 98 2 3 2 2 2" xfId="22797"/>
    <cellStyle name="Normal 98 2 3 2 2 2 2" xfId="22798"/>
    <cellStyle name="Normal 98 2 3 2 2 2 2 2" xfId="22799"/>
    <cellStyle name="Normal 98 2 3 2 2 2 3" xfId="22800"/>
    <cellStyle name="Normal 98 2 3 2 2 3" xfId="22801"/>
    <cellStyle name="Normal 98 2 3 2 2 3 2" xfId="22802"/>
    <cellStyle name="Normal 98 2 3 2 2 4" xfId="22803"/>
    <cellStyle name="Normal 98 2 3 2 3" xfId="22804"/>
    <cellStyle name="Normal 98 2 3 2 3 2" xfId="22805"/>
    <cellStyle name="Normal 98 2 3 2 3 2 2" xfId="22806"/>
    <cellStyle name="Normal 98 2 3 2 3 3" xfId="22807"/>
    <cellStyle name="Normal 98 2 3 2 4" xfId="22808"/>
    <cellStyle name="Normal 98 2 3 2 4 2" xfId="22809"/>
    <cellStyle name="Normal 98 2 3 2 5" xfId="22810"/>
    <cellStyle name="Normal 98 2 3 3" xfId="22811"/>
    <cellStyle name="Normal 98 2 3 3 2" xfId="22812"/>
    <cellStyle name="Normal 98 2 3 3 2 2" xfId="22813"/>
    <cellStyle name="Normal 98 2 3 3 2 2 2" xfId="22814"/>
    <cellStyle name="Normal 98 2 3 3 2 3" xfId="22815"/>
    <cellStyle name="Normal 98 2 3 3 3" xfId="22816"/>
    <cellStyle name="Normal 98 2 3 3 3 2" xfId="22817"/>
    <cellStyle name="Normal 98 2 3 3 4" xfId="22818"/>
    <cellStyle name="Normal 98 2 3 4" xfId="22819"/>
    <cellStyle name="Normal 98 2 3 4 2" xfId="22820"/>
    <cellStyle name="Normal 98 2 3 4 2 2" xfId="22821"/>
    <cellStyle name="Normal 98 2 3 4 3" xfId="22822"/>
    <cellStyle name="Normal 98 2 3 5" xfId="22823"/>
    <cellStyle name="Normal 98 2 3 5 2" xfId="22824"/>
    <cellStyle name="Normal 98 2 3 6" xfId="22825"/>
    <cellStyle name="Normal 98 2 4" xfId="22826"/>
    <cellStyle name="Normal 98 2 4 2" xfId="22827"/>
    <cellStyle name="Normal 98 2 4 2 2" xfId="22828"/>
    <cellStyle name="Normal 98 2 4 2 2 2" xfId="22829"/>
    <cellStyle name="Normal 98 2 4 2 2 2 2" xfId="22830"/>
    <cellStyle name="Normal 98 2 4 2 2 3" xfId="22831"/>
    <cellStyle name="Normal 98 2 4 2 3" xfId="22832"/>
    <cellStyle name="Normal 98 2 4 2 3 2" xfId="22833"/>
    <cellStyle name="Normal 98 2 4 2 4" xfId="22834"/>
    <cellStyle name="Normal 98 2 4 3" xfId="22835"/>
    <cellStyle name="Normal 98 2 4 3 2" xfId="22836"/>
    <cellStyle name="Normal 98 2 4 3 2 2" xfId="22837"/>
    <cellStyle name="Normal 98 2 4 3 3" xfId="22838"/>
    <cellStyle name="Normal 98 2 4 4" xfId="22839"/>
    <cellStyle name="Normal 98 2 4 4 2" xfId="22840"/>
    <cellStyle name="Normal 98 2 4 5" xfId="22841"/>
    <cellStyle name="Normal 98 2 5" xfId="22842"/>
    <cellStyle name="Normal 98 2 5 2" xfId="22843"/>
    <cellStyle name="Normal 98 2 5 2 2" xfId="22844"/>
    <cellStyle name="Normal 98 2 5 2 2 2" xfId="22845"/>
    <cellStyle name="Normal 98 2 5 2 3" xfId="22846"/>
    <cellStyle name="Normal 98 2 5 3" xfId="22847"/>
    <cellStyle name="Normal 98 2 5 3 2" xfId="22848"/>
    <cellStyle name="Normal 98 2 5 4" xfId="22849"/>
    <cellStyle name="Normal 98 2 6" xfId="22850"/>
    <cellStyle name="Normal 98 2 6 2" xfId="22851"/>
    <cellStyle name="Normal 98 2 6 2 2" xfId="22852"/>
    <cellStyle name="Normal 98 2 6 3" xfId="22853"/>
    <cellStyle name="Normal 98 2 7" xfId="22854"/>
    <cellStyle name="Normal 98 2 7 2" xfId="22855"/>
    <cellStyle name="Normal 98 2 8" xfId="22856"/>
    <cellStyle name="Normal 98 3" xfId="22857"/>
    <cellStyle name="Normal 98 3 2" xfId="22858"/>
    <cellStyle name="Normal 98 3 2 2" xfId="22859"/>
    <cellStyle name="Normal 98 3 2 2 2" xfId="22860"/>
    <cellStyle name="Normal 98 3 2 2 2 2" xfId="22861"/>
    <cellStyle name="Normal 98 3 2 2 2 2 2" xfId="22862"/>
    <cellStyle name="Normal 98 3 2 2 2 2 2 2" xfId="22863"/>
    <cellStyle name="Normal 98 3 2 2 2 2 2 2 2" xfId="22864"/>
    <cellStyle name="Normal 98 3 2 2 2 2 2 3" xfId="22865"/>
    <cellStyle name="Normal 98 3 2 2 2 2 3" xfId="22866"/>
    <cellStyle name="Normal 98 3 2 2 2 2 3 2" xfId="22867"/>
    <cellStyle name="Normal 98 3 2 2 2 2 4" xfId="22868"/>
    <cellStyle name="Normal 98 3 2 2 2 3" xfId="22869"/>
    <cellStyle name="Normal 98 3 2 2 2 3 2" xfId="22870"/>
    <cellStyle name="Normal 98 3 2 2 2 3 2 2" xfId="22871"/>
    <cellStyle name="Normal 98 3 2 2 2 3 3" xfId="22872"/>
    <cellStyle name="Normal 98 3 2 2 2 4" xfId="22873"/>
    <cellStyle name="Normal 98 3 2 2 2 4 2" xfId="22874"/>
    <cellStyle name="Normal 98 3 2 2 2 5" xfId="22875"/>
    <cellStyle name="Normal 98 3 2 2 3" xfId="22876"/>
    <cellStyle name="Normal 98 3 2 2 3 2" xfId="22877"/>
    <cellStyle name="Normal 98 3 2 2 3 2 2" xfId="22878"/>
    <cellStyle name="Normal 98 3 2 2 3 2 2 2" xfId="22879"/>
    <cellStyle name="Normal 98 3 2 2 3 2 3" xfId="22880"/>
    <cellStyle name="Normal 98 3 2 2 3 3" xfId="22881"/>
    <cellStyle name="Normal 98 3 2 2 3 3 2" xfId="22882"/>
    <cellStyle name="Normal 98 3 2 2 3 4" xfId="22883"/>
    <cellStyle name="Normal 98 3 2 2 4" xfId="22884"/>
    <cellStyle name="Normal 98 3 2 2 4 2" xfId="22885"/>
    <cellStyle name="Normal 98 3 2 2 4 2 2" xfId="22886"/>
    <cellStyle name="Normal 98 3 2 2 4 3" xfId="22887"/>
    <cellStyle name="Normal 98 3 2 2 5" xfId="22888"/>
    <cellStyle name="Normal 98 3 2 2 5 2" xfId="22889"/>
    <cellStyle name="Normal 98 3 2 2 6" xfId="22890"/>
    <cellStyle name="Normal 98 3 2 3" xfId="22891"/>
    <cellStyle name="Normal 98 3 2 3 2" xfId="22892"/>
    <cellStyle name="Normal 98 3 2 3 2 2" xfId="22893"/>
    <cellStyle name="Normal 98 3 2 3 2 2 2" xfId="22894"/>
    <cellStyle name="Normal 98 3 2 3 2 2 2 2" xfId="22895"/>
    <cellStyle name="Normal 98 3 2 3 2 2 3" xfId="22896"/>
    <cellStyle name="Normal 98 3 2 3 2 3" xfId="22897"/>
    <cellStyle name="Normal 98 3 2 3 2 3 2" xfId="22898"/>
    <cellStyle name="Normal 98 3 2 3 2 4" xfId="22899"/>
    <cellStyle name="Normal 98 3 2 3 3" xfId="22900"/>
    <cellStyle name="Normal 98 3 2 3 3 2" xfId="22901"/>
    <cellStyle name="Normal 98 3 2 3 3 2 2" xfId="22902"/>
    <cellStyle name="Normal 98 3 2 3 3 3" xfId="22903"/>
    <cellStyle name="Normal 98 3 2 3 4" xfId="22904"/>
    <cellStyle name="Normal 98 3 2 3 4 2" xfId="22905"/>
    <cellStyle name="Normal 98 3 2 3 5" xfId="22906"/>
    <cellStyle name="Normal 98 3 2 4" xfId="22907"/>
    <cellStyle name="Normal 98 3 2 4 2" xfId="22908"/>
    <cellStyle name="Normal 98 3 2 4 2 2" xfId="22909"/>
    <cellStyle name="Normal 98 3 2 4 2 2 2" xfId="22910"/>
    <cellStyle name="Normal 98 3 2 4 2 3" xfId="22911"/>
    <cellStyle name="Normal 98 3 2 4 3" xfId="22912"/>
    <cellStyle name="Normal 98 3 2 4 3 2" xfId="22913"/>
    <cellStyle name="Normal 98 3 2 4 4" xfId="22914"/>
    <cellStyle name="Normal 98 3 2 5" xfId="22915"/>
    <cellStyle name="Normal 98 3 2 5 2" xfId="22916"/>
    <cellStyle name="Normal 98 3 2 5 2 2" xfId="22917"/>
    <cellStyle name="Normal 98 3 2 5 3" xfId="22918"/>
    <cellStyle name="Normal 98 3 2 6" xfId="22919"/>
    <cellStyle name="Normal 98 3 2 6 2" xfId="22920"/>
    <cellStyle name="Normal 98 3 2 7" xfId="22921"/>
    <cellStyle name="Normal 98 3 3" xfId="22922"/>
    <cellStyle name="Normal 98 3 3 2" xfId="22923"/>
    <cellStyle name="Normal 98 3 3 2 2" xfId="22924"/>
    <cellStyle name="Normal 98 3 3 2 2 2" xfId="22925"/>
    <cellStyle name="Normal 98 3 3 2 2 2 2" xfId="22926"/>
    <cellStyle name="Normal 98 3 3 2 2 2 2 2" xfId="22927"/>
    <cellStyle name="Normal 98 3 3 2 2 2 3" xfId="22928"/>
    <cellStyle name="Normal 98 3 3 2 2 3" xfId="22929"/>
    <cellStyle name="Normal 98 3 3 2 2 3 2" xfId="22930"/>
    <cellStyle name="Normal 98 3 3 2 2 4" xfId="22931"/>
    <cellStyle name="Normal 98 3 3 2 3" xfId="22932"/>
    <cellStyle name="Normal 98 3 3 2 3 2" xfId="22933"/>
    <cellStyle name="Normal 98 3 3 2 3 2 2" xfId="22934"/>
    <cellStyle name="Normal 98 3 3 2 3 3" xfId="22935"/>
    <cellStyle name="Normal 98 3 3 2 4" xfId="22936"/>
    <cellStyle name="Normal 98 3 3 2 4 2" xfId="22937"/>
    <cellStyle name="Normal 98 3 3 2 5" xfId="22938"/>
    <cellStyle name="Normal 98 3 3 3" xfId="22939"/>
    <cellStyle name="Normal 98 3 3 3 2" xfId="22940"/>
    <cellStyle name="Normal 98 3 3 3 2 2" xfId="22941"/>
    <cellStyle name="Normal 98 3 3 3 2 2 2" xfId="22942"/>
    <cellStyle name="Normal 98 3 3 3 2 3" xfId="22943"/>
    <cellStyle name="Normal 98 3 3 3 3" xfId="22944"/>
    <cellStyle name="Normal 98 3 3 3 3 2" xfId="22945"/>
    <cellStyle name="Normal 98 3 3 3 4" xfId="22946"/>
    <cellStyle name="Normal 98 3 3 4" xfId="22947"/>
    <cellStyle name="Normal 98 3 3 4 2" xfId="22948"/>
    <cellStyle name="Normal 98 3 3 4 2 2" xfId="22949"/>
    <cellStyle name="Normal 98 3 3 4 3" xfId="22950"/>
    <cellStyle name="Normal 98 3 3 5" xfId="22951"/>
    <cellStyle name="Normal 98 3 3 5 2" xfId="22952"/>
    <cellStyle name="Normal 98 3 3 6" xfId="22953"/>
    <cellStyle name="Normal 98 3 4" xfId="22954"/>
    <cellStyle name="Normal 98 3 4 2" xfId="22955"/>
    <cellStyle name="Normal 98 3 4 2 2" xfId="22956"/>
    <cellStyle name="Normal 98 3 4 2 2 2" xfId="22957"/>
    <cellStyle name="Normal 98 3 4 2 2 2 2" xfId="22958"/>
    <cellStyle name="Normal 98 3 4 2 2 3" xfId="22959"/>
    <cellStyle name="Normal 98 3 4 2 3" xfId="22960"/>
    <cellStyle name="Normal 98 3 4 2 3 2" xfId="22961"/>
    <cellStyle name="Normal 98 3 4 2 4" xfId="22962"/>
    <cellStyle name="Normal 98 3 4 3" xfId="22963"/>
    <cellStyle name="Normal 98 3 4 3 2" xfId="22964"/>
    <cellStyle name="Normal 98 3 4 3 2 2" xfId="22965"/>
    <cellStyle name="Normal 98 3 4 3 3" xfId="22966"/>
    <cellStyle name="Normal 98 3 4 4" xfId="22967"/>
    <cellStyle name="Normal 98 3 4 4 2" xfId="22968"/>
    <cellStyle name="Normal 98 3 4 5" xfId="22969"/>
    <cellStyle name="Normal 98 3 5" xfId="22970"/>
    <cellStyle name="Normal 98 3 5 2" xfId="22971"/>
    <cellStyle name="Normal 98 3 5 2 2" xfId="22972"/>
    <cellStyle name="Normal 98 3 5 2 2 2" xfId="22973"/>
    <cellStyle name="Normal 98 3 5 2 3" xfId="22974"/>
    <cellStyle name="Normal 98 3 5 3" xfId="22975"/>
    <cellStyle name="Normal 98 3 5 3 2" xfId="22976"/>
    <cellStyle name="Normal 98 3 5 4" xfId="22977"/>
    <cellStyle name="Normal 98 3 6" xfId="22978"/>
    <cellStyle name="Normal 98 3 6 2" xfId="22979"/>
    <cellStyle name="Normal 98 3 6 2 2" xfId="22980"/>
    <cellStyle name="Normal 98 3 6 3" xfId="22981"/>
    <cellStyle name="Normal 98 3 7" xfId="22982"/>
    <cellStyle name="Normal 98 3 7 2" xfId="22983"/>
    <cellStyle name="Normal 98 3 8" xfId="22984"/>
    <cellStyle name="Normal 98 4" xfId="22985"/>
    <cellStyle name="Normal 98 4 2" xfId="22986"/>
    <cellStyle name="Normal 98 4 2 2" xfId="22987"/>
    <cellStyle name="Normal 98 4 2 2 2" xfId="22988"/>
    <cellStyle name="Normal 98 4 2 2 2 2" xfId="22989"/>
    <cellStyle name="Normal 98 4 2 2 2 2 2" xfId="22990"/>
    <cellStyle name="Normal 98 4 2 2 2 2 2 2" xfId="22991"/>
    <cellStyle name="Normal 98 4 2 2 2 2 3" xfId="22992"/>
    <cellStyle name="Normal 98 4 2 2 2 3" xfId="22993"/>
    <cellStyle name="Normal 98 4 2 2 2 3 2" xfId="22994"/>
    <cellStyle name="Normal 98 4 2 2 2 4" xfId="22995"/>
    <cellStyle name="Normal 98 4 2 2 3" xfId="22996"/>
    <cellStyle name="Normal 98 4 2 2 3 2" xfId="22997"/>
    <cellStyle name="Normal 98 4 2 2 3 2 2" xfId="22998"/>
    <cellStyle name="Normal 98 4 2 2 3 3" xfId="22999"/>
    <cellStyle name="Normal 98 4 2 2 4" xfId="23000"/>
    <cellStyle name="Normal 98 4 2 2 4 2" xfId="23001"/>
    <cellStyle name="Normal 98 4 2 2 5" xfId="23002"/>
    <cellStyle name="Normal 98 4 2 3" xfId="23003"/>
    <cellStyle name="Normal 98 4 2 3 2" xfId="23004"/>
    <cellStyle name="Normal 98 4 2 3 2 2" xfId="23005"/>
    <cellStyle name="Normal 98 4 2 3 2 2 2" xfId="23006"/>
    <cellStyle name="Normal 98 4 2 3 2 3" xfId="23007"/>
    <cellStyle name="Normal 98 4 2 3 3" xfId="23008"/>
    <cellStyle name="Normal 98 4 2 3 3 2" xfId="23009"/>
    <cellStyle name="Normal 98 4 2 3 4" xfId="23010"/>
    <cellStyle name="Normal 98 4 2 4" xfId="23011"/>
    <cellStyle name="Normal 98 4 2 4 2" xfId="23012"/>
    <cellStyle name="Normal 98 4 2 4 2 2" xfId="23013"/>
    <cellStyle name="Normal 98 4 2 4 3" xfId="23014"/>
    <cellStyle name="Normal 98 4 2 5" xfId="23015"/>
    <cellStyle name="Normal 98 4 2 5 2" xfId="23016"/>
    <cellStyle name="Normal 98 4 2 6" xfId="23017"/>
    <cellStyle name="Normal 98 4 3" xfId="23018"/>
    <cellStyle name="Normal 98 4 3 2" xfId="23019"/>
    <cellStyle name="Normal 98 4 3 2 2" xfId="23020"/>
    <cellStyle name="Normal 98 4 3 2 2 2" xfId="23021"/>
    <cellStyle name="Normal 98 4 3 2 2 2 2" xfId="23022"/>
    <cellStyle name="Normal 98 4 3 2 2 3" xfId="23023"/>
    <cellStyle name="Normal 98 4 3 2 3" xfId="23024"/>
    <cellStyle name="Normal 98 4 3 2 3 2" xfId="23025"/>
    <cellStyle name="Normal 98 4 3 2 4" xfId="23026"/>
    <cellStyle name="Normal 98 4 3 3" xfId="23027"/>
    <cellStyle name="Normal 98 4 3 3 2" xfId="23028"/>
    <cellStyle name="Normal 98 4 3 3 2 2" xfId="23029"/>
    <cellStyle name="Normal 98 4 3 3 3" xfId="23030"/>
    <cellStyle name="Normal 98 4 3 4" xfId="23031"/>
    <cellStyle name="Normal 98 4 3 4 2" xfId="23032"/>
    <cellStyle name="Normal 98 4 3 5" xfId="23033"/>
    <cellStyle name="Normal 98 4 4" xfId="23034"/>
    <cellStyle name="Normal 98 4 4 2" xfId="23035"/>
    <cellStyle name="Normal 98 4 4 2 2" xfId="23036"/>
    <cellStyle name="Normal 98 4 4 2 2 2" xfId="23037"/>
    <cellStyle name="Normal 98 4 4 2 3" xfId="23038"/>
    <cellStyle name="Normal 98 4 4 3" xfId="23039"/>
    <cellStyle name="Normal 98 4 4 3 2" xfId="23040"/>
    <cellStyle name="Normal 98 4 4 4" xfId="23041"/>
    <cellStyle name="Normal 98 4 5" xfId="23042"/>
    <cellStyle name="Normal 98 4 5 2" xfId="23043"/>
    <cellStyle name="Normal 98 4 5 2 2" xfId="23044"/>
    <cellStyle name="Normal 98 4 5 3" xfId="23045"/>
    <cellStyle name="Normal 98 4 6" xfId="23046"/>
    <cellStyle name="Normal 98 4 6 2" xfId="23047"/>
    <cellStyle name="Normal 98 4 7" xfId="23048"/>
    <cellStyle name="Normal 98 5" xfId="23049"/>
    <cellStyle name="Normal 98 5 2" xfId="23050"/>
    <cellStyle name="Normal 98 5 2 2" xfId="23051"/>
    <cellStyle name="Normal 98 5 2 2 2" xfId="23052"/>
    <cellStyle name="Normal 98 5 2 2 2 2" xfId="23053"/>
    <cellStyle name="Normal 98 5 2 2 2 2 2" xfId="23054"/>
    <cellStyle name="Normal 98 5 2 2 2 3" xfId="23055"/>
    <cellStyle name="Normal 98 5 2 2 3" xfId="23056"/>
    <cellStyle name="Normal 98 5 2 2 3 2" xfId="23057"/>
    <cellStyle name="Normal 98 5 2 2 4" xfId="23058"/>
    <cellStyle name="Normal 98 5 2 3" xfId="23059"/>
    <cellStyle name="Normal 98 5 2 3 2" xfId="23060"/>
    <cellStyle name="Normal 98 5 2 3 2 2" xfId="23061"/>
    <cellStyle name="Normal 98 5 2 3 3" xfId="23062"/>
    <cellStyle name="Normal 98 5 2 4" xfId="23063"/>
    <cellStyle name="Normal 98 5 2 4 2" xfId="23064"/>
    <cellStyle name="Normal 98 5 2 5" xfId="23065"/>
    <cellStyle name="Normal 98 5 3" xfId="23066"/>
    <cellStyle name="Normal 98 5 3 2" xfId="23067"/>
    <cellStyle name="Normal 98 5 3 2 2" xfId="23068"/>
    <cellStyle name="Normal 98 5 3 2 2 2" xfId="23069"/>
    <cellStyle name="Normal 98 5 3 2 3" xfId="23070"/>
    <cellStyle name="Normal 98 5 3 3" xfId="23071"/>
    <cellStyle name="Normal 98 5 3 3 2" xfId="23072"/>
    <cellStyle name="Normal 98 5 3 4" xfId="23073"/>
    <cellStyle name="Normal 98 5 4" xfId="23074"/>
    <cellStyle name="Normal 98 5 4 2" xfId="23075"/>
    <cellStyle name="Normal 98 5 4 2 2" xfId="23076"/>
    <cellStyle name="Normal 98 5 4 3" xfId="23077"/>
    <cellStyle name="Normal 98 5 5" xfId="23078"/>
    <cellStyle name="Normal 98 5 5 2" xfId="23079"/>
    <cellStyle name="Normal 98 5 6" xfId="23080"/>
    <cellStyle name="Normal 98 6" xfId="23081"/>
    <cellStyle name="Normal 98 7" xfId="23082"/>
    <cellStyle name="Normal 98 7 2" xfId="23083"/>
    <cellStyle name="Normal 98 7 2 2" xfId="23084"/>
    <cellStyle name="Normal 98 7 2 2 2" xfId="23085"/>
    <cellStyle name="Normal 98 7 2 2 2 2" xfId="23086"/>
    <cellStyle name="Normal 98 7 2 2 3" xfId="23087"/>
    <cellStyle name="Normal 98 7 2 3" xfId="23088"/>
    <cellStyle name="Normal 98 7 2 3 2" xfId="23089"/>
    <cellStyle name="Normal 98 7 2 4" xfId="23090"/>
    <cellStyle name="Normal 98 7 3" xfId="23091"/>
    <cellStyle name="Normal 98 7 3 2" xfId="23092"/>
    <cellStyle name="Normal 98 7 3 2 2" xfId="23093"/>
    <cellStyle name="Normal 98 7 3 3" xfId="23094"/>
    <cellStyle name="Normal 98 7 4" xfId="23095"/>
    <cellStyle name="Normal 98 7 4 2" xfId="23096"/>
    <cellStyle name="Normal 98 7 5" xfId="23097"/>
    <cellStyle name="Normal 98 8" xfId="23098"/>
    <cellStyle name="Normal 98 8 2" xfId="23099"/>
    <cellStyle name="Normal 98 8 2 2" xfId="23100"/>
    <cellStyle name="Normal 98 8 2 2 2" xfId="23101"/>
    <cellStyle name="Normal 98 8 2 3" xfId="23102"/>
    <cellStyle name="Normal 98 8 3" xfId="23103"/>
    <cellStyle name="Normal 98 8 3 2" xfId="23104"/>
    <cellStyle name="Normal 98 8 4" xfId="23105"/>
    <cellStyle name="Normal 98 9" xfId="23106"/>
    <cellStyle name="Normal 98 9 2" xfId="23107"/>
    <cellStyle name="Normal 99" xfId="23108"/>
    <cellStyle name="Normal 99 2" xfId="23109"/>
    <cellStyle name="Normal 99 2 2" xfId="23110"/>
    <cellStyle name="Normal 99 2 2 2" xfId="23111"/>
    <cellStyle name="Normal 99 2 3" xfId="23112"/>
    <cellStyle name="Normal 99 3" xfId="23113"/>
    <cellStyle name="Normal 99 3 2" xfId="23114"/>
    <cellStyle name="Normal 99 4" xfId="23115"/>
    <cellStyle name="Normal 99 5" xfId="23116"/>
    <cellStyle name="Normal_2012-2016 OM Est Targets 5-26-2011 - Flat 2" xfId="2926"/>
    <cellStyle name="Note 10" xfId="2927"/>
    <cellStyle name="Note 10 2" xfId="23118"/>
    <cellStyle name="Note 10 2 2" xfId="23119"/>
    <cellStyle name="Note 10 2 2 2" xfId="23120"/>
    <cellStyle name="Note 10 3" xfId="23121"/>
    <cellStyle name="Note 10 3 2" xfId="23122"/>
    <cellStyle name="Note 10 4" xfId="23117"/>
    <cellStyle name="Note 11" xfId="2928"/>
    <cellStyle name="Note 11 2" xfId="23124"/>
    <cellStyle name="Note 11 2 2" xfId="23125"/>
    <cellStyle name="Note 11 2 2 2" xfId="23126"/>
    <cellStyle name="Note 11 3" xfId="23127"/>
    <cellStyle name="Note 11 3 2" xfId="23128"/>
    <cellStyle name="Note 11 4" xfId="23123"/>
    <cellStyle name="Note 12" xfId="2929"/>
    <cellStyle name="Note 12 2" xfId="23130"/>
    <cellStyle name="Note 12 2 2" xfId="23131"/>
    <cellStyle name="Note 12 3" xfId="23129"/>
    <cellStyle name="Note 13" xfId="2930"/>
    <cellStyle name="Note 13 2" xfId="23133"/>
    <cellStyle name="Note 13 2 2" xfId="23134"/>
    <cellStyle name="Note 13 3" xfId="23132"/>
    <cellStyle name="Note 14" xfId="23135"/>
    <cellStyle name="Note 14 2" xfId="23136"/>
    <cellStyle name="Note 14 2 2" xfId="23137"/>
    <cellStyle name="Note 15" xfId="23138"/>
    <cellStyle name="Note 16" xfId="23139"/>
    <cellStyle name="Note 2" xfId="2931"/>
    <cellStyle name="Note 2 10" xfId="23141"/>
    <cellStyle name="Note 2 10 2" xfId="23142"/>
    <cellStyle name="Note 2 10 2 2" xfId="23143"/>
    <cellStyle name="Note 2 10 2 2 2" xfId="23144"/>
    <cellStyle name="Note 2 10 2 3" xfId="23145"/>
    <cellStyle name="Note 2 10 3" xfId="23146"/>
    <cellStyle name="Note 2 10 3 2" xfId="23147"/>
    <cellStyle name="Note 2 10 4" xfId="23148"/>
    <cellStyle name="Note 2 11" xfId="23149"/>
    <cellStyle name="Note 2 11 2" xfId="23150"/>
    <cellStyle name="Note 2 11 2 2" xfId="23151"/>
    <cellStyle name="Note 2 11 3" xfId="23152"/>
    <cellStyle name="Note 2 12" xfId="23153"/>
    <cellStyle name="Note 2 12 2" xfId="23154"/>
    <cellStyle name="Note 2 12 3" xfId="23155"/>
    <cellStyle name="Note 2 13" xfId="23156"/>
    <cellStyle name="Note 2 14" xfId="23157"/>
    <cellStyle name="Note 2 15" xfId="23158"/>
    <cellStyle name="Note 2 16" xfId="23140"/>
    <cellStyle name="Note 2 2" xfId="2932"/>
    <cellStyle name="Note 2 2 10" xfId="23160"/>
    <cellStyle name="Note 2 2 11" xfId="23159"/>
    <cellStyle name="Note 2 2 2" xfId="23161"/>
    <cellStyle name="Note 2 2 2 2" xfId="23162"/>
    <cellStyle name="Note 2 2 2 2 2" xfId="23163"/>
    <cellStyle name="Note 2 2 2 2 2 2" xfId="23164"/>
    <cellStyle name="Note 2 2 2 3" xfId="23165"/>
    <cellStyle name="Note 2 2 2 3 2" xfId="23166"/>
    <cellStyle name="Note 2 2 2 4" xfId="23167"/>
    <cellStyle name="Note 2 2 3" xfId="23168"/>
    <cellStyle name="Note 2 2 3 2" xfId="23169"/>
    <cellStyle name="Note 2 2 3 2 2" xfId="23170"/>
    <cellStyle name="Note 2 2 3 2 2 2" xfId="23171"/>
    <cellStyle name="Note 2 2 3 3" xfId="23172"/>
    <cellStyle name="Note 2 2 3 3 2" xfId="23173"/>
    <cellStyle name="Note 2 2 4" xfId="23174"/>
    <cellStyle name="Note 2 2 4 2" xfId="23175"/>
    <cellStyle name="Note 2 2 4 2 2" xfId="23176"/>
    <cellStyle name="Note 2 2 4 2 2 2" xfId="23177"/>
    <cellStyle name="Note 2 2 4 3" xfId="23178"/>
    <cellStyle name="Note 2 2 4 3 2" xfId="23179"/>
    <cellStyle name="Note 2 2 5" xfId="23180"/>
    <cellStyle name="Note 2 2 5 2" xfId="23181"/>
    <cellStyle name="Note 2 2 5 2 2" xfId="23182"/>
    <cellStyle name="Note 2 2 5 2 2 2" xfId="23183"/>
    <cellStyle name="Note 2 2 5 3" xfId="23184"/>
    <cellStyle name="Note 2 2 5 3 2" xfId="23185"/>
    <cellStyle name="Note 2 2 6" xfId="23186"/>
    <cellStyle name="Note 2 2 6 2" xfId="23187"/>
    <cellStyle name="Note 2 2 6 2 2" xfId="23188"/>
    <cellStyle name="Note 2 2 6 2 2 2" xfId="23189"/>
    <cellStyle name="Note 2 2 6 3" xfId="23190"/>
    <cellStyle name="Note 2 2 6 3 2" xfId="23191"/>
    <cellStyle name="Note 2 2 7" xfId="23192"/>
    <cellStyle name="Note 2 2 7 2" xfId="23193"/>
    <cellStyle name="Note 2 2 7 2 2" xfId="23194"/>
    <cellStyle name="Note 2 2 7 2 2 2" xfId="23195"/>
    <cellStyle name="Note 2 2 7 3" xfId="23196"/>
    <cellStyle name="Note 2 2 7 3 2" xfId="23197"/>
    <cellStyle name="Note 2 2 8" xfId="23198"/>
    <cellStyle name="Note 2 2 8 2" xfId="23199"/>
    <cellStyle name="Note 2 2 8 2 2" xfId="23200"/>
    <cellStyle name="Note 2 2 9" xfId="23201"/>
    <cellStyle name="Note 2 2 9 2" xfId="23202"/>
    <cellStyle name="Note 2 2 9 2 2" xfId="23203"/>
    <cellStyle name="Note 2 3" xfId="2933"/>
    <cellStyle name="Note 2 3 10" xfId="23204"/>
    <cellStyle name="Note 2 3 2" xfId="23205"/>
    <cellStyle name="Note 2 3 2 2" xfId="23206"/>
    <cellStyle name="Note 2 3 2 2 2" xfId="23207"/>
    <cellStyle name="Note 2 3 2 2 2 2" xfId="23208"/>
    <cellStyle name="Note 2 3 2 3" xfId="23209"/>
    <cellStyle name="Note 2 3 2 3 2" xfId="23210"/>
    <cellStyle name="Note 2 3 2 4" xfId="23211"/>
    <cellStyle name="Note 2 3 3" xfId="23212"/>
    <cellStyle name="Note 2 3 3 2" xfId="23213"/>
    <cellStyle name="Note 2 3 3 2 2" xfId="23214"/>
    <cellStyle name="Note 2 3 3 2 2 2" xfId="23215"/>
    <cellStyle name="Note 2 3 3 3" xfId="23216"/>
    <cellStyle name="Note 2 3 3 3 2" xfId="23217"/>
    <cellStyle name="Note 2 3 4" xfId="23218"/>
    <cellStyle name="Note 2 3 4 2" xfId="23219"/>
    <cellStyle name="Note 2 3 4 2 2" xfId="23220"/>
    <cellStyle name="Note 2 3 4 2 2 2" xfId="23221"/>
    <cellStyle name="Note 2 3 4 3" xfId="23222"/>
    <cellStyle name="Note 2 3 4 3 2" xfId="23223"/>
    <cellStyle name="Note 2 3 5" xfId="23224"/>
    <cellStyle name="Note 2 3 5 2" xfId="23225"/>
    <cellStyle name="Note 2 3 5 2 2" xfId="23226"/>
    <cellStyle name="Note 2 3 5 2 2 2" xfId="23227"/>
    <cellStyle name="Note 2 3 5 3" xfId="23228"/>
    <cellStyle name="Note 2 3 5 3 2" xfId="23229"/>
    <cellStyle name="Note 2 3 6" xfId="23230"/>
    <cellStyle name="Note 2 3 6 2" xfId="23231"/>
    <cellStyle name="Note 2 3 6 2 2" xfId="23232"/>
    <cellStyle name="Note 2 3 6 2 2 2" xfId="23233"/>
    <cellStyle name="Note 2 3 6 3" xfId="23234"/>
    <cellStyle name="Note 2 3 6 3 2" xfId="23235"/>
    <cellStyle name="Note 2 3 7" xfId="23236"/>
    <cellStyle name="Note 2 3 7 2" xfId="23237"/>
    <cellStyle name="Note 2 3 7 2 2" xfId="23238"/>
    <cellStyle name="Note 2 3 7 2 2 2" xfId="23239"/>
    <cellStyle name="Note 2 3 7 3" xfId="23240"/>
    <cellStyle name="Note 2 3 7 3 2" xfId="23241"/>
    <cellStyle name="Note 2 3 8" xfId="23242"/>
    <cellStyle name="Note 2 3 8 2" xfId="23243"/>
    <cellStyle name="Note 2 3 8 2 2" xfId="23244"/>
    <cellStyle name="Note 2 3 9" xfId="23245"/>
    <cellStyle name="Note 2 4" xfId="2934"/>
    <cellStyle name="Note 2 4 10" xfId="23246"/>
    <cellStyle name="Note 2 4 2" xfId="23247"/>
    <cellStyle name="Note 2 4 2 2" xfId="23248"/>
    <cellStyle name="Note 2 4 2 2 2" xfId="23249"/>
    <cellStyle name="Note 2 4 2 2 2 2" xfId="23250"/>
    <cellStyle name="Note 2 4 2 3" xfId="23251"/>
    <cellStyle name="Note 2 4 2 3 2" xfId="23252"/>
    <cellStyle name="Note 2 4 2 4" xfId="23253"/>
    <cellStyle name="Note 2 4 3" xfId="23254"/>
    <cellStyle name="Note 2 4 3 2" xfId="23255"/>
    <cellStyle name="Note 2 4 3 2 2" xfId="23256"/>
    <cellStyle name="Note 2 4 3 2 2 2" xfId="23257"/>
    <cellStyle name="Note 2 4 3 3" xfId="23258"/>
    <cellStyle name="Note 2 4 3 3 2" xfId="23259"/>
    <cellStyle name="Note 2 4 4" xfId="23260"/>
    <cellStyle name="Note 2 4 4 2" xfId="23261"/>
    <cellStyle name="Note 2 4 4 2 2" xfId="23262"/>
    <cellStyle name="Note 2 4 4 2 2 2" xfId="23263"/>
    <cellStyle name="Note 2 4 4 3" xfId="23264"/>
    <cellStyle name="Note 2 4 4 3 2" xfId="23265"/>
    <cellStyle name="Note 2 4 5" xfId="23266"/>
    <cellStyle name="Note 2 4 5 2" xfId="23267"/>
    <cellStyle name="Note 2 4 5 2 2" xfId="23268"/>
    <cellStyle name="Note 2 4 5 2 2 2" xfId="23269"/>
    <cellStyle name="Note 2 4 5 3" xfId="23270"/>
    <cellStyle name="Note 2 4 5 3 2" xfId="23271"/>
    <cellStyle name="Note 2 4 6" xfId="23272"/>
    <cellStyle name="Note 2 4 6 2" xfId="23273"/>
    <cellStyle name="Note 2 4 6 2 2" xfId="23274"/>
    <cellStyle name="Note 2 4 6 2 2 2" xfId="23275"/>
    <cellStyle name="Note 2 4 6 3" xfId="23276"/>
    <cellStyle name="Note 2 4 6 3 2" xfId="23277"/>
    <cellStyle name="Note 2 4 7" xfId="23278"/>
    <cellStyle name="Note 2 4 7 2" xfId="23279"/>
    <cellStyle name="Note 2 4 7 2 2" xfId="23280"/>
    <cellStyle name="Note 2 4 7 2 2 2" xfId="23281"/>
    <cellStyle name="Note 2 4 7 3" xfId="23282"/>
    <cellStyle name="Note 2 4 7 3 2" xfId="23283"/>
    <cellStyle name="Note 2 4 8" xfId="23284"/>
    <cellStyle name="Note 2 4 8 2" xfId="23285"/>
    <cellStyle name="Note 2 4 8 2 2" xfId="23286"/>
    <cellStyle name="Note 2 4 9" xfId="23287"/>
    <cellStyle name="Note 2 5" xfId="2935"/>
    <cellStyle name="Note 2 5 2" xfId="23289"/>
    <cellStyle name="Note 2 5 2 2" xfId="23290"/>
    <cellStyle name="Note 2 5 2 2 2" xfId="23291"/>
    <cellStyle name="Note 2 5 2 3" xfId="23292"/>
    <cellStyle name="Note 2 5 3" xfId="23293"/>
    <cellStyle name="Note 2 5 3 2" xfId="23294"/>
    <cellStyle name="Note 2 5 4" xfId="23295"/>
    <cellStyle name="Note 2 5 5" xfId="23288"/>
    <cellStyle name="Note 2 6" xfId="2936"/>
    <cellStyle name="Note 2 6 2" xfId="23297"/>
    <cellStyle name="Note 2 6 2 2" xfId="23298"/>
    <cellStyle name="Note 2 6 2 2 2" xfId="23299"/>
    <cellStyle name="Note 2 6 2 3" xfId="23300"/>
    <cellStyle name="Note 2 6 3" xfId="23301"/>
    <cellStyle name="Note 2 6 3 2" xfId="23302"/>
    <cellStyle name="Note 2 6 4" xfId="23303"/>
    <cellStyle name="Note 2 6 5" xfId="23296"/>
    <cellStyle name="Note 2 7" xfId="2937"/>
    <cellStyle name="Note 2 7 2" xfId="23305"/>
    <cellStyle name="Note 2 7 2 2" xfId="23306"/>
    <cellStyle name="Note 2 7 2 2 2" xfId="23307"/>
    <cellStyle name="Note 2 7 2 3" xfId="23308"/>
    <cellStyle name="Note 2 7 3" xfId="23309"/>
    <cellStyle name="Note 2 7 3 2" xfId="23310"/>
    <cellStyle name="Note 2 7 4" xfId="23311"/>
    <cellStyle name="Note 2 7 5" xfId="23304"/>
    <cellStyle name="Note 2 8" xfId="2938"/>
    <cellStyle name="Note 2 8 2" xfId="23313"/>
    <cellStyle name="Note 2 8 2 2" xfId="23314"/>
    <cellStyle name="Note 2 8 2 2 2" xfId="23315"/>
    <cellStyle name="Note 2 8 2 3" xfId="23316"/>
    <cellStyle name="Note 2 8 3" xfId="23317"/>
    <cellStyle name="Note 2 8 3 2" xfId="23318"/>
    <cellStyle name="Note 2 8 4" xfId="23319"/>
    <cellStyle name="Note 2 8 5" xfId="23312"/>
    <cellStyle name="Note 2 9" xfId="2939"/>
    <cellStyle name="Note 2 9 2" xfId="23321"/>
    <cellStyle name="Note 2 9 2 2" xfId="23322"/>
    <cellStyle name="Note 2 9 2 2 2" xfId="23323"/>
    <cellStyle name="Note 2 9 2 3" xfId="23324"/>
    <cellStyle name="Note 2 9 3" xfId="23325"/>
    <cellStyle name="Note 2 9 3 2" xfId="23326"/>
    <cellStyle name="Note 2 9 4" xfId="23327"/>
    <cellStyle name="Note 2 9 5" xfId="23320"/>
    <cellStyle name="Note 2_PCA Mechanism" xfId="2940"/>
    <cellStyle name="Note 3" xfId="2941"/>
    <cellStyle name="Note 3 10" xfId="23329"/>
    <cellStyle name="Note 3 11" xfId="23330"/>
    <cellStyle name="Note 3 12" xfId="23331"/>
    <cellStyle name="Note 3 13" xfId="23328"/>
    <cellStyle name="Note 3 2" xfId="2942"/>
    <cellStyle name="Note 3 2 10" xfId="23332"/>
    <cellStyle name="Note 3 2 2" xfId="23333"/>
    <cellStyle name="Note 3 2 2 2" xfId="23334"/>
    <cellStyle name="Note 3 2 2 2 2" xfId="23335"/>
    <cellStyle name="Note 3 2 2 2 2 2" xfId="23336"/>
    <cellStyle name="Note 3 2 2 3" xfId="23337"/>
    <cellStyle name="Note 3 2 2 3 2" xfId="23338"/>
    <cellStyle name="Note 3 2 2 4" xfId="23339"/>
    <cellStyle name="Note 3 2 3" xfId="23340"/>
    <cellStyle name="Note 3 2 3 2" xfId="23341"/>
    <cellStyle name="Note 3 2 3 2 2" xfId="23342"/>
    <cellStyle name="Note 3 2 3 2 2 2" xfId="23343"/>
    <cellStyle name="Note 3 2 3 3" xfId="23344"/>
    <cellStyle name="Note 3 2 3 3 2" xfId="23345"/>
    <cellStyle name="Note 3 2 4" xfId="23346"/>
    <cellStyle name="Note 3 2 4 2" xfId="23347"/>
    <cellStyle name="Note 3 2 4 2 2" xfId="23348"/>
    <cellStyle name="Note 3 2 4 2 2 2" xfId="23349"/>
    <cellStyle name="Note 3 2 4 3" xfId="23350"/>
    <cellStyle name="Note 3 2 4 3 2" xfId="23351"/>
    <cellStyle name="Note 3 2 5" xfId="23352"/>
    <cellStyle name="Note 3 2 5 2" xfId="23353"/>
    <cellStyle name="Note 3 2 5 2 2" xfId="23354"/>
    <cellStyle name="Note 3 2 5 2 2 2" xfId="23355"/>
    <cellStyle name="Note 3 2 5 3" xfId="23356"/>
    <cellStyle name="Note 3 2 5 3 2" xfId="23357"/>
    <cellStyle name="Note 3 2 6" xfId="23358"/>
    <cellStyle name="Note 3 2 6 2" xfId="23359"/>
    <cellStyle name="Note 3 2 6 2 2" xfId="23360"/>
    <cellStyle name="Note 3 2 6 2 2 2" xfId="23361"/>
    <cellStyle name="Note 3 2 6 3" xfId="23362"/>
    <cellStyle name="Note 3 2 6 3 2" xfId="23363"/>
    <cellStyle name="Note 3 2 7" xfId="23364"/>
    <cellStyle name="Note 3 2 7 2" xfId="23365"/>
    <cellStyle name="Note 3 2 7 2 2" xfId="23366"/>
    <cellStyle name="Note 3 2 7 2 2 2" xfId="23367"/>
    <cellStyle name="Note 3 2 7 3" xfId="23368"/>
    <cellStyle name="Note 3 2 7 3 2" xfId="23369"/>
    <cellStyle name="Note 3 2 8" xfId="23370"/>
    <cellStyle name="Note 3 2 8 2" xfId="23371"/>
    <cellStyle name="Note 3 2 8 2 2" xfId="23372"/>
    <cellStyle name="Note 3 2 9" xfId="23373"/>
    <cellStyle name="Note 3 3" xfId="2943"/>
    <cellStyle name="Note 3 3 2" xfId="23375"/>
    <cellStyle name="Note 3 3 2 2" xfId="23376"/>
    <cellStyle name="Note 3 3 2 2 2" xfId="23377"/>
    <cellStyle name="Note 3 3 2 3" xfId="23378"/>
    <cellStyle name="Note 3 3 3" xfId="23379"/>
    <cellStyle name="Note 3 3 3 2" xfId="23380"/>
    <cellStyle name="Note 3 3 4" xfId="23381"/>
    <cellStyle name="Note 3 3 5" xfId="23374"/>
    <cellStyle name="Note 3 4" xfId="2944"/>
    <cellStyle name="Note 3 4 2" xfId="23383"/>
    <cellStyle name="Note 3 4 2 2" xfId="23384"/>
    <cellStyle name="Note 3 4 2 2 2" xfId="23385"/>
    <cellStyle name="Note 3 4 2 3" xfId="23386"/>
    <cellStyle name="Note 3 4 3" xfId="23387"/>
    <cellStyle name="Note 3 4 3 2" xfId="23388"/>
    <cellStyle name="Note 3 4 4" xfId="23389"/>
    <cellStyle name="Note 3 4 5" xfId="23382"/>
    <cellStyle name="Note 3 5" xfId="2945"/>
    <cellStyle name="Note 3 5 2" xfId="23391"/>
    <cellStyle name="Note 3 5 2 2" xfId="23392"/>
    <cellStyle name="Note 3 5 2 2 2" xfId="23393"/>
    <cellStyle name="Note 3 5 2 3" xfId="23394"/>
    <cellStyle name="Note 3 5 3" xfId="23395"/>
    <cellStyle name="Note 3 5 3 2" xfId="23396"/>
    <cellStyle name="Note 3 5 4" xfId="23397"/>
    <cellStyle name="Note 3 5 5" xfId="23390"/>
    <cellStyle name="Note 3 6" xfId="2946"/>
    <cellStyle name="Note 3 6 2" xfId="23399"/>
    <cellStyle name="Note 3 6 2 2" xfId="23400"/>
    <cellStyle name="Note 3 6 2 2 2" xfId="23401"/>
    <cellStyle name="Note 3 6 2 3" xfId="23402"/>
    <cellStyle name="Note 3 6 3" xfId="23403"/>
    <cellStyle name="Note 3 6 3 2" xfId="23404"/>
    <cellStyle name="Note 3 6 4" xfId="23405"/>
    <cellStyle name="Note 3 6 5" xfId="23398"/>
    <cellStyle name="Note 3 7" xfId="2947"/>
    <cellStyle name="Note 3 7 2" xfId="23407"/>
    <cellStyle name="Note 3 7 2 2" xfId="23408"/>
    <cellStyle name="Note 3 7 2 2 2" xfId="23409"/>
    <cellStyle name="Note 3 7 2 3" xfId="23410"/>
    <cellStyle name="Note 3 7 3" xfId="23411"/>
    <cellStyle name="Note 3 7 3 2" xfId="23412"/>
    <cellStyle name="Note 3 7 4" xfId="23413"/>
    <cellStyle name="Note 3 7 5" xfId="23406"/>
    <cellStyle name="Note 3 8" xfId="23414"/>
    <cellStyle name="Note 3 8 2" xfId="23415"/>
    <cellStyle name="Note 3 8 2 2" xfId="23416"/>
    <cellStyle name="Note 3 8 2 2 2" xfId="23417"/>
    <cellStyle name="Note 3 8 2 3" xfId="23418"/>
    <cellStyle name="Note 3 8 3" xfId="23419"/>
    <cellStyle name="Note 3 8 3 2" xfId="23420"/>
    <cellStyle name="Note 3 8 4" xfId="23421"/>
    <cellStyle name="Note 3 9" xfId="23422"/>
    <cellStyle name="Note 3 9 2" xfId="23423"/>
    <cellStyle name="Note 3 9 2 2" xfId="23424"/>
    <cellStyle name="Note 3 9 3" xfId="23425"/>
    <cellStyle name="Note 4" xfId="2948"/>
    <cellStyle name="Note 4 10" xfId="23427"/>
    <cellStyle name="Note 4 10 2" xfId="23428"/>
    <cellStyle name="Note 4 10 2 2" xfId="23429"/>
    <cellStyle name="Note 4 11" xfId="23430"/>
    <cellStyle name="Note 4 12" xfId="23426"/>
    <cellStyle name="Note 4 2" xfId="2949"/>
    <cellStyle name="Note 4 2 10" xfId="23431"/>
    <cellStyle name="Note 4 2 2" xfId="23432"/>
    <cellStyle name="Note 4 2 2 2" xfId="23433"/>
    <cellStyle name="Note 4 2 2 2 2" xfId="23434"/>
    <cellStyle name="Note 4 2 2 2 2 2" xfId="23435"/>
    <cellStyle name="Note 4 2 2 3" xfId="23436"/>
    <cellStyle name="Note 4 2 2 3 2" xfId="23437"/>
    <cellStyle name="Note 4 2 2 4" xfId="23438"/>
    <cellStyle name="Note 4 2 3" xfId="23439"/>
    <cellStyle name="Note 4 2 3 2" xfId="23440"/>
    <cellStyle name="Note 4 2 3 2 2" xfId="23441"/>
    <cellStyle name="Note 4 2 3 2 2 2" xfId="23442"/>
    <cellStyle name="Note 4 2 3 3" xfId="23443"/>
    <cellStyle name="Note 4 2 3 3 2" xfId="23444"/>
    <cellStyle name="Note 4 2 4" xfId="23445"/>
    <cellStyle name="Note 4 2 4 2" xfId="23446"/>
    <cellStyle name="Note 4 2 4 2 2" xfId="23447"/>
    <cellStyle name="Note 4 2 4 2 2 2" xfId="23448"/>
    <cellStyle name="Note 4 2 4 3" xfId="23449"/>
    <cellStyle name="Note 4 2 4 3 2" xfId="23450"/>
    <cellStyle name="Note 4 2 5" xfId="23451"/>
    <cellStyle name="Note 4 2 5 2" xfId="23452"/>
    <cellStyle name="Note 4 2 5 2 2" xfId="23453"/>
    <cellStyle name="Note 4 2 5 2 2 2" xfId="23454"/>
    <cellStyle name="Note 4 2 5 3" xfId="23455"/>
    <cellStyle name="Note 4 2 5 3 2" xfId="23456"/>
    <cellStyle name="Note 4 2 6" xfId="23457"/>
    <cellStyle name="Note 4 2 6 2" xfId="23458"/>
    <cellStyle name="Note 4 2 6 2 2" xfId="23459"/>
    <cellStyle name="Note 4 2 6 2 2 2" xfId="23460"/>
    <cellStyle name="Note 4 2 6 3" xfId="23461"/>
    <cellStyle name="Note 4 2 6 3 2" xfId="23462"/>
    <cellStyle name="Note 4 2 7" xfId="23463"/>
    <cellStyle name="Note 4 2 7 2" xfId="23464"/>
    <cellStyle name="Note 4 2 7 2 2" xfId="23465"/>
    <cellStyle name="Note 4 2 7 2 2 2" xfId="23466"/>
    <cellStyle name="Note 4 2 7 3" xfId="23467"/>
    <cellStyle name="Note 4 2 7 3 2" xfId="23468"/>
    <cellStyle name="Note 4 2 8" xfId="23469"/>
    <cellStyle name="Note 4 2 8 2" xfId="23470"/>
    <cellStyle name="Note 4 2 8 2 2" xfId="23471"/>
    <cellStyle name="Note 4 2 9" xfId="23472"/>
    <cellStyle name="Note 4 3" xfId="2950"/>
    <cellStyle name="Note 4 3 10" xfId="23473"/>
    <cellStyle name="Note 4 3 2" xfId="23474"/>
    <cellStyle name="Note 4 3 2 2" xfId="23475"/>
    <cellStyle name="Note 4 3 2 2 2" xfId="23476"/>
    <cellStyle name="Note 4 3 2 2 2 2" xfId="23477"/>
    <cellStyle name="Note 4 3 2 3" xfId="23478"/>
    <cellStyle name="Note 4 3 2 3 2" xfId="23479"/>
    <cellStyle name="Note 4 3 2 4" xfId="23480"/>
    <cellStyle name="Note 4 3 3" xfId="23481"/>
    <cellStyle name="Note 4 3 3 2" xfId="23482"/>
    <cellStyle name="Note 4 3 3 2 2" xfId="23483"/>
    <cellStyle name="Note 4 3 3 2 2 2" xfId="23484"/>
    <cellStyle name="Note 4 3 3 3" xfId="23485"/>
    <cellStyle name="Note 4 3 3 3 2" xfId="23486"/>
    <cellStyle name="Note 4 3 4" xfId="23487"/>
    <cellStyle name="Note 4 3 4 2" xfId="23488"/>
    <cellStyle name="Note 4 3 4 2 2" xfId="23489"/>
    <cellStyle name="Note 4 3 4 2 2 2" xfId="23490"/>
    <cellStyle name="Note 4 3 4 3" xfId="23491"/>
    <cellStyle name="Note 4 3 4 3 2" xfId="23492"/>
    <cellStyle name="Note 4 3 5" xfId="23493"/>
    <cellStyle name="Note 4 3 5 2" xfId="23494"/>
    <cellStyle name="Note 4 3 5 2 2" xfId="23495"/>
    <cellStyle name="Note 4 3 5 2 2 2" xfId="23496"/>
    <cellStyle name="Note 4 3 5 3" xfId="23497"/>
    <cellStyle name="Note 4 3 5 3 2" xfId="23498"/>
    <cellStyle name="Note 4 3 6" xfId="23499"/>
    <cellStyle name="Note 4 3 6 2" xfId="23500"/>
    <cellStyle name="Note 4 3 6 2 2" xfId="23501"/>
    <cellStyle name="Note 4 3 6 2 2 2" xfId="23502"/>
    <cellStyle name="Note 4 3 6 3" xfId="23503"/>
    <cellStyle name="Note 4 3 6 3 2" xfId="23504"/>
    <cellStyle name="Note 4 3 7" xfId="23505"/>
    <cellStyle name="Note 4 3 7 2" xfId="23506"/>
    <cellStyle name="Note 4 3 7 2 2" xfId="23507"/>
    <cellStyle name="Note 4 3 7 2 2 2" xfId="23508"/>
    <cellStyle name="Note 4 3 7 3" xfId="23509"/>
    <cellStyle name="Note 4 3 7 3 2" xfId="23510"/>
    <cellStyle name="Note 4 3 8" xfId="23511"/>
    <cellStyle name="Note 4 3 8 2" xfId="23512"/>
    <cellStyle name="Note 4 3 8 2 2" xfId="23513"/>
    <cellStyle name="Note 4 3 9" xfId="23514"/>
    <cellStyle name="Note 4 4" xfId="2951"/>
    <cellStyle name="Note 4 4 2" xfId="23516"/>
    <cellStyle name="Note 4 4 2 2" xfId="23517"/>
    <cellStyle name="Note 4 4 2 2 2" xfId="23518"/>
    <cellStyle name="Note 4 4 3" xfId="23519"/>
    <cellStyle name="Note 4 4 3 2" xfId="23520"/>
    <cellStyle name="Note 4 4 4" xfId="23515"/>
    <cellStyle name="Note 4 5" xfId="2952"/>
    <cellStyle name="Note 4 5 2" xfId="23522"/>
    <cellStyle name="Note 4 5 2 2" xfId="23523"/>
    <cellStyle name="Note 4 5 2 2 2" xfId="23524"/>
    <cellStyle name="Note 4 5 3" xfId="23525"/>
    <cellStyle name="Note 4 5 3 2" xfId="23526"/>
    <cellStyle name="Note 4 5 4" xfId="23521"/>
    <cellStyle name="Note 4 6" xfId="2953"/>
    <cellStyle name="Note 4 6 2" xfId="23528"/>
    <cellStyle name="Note 4 6 2 2" xfId="23529"/>
    <cellStyle name="Note 4 6 2 2 2" xfId="23530"/>
    <cellStyle name="Note 4 6 3" xfId="23531"/>
    <cellStyle name="Note 4 6 3 2" xfId="23532"/>
    <cellStyle name="Note 4 6 4" xfId="23527"/>
    <cellStyle name="Note 4 7" xfId="2954"/>
    <cellStyle name="Note 4 7 2" xfId="23534"/>
    <cellStyle name="Note 4 7 2 2" xfId="23535"/>
    <cellStyle name="Note 4 7 2 2 2" xfId="23536"/>
    <cellStyle name="Note 4 7 3" xfId="23537"/>
    <cellStyle name="Note 4 7 3 2" xfId="23538"/>
    <cellStyle name="Note 4 7 4" xfId="23533"/>
    <cellStyle name="Note 4 8" xfId="23539"/>
    <cellStyle name="Note 4 8 2" xfId="23540"/>
    <cellStyle name="Note 4 8 2 2" xfId="23541"/>
    <cellStyle name="Note 4 8 2 2 2" xfId="23542"/>
    <cellStyle name="Note 4 8 3" xfId="23543"/>
    <cellStyle name="Note 4 8 3 2" xfId="23544"/>
    <cellStyle name="Note 4 9" xfId="23545"/>
    <cellStyle name="Note 4 9 2" xfId="23546"/>
    <cellStyle name="Note 4 9 2 2" xfId="23547"/>
    <cellStyle name="Note 4 9 2 2 2" xfId="23548"/>
    <cellStyle name="Note 4 9 3" xfId="23549"/>
    <cellStyle name="Note 4 9 3 2" xfId="23550"/>
    <cellStyle name="Note 5" xfId="2955"/>
    <cellStyle name="Note 5 10" xfId="23552"/>
    <cellStyle name="Note 5 11" xfId="23551"/>
    <cellStyle name="Note 5 2" xfId="2956"/>
    <cellStyle name="Note 5 2 2" xfId="23554"/>
    <cellStyle name="Note 5 2 2 2" xfId="23555"/>
    <cellStyle name="Note 5 2 2 2 2" xfId="23556"/>
    <cellStyle name="Note 5 2 2 3" xfId="23557"/>
    <cellStyle name="Note 5 2 3" xfId="23558"/>
    <cellStyle name="Note 5 2 3 2" xfId="23559"/>
    <cellStyle name="Note 5 2 4" xfId="23560"/>
    <cellStyle name="Note 5 2 5" xfId="23553"/>
    <cellStyle name="Note 5 3" xfId="2957"/>
    <cellStyle name="Note 5 3 2" xfId="23562"/>
    <cellStyle name="Note 5 3 2 2" xfId="23563"/>
    <cellStyle name="Note 5 3 2 2 2" xfId="23564"/>
    <cellStyle name="Note 5 3 2 3" xfId="23565"/>
    <cellStyle name="Note 5 3 3" xfId="23566"/>
    <cellStyle name="Note 5 3 3 2" xfId="23567"/>
    <cellStyle name="Note 5 3 4" xfId="23568"/>
    <cellStyle name="Note 5 3 5" xfId="23561"/>
    <cellStyle name="Note 5 4" xfId="2958"/>
    <cellStyle name="Note 5 4 2" xfId="23570"/>
    <cellStyle name="Note 5 4 2 2" xfId="23571"/>
    <cellStyle name="Note 5 4 2 2 2" xfId="23572"/>
    <cellStyle name="Note 5 4 3" xfId="23573"/>
    <cellStyle name="Note 5 4 3 2" xfId="23574"/>
    <cellStyle name="Note 5 4 4" xfId="23569"/>
    <cellStyle name="Note 5 5" xfId="2959"/>
    <cellStyle name="Note 5 5 2" xfId="23576"/>
    <cellStyle name="Note 5 5 2 2" xfId="23577"/>
    <cellStyle name="Note 5 5 2 2 2" xfId="23578"/>
    <cellStyle name="Note 5 5 3" xfId="23579"/>
    <cellStyle name="Note 5 5 3 2" xfId="23580"/>
    <cellStyle name="Note 5 5 4" xfId="23575"/>
    <cellStyle name="Note 5 6" xfId="2960"/>
    <cellStyle name="Note 5 6 2" xfId="23582"/>
    <cellStyle name="Note 5 6 2 2" xfId="23583"/>
    <cellStyle name="Note 5 6 2 2 2" xfId="23584"/>
    <cellStyle name="Note 5 6 3" xfId="23585"/>
    <cellStyle name="Note 5 6 3 2" xfId="23586"/>
    <cellStyle name="Note 5 6 4" xfId="23581"/>
    <cellStyle name="Note 5 7" xfId="2961"/>
    <cellStyle name="Note 5 7 2" xfId="23588"/>
    <cellStyle name="Note 5 7 2 2" xfId="23589"/>
    <cellStyle name="Note 5 7 2 2 2" xfId="23590"/>
    <cellStyle name="Note 5 7 3" xfId="23591"/>
    <cellStyle name="Note 5 7 3 2" xfId="23592"/>
    <cellStyle name="Note 5 7 4" xfId="23587"/>
    <cellStyle name="Note 5 8" xfId="23593"/>
    <cellStyle name="Note 5 8 2" xfId="23594"/>
    <cellStyle name="Note 5 8 2 2" xfId="23595"/>
    <cellStyle name="Note 5 9" xfId="23596"/>
    <cellStyle name="Note 5 9 2" xfId="23597"/>
    <cellStyle name="Note 5 9 2 2" xfId="23598"/>
    <cellStyle name="Note 6" xfId="2962"/>
    <cellStyle name="Note 6 2" xfId="2963"/>
    <cellStyle name="Note 6 2 2" xfId="23601"/>
    <cellStyle name="Note 6 2 2 2" xfId="23602"/>
    <cellStyle name="Note 6 2 2 3" xfId="23603"/>
    <cellStyle name="Note 6 2 3" xfId="23604"/>
    <cellStyle name="Note 6 2 4" xfId="23600"/>
    <cellStyle name="Note 6 3" xfId="2964"/>
    <cellStyle name="Note 6 3 2" xfId="23606"/>
    <cellStyle name="Note 6 3 2 2" xfId="23607"/>
    <cellStyle name="Note 6 3 3" xfId="23608"/>
    <cellStyle name="Note 6 3 4" xfId="23605"/>
    <cellStyle name="Note 6 4" xfId="2965"/>
    <cellStyle name="Note 6 4 2" xfId="23609"/>
    <cellStyle name="Note 6 5" xfId="2966"/>
    <cellStyle name="Note 6 6" xfId="2967"/>
    <cellStyle name="Note 6 7" xfId="2968"/>
    <cellStyle name="Note 6 8" xfId="23599"/>
    <cellStyle name="Note 7" xfId="2969"/>
    <cellStyle name="Note 7 2" xfId="2970"/>
    <cellStyle name="Note 7 2 2" xfId="23612"/>
    <cellStyle name="Note 7 2 2 2" xfId="23613"/>
    <cellStyle name="Note 7 2 3" xfId="23611"/>
    <cellStyle name="Note 7 3" xfId="2971"/>
    <cellStyle name="Note 7 3 2" xfId="23615"/>
    <cellStyle name="Note 7 3 3" xfId="23614"/>
    <cellStyle name="Note 7 4" xfId="2972"/>
    <cellStyle name="Note 7 4 2" xfId="23616"/>
    <cellStyle name="Note 7 5" xfId="2973"/>
    <cellStyle name="Note 7 6" xfId="2974"/>
    <cellStyle name="Note 7 7" xfId="2975"/>
    <cellStyle name="Note 7 8" xfId="23610"/>
    <cellStyle name="Note 8" xfId="2976"/>
    <cellStyle name="Note 8 2" xfId="2977"/>
    <cellStyle name="Note 8 2 2" xfId="23619"/>
    <cellStyle name="Note 8 2 2 2" xfId="23620"/>
    <cellStyle name="Note 8 2 2 3" xfId="23621"/>
    <cellStyle name="Note 8 2 3" xfId="23622"/>
    <cellStyle name="Note 8 2 4" xfId="23618"/>
    <cellStyle name="Note 8 3" xfId="2978"/>
    <cellStyle name="Note 8 3 2" xfId="23624"/>
    <cellStyle name="Note 8 3 3" xfId="23625"/>
    <cellStyle name="Note 8 3 4" xfId="23623"/>
    <cellStyle name="Note 8 4" xfId="2979"/>
    <cellStyle name="Note 8 4 2" xfId="23626"/>
    <cellStyle name="Note 8 5" xfId="2980"/>
    <cellStyle name="Note 8 6" xfId="2981"/>
    <cellStyle name="Note 8 7" xfId="2982"/>
    <cellStyle name="Note 8 8" xfId="23617"/>
    <cellStyle name="Note 9" xfId="2983"/>
    <cellStyle name="Note 9 2" xfId="2984"/>
    <cellStyle name="Note 9 2 2" xfId="23629"/>
    <cellStyle name="Note 9 2 2 2" xfId="23630"/>
    <cellStyle name="Note 9 2 2 3" xfId="23631"/>
    <cellStyle name="Note 9 2 3" xfId="23632"/>
    <cellStyle name="Note 9 2 4" xfId="23628"/>
    <cellStyle name="Note 9 3" xfId="2985"/>
    <cellStyle name="Note 9 3 2" xfId="23634"/>
    <cellStyle name="Note 9 3 3" xfId="23635"/>
    <cellStyle name="Note 9 3 4" xfId="23633"/>
    <cellStyle name="Note 9 4" xfId="2986"/>
    <cellStyle name="Note 9 4 2" xfId="23636"/>
    <cellStyle name="Note 9 5" xfId="2987"/>
    <cellStyle name="Note 9 6" xfId="2988"/>
    <cellStyle name="Note 9 7" xfId="2989"/>
    <cellStyle name="Note 9 8" xfId="23627"/>
    <cellStyle name="Number" xfId="23637"/>
    <cellStyle name="OnOffToggle" xfId="2990"/>
    <cellStyle name="OnOffToggle 2" xfId="2991"/>
    <cellStyle name="OnOffToggle 2 2" xfId="23638"/>
    <cellStyle name="OnOffToggle 2 2 2" xfId="23639"/>
    <cellStyle name="OnOffToggle 3" xfId="2992"/>
    <cellStyle name="OnOffToggle 3 2" xfId="23640"/>
    <cellStyle name="Output 10" xfId="23641"/>
    <cellStyle name="Output 10 2" xfId="23642"/>
    <cellStyle name="Output 10 2 2" xfId="23643"/>
    <cellStyle name="Output 10 2 2 2" xfId="23644"/>
    <cellStyle name="Output 10 3" xfId="23645"/>
    <cellStyle name="Output 10 3 2" xfId="23646"/>
    <cellStyle name="Output 11" xfId="23647"/>
    <cellStyle name="Output 11 2" xfId="23648"/>
    <cellStyle name="Output 11 2 2" xfId="23649"/>
    <cellStyle name="Output 12" xfId="23650"/>
    <cellStyle name="Output 12 2" xfId="23651"/>
    <cellStyle name="Output 12 2 2" xfId="23652"/>
    <cellStyle name="Output 13" xfId="23653"/>
    <cellStyle name="Output 13 2" xfId="23654"/>
    <cellStyle name="Output 13 2 2" xfId="23655"/>
    <cellStyle name="Output 14" xfId="23656"/>
    <cellStyle name="Output 14 2" xfId="23657"/>
    <cellStyle name="Output 15" xfId="23658"/>
    <cellStyle name="Output 16" xfId="23659"/>
    <cellStyle name="Output 2" xfId="2993"/>
    <cellStyle name="Output 2 10" xfId="23661"/>
    <cellStyle name="Output 2 10 2" xfId="23662"/>
    <cellStyle name="Output 2 10 2 2" xfId="23663"/>
    <cellStyle name="Output 2 11" xfId="23664"/>
    <cellStyle name="Output 2 11 2" xfId="23665"/>
    <cellStyle name="Output 2 11 3" xfId="23666"/>
    <cellStyle name="Output 2 12" xfId="23667"/>
    <cellStyle name="Output 2 12 2" xfId="23668"/>
    <cellStyle name="Output 2 13" xfId="23669"/>
    <cellStyle name="Output 2 14" xfId="23670"/>
    <cellStyle name="Output 2 15" xfId="23671"/>
    <cellStyle name="Output 2 16" xfId="23660"/>
    <cellStyle name="Output 2 2" xfId="2994"/>
    <cellStyle name="Output 2 2 10" xfId="23673"/>
    <cellStyle name="Output 2 2 11" xfId="23672"/>
    <cellStyle name="Output 2 2 2" xfId="23674"/>
    <cellStyle name="Output 2 2 2 2" xfId="23675"/>
    <cellStyle name="Output 2 2 2 2 2" xfId="23676"/>
    <cellStyle name="Output 2 2 2 2 2 2" xfId="23677"/>
    <cellStyle name="Output 2 2 2 3" xfId="23678"/>
    <cellStyle name="Output 2 2 2 3 2" xfId="23679"/>
    <cellStyle name="Output 2 2 3" xfId="23680"/>
    <cellStyle name="Output 2 2 3 2" xfId="23681"/>
    <cellStyle name="Output 2 2 3 2 2" xfId="23682"/>
    <cellStyle name="Output 2 2 3 2 2 2" xfId="23683"/>
    <cellStyle name="Output 2 2 3 3" xfId="23684"/>
    <cellStyle name="Output 2 2 3 3 2" xfId="23685"/>
    <cellStyle name="Output 2 2 4" xfId="23686"/>
    <cellStyle name="Output 2 2 4 2" xfId="23687"/>
    <cellStyle name="Output 2 2 4 2 2" xfId="23688"/>
    <cellStyle name="Output 2 2 4 2 2 2" xfId="23689"/>
    <cellStyle name="Output 2 2 4 3" xfId="23690"/>
    <cellStyle name="Output 2 2 4 3 2" xfId="23691"/>
    <cellStyle name="Output 2 2 5" xfId="23692"/>
    <cellStyle name="Output 2 2 5 2" xfId="23693"/>
    <cellStyle name="Output 2 2 5 2 2" xfId="23694"/>
    <cellStyle name="Output 2 2 5 2 2 2" xfId="23695"/>
    <cellStyle name="Output 2 2 5 3" xfId="23696"/>
    <cellStyle name="Output 2 2 5 3 2" xfId="23697"/>
    <cellStyle name="Output 2 2 6" xfId="23698"/>
    <cellStyle name="Output 2 2 6 2" xfId="23699"/>
    <cellStyle name="Output 2 2 6 2 2" xfId="23700"/>
    <cellStyle name="Output 2 2 6 2 2 2" xfId="23701"/>
    <cellStyle name="Output 2 2 6 3" xfId="23702"/>
    <cellStyle name="Output 2 2 6 3 2" xfId="23703"/>
    <cellStyle name="Output 2 2 7" xfId="23704"/>
    <cellStyle name="Output 2 2 7 2" xfId="23705"/>
    <cellStyle name="Output 2 2 7 2 2" xfId="23706"/>
    <cellStyle name="Output 2 2 7 2 2 2" xfId="23707"/>
    <cellStyle name="Output 2 2 7 3" xfId="23708"/>
    <cellStyle name="Output 2 2 7 3 2" xfId="23709"/>
    <cellStyle name="Output 2 2 8" xfId="23710"/>
    <cellStyle name="Output 2 2 8 2" xfId="23711"/>
    <cellStyle name="Output 2 2 8 2 2" xfId="23712"/>
    <cellStyle name="Output 2 2 9" xfId="23713"/>
    <cellStyle name="Output 2 2 9 2" xfId="23714"/>
    <cellStyle name="Output 2 3" xfId="23715"/>
    <cellStyle name="Output 2 3 10" xfId="23716"/>
    <cellStyle name="Output 2 3 2" xfId="23717"/>
    <cellStyle name="Output 2 3 2 2" xfId="23718"/>
    <cellStyle name="Output 2 3 2 2 2" xfId="23719"/>
    <cellStyle name="Output 2 3 2 2 2 2" xfId="23720"/>
    <cellStyle name="Output 2 3 2 3" xfId="23721"/>
    <cellStyle name="Output 2 3 2 3 2" xfId="23722"/>
    <cellStyle name="Output 2 3 3" xfId="23723"/>
    <cellStyle name="Output 2 3 3 2" xfId="23724"/>
    <cellStyle name="Output 2 3 3 2 2" xfId="23725"/>
    <cellStyle name="Output 2 3 3 2 2 2" xfId="23726"/>
    <cellStyle name="Output 2 3 3 3" xfId="23727"/>
    <cellStyle name="Output 2 3 3 3 2" xfId="23728"/>
    <cellStyle name="Output 2 3 4" xfId="23729"/>
    <cellStyle name="Output 2 3 4 2" xfId="23730"/>
    <cellStyle name="Output 2 3 4 2 2" xfId="23731"/>
    <cellStyle name="Output 2 3 4 2 2 2" xfId="23732"/>
    <cellStyle name="Output 2 3 4 3" xfId="23733"/>
    <cellStyle name="Output 2 3 4 3 2" xfId="23734"/>
    <cellStyle name="Output 2 3 5" xfId="23735"/>
    <cellStyle name="Output 2 3 5 2" xfId="23736"/>
    <cellStyle name="Output 2 3 5 2 2" xfId="23737"/>
    <cellStyle name="Output 2 3 5 2 2 2" xfId="23738"/>
    <cellStyle name="Output 2 3 5 3" xfId="23739"/>
    <cellStyle name="Output 2 3 5 3 2" xfId="23740"/>
    <cellStyle name="Output 2 3 6" xfId="23741"/>
    <cellStyle name="Output 2 3 6 2" xfId="23742"/>
    <cellStyle name="Output 2 3 6 2 2" xfId="23743"/>
    <cellStyle name="Output 2 3 6 2 2 2" xfId="23744"/>
    <cellStyle name="Output 2 3 6 3" xfId="23745"/>
    <cellStyle name="Output 2 3 6 3 2" xfId="23746"/>
    <cellStyle name="Output 2 3 7" xfId="23747"/>
    <cellStyle name="Output 2 3 7 2" xfId="23748"/>
    <cellStyle name="Output 2 3 7 2 2" xfId="23749"/>
    <cellStyle name="Output 2 3 7 2 2 2" xfId="23750"/>
    <cellStyle name="Output 2 3 7 3" xfId="23751"/>
    <cellStyle name="Output 2 3 7 3 2" xfId="23752"/>
    <cellStyle name="Output 2 3 8" xfId="23753"/>
    <cellStyle name="Output 2 3 8 2" xfId="23754"/>
    <cellStyle name="Output 2 3 8 2 2" xfId="23755"/>
    <cellStyle name="Output 2 3 9" xfId="23756"/>
    <cellStyle name="Output 2 3 9 2" xfId="23757"/>
    <cellStyle name="Output 2 4" xfId="23758"/>
    <cellStyle name="Output 2 4 2" xfId="23759"/>
    <cellStyle name="Output 2 4 2 2" xfId="23760"/>
    <cellStyle name="Output 2 4 2 2 2" xfId="23761"/>
    <cellStyle name="Output 2 4 3" xfId="23762"/>
    <cellStyle name="Output 2 4 3 2" xfId="23763"/>
    <cellStyle name="Output 2 4 4" xfId="23764"/>
    <cellStyle name="Output 2 5" xfId="23765"/>
    <cellStyle name="Output 2 5 2" xfId="23766"/>
    <cellStyle name="Output 2 5 2 2" xfId="23767"/>
    <cellStyle name="Output 2 5 2 2 2" xfId="23768"/>
    <cellStyle name="Output 2 5 3" xfId="23769"/>
    <cellStyle name="Output 2 5 3 2" xfId="23770"/>
    <cellStyle name="Output 2 5 4" xfId="23771"/>
    <cellStyle name="Output 2 6" xfId="23772"/>
    <cellStyle name="Output 2 6 2" xfId="23773"/>
    <cellStyle name="Output 2 6 2 2" xfId="23774"/>
    <cellStyle name="Output 2 6 2 2 2" xfId="23775"/>
    <cellStyle name="Output 2 6 3" xfId="23776"/>
    <cellStyle name="Output 2 6 3 2" xfId="23777"/>
    <cellStyle name="Output 2 6 4" xfId="23778"/>
    <cellStyle name="Output 2 7" xfId="23779"/>
    <cellStyle name="Output 2 7 2" xfId="23780"/>
    <cellStyle name="Output 2 7 2 2" xfId="23781"/>
    <cellStyle name="Output 2 7 2 2 2" xfId="23782"/>
    <cellStyle name="Output 2 7 3" xfId="23783"/>
    <cellStyle name="Output 2 7 3 2" xfId="23784"/>
    <cellStyle name="Output 2 7 4" xfId="23785"/>
    <cellStyle name="Output 2 8" xfId="23786"/>
    <cellStyle name="Output 2 8 2" xfId="23787"/>
    <cellStyle name="Output 2 8 2 2" xfId="23788"/>
    <cellStyle name="Output 2 8 2 2 2" xfId="23789"/>
    <cellStyle name="Output 2 8 3" xfId="23790"/>
    <cellStyle name="Output 2 8 3 2" xfId="23791"/>
    <cellStyle name="Output 2 9" xfId="23792"/>
    <cellStyle name="Output 2 9 2" xfId="23793"/>
    <cellStyle name="Output 2 9 2 2" xfId="23794"/>
    <cellStyle name="Output 2 9 2 2 2" xfId="23795"/>
    <cellStyle name="Output 2 9 3" xfId="23796"/>
    <cellStyle name="Output 2 9 3 2" xfId="23797"/>
    <cellStyle name="Output 3" xfId="2995"/>
    <cellStyle name="Output 3 10" xfId="23799"/>
    <cellStyle name="Output 3 10 2" xfId="23800"/>
    <cellStyle name="Output 3 11" xfId="23801"/>
    <cellStyle name="Output 3 12" xfId="23798"/>
    <cellStyle name="Output 3 2" xfId="23802"/>
    <cellStyle name="Output 3 2 10" xfId="23803"/>
    <cellStyle name="Output 3 2 2" xfId="23804"/>
    <cellStyle name="Output 3 2 2 2" xfId="23805"/>
    <cellStyle name="Output 3 2 2 2 2" xfId="23806"/>
    <cellStyle name="Output 3 2 2 2 2 2" xfId="23807"/>
    <cellStyle name="Output 3 2 2 3" xfId="23808"/>
    <cellStyle name="Output 3 2 2 3 2" xfId="23809"/>
    <cellStyle name="Output 3 2 3" xfId="23810"/>
    <cellStyle name="Output 3 2 3 2" xfId="23811"/>
    <cellStyle name="Output 3 2 3 2 2" xfId="23812"/>
    <cellStyle name="Output 3 2 3 2 2 2" xfId="23813"/>
    <cellStyle name="Output 3 2 3 3" xfId="23814"/>
    <cellStyle name="Output 3 2 3 3 2" xfId="23815"/>
    <cellStyle name="Output 3 2 4" xfId="23816"/>
    <cellStyle name="Output 3 2 4 2" xfId="23817"/>
    <cellStyle name="Output 3 2 4 2 2" xfId="23818"/>
    <cellStyle name="Output 3 2 4 2 2 2" xfId="23819"/>
    <cellStyle name="Output 3 2 4 3" xfId="23820"/>
    <cellStyle name="Output 3 2 4 3 2" xfId="23821"/>
    <cellStyle name="Output 3 2 5" xfId="23822"/>
    <cellStyle name="Output 3 2 5 2" xfId="23823"/>
    <cellStyle name="Output 3 2 5 2 2" xfId="23824"/>
    <cellStyle name="Output 3 2 5 2 2 2" xfId="23825"/>
    <cellStyle name="Output 3 2 5 3" xfId="23826"/>
    <cellStyle name="Output 3 2 5 3 2" xfId="23827"/>
    <cellStyle name="Output 3 2 6" xfId="23828"/>
    <cellStyle name="Output 3 2 6 2" xfId="23829"/>
    <cellStyle name="Output 3 2 6 2 2" xfId="23830"/>
    <cellStyle name="Output 3 2 6 2 2 2" xfId="23831"/>
    <cellStyle name="Output 3 2 6 3" xfId="23832"/>
    <cellStyle name="Output 3 2 6 3 2" xfId="23833"/>
    <cellStyle name="Output 3 2 7" xfId="23834"/>
    <cellStyle name="Output 3 2 7 2" xfId="23835"/>
    <cellStyle name="Output 3 2 7 2 2" xfId="23836"/>
    <cellStyle name="Output 3 2 7 2 2 2" xfId="23837"/>
    <cellStyle name="Output 3 2 7 3" xfId="23838"/>
    <cellStyle name="Output 3 2 7 3 2" xfId="23839"/>
    <cellStyle name="Output 3 2 8" xfId="23840"/>
    <cellStyle name="Output 3 2 8 2" xfId="23841"/>
    <cellStyle name="Output 3 2 8 2 2" xfId="23842"/>
    <cellStyle name="Output 3 2 9" xfId="23843"/>
    <cellStyle name="Output 3 2 9 2" xfId="23844"/>
    <cellStyle name="Output 3 3" xfId="23845"/>
    <cellStyle name="Output 3 3 2" xfId="23846"/>
    <cellStyle name="Output 3 3 2 2" xfId="23847"/>
    <cellStyle name="Output 3 3 2 2 2" xfId="23848"/>
    <cellStyle name="Output 3 3 3" xfId="23849"/>
    <cellStyle name="Output 3 3 3 2" xfId="23850"/>
    <cellStyle name="Output 3 3 4" xfId="23851"/>
    <cellStyle name="Output 3 4" xfId="23852"/>
    <cellStyle name="Output 3 4 2" xfId="23853"/>
    <cellStyle name="Output 3 4 2 2" xfId="23854"/>
    <cellStyle name="Output 3 4 2 2 2" xfId="23855"/>
    <cellStyle name="Output 3 4 3" xfId="23856"/>
    <cellStyle name="Output 3 4 3 2" xfId="23857"/>
    <cellStyle name="Output 3 4 4" xfId="23858"/>
    <cellStyle name="Output 3 5" xfId="23859"/>
    <cellStyle name="Output 3 5 2" xfId="23860"/>
    <cellStyle name="Output 3 5 2 2" xfId="23861"/>
    <cellStyle name="Output 3 5 2 2 2" xfId="23862"/>
    <cellStyle name="Output 3 5 3" xfId="23863"/>
    <cellStyle name="Output 3 5 3 2" xfId="23864"/>
    <cellStyle name="Output 3 5 4" xfId="23865"/>
    <cellStyle name="Output 3 6" xfId="23866"/>
    <cellStyle name="Output 3 6 2" xfId="23867"/>
    <cellStyle name="Output 3 6 2 2" xfId="23868"/>
    <cellStyle name="Output 3 6 2 2 2" xfId="23869"/>
    <cellStyle name="Output 3 6 3" xfId="23870"/>
    <cellStyle name="Output 3 6 3 2" xfId="23871"/>
    <cellStyle name="Output 3 6 4" xfId="23872"/>
    <cellStyle name="Output 3 7" xfId="23873"/>
    <cellStyle name="Output 3 7 2" xfId="23874"/>
    <cellStyle name="Output 3 7 2 2" xfId="23875"/>
    <cellStyle name="Output 3 7 2 2 2" xfId="23876"/>
    <cellStyle name="Output 3 7 3" xfId="23877"/>
    <cellStyle name="Output 3 7 3 2" xfId="23878"/>
    <cellStyle name="Output 3 7 4" xfId="23879"/>
    <cellStyle name="Output 3 8" xfId="23880"/>
    <cellStyle name="Output 3 8 2" xfId="23881"/>
    <cellStyle name="Output 3 8 2 2" xfId="23882"/>
    <cellStyle name="Output 3 8 2 2 2" xfId="23883"/>
    <cellStyle name="Output 3 8 3" xfId="23884"/>
    <cellStyle name="Output 3 8 3 2" xfId="23885"/>
    <cellStyle name="Output 3 9" xfId="23886"/>
    <cellStyle name="Output 3 9 2" xfId="23887"/>
    <cellStyle name="Output 3 9 2 2" xfId="23888"/>
    <cellStyle name="Output 4" xfId="23889"/>
    <cellStyle name="Output 4 10" xfId="23890"/>
    <cellStyle name="Output 4 10 2" xfId="23891"/>
    <cellStyle name="Output 4 11" xfId="23892"/>
    <cellStyle name="Output 4 2" xfId="23893"/>
    <cellStyle name="Output 4 2 2" xfId="23894"/>
    <cellStyle name="Output 4 2 2 2" xfId="23895"/>
    <cellStyle name="Output 4 2 2 2 2" xfId="23896"/>
    <cellStyle name="Output 4 2 3" xfId="23897"/>
    <cellStyle name="Output 4 2 3 2" xfId="23898"/>
    <cellStyle name="Output 4 2 4" xfId="23899"/>
    <cellStyle name="Output 4 3" xfId="23900"/>
    <cellStyle name="Output 4 3 2" xfId="23901"/>
    <cellStyle name="Output 4 3 2 2" xfId="23902"/>
    <cellStyle name="Output 4 3 2 2 2" xfId="23903"/>
    <cellStyle name="Output 4 3 3" xfId="23904"/>
    <cellStyle name="Output 4 3 3 2" xfId="23905"/>
    <cellStyle name="Output 4 3 4" xfId="23906"/>
    <cellStyle name="Output 4 4" xfId="23907"/>
    <cellStyle name="Output 4 4 2" xfId="23908"/>
    <cellStyle name="Output 4 4 2 2" xfId="23909"/>
    <cellStyle name="Output 4 4 2 2 2" xfId="23910"/>
    <cellStyle name="Output 4 4 3" xfId="23911"/>
    <cellStyle name="Output 4 4 3 2" xfId="23912"/>
    <cellStyle name="Output 4 5" xfId="23913"/>
    <cellStyle name="Output 4 5 2" xfId="23914"/>
    <cellStyle name="Output 4 5 2 2" xfId="23915"/>
    <cellStyle name="Output 4 5 2 2 2" xfId="23916"/>
    <cellStyle name="Output 4 5 3" xfId="23917"/>
    <cellStyle name="Output 4 5 3 2" xfId="23918"/>
    <cellStyle name="Output 4 6" xfId="23919"/>
    <cellStyle name="Output 4 6 2" xfId="23920"/>
    <cellStyle name="Output 4 6 2 2" xfId="23921"/>
    <cellStyle name="Output 4 6 2 2 2" xfId="23922"/>
    <cellStyle name="Output 4 6 3" xfId="23923"/>
    <cellStyle name="Output 4 6 3 2" xfId="23924"/>
    <cellStyle name="Output 4 7" xfId="23925"/>
    <cellStyle name="Output 4 7 2" xfId="23926"/>
    <cellStyle name="Output 4 7 2 2" xfId="23927"/>
    <cellStyle name="Output 4 7 2 2 2" xfId="23928"/>
    <cellStyle name="Output 4 7 3" xfId="23929"/>
    <cellStyle name="Output 4 7 3 2" xfId="23930"/>
    <cellStyle name="Output 4 8" xfId="23931"/>
    <cellStyle name="Output 4 8 2" xfId="23932"/>
    <cellStyle name="Output 4 8 2 2" xfId="23933"/>
    <cellStyle name="Output 4 9" xfId="23934"/>
    <cellStyle name="Output 4 9 2" xfId="23935"/>
    <cellStyle name="Output 4 9 2 2" xfId="23936"/>
    <cellStyle name="Output 5" xfId="23937"/>
    <cellStyle name="Output 5 2" xfId="23938"/>
    <cellStyle name="Output 5 2 2" xfId="23939"/>
    <cellStyle name="Output 5 2 2 2" xfId="23940"/>
    <cellStyle name="Output 5 3" xfId="23941"/>
    <cellStyle name="Output 5 3 2" xfId="23942"/>
    <cellStyle name="Output 5 4" xfId="23943"/>
    <cellStyle name="Output 6" xfId="23944"/>
    <cellStyle name="Output 6 2" xfId="23945"/>
    <cellStyle name="Output 6 2 2" xfId="23946"/>
    <cellStyle name="Output 6 2 2 2" xfId="23947"/>
    <cellStyle name="Output 6 3" xfId="23948"/>
    <cellStyle name="Output 6 3 2" xfId="23949"/>
    <cellStyle name="Output 6 4" xfId="23950"/>
    <cellStyle name="Output 7" xfId="23951"/>
    <cellStyle name="Output 7 2" xfId="23952"/>
    <cellStyle name="Output 7 2 2" xfId="23953"/>
    <cellStyle name="Output 7 2 2 2" xfId="23954"/>
    <cellStyle name="Output 7 3" xfId="23955"/>
    <cellStyle name="Output 7 3 2" xfId="23956"/>
    <cellStyle name="Output 7 4" xfId="23957"/>
    <cellStyle name="Output 8" xfId="23958"/>
    <cellStyle name="Output 8 2" xfId="23959"/>
    <cellStyle name="Output 8 2 2" xfId="23960"/>
    <cellStyle name="Output 8 2 2 2" xfId="23961"/>
    <cellStyle name="Output 8 2 3" xfId="23962"/>
    <cellStyle name="Output 8 3" xfId="23963"/>
    <cellStyle name="Output 8 3 2" xfId="23964"/>
    <cellStyle name="Output 8 4" xfId="23965"/>
    <cellStyle name="Output 9" xfId="23966"/>
    <cellStyle name="Output 9 2" xfId="23967"/>
    <cellStyle name="Output 9 2 2" xfId="23968"/>
    <cellStyle name="Output 9 2 2 2" xfId="23969"/>
    <cellStyle name="Output 9 2 3" xfId="23970"/>
    <cellStyle name="Output 9 3" xfId="23971"/>
    <cellStyle name="Output 9 3 2" xfId="23972"/>
    <cellStyle name="Output 9 4" xfId="23973"/>
    <cellStyle name="Output millions" xfId="2996"/>
    <cellStyle name="Output millions 2" xfId="2997"/>
    <cellStyle name="Output millions 2 2" xfId="23974"/>
    <cellStyle name="Output millions 2 2 2" xfId="23975"/>
    <cellStyle name="Output millions 3" xfId="2998"/>
    <cellStyle name="Output millions 3 2" xfId="23976"/>
    <cellStyle name="Percen - Style1" xfId="2999"/>
    <cellStyle name="Percen - Style2" xfId="3000"/>
    <cellStyle name="Percen - Style3" xfId="3001"/>
    <cellStyle name="Percen - Style3 2" xfId="3002"/>
    <cellStyle name="Percen - Style3_2011 Under Earnings 9.7" xfId="3003"/>
    <cellStyle name="Percent [2]" xfId="3004"/>
    <cellStyle name="Percent [2] 2" xfId="3005"/>
    <cellStyle name="Percent [2] 2 2" xfId="23977"/>
    <cellStyle name="Percent [2] 2 2 2" xfId="23978"/>
    <cellStyle name="Percent [2] 2 3" xfId="23979"/>
    <cellStyle name="Percent [2] 3" xfId="3006"/>
    <cellStyle name="Percent [2] 3 2" xfId="23980"/>
    <cellStyle name="Percent [2] 3 2 2" xfId="23981"/>
    <cellStyle name="Percent [2] 3 3" xfId="23982"/>
    <cellStyle name="Percent [2] 4" xfId="3007"/>
    <cellStyle name="Percent [2] 4 2" xfId="23983"/>
    <cellStyle name="Percent [2] 4 2 2" xfId="23984"/>
    <cellStyle name="Percent 10" xfId="3008"/>
    <cellStyle name="Percent 10 2" xfId="3009"/>
    <cellStyle name="Percent 10 2 2" xfId="23987"/>
    <cellStyle name="Percent 10 2 3" xfId="23986"/>
    <cellStyle name="Percent 10 3" xfId="3010"/>
    <cellStyle name="Percent 10 4" xfId="23985"/>
    <cellStyle name="Percent 100" xfId="23988"/>
    <cellStyle name="Percent 101" xfId="23989"/>
    <cellStyle name="Percent 101 2" xfId="23990"/>
    <cellStyle name="Percent 102" xfId="23991"/>
    <cellStyle name="Percent 103" xfId="23992"/>
    <cellStyle name="Percent 104" xfId="23993"/>
    <cellStyle name="Percent 105" xfId="23994"/>
    <cellStyle name="Percent 106" xfId="23995"/>
    <cellStyle name="Percent 107" xfId="23996"/>
    <cellStyle name="Percent 108" xfId="23997"/>
    <cellStyle name="Percent 109" xfId="23998"/>
    <cellStyle name="Percent 11" xfId="3011"/>
    <cellStyle name="Percent 11 2" xfId="24000"/>
    <cellStyle name="Percent 11 2 2" xfId="24001"/>
    <cellStyle name="Percent 11 3" xfId="23999"/>
    <cellStyle name="Percent 12" xfId="3012"/>
    <cellStyle name="Percent 12 2" xfId="24002"/>
    <cellStyle name="Percent 12 2 2" xfId="24003"/>
    <cellStyle name="Percent 13" xfId="3013"/>
    <cellStyle name="Percent 13 2" xfId="24004"/>
    <cellStyle name="Percent 13 2 2" xfId="24005"/>
    <cellStyle name="Percent 14" xfId="3014"/>
    <cellStyle name="Percent 14 2" xfId="24007"/>
    <cellStyle name="Percent 14 2 2" xfId="24008"/>
    <cellStyle name="Percent 14 3" xfId="24006"/>
    <cellStyle name="Percent 15" xfId="3015"/>
    <cellStyle name="Percent 15 2" xfId="24009"/>
    <cellStyle name="Percent 15 2 2" xfId="24010"/>
    <cellStyle name="Percent 16" xfId="24011"/>
    <cellStyle name="Percent 16 2" xfId="24012"/>
    <cellStyle name="Percent 17" xfId="24013"/>
    <cellStyle name="Percent 17 2" xfId="24014"/>
    <cellStyle name="Percent 18" xfId="24015"/>
    <cellStyle name="Percent 18 2" xfId="24016"/>
    <cellStyle name="Percent 19" xfId="24017"/>
    <cellStyle name="Percent 19 2" xfId="24018"/>
    <cellStyle name="Percent 2" xfId="3016"/>
    <cellStyle name="Percent 2 10" xfId="24019"/>
    <cellStyle name="Percent 2 2" xfId="3017"/>
    <cellStyle name="Percent 2 2 2" xfId="3018"/>
    <cellStyle name="Percent 2 2 2 2" xfId="24020"/>
    <cellStyle name="Percent 2 2 3" xfId="3019"/>
    <cellStyle name="Percent 2 2 3 2" xfId="24021"/>
    <cellStyle name="Percent 2 3" xfId="3020"/>
    <cellStyle name="Percent 2 3 2" xfId="24023"/>
    <cellStyle name="Percent 2 3 3" xfId="24024"/>
    <cellStyle name="Percent 2 3 4" xfId="24022"/>
    <cellStyle name="Percent 2 4" xfId="3021"/>
    <cellStyle name="Percent 2 4 2" xfId="24025"/>
    <cellStyle name="Percent 2 5" xfId="3022"/>
    <cellStyle name="Percent 2 5 2" xfId="24026"/>
    <cellStyle name="Percent 2 6" xfId="3023"/>
    <cellStyle name="Percent 2 7" xfId="3024"/>
    <cellStyle name="Percent 2 8" xfId="3025"/>
    <cellStyle name="Percent 2 9" xfId="3026"/>
    <cellStyle name="Percent 20" xfId="24027"/>
    <cellStyle name="Percent 20 2" xfId="24028"/>
    <cellStyle name="Percent 21" xfId="24029"/>
    <cellStyle name="Percent 21 2" xfId="24030"/>
    <cellStyle name="Percent 21 2 2" xfId="24031"/>
    <cellStyle name="Percent 21 2 2 2" xfId="24032"/>
    <cellStyle name="Percent 21 2 3" xfId="24033"/>
    <cellStyle name="Percent 21 3" xfId="24034"/>
    <cellStyle name="Percent 22" xfId="24035"/>
    <cellStyle name="Percent 22 2" xfId="24036"/>
    <cellStyle name="Percent 23" xfId="24037"/>
    <cellStyle name="Percent 24" xfId="24038"/>
    <cellStyle name="Percent 25" xfId="24039"/>
    <cellStyle name="Percent 26" xfId="24040"/>
    <cellStyle name="Percent 27" xfId="24041"/>
    <cellStyle name="Percent 28" xfId="24042"/>
    <cellStyle name="Percent 29" xfId="24043"/>
    <cellStyle name="Percent 3" xfId="3027"/>
    <cellStyle name="Percent 3 10" xfId="24044"/>
    <cellStyle name="Percent 3 10 2" xfId="24045"/>
    <cellStyle name="Percent 3 11" xfId="24046"/>
    <cellStyle name="Percent 3 12" xfId="24047"/>
    <cellStyle name="Percent 3 2" xfId="3028"/>
    <cellStyle name="Percent 3 2 2" xfId="24049"/>
    <cellStyle name="Percent 3 2 3" xfId="24050"/>
    <cellStyle name="Percent 3 2 4" xfId="24048"/>
    <cellStyle name="Percent 3 3" xfId="3029"/>
    <cellStyle name="Percent 3 3 2" xfId="24051"/>
    <cellStyle name="Percent 3 4" xfId="3030"/>
    <cellStyle name="Percent 3 4 2" xfId="24052"/>
    <cellStyle name="Percent 3 5" xfId="24053"/>
    <cellStyle name="Percent 3 5 2" xfId="24054"/>
    <cellStyle name="Percent 3 6" xfId="24055"/>
    <cellStyle name="Percent 3 6 2" xfId="24056"/>
    <cellStyle name="Percent 3 7" xfId="24057"/>
    <cellStyle name="Percent 3 7 2" xfId="24058"/>
    <cellStyle name="Percent 3 8" xfId="24059"/>
    <cellStyle name="Percent 3 8 2" xfId="24060"/>
    <cellStyle name="Percent 3 9" xfId="24061"/>
    <cellStyle name="Percent 3 9 2" xfId="24062"/>
    <cellStyle name="Percent 30" xfId="24063"/>
    <cellStyle name="Percent 31" xfId="24064"/>
    <cellStyle name="Percent 32" xfId="24065"/>
    <cellStyle name="Percent 33" xfId="24066"/>
    <cellStyle name="Percent 34" xfId="24067"/>
    <cellStyle name="Percent 35" xfId="24068"/>
    <cellStyle name="Percent 36" xfId="24069"/>
    <cellStyle name="Percent 37" xfId="24070"/>
    <cellStyle name="Percent 38" xfId="24071"/>
    <cellStyle name="Percent 39" xfId="24072"/>
    <cellStyle name="Percent 4" xfId="3031"/>
    <cellStyle name="Percent 4 2" xfId="3032"/>
    <cellStyle name="Percent 4 2 2" xfId="24074"/>
    <cellStyle name="Percent 4 2 3" xfId="24073"/>
    <cellStyle name="Percent 40" xfId="24075"/>
    <cellStyle name="Percent 41" xfId="24076"/>
    <cellStyle name="Percent 42" xfId="24077"/>
    <cellStyle name="Percent 43" xfId="24078"/>
    <cellStyle name="Percent 44" xfId="24079"/>
    <cellStyle name="Percent 45" xfId="24080"/>
    <cellStyle name="Percent 46" xfId="24081"/>
    <cellStyle name="Percent 47" xfId="24082"/>
    <cellStyle name="Percent 48" xfId="24083"/>
    <cellStyle name="Percent 49" xfId="24084"/>
    <cellStyle name="Percent 5" xfId="3033"/>
    <cellStyle name="Percent 5 2" xfId="24086"/>
    <cellStyle name="Percent 5 3" xfId="24085"/>
    <cellStyle name="Percent 50" xfId="24087"/>
    <cellStyle name="Percent 51" xfId="24088"/>
    <cellStyle name="Percent 52" xfId="24089"/>
    <cellStyle name="Percent 53" xfId="24090"/>
    <cellStyle name="Percent 54" xfId="24091"/>
    <cellStyle name="Percent 55" xfId="24092"/>
    <cellStyle name="Percent 56" xfId="24093"/>
    <cellStyle name="Percent 57" xfId="24094"/>
    <cellStyle name="Percent 58" xfId="24095"/>
    <cellStyle name="Percent 59" xfId="24096"/>
    <cellStyle name="Percent 6" xfId="3034"/>
    <cellStyle name="Percent 6 2" xfId="24097"/>
    <cellStyle name="Percent 6 2 2" xfId="24098"/>
    <cellStyle name="Percent 60" xfId="24099"/>
    <cellStyle name="Percent 61" xfId="24100"/>
    <cellStyle name="Percent 62" xfId="24101"/>
    <cellStyle name="Percent 63" xfId="24102"/>
    <cellStyle name="Percent 64" xfId="24103"/>
    <cellStyle name="Percent 65" xfId="24104"/>
    <cellStyle name="Percent 66" xfId="24105"/>
    <cellStyle name="Percent 67" xfId="24106"/>
    <cellStyle name="Percent 68" xfId="24107"/>
    <cellStyle name="Percent 69" xfId="24108"/>
    <cellStyle name="Percent 7" xfId="3035"/>
    <cellStyle name="Percent 7 2" xfId="24110"/>
    <cellStyle name="Percent 7 2 2" xfId="24111"/>
    <cellStyle name="Percent 7 3" xfId="24109"/>
    <cellStyle name="Percent 70" xfId="24112"/>
    <cellStyle name="Percent 71" xfId="24113"/>
    <cellStyle name="Percent 72" xfId="24114"/>
    <cellStyle name="Percent 73" xfId="24115"/>
    <cellStyle name="Percent 74" xfId="24116"/>
    <cellStyle name="Percent 75" xfId="24117"/>
    <cellStyle name="Percent 76" xfId="24118"/>
    <cellStyle name="Percent 77" xfId="24119"/>
    <cellStyle name="Percent 78" xfId="24120"/>
    <cellStyle name="Percent 79" xfId="24121"/>
    <cellStyle name="Percent 8" xfId="3036"/>
    <cellStyle name="Percent 8 2" xfId="24122"/>
    <cellStyle name="Percent 80" xfId="24123"/>
    <cellStyle name="Percent 81" xfId="24124"/>
    <cellStyle name="Percent 82" xfId="24125"/>
    <cellStyle name="Percent 83" xfId="24126"/>
    <cellStyle name="Percent 84" xfId="24127"/>
    <cellStyle name="Percent 85" xfId="24128"/>
    <cellStyle name="Percent 86" xfId="24129"/>
    <cellStyle name="Percent 87" xfId="24130"/>
    <cellStyle name="Percent 88" xfId="24131"/>
    <cellStyle name="Percent 89" xfId="24132"/>
    <cellStyle name="Percent 9" xfId="3037"/>
    <cellStyle name="Percent 9 2" xfId="24134"/>
    <cellStyle name="Percent 9 2 2" xfId="24135"/>
    <cellStyle name="Percent 9 3" xfId="24133"/>
    <cellStyle name="Percent 90" xfId="24136"/>
    <cellStyle name="Percent 91" xfId="24137"/>
    <cellStyle name="Percent 92" xfId="24138"/>
    <cellStyle name="Percent 93" xfId="24139"/>
    <cellStyle name="Percent 94" xfId="24140"/>
    <cellStyle name="Percent 95" xfId="24141"/>
    <cellStyle name="Percent 96" xfId="24142"/>
    <cellStyle name="Percent 97" xfId="24143"/>
    <cellStyle name="Percent 98" xfId="24144"/>
    <cellStyle name="Percent 99" xfId="24145"/>
    <cellStyle name="Processing" xfId="3038"/>
    <cellStyle name="Processing 2" xfId="3039"/>
    <cellStyle name="Processing 2 2" xfId="24146"/>
    <cellStyle name="Processing 3" xfId="24147"/>
    <cellStyle name="Processing_2011 Asset Mgmt Report Generation" xfId="24148"/>
    <cellStyle name="PSChar" xfId="3040"/>
    <cellStyle name="PSChar 2" xfId="3041"/>
    <cellStyle name="PSChar 3" xfId="3042"/>
    <cellStyle name="PSChar 4" xfId="3043"/>
    <cellStyle name="PSChar 5" xfId="3044"/>
    <cellStyle name="PSDate" xfId="3045"/>
    <cellStyle name="PSDate 2" xfId="3046"/>
    <cellStyle name="PSDate 3" xfId="3047"/>
    <cellStyle name="PSDate 4" xfId="3048"/>
    <cellStyle name="PSDate 5" xfId="3049"/>
    <cellStyle name="PSDec" xfId="3050"/>
    <cellStyle name="PSDec 2" xfId="3051"/>
    <cellStyle name="PSDec 3" xfId="3052"/>
    <cellStyle name="PSDec 4" xfId="3053"/>
    <cellStyle name="PSDec 5" xfId="3054"/>
    <cellStyle name="PSHeading" xfId="3055"/>
    <cellStyle name="PSHeading 2" xfId="3056"/>
    <cellStyle name="PSHeading 3" xfId="3057"/>
    <cellStyle name="PSHeading 4" xfId="3058"/>
    <cellStyle name="PSHeading 5" xfId="3059"/>
    <cellStyle name="PSHeading 6" xfId="24149"/>
    <cellStyle name="PSHeading_2011 Under Earnings 9.7" xfId="3060"/>
    <cellStyle name="PSInt" xfId="3061"/>
    <cellStyle name="PSInt 2" xfId="3062"/>
    <cellStyle name="PSInt 3" xfId="3063"/>
    <cellStyle name="PSInt 4" xfId="3064"/>
    <cellStyle name="PSInt 5" xfId="3065"/>
    <cellStyle name="PSSpacer" xfId="3066"/>
    <cellStyle name="PSSpacer 2" xfId="3067"/>
    <cellStyle name="PSSpacer 3" xfId="3068"/>
    <cellStyle name="PSSpacer 4" xfId="3069"/>
    <cellStyle name="PSSpacer 5" xfId="3070"/>
    <cellStyle name="purple - Style8" xfId="3071"/>
    <cellStyle name="purple - Style8 2" xfId="3072"/>
    <cellStyle name="purple - Style8_2011 Under Earnings 9.7" xfId="3073"/>
    <cellStyle name="Ratio" xfId="3074"/>
    <cellStyle name="Ratio 2" xfId="3075"/>
    <cellStyle name="Ratio 2 2" xfId="24150"/>
    <cellStyle name="Ratio 2 2 2" xfId="24151"/>
    <cellStyle name="Ratio 3" xfId="3076"/>
    <cellStyle name="Ratio 3 2" xfId="24152"/>
    <cellStyle name="RED" xfId="3077"/>
    <cellStyle name="Red - Style7" xfId="3078"/>
    <cellStyle name="Red - Style7 2" xfId="3079"/>
    <cellStyle name="Red - Style7_2011 Under Earnings 9.7" xfId="3080"/>
    <cellStyle name="RED 2" xfId="3081"/>
    <cellStyle name="RED 3" xfId="3082"/>
    <cellStyle name="RED_04 07E Wild Horse Wind Expansion (C) (2)" xfId="3083"/>
    <cellStyle name="Report" xfId="3084"/>
    <cellStyle name="Report - Style5" xfId="3085"/>
    <cellStyle name="Report - Style6" xfId="3086"/>
    <cellStyle name="Report - Style7" xfId="3087"/>
    <cellStyle name="Report - Style8" xfId="3088"/>
    <cellStyle name="Report 2" xfId="3089"/>
    <cellStyle name="Report 2 2" xfId="24153"/>
    <cellStyle name="Report 3" xfId="24154"/>
    <cellStyle name="Report Bar" xfId="3090"/>
    <cellStyle name="Report Bar 2" xfId="3091"/>
    <cellStyle name="Report Bar 2 2" xfId="24155"/>
    <cellStyle name="Report Bar 3" xfId="24156"/>
    <cellStyle name="Report Bar_2011 Asset Mgmt Report Generation" xfId="24157"/>
    <cellStyle name="Report Heading" xfId="3092"/>
    <cellStyle name="Report Heading 2" xfId="3093"/>
    <cellStyle name="Report Heading 3" xfId="24158"/>
    <cellStyle name="Report Heading_Electric Rev Req Model (2009 GRC) Rebuttal" xfId="3094"/>
    <cellStyle name="Report Percent" xfId="3095"/>
    <cellStyle name="Report Percent 2" xfId="3096"/>
    <cellStyle name="Report Percent 2 2" xfId="24159"/>
    <cellStyle name="Report Percent 3" xfId="3097"/>
    <cellStyle name="Report Percent 4" xfId="3098"/>
    <cellStyle name="Report Percent_2011 Asset Mgmt Report Generation" xfId="24160"/>
    <cellStyle name="Report Unit Cost" xfId="3099"/>
    <cellStyle name="Report Unit Cost 2" xfId="3100"/>
    <cellStyle name="Report Unit Cost 2 2" xfId="24161"/>
    <cellStyle name="Report Unit Cost 3" xfId="3101"/>
    <cellStyle name="Report Unit Cost 4" xfId="3102"/>
    <cellStyle name="Report Unit Cost_2011 Asset Mgmt Report Generation" xfId="24162"/>
    <cellStyle name="Report_Adj Bench DR 3 for Initial Briefs (Electric)" xfId="3103"/>
    <cellStyle name="Reports" xfId="3104"/>
    <cellStyle name="Reports Total" xfId="3105"/>
    <cellStyle name="Reports Total 2" xfId="3106"/>
    <cellStyle name="Reports Total 2 2" xfId="24163"/>
    <cellStyle name="Reports Total 3" xfId="24164"/>
    <cellStyle name="Reports Total_2011 Asset Mgmt Report Generation" xfId="24165"/>
    <cellStyle name="Reports Unit Cost Total" xfId="3107"/>
    <cellStyle name="Reports_16.37E Wild Horse Expansion DeferralRevwrkingfile SF" xfId="3108"/>
    <cellStyle name="RevList" xfId="3109"/>
    <cellStyle name="round100" xfId="3110"/>
    <cellStyle name="round100 2" xfId="3111"/>
    <cellStyle name="round100 2 2" xfId="24166"/>
    <cellStyle name="round100 3" xfId="3112"/>
    <cellStyle name="round100 4" xfId="3113"/>
    <cellStyle name="round100 5" xfId="3114"/>
    <cellStyle name="SAPBEXaggData" xfId="3115"/>
    <cellStyle name="SAPBEXaggData 10" xfId="24168"/>
    <cellStyle name="SAPBEXaggData 10 2" xfId="24169"/>
    <cellStyle name="SAPBEXaggData 10 2 2" xfId="24170"/>
    <cellStyle name="SAPBEXaggData 10 3" xfId="24171"/>
    <cellStyle name="SAPBEXaggData 11" xfId="24172"/>
    <cellStyle name="SAPBEXaggData 11 2" xfId="24173"/>
    <cellStyle name="SAPBEXaggData 12" xfId="24174"/>
    <cellStyle name="SAPBEXaggData 13" xfId="24175"/>
    <cellStyle name="SAPBEXaggData 14" xfId="24167"/>
    <cellStyle name="SAPBEXaggData 2" xfId="24176"/>
    <cellStyle name="SAPBEXaggData 2 10" xfId="24177"/>
    <cellStyle name="SAPBEXaggData 2 2" xfId="24178"/>
    <cellStyle name="SAPBEXaggData 2 2 2" xfId="24179"/>
    <cellStyle name="SAPBEXaggData 2 2 2 2" xfId="24180"/>
    <cellStyle name="SAPBEXaggData 2 2 2 2 2" xfId="24181"/>
    <cellStyle name="SAPBEXaggData 2 2 2 3" xfId="24182"/>
    <cellStyle name="SAPBEXaggData 2 2 3" xfId="24183"/>
    <cellStyle name="SAPBEXaggData 2 2 3 2" xfId="24184"/>
    <cellStyle name="SAPBEXaggData 2 2 3 3" xfId="24185"/>
    <cellStyle name="SAPBEXaggData 2 2 4" xfId="24186"/>
    <cellStyle name="SAPBEXaggData 2 2 5" xfId="24187"/>
    <cellStyle name="SAPBEXaggData 2 2 6" xfId="24188"/>
    <cellStyle name="SAPBEXaggData 2 2 7" xfId="24189"/>
    <cellStyle name="SAPBEXaggData 2 2 8" xfId="24190"/>
    <cellStyle name="SAPBEXaggData 2 2 9" xfId="24191"/>
    <cellStyle name="SAPBEXaggData 2 3" xfId="24192"/>
    <cellStyle name="SAPBEXaggData 2 3 2" xfId="24193"/>
    <cellStyle name="SAPBEXaggData 2 3 2 2" xfId="24194"/>
    <cellStyle name="SAPBEXaggData 2 3 2 2 2" xfId="24195"/>
    <cellStyle name="SAPBEXaggData 2 3 2 3" xfId="24196"/>
    <cellStyle name="SAPBEXaggData 2 3 3" xfId="24197"/>
    <cellStyle name="SAPBEXaggData 2 3 3 2" xfId="24198"/>
    <cellStyle name="SAPBEXaggData 2 3 3 3" xfId="24199"/>
    <cellStyle name="SAPBEXaggData 2 3 4" xfId="24200"/>
    <cellStyle name="SAPBEXaggData 2 3 5" xfId="24201"/>
    <cellStyle name="SAPBEXaggData 2 3 6" xfId="24202"/>
    <cellStyle name="SAPBEXaggData 2 4" xfId="24203"/>
    <cellStyle name="SAPBEXaggData 2 4 2" xfId="24204"/>
    <cellStyle name="SAPBEXaggData 2 4 2 2" xfId="24205"/>
    <cellStyle name="SAPBEXaggData 2 4 2 2 2" xfId="24206"/>
    <cellStyle name="SAPBEXaggData 2 4 3" xfId="24207"/>
    <cellStyle name="SAPBEXaggData 2 4 3 2" xfId="24208"/>
    <cellStyle name="SAPBEXaggData 2 4 4" xfId="24209"/>
    <cellStyle name="SAPBEXaggData 2 5" xfId="24210"/>
    <cellStyle name="SAPBEXaggData 2 5 2" xfId="24211"/>
    <cellStyle name="SAPBEXaggData 2 5 2 2" xfId="24212"/>
    <cellStyle name="SAPBEXaggData 2 5 2 2 2" xfId="24213"/>
    <cellStyle name="SAPBEXaggData 2 5 3" xfId="24214"/>
    <cellStyle name="SAPBEXaggData 2 5 3 2" xfId="24215"/>
    <cellStyle name="SAPBEXaggData 2 5 4" xfId="24216"/>
    <cellStyle name="SAPBEXaggData 2 6" xfId="24217"/>
    <cellStyle name="SAPBEXaggData 2 6 2" xfId="24218"/>
    <cellStyle name="SAPBEXaggData 2 6 2 2" xfId="24219"/>
    <cellStyle name="SAPBEXaggData 2 6 2 2 2" xfId="24220"/>
    <cellStyle name="SAPBEXaggData 2 6 3" xfId="24221"/>
    <cellStyle name="SAPBEXaggData 2 6 3 2" xfId="24222"/>
    <cellStyle name="SAPBEXaggData 2 6 4" xfId="24223"/>
    <cellStyle name="SAPBEXaggData 2 7" xfId="24224"/>
    <cellStyle name="SAPBEXaggData 2 7 2" xfId="24225"/>
    <cellStyle name="SAPBEXaggData 2 7 2 2" xfId="24226"/>
    <cellStyle name="SAPBEXaggData 2 7 2 2 2" xfId="24227"/>
    <cellStyle name="SAPBEXaggData 2 7 3" xfId="24228"/>
    <cellStyle name="SAPBEXaggData 2 7 3 2" xfId="24229"/>
    <cellStyle name="SAPBEXaggData 2 7 4" xfId="24230"/>
    <cellStyle name="SAPBEXaggData 2 8" xfId="24231"/>
    <cellStyle name="SAPBEXaggData 2 8 2" xfId="24232"/>
    <cellStyle name="SAPBEXaggData 2 8 2 2" xfId="24233"/>
    <cellStyle name="SAPBEXaggData 2 8 3" xfId="24234"/>
    <cellStyle name="SAPBEXaggData 2 9" xfId="24235"/>
    <cellStyle name="SAPBEXaggData 2 9 2" xfId="24236"/>
    <cellStyle name="SAPBEXaggData 2 9 2 2" xfId="24237"/>
    <cellStyle name="SAPBEXaggData 2 9 3" xfId="24238"/>
    <cellStyle name="SAPBEXaggData 3" xfId="24239"/>
    <cellStyle name="SAPBEXaggData 3 10" xfId="24240"/>
    <cellStyle name="SAPBEXaggData 3 2" xfId="24241"/>
    <cellStyle name="SAPBEXaggData 3 2 2" xfId="24242"/>
    <cellStyle name="SAPBEXaggData 3 2 2 2" xfId="24243"/>
    <cellStyle name="SAPBEXaggData 3 2 2 2 2" xfId="24244"/>
    <cellStyle name="SAPBEXaggData 3 2 3" xfId="24245"/>
    <cellStyle name="SAPBEXaggData 3 2 3 2" xfId="24246"/>
    <cellStyle name="SAPBEXaggData 3 2 4" xfId="24247"/>
    <cellStyle name="SAPBEXaggData 3 3" xfId="24248"/>
    <cellStyle name="SAPBEXaggData 3 3 2" xfId="24249"/>
    <cellStyle name="SAPBEXaggData 3 3 2 2" xfId="24250"/>
    <cellStyle name="SAPBEXaggData 3 3 2 2 2" xfId="24251"/>
    <cellStyle name="SAPBEXaggData 3 3 3" xfId="24252"/>
    <cellStyle name="SAPBEXaggData 3 3 3 2" xfId="24253"/>
    <cellStyle name="SAPBEXaggData 3 3 4" xfId="24254"/>
    <cellStyle name="SAPBEXaggData 3 4" xfId="24255"/>
    <cellStyle name="SAPBEXaggData 3 4 2" xfId="24256"/>
    <cellStyle name="SAPBEXaggData 3 4 2 2" xfId="24257"/>
    <cellStyle name="SAPBEXaggData 3 4 2 2 2" xfId="24258"/>
    <cellStyle name="SAPBEXaggData 3 4 3" xfId="24259"/>
    <cellStyle name="SAPBEXaggData 3 4 3 2" xfId="24260"/>
    <cellStyle name="SAPBEXaggData 3 4 4" xfId="24261"/>
    <cellStyle name="SAPBEXaggData 3 5" xfId="24262"/>
    <cellStyle name="SAPBEXaggData 3 5 2" xfId="24263"/>
    <cellStyle name="SAPBEXaggData 3 5 2 2" xfId="24264"/>
    <cellStyle name="SAPBEXaggData 3 5 2 2 2" xfId="24265"/>
    <cellStyle name="SAPBEXaggData 3 5 3" xfId="24266"/>
    <cellStyle name="SAPBEXaggData 3 5 3 2" xfId="24267"/>
    <cellStyle name="SAPBEXaggData 3 5 4" xfId="24268"/>
    <cellStyle name="SAPBEXaggData 3 6" xfId="24269"/>
    <cellStyle name="SAPBEXaggData 3 6 2" xfId="24270"/>
    <cellStyle name="SAPBEXaggData 3 6 2 2" xfId="24271"/>
    <cellStyle name="SAPBEXaggData 3 6 2 2 2" xfId="24272"/>
    <cellStyle name="SAPBEXaggData 3 6 3" xfId="24273"/>
    <cellStyle name="SAPBEXaggData 3 6 3 2" xfId="24274"/>
    <cellStyle name="SAPBEXaggData 3 7" xfId="24275"/>
    <cellStyle name="SAPBEXaggData 3 7 2" xfId="24276"/>
    <cellStyle name="SAPBEXaggData 3 7 2 2" xfId="24277"/>
    <cellStyle name="SAPBEXaggData 3 7 2 2 2" xfId="24278"/>
    <cellStyle name="SAPBEXaggData 3 7 3" xfId="24279"/>
    <cellStyle name="SAPBEXaggData 3 7 3 2" xfId="24280"/>
    <cellStyle name="SAPBEXaggData 3 8" xfId="24281"/>
    <cellStyle name="SAPBEXaggData 3 8 2" xfId="24282"/>
    <cellStyle name="SAPBEXaggData 3 8 2 2" xfId="24283"/>
    <cellStyle name="SAPBEXaggData 3 9" xfId="24284"/>
    <cellStyle name="SAPBEXaggData 3 9 2" xfId="24285"/>
    <cellStyle name="SAPBEXaggData 3 9 2 2" xfId="24286"/>
    <cellStyle name="SAPBEXaggData 4" xfId="24287"/>
    <cellStyle name="SAPBEXaggData 4 2" xfId="24288"/>
    <cellStyle name="SAPBEXaggData 4 2 2" xfId="24289"/>
    <cellStyle name="SAPBEXaggData 4 2 2 2" xfId="24290"/>
    <cellStyle name="SAPBEXaggData 4 2 3" xfId="24291"/>
    <cellStyle name="SAPBEXaggData 4 3" xfId="24292"/>
    <cellStyle name="SAPBEXaggData 4 3 2" xfId="24293"/>
    <cellStyle name="SAPBEXaggData 4 3 3" xfId="24294"/>
    <cellStyle name="SAPBEXaggData 4 4" xfId="24295"/>
    <cellStyle name="SAPBEXaggData 4 5" xfId="24296"/>
    <cellStyle name="SAPBEXaggData 4 6" xfId="24297"/>
    <cellStyle name="SAPBEXaggData 5" xfId="24298"/>
    <cellStyle name="SAPBEXaggData 5 2" xfId="24299"/>
    <cellStyle name="SAPBEXaggData 5 2 2" xfId="24300"/>
    <cellStyle name="SAPBEXaggData 5 2 2 2" xfId="24301"/>
    <cellStyle name="SAPBEXaggData 5 3" xfId="24302"/>
    <cellStyle name="SAPBEXaggData 5 3 2" xfId="24303"/>
    <cellStyle name="SAPBEXaggData 5 4" xfId="24304"/>
    <cellStyle name="SAPBEXaggData 6" xfId="24305"/>
    <cellStyle name="SAPBEXaggData 6 2" xfId="24306"/>
    <cellStyle name="SAPBEXaggData 6 2 2" xfId="24307"/>
    <cellStyle name="SAPBEXaggData 6 2 2 2" xfId="24308"/>
    <cellStyle name="SAPBEXaggData 6 3" xfId="24309"/>
    <cellStyle name="SAPBEXaggData 6 3 2" xfId="24310"/>
    <cellStyle name="SAPBEXaggData 6 4" xfId="24311"/>
    <cellStyle name="SAPBEXaggData 7" xfId="24312"/>
    <cellStyle name="SAPBEXaggData 7 2" xfId="24313"/>
    <cellStyle name="SAPBEXaggData 7 2 2" xfId="24314"/>
    <cellStyle name="SAPBEXaggData 7 2 2 2" xfId="24315"/>
    <cellStyle name="SAPBEXaggData 7 3" xfId="24316"/>
    <cellStyle name="SAPBEXaggData 7 3 2" xfId="24317"/>
    <cellStyle name="SAPBEXaggData 7 4" xfId="24318"/>
    <cellStyle name="SAPBEXaggData 8" xfId="24319"/>
    <cellStyle name="SAPBEXaggData 8 2" xfId="24320"/>
    <cellStyle name="SAPBEXaggData 8 2 2" xfId="24321"/>
    <cellStyle name="SAPBEXaggData 8 2 2 2" xfId="24322"/>
    <cellStyle name="SAPBEXaggData 8 3" xfId="24323"/>
    <cellStyle name="SAPBEXaggData 8 3 2" xfId="24324"/>
    <cellStyle name="SAPBEXaggData 8 4" xfId="24325"/>
    <cellStyle name="SAPBEXaggData 9" xfId="24326"/>
    <cellStyle name="SAPBEXaggData 9 2" xfId="24327"/>
    <cellStyle name="SAPBEXaggData 9 2 2" xfId="24328"/>
    <cellStyle name="SAPBEXaggData 9 2 2 2" xfId="24329"/>
    <cellStyle name="SAPBEXaggData 9 3" xfId="24330"/>
    <cellStyle name="SAPBEXaggData 9 3 2" xfId="24331"/>
    <cellStyle name="SAPBEXaggData 9 4" xfId="24332"/>
    <cellStyle name="SAPBEXaggData_7. Capital ASM Mar 2" xfId="24333"/>
    <cellStyle name="SAPBEXaggDataEmph" xfId="3116"/>
    <cellStyle name="SAPBEXaggDataEmph 10" xfId="24335"/>
    <cellStyle name="SAPBEXaggDataEmph 11" xfId="24336"/>
    <cellStyle name="SAPBEXaggDataEmph 12" xfId="24337"/>
    <cellStyle name="SAPBEXaggDataEmph 13" xfId="24334"/>
    <cellStyle name="SAPBEXaggDataEmph 2" xfId="24338"/>
    <cellStyle name="SAPBEXaggDataEmph 2 2" xfId="24339"/>
    <cellStyle name="SAPBEXaggDataEmph 2 2 2" xfId="24340"/>
    <cellStyle name="SAPBEXaggDataEmph 2 2 2 2" xfId="24341"/>
    <cellStyle name="SAPBEXaggDataEmph 2 2 3" xfId="24342"/>
    <cellStyle name="SAPBEXaggDataEmph 2 3" xfId="24343"/>
    <cellStyle name="SAPBEXaggDataEmph 2 3 2" xfId="24344"/>
    <cellStyle name="SAPBEXaggDataEmph 2 3 2 2" xfId="24345"/>
    <cellStyle name="SAPBEXaggDataEmph 2 3 3" xfId="24346"/>
    <cellStyle name="SAPBEXaggDataEmph 2 4" xfId="24347"/>
    <cellStyle name="SAPBEXaggDataEmph 2 4 2" xfId="24348"/>
    <cellStyle name="SAPBEXaggDataEmph 2 4 3" xfId="24349"/>
    <cellStyle name="SAPBEXaggDataEmph 2 5" xfId="24350"/>
    <cellStyle name="SAPBEXaggDataEmph 2 6" xfId="24351"/>
    <cellStyle name="SAPBEXaggDataEmph 3" xfId="24352"/>
    <cellStyle name="SAPBEXaggDataEmph 3 2" xfId="24353"/>
    <cellStyle name="SAPBEXaggDataEmph 3 2 2" xfId="24354"/>
    <cellStyle name="SAPBEXaggDataEmph 3 2 2 2" xfId="24355"/>
    <cellStyle name="SAPBEXaggDataEmph 3 2 3" xfId="24356"/>
    <cellStyle name="SAPBEXaggDataEmph 3 3" xfId="24357"/>
    <cellStyle name="SAPBEXaggDataEmph 3 3 2" xfId="24358"/>
    <cellStyle name="SAPBEXaggDataEmph 3 3 3" xfId="24359"/>
    <cellStyle name="SAPBEXaggDataEmph 3 4" xfId="24360"/>
    <cellStyle name="SAPBEXaggDataEmph 3 5" xfId="24361"/>
    <cellStyle name="SAPBEXaggDataEmph 3 6" xfId="24362"/>
    <cellStyle name="SAPBEXaggDataEmph 4" xfId="24363"/>
    <cellStyle name="SAPBEXaggDataEmph 4 2" xfId="24364"/>
    <cellStyle name="SAPBEXaggDataEmph 4 2 2" xfId="24365"/>
    <cellStyle name="SAPBEXaggDataEmph 4 2 2 2" xfId="24366"/>
    <cellStyle name="SAPBEXaggDataEmph 4 3" xfId="24367"/>
    <cellStyle name="SAPBEXaggDataEmph 4 3 2" xfId="24368"/>
    <cellStyle name="SAPBEXaggDataEmph 4 4" xfId="24369"/>
    <cellStyle name="SAPBEXaggDataEmph 5" xfId="24370"/>
    <cellStyle name="SAPBEXaggDataEmph 5 2" xfId="24371"/>
    <cellStyle name="SAPBEXaggDataEmph 5 2 2" xfId="24372"/>
    <cellStyle name="SAPBEXaggDataEmph 5 2 2 2" xfId="24373"/>
    <cellStyle name="SAPBEXaggDataEmph 5 3" xfId="24374"/>
    <cellStyle name="SAPBEXaggDataEmph 5 3 2" xfId="24375"/>
    <cellStyle name="SAPBEXaggDataEmph 5 4" xfId="24376"/>
    <cellStyle name="SAPBEXaggDataEmph 6" xfId="24377"/>
    <cellStyle name="SAPBEXaggDataEmph 6 2" xfId="24378"/>
    <cellStyle name="SAPBEXaggDataEmph 6 2 2" xfId="24379"/>
    <cellStyle name="SAPBEXaggDataEmph 6 2 2 2" xfId="24380"/>
    <cellStyle name="SAPBEXaggDataEmph 6 3" xfId="24381"/>
    <cellStyle name="SAPBEXaggDataEmph 6 3 2" xfId="24382"/>
    <cellStyle name="SAPBEXaggDataEmph 6 4" xfId="24383"/>
    <cellStyle name="SAPBEXaggDataEmph 7" xfId="24384"/>
    <cellStyle name="SAPBEXaggDataEmph 7 2" xfId="24385"/>
    <cellStyle name="SAPBEXaggDataEmph 7 2 2" xfId="24386"/>
    <cellStyle name="SAPBEXaggDataEmph 7 2 2 2" xfId="24387"/>
    <cellStyle name="SAPBEXaggDataEmph 7 3" xfId="24388"/>
    <cellStyle name="SAPBEXaggDataEmph 7 3 2" xfId="24389"/>
    <cellStyle name="SAPBEXaggDataEmph 7 4" xfId="24390"/>
    <cellStyle name="SAPBEXaggDataEmph 8" xfId="24391"/>
    <cellStyle name="SAPBEXaggDataEmph 8 2" xfId="24392"/>
    <cellStyle name="SAPBEXaggDataEmph 8 2 2" xfId="24393"/>
    <cellStyle name="SAPBEXaggDataEmph 8 3" xfId="24394"/>
    <cellStyle name="SAPBEXaggDataEmph 9" xfId="24395"/>
    <cellStyle name="SAPBEXaggDataEmph 9 2" xfId="24396"/>
    <cellStyle name="SAPBEXaggDataEmph 9 2 2" xfId="24397"/>
    <cellStyle name="SAPBEXaggDataEmph 9 3" xfId="24398"/>
    <cellStyle name="SAPBEXaggItem" xfId="3117"/>
    <cellStyle name="SAPBEXaggItem 10" xfId="24400"/>
    <cellStyle name="SAPBEXaggItem 10 2" xfId="24401"/>
    <cellStyle name="SAPBEXaggItem 10 2 2" xfId="24402"/>
    <cellStyle name="SAPBEXaggItem 10 2 2 2" xfId="24403"/>
    <cellStyle name="SAPBEXaggItem 10 3" xfId="24404"/>
    <cellStyle name="SAPBEXaggItem 10 3 2" xfId="24405"/>
    <cellStyle name="SAPBEXaggItem 10 4" xfId="24406"/>
    <cellStyle name="SAPBEXaggItem 11" xfId="24407"/>
    <cellStyle name="SAPBEXaggItem 11 2" xfId="24408"/>
    <cellStyle name="SAPBEXaggItem 11 2 2" xfId="24409"/>
    <cellStyle name="SAPBEXaggItem 11 3" xfId="24410"/>
    <cellStyle name="SAPBEXaggItem 12" xfId="24411"/>
    <cellStyle name="SAPBEXaggItem 12 2" xfId="24412"/>
    <cellStyle name="SAPBEXaggItem 13" xfId="24413"/>
    <cellStyle name="SAPBEXaggItem 14" xfId="24414"/>
    <cellStyle name="SAPBEXaggItem 15" xfId="24399"/>
    <cellStyle name="SAPBEXaggItem 2" xfId="24415"/>
    <cellStyle name="SAPBEXaggItem 2 10" xfId="24416"/>
    <cellStyle name="SAPBEXaggItem 2 2" xfId="24417"/>
    <cellStyle name="SAPBEXaggItem 2 2 2" xfId="24418"/>
    <cellStyle name="SAPBEXaggItem 2 2 2 2" xfId="24419"/>
    <cellStyle name="SAPBEXaggItem 2 2 2 2 2" xfId="24420"/>
    <cellStyle name="SAPBEXaggItem 2 2 2 2 2 2" xfId="24421"/>
    <cellStyle name="SAPBEXaggItem 2 2 2 3" xfId="24422"/>
    <cellStyle name="SAPBEXaggItem 2 2 2 3 2" xfId="24423"/>
    <cellStyle name="SAPBEXaggItem 2 2 2 4" xfId="24424"/>
    <cellStyle name="SAPBEXaggItem 2 2 3" xfId="24425"/>
    <cellStyle name="SAPBEXaggItem 2 2 3 2" xfId="24426"/>
    <cellStyle name="SAPBEXaggItem 2 2 3 2 2" xfId="24427"/>
    <cellStyle name="SAPBEXaggItem 2 2 3 2 2 2" xfId="24428"/>
    <cellStyle name="SAPBEXaggItem 2 2 3 3" xfId="24429"/>
    <cellStyle name="SAPBEXaggItem 2 2 3 3 2" xfId="24430"/>
    <cellStyle name="SAPBEXaggItem 2 2 3 4" xfId="24431"/>
    <cellStyle name="SAPBEXaggItem 2 2 4" xfId="24432"/>
    <cellStyle name="SAPBEXaggItem 2 2 4 2" xfId="24433"/>
    <cellStyle name="SAPBEXaggItem 2 2 4 2 2" xfId="24434"/>
    <cellStyle name="SAPBEXaggItem 2 2 4 2 2 2" xfId="24435"/>
    <cellStyle name="SAPBEXaggItem 2 2 4 3" xfId="24436"/>
    <cellStyle name="SAPBEXaggItem 2 2 4 3 2" xfId="24437"/>
    <cellStyle name="SAPBEXaggItem 2 2 4 4" xfId="24438"/>
    <cellStyle name="SAPBEXaggItem 2 2 5" xfId="24439"/>
    <cellStyle name="SAPBEXaggItem 2 2 5 2" xfId="24440"/>
    <cellStyle name="SAPBEXaggItem 2 2 5 2 2" xfId="24441"/>
    <cellStyle name="SAPBEXaggItem 2 2 5 2 2 2" xfId="24442"/>
    <cellStyle name="SAPBEXaggItem 2 2 5 3" xfId="24443"/>
    <cellStyle name="SAPBEXaggItem 2 2 5 3 2" xfId="24444"/>
    <cellStyle name="SAPBEXaggItem 2 2 5 4" xfId="24445"/>
    <cellStyle name="SAPBEXaggItem 2 2 6" xfId="24446"/>
    <cellStyle name="SAPBEXaggItem 2 2 6 2" xfId="24447"/>
    <cellStyle name="SAPBEXaggItem 2 2 6 2 2" xfId="24448"/>
    <cellStyle name="SAPBEXaggItem 2 2 6 2 2 2" xfId="24449"/>
    <cellStyle name="SAPBEXaggItem 2 2 6 3" xfId="24450"/>
    <cellStyle name="SAPBEXaggItem 2 2 6 3 2" xfId="24451"/>
    <cellStyle name="SAPBEXaggItem 2 2 6 4" xfId="24452"/>
    <cellStyle name="SAPBEXaggItem 2 2 7" xfId="24453"/>
    <cellStyle name="SAPBEXaggItem 2 2 7 2" xfId="24454"/>
    <cellStyle name="SAPBEXaggItem 2 2 7 2 2" xfId="24455"/>
    <cellStyle name="SAPBEXaggItem 2 2 7 2 2 2" xfId="24456"/>
    <cellStyle name="SAPBEXaggItem 2 2 7 3" xfId="24457"/>
    <cellStyle name="SAPBEXaggItem 2 2 7 3 2" xfId="24458"/>
    <cellStyle name="SAPBEXaggItem 2 2 7 4" xfId="24459"/>
    <cellStyle name="SAPBEXaggItem 2 2 8" xfId="24460"/>
    <cellStyle name="SAPBEXaggItem 2 2 8 2" xfId="24461"/>
    <cellStyle name="SAPBEXaggItem 2 2 8 2 2" xfId="24462"/>
    <cellStyle name="SAPBEXaggItem 2 2 8 3" xfId="24463"/>
    <cellStyle name="SAPBEXaggItem 2 2 9" xfId="24464"/>
    <cellStyle name="SAPBEXaggItem 2 3" xfId="24465"/>
    <cellStyle name="SAPBEXaggItem 2 3 2" xfId="24466"/>
    <cellStyle name="SAPBEXaggItem 2 3 2 2" xfId="24467"/>
    <cellStyle name="SAPBEXaggItem 2 3 2 2 2" xfId="24468"/>
    <cellStyle name="SAPBEXaggItem 2 3 2 3" xfId="24469"/>
    <cellStyle name="SAPBEXaggItem 2 3 3" xfId="24470"/>
    <cellStyle name="SAPBEXaggItem 2 3 3 2" xfId="24471"/>
    <cellStyle name="SAPBEXaggItem 2 3 3 3" xfId="24472"/>
    <cellStyle name="SAPBEXaggItem 2 3 4" xfId="24473"/>
    <cellStyle name="SAPBEXaggItem 2 3 5" xfId="24474"/>
    <cellStyle name="SAPBEXaggItem 2 3 6" xfId="24475"/>
    <cellStyle name="SAPBEXaggItem 2 4" xfId="24476"/>
    <cellStyle name="SAPBEXaggItem 2 4 2" xfId="24477"/>
    <cellStyle name="SAPBEXaggItem 2 4 2 2" xfId="24478"/>
    <cellStyle name="SAPBEXaggItem 2 4 2 2 2" xfId="24479"/>
    <cellStyle name="SAPBEXaggItem 2 4 3" xfId="24480"/>
    <cellStyle name="SAPBEXaggItem 2 4 3 2" xfId="24481"/>
    <cellStyle name="SAPBEXaggItem 2 4 4" xfId="24482"/>
    <cellStyle name="SAPBEXaggItem 2 5" xfId="24483"/>
    <cellStyle name="SAPBEXaggItem 2 5 2" xfId="24484"/>
    <cellStyle name="SAPBEXaggItem 2 5 2 2" xfId="24485"/>
    <cellStyle name="SAPBEXaggItem 2 5 2 2 2" xfId="24486"/>
    <cellStyle name="SAPBEXaggItem 2 5 3" xfId="24487"/>
    <cellStyle name="SAPBEXaggItem 2 5 3 2" xfId="24488"/>
    <cellStyle name="SAPBEXaggItem 2 5 4" xfId="24489"/>
    <cellStyle name="SAPBEXaggItem 2 6" xfId="24490"/>
    <cellStyle name="SAPBEXaggItem 2 6 2" xfId="24491"/>
    <cellStyle name="SAPBEXaggItem 2 6 2 2" xfId="24492"/>
    <cellStyle name="SAPBEXaggItem 2 6 2 2 2" xfId="24493"/>
    <cellStyle name="SAPBEXaggItem 2 6 3" xfId="24494"/>
    <cellStyle name="SAPBEXaggItem 2 6 3 2" xfId="24495"/>
    <cellStyle name="SAPBEXaggItem 2 6 4" xfId="24496"/>
    <cellStyle name="SAPBEXaggItem 2 7" xfId="24497"/>
    <cellStyle name="SAPBEXaggItem 2 7 2" xfId="24498"/>
    <cellStyle name="SAPBEXaggItem 2 7 2 2" xfId="24499"/>
    <cellStyle name="SAPBEXaggItem 2 7 2 2 2" xfId="24500"/>
    <cellStyle name="SAPBEXaggItem 2 7 3" xfId="24501"/>
    <cellStyle name="SAPBEXaggItem 2 7 3 2" xfId="24502"/>
    <cellStyle name="SAPBEXaggItem 2 7 4" xfId="24503"/>
    <cellStyle name="SAPBEXaggItem 2 8" xfId="24504"/>
    <cellStyle name="SAPBEXaggItem 2 8 2" xfId="24505"/>
    <cellStyle name="SAPBEXaggItem 2 8 2 2" xfId="24506"/>
    <cellStyle name="SAPBEXaggItem 2 8 2 2 2" xfId="24507"/>
    <cellStyle name="SAPBEXaggItem 2 8 3" xfId="24508"/>
    <cellStyle name="SAPBEXaggItem 2 8 3 2" xfId="24509"/>
    <cellStyle name="SAPBEXaggItem 2 8 4" xfId="24510"/>
    <cellStyle name="SAPBEXaggItem 2 9" xfId="24511"/>
    <cellStyle name="SAPBEXaggItem 2 9 2" xfId="24512"/>
    <cellStyle name="SAPBEXaggItem 2 9 2 2" xfId="24513"/>
    <cellStyle name="SAPBEXaggItem 2 9 3" xfId="24514"/>
    <cellStyle name="SAPBEXaggItem 3" xfId="24515"/>
    <cellStyle name="SAPBEXaggItem 3 10" xfId="24516"/>
    <cellStyle name="SAPBEXaggItem 3 10 2" xfId="24517"/>
    <cellStyle name="SAPBEXaggItem 3 10 2 2" xfId="24518"/>
    <cellStyle name="SAPBEXaggItem 3 11" xfId="24519"/>
    <cellStyle name="SAPBEXaggItem 3 11 2" xfId="24520"/>
    <cellStyle name="SAPBEXaggItem 3 12" xfId="24521"/>
    <cellStyle name="SAPBEXaggItem 3 2" xfId="24522"/>
    <cellStyle name="SAPBEXaggItem 3 2 10" xfId="24523"/>
    <cellStyle name="SAPBEXaggItem 3 2 2" xfId="24524"/>
    <cellStyle name="SAPBEXaggItem 3 2 2 2" xfId="24525"/>
    <cellStyle name="SAPBEXaggItem 3 2 2 2 2" xfId="24526"/>
    <cellStyle name="SAPBEXaggItem 3 2 2 2 2 2" xfId="24527"/>
    <cellStyle name="SAPBEXaggItem 3 2 2 3" xfId="24528"/>
    <cellStyle name="SAPBEXaggItem 3 2 2 3 2" xfId="24529"/>
    <cellStyle name="SAPBEXaggItem 3 2 3" xfId="24530"/>
    <cellStyle name="SAPBEXaggItem 3 2 3 2" xfId="24531"/>
    <cellStyle name="SAPBEXaggItem 3 2 3 2 2" xfId="24532"/>
    <cellStyle name="SAPBEXaggItem 3 2 3 2 2 2" xfId="24533"/>
    <cellStyle name="SAPBEXaggItem 3 2 3 3" xfId="24534"/>
    <cellStyle name="SAPBEXaggItem 3 2 3 3 2" xfId="24535"/>
    <cellStyle name="SAPBEXaggItem 3 2 4" xfId="24536"/>
    <cellStyle name="SAPBEXaggItem 3 2 4 2" xfId="24537"/>
    <cellStyle name="SAPBEXaggItem 3 2 4 2 2" xfId="24538"/>
    <cellStyle name="SAPBEXaggItem 3 2 4 2 2 2" xfId="24539"/>
    <cellStyle name="SAPBEXaggItem 3 2 4 3" xfId="24540"/>
    <cellStyle name="SAPBEXaggItem 3 2 4 3 2" xfId="24541"/>
    <cellStyle name="SAPBEXaggItem 3 2 5" xfId="24542"/>
    <cellStyle name="SAPBEXaggItem 3 2 5 2" xfId="24543"/>
    <cellStyle name="SAPBEXaggItem 3 2 5 2 2" xfId="24544"/>
    <cellStyle name="SAPBEXaggItem 3 2 5 2 2 2" xfId="24545"/>
    <cellStyle name="SAPBEXaggItem 3 2 5 3" xfId="24546"/>
    <cellStyle name="SAPBEXaggItem 3 2 5 3 2" xfId="24547"/>
    <cellStyle name="SAPBEXaggItem 3 2 6" xfId="24548"/>
    <cellStyle name="SAPBEXaggItem 3 2 6 2" xfId="24549"/>
    <cellStyle name="SAPBEXaggItem 3 2 6 2 2" xfId="24550"/>
    <cellStyle name="SAPBEXaggItem 3 2 6 2 2 2" xfId="24551"/>
    <cellStyle name="SAPBEXaggItem 3 2 6 3" xfId="24552"/>
    <cellStyle name="SAPBEXaggItem 3 2 6 3 2" xfId="24553"/>
    <cellStyle name="SAPBEXaggItem 3 2 7" xfId="24554"/>
    <cellStyle name="SAPBEXaggItem 3 2 7 2" xfId="24555"/>
    <cellStyle name="SAPBEXaggItem 3 2 7 2 2" xfId="24556"/>
    <cellStyle name="SAPBEXaggItem 3 2 7 2 2 2" xfId="24557"/>
    <cellStyle name="SAPBEXaggItem 3 2 7 3" xfId="24558"/>
    <cellStyle name="SAPBEXaggItem 3 2 7 3 2" xfId="24559"/>
    <cellStyle name="SAPBEXaggItem 3 2 8" xfId="24560"/>
    <cellStyle name="SAPBEXaggItem 3 2 8 2" xfId="24561"/>
    <cellStyle name="SAPBEXaggItem 3 2 8 2 2" xfId="24562"/>
    <cellStyle name="SAPBEXaggItem 3 2 9" xfId="24563"/>
    <cellStyle name="SAPBEXaggItem 3 2 9 2" xfId="24564"/>
    <cellStyle name="SAPBEXaggItem 3 3" xfId="24565"/>
    <cellStyle name="SAPBEXaggItem 3 3 2" xfId="24566"/>
    <cellStyle name="SAPBEXaggItem 3 3 2 2" xfId="24567"/>
    <cellStyle name="SAPBEXaggItem 3 3 2 2 2" xfId="24568"/>
    <cellStyle name="SAPBEXaggItem 3 3 2 2 2 2" xfId="24569"/>
    <cellStyle name="SAPBEXaggItem 3 3 2 3" xfId="24570"/>
    <cellStyle name="SAPBEXaggItem 3 3 2 3 2" xfId="24571"/>
    <cellStyle name="SAPBEXaggItem 3 3 3" xfId="24572"/>
    <cellStyle name="SAPBEXaggItem 3 3 3 2" xfId="24573"/>
    <cellStyle name="SAPBEXaggItem 3 3 3 2 2" xfId="24574"/>
    <cellStyle name="SAPBEXaggItem 3 3 3 2 2 2" xfId="24575"/>
    <cellStyle name="SAPBEXaggItem 3 3 3 3" xfId="24576"/>
    <cellStyle name="SAPBEXaggItem 3 3 3 3 2" xfId="24577"/>
    <cellStyle name="SAPBEXaggItem 3 3 4" xfId="24578"/>
    <cellStyle name="SAPBEXaggItem 3 3 4 2" xfId="24579"/>
    <cellStyle name="SAPBEXaggItem 3 3 4 2 2" xfId="24580"/>
    <cellStyle name="SAPBEXaggItem 3 3 4 2 2 2" xfId="24581"/>
    <cellStyle name="SAPBEXaggItem 3 3 4 3" xfId="24582"/>
    <cellStyle name="SAPBEXaggItem 3 3 4 3 2" xfId="24583"/>
    <cellStyle name="SAPBEXaggItem 3 3 5" xfId="24584"/>
    <cellStyle name="SAPBEXaggItem 3 3 5 2" xfId="24585"/>
    <cellStyle name="SAPBEXaggItem 3 3 5 2 2" xfId="24586"/>
    <cellStyle name="SAPBEXaggItem 3 3 5 2 2 2" xfId="24587"/>
    <cellStyle name="SAPBEXaggItem 3 3 5 3" xfId="24588"/>
    <cellStyle name="SAPBEXaggItem 3 3 5 3 2" xfId="24589"/>
    <cellStyle name="SAPBEXaggItem 3 3 6" xfId="24590"/>
    <cellStyle name="SAPBEXaggItem 3 3 6 2" xfId="24591"/>
    <cellStyle name="SAPBEXaggItem 3 3 6 2 2" xfId="24592"/>
    <cellStyle name="SAPBEXaggItem 3 3 6 2 2 2" xfId="24593"/>
    <cellStyle name="SAPBEXaggItem 3 3 6 3" xfId="24594"/>
    <cellStyle name="SAPBEXaggItem 3 3 6 3 2" xfId="24595"/>
    <cellStyle name="SAPBEXaggItem 3 3 7" xfId="24596"/>
    <cellStyle name="SAPBEXaggItem 3 3 7 2" xfId="24597"/>
    <cellStyle name="SAPBEXaggItem 3 3 7 2 2" xfId="24598"/>
    <cellStyle name="SAPBEXaggItem 3 3 7 2 2 2" xfId="24599"/>
    <cellStyle name="SAPBEXaggItem 3 3 7 3" xfId="24600"/>
    <cellStyle name="SAPBEXaggItem 3 3 7 3 2" xfId="24601"/>
    <cellStyle name="SAPBEXaggItem 3 3 8" xfId="24602"/>
    <cellStyle name="SAPBEXaggItem 3 3 8 2" xfId="24603"/>
    <cellStyle name="SAPBEXaggItem 3 3 8 2 2" xfId="24604"/>
    <cellStyle name="SAPBEXaggItem 3 3 9" xfId="24605"/>
    <cellStyle name="SAPBEXaggItem 3 4" xfId="24606"/>
    <cellStyle name="SAPBEXaggItem 3 4 2" xfId="24607"/>
    <cellStyle name="SAPBEXaggItem 3 4 2 2" xfId="24608"/>
    <cellStyle name="SAPBEXaggItem 3 4 2 2 2" xfId="24609"/>
    <cellStyle name="SAPBEXaggItem 3 4 3" xfId="24610"/>
    <cellStyle name="SAPBEXaggItem 3 4 3 2" xfId="24611"/>
    <cellStyle name="SAPBEXaggItem 3 4 4" xfId="24612"/>
    <cellStyle name="SAPBEXaggItem 3 5" xfId="24613"/>
    <cellStyle name="SAPBEXaggItem 3 5 2" xfId="24614"/>
    <cellStyle name="SAPBEXaggItem 3 5 2 2" xfId="24615"/>
    <cellStyle name="SAPBEXaggItem 3 5 2 2 2" xfId="24616"/>
    <cellStyle name="SAPBEXaggItem 3 5 3" xfId="24617"/>
    <cellStyle name="SAPBEXaggItem 3 5 3 2" xfId="24618"/>
    <cellStyle name="SAPBEXaggItem 3 5 4" xfId="24619"/>
    <cellStyle name="SAPBEXaggItem 3 6" xfId="24620"/>
    <cellStyle name="SAPBEXaggItem 3 6 2" xfId="24621"/>
    <cellStyle name="SAPBEXaggItem 3 6 2 2" xfId="24622"/>
    <cellStyle name="SAPBEXaggItem 3 6 2 2 2" xfId="24623"/>
    <cellStyle name="SAPBEXaggItem 3 6 3" xfId="24624"/>
    <cellStyle name="SAPBEXaggItem 3 6 3 2" xfId="24625"/>
    <cellStyle name="SAPBEXaggItem 3 7" xfId="24626"/>
    <cellStyle name="SAPBEXaggItem 3 7 2" xfId="24627"/>
    <cellStyle name="SAPBEXaggItem 3 7 2 2" xfId="24628"/>
    <cellStyle name="SAPBEXaggItem 3 7 2 2 2" xfId="24629"/>
    <cellStyle name="SAPBEXaggItem 3 7 3" xfId="24630"/>
    <cellStyle name="SAPBEXaggItem 3 7 3 2" xfId="24631"/>
    <cellStyle name="SAPBEXaggItem 3 8" xfId="24632"/>
    <cellStyle name="SAPBEXaggItem 3 8 2" xfId="24633"/>
    <cellStyle name="SAPBEXaggItem 3 8 2 2" xfId="24634"/>
    <cellStyle name="SAPBEXaggItem 3 8 2 2 2" xfId="24635"/>
    <cellStyle name="SAPBEXaggItem 3 8 3" xfId="24636"/>
    <cellStyle name="SAPBEXaggItem 3 8 3 2" xfId="24637"/>
    <cellStyle name="SAPBEXaggItem 3 9" xfId="24638"/>
    <cellStyle name="SAPBEXaggItem 3 9 2" xfId="24639"/>
    <cellStyle name="SAPBEXaggItem 3 9 2 2" xfId="24640"/>
    <cellStyle name="SAPBEXaggItem 3 9 2 2 2" xfId="24641"/>
    <cellStyle name="SAPBEXaggItem 3 9 3" xfId="24642"/>
    <cellStyle name="SAPBEXaggItem 3 9 3 2" xfId="24643"/>
    <cellStyle name="SAPBEXaggItem 4" xfId="24644"/>
    <cellStyle name="SAPBEXaggItem 4 10" xfId="24645"/>
    <cellStyle name="SAPBEXaggItem 4 2" xfId="24646"/>
    <cellStyle name="SAPBEXaggItem 4 2 2" xfId="24647"/>
    <cellStyle name="SAPBEXaggItem 4 2 2 2" xfId="24648"/>
    <cellStyle name="SAPBEXaggItem 4 2 2 2 2" xfId="24649"/>
    <cellStyle name="SAPBEXaggItem 4 2 3" xfId="24650"/>
    <cellStyle name="SAPBEXaggItem 4 2 3 2" xfId="24651"/>
    <cellStyle name="SAPBEXaggItem 4 2 4" xfId="24652"/>
    <cellStyle name="SAPBEXaggItem 4 3" xfId="24653"/>
    <cellStyle name="SAPBEXaggItem 4 3 2" xfId="24654"/>
    <cellStyle name="SAPBEXaggItem 4 3 2 2" xfId="24655"/>
    <cellStyle name="SAPBEXaggItem 4 3 2 2 2" xfId="24656"/>
    <cellStyle name="SAPBEXaggItem 4 3 3" xfId="24657"/>
    <cellStyle name="SAPBEXaggItem 4 3 3 2" xfId="24658"/>
    <cellStyle name="SAPBEXaggItem 4 3 4" xfId="24659"/>
    <cellStyle name="SAPBEXaggItem 4 4" xfId="24660"/>
    <cellStyle name="SAPBEXaggItem 4 4 2" xfId="24661"/>
    <cellStyle name="SAPBEXaggItem 4 4 2 2" xfId="24662"/>
    <cellStyle name="SAPBEXaggItem 4 4 2 2 2" xfId="24663"/>
    <cellStyle name="SAPBEXaggItem 4 4 3" xfId="24664"/>
    <cellStyle name="SAPBEXaggItem 4 4 3 2" xfId="24665"/>
    <cellStyle name="SAPBEXaggItem 4 4 4" xfId="24666"/>
    <cellStyle name="SAPBEXaggItem 4 5" xfId="24667"/>
    <cellStyle name="SAPBEXaggItem 4 5 2" xfId="24668"/>
    <cellStyle name="SAPBEXaggItem 4 5 2 2" xfId="24669"/>
    <cellStyle name="SAPBEXaggItem 4 5 2 2 2" xfId="24670"/>
    <cellStyle name="SAPBEXaggItem 4 5 3" xfId="24671"/>
    <cellStyle name="SAPBEXaggItem 4 5 3 2" xfId="24672"/>
    <cellStyle name="SAPBEXaggItem 4 5 4" xfId="24673"/>
    <cellStyle name="SAPBEXaggItem 4 6" xfId="24674"/>
    <cellStyle name="SAPBEXaggItem 4 6 2" xfId="24675"/>
    <cellStyle name="SAPBEXaggItem 4 6 2 2" xfId="24676"/>
    <cellStyle name="SAPBEXaggItem 4 6 2 2 2" xfId="24677"/>
    <cellStyle name="SAPBEXaggItem 4 6 3" xfId="24678"/>
    <cellStyle name="SAPBEXaggItem 4 6 3 2" xfId="24679"/>
    <cellStyle name="SAPBEXaggItem 4 7" xfId="24680"/>
    <cellStyle name="SAPBEXaggItem 4 7 2" xfId="24681"/>
    <cellStyle name="SAPBEXaggItem 4 7 2 2" xfId="24682"/>
    <cellStyle name="SAPBEXaggItem 4 7 2 2 2" xfId="24683"/>
    <cellStyle name="SAPBEXaggItem 4 7 3" xfId="24684"/>
    <cellStyle name="SAPBEXaggItem 4 7 3 2" xfId="24685"/>
    <cellStyle name="SAPBEXaggItem 4 8" xfId="24686"/>
    <cellStyle name="SAPBEXaggItem 4 8 2" xfId="24687"/>
    <cellStyle name="SAPBEXaggItem 4 8 2 2" xfId="24688"/>
    <cellStyle name="SAPBEXaggItem 4 9" xfId="24689"/>
    <cellStyle name="SAPBEXaggItem 4 9 2" xfId="24690"/>
    <cellStyle name="SAPBEXaggItem 4 9 2 2" xfId="24691"/>
    <cellStyle name="SAPBEXaggItem 5" xfId="24692"/>
    <cellStyle name="SAPBEXaggItem 5 2" xfId="24693"/>
    <cellStyle name="SAPBEXaggItem 5 2 2" xfId="24694"/>
    <cellStyle name="SAPBEXaggItem 5 2 2 2" xfId="24695"/>
    <cellStyle name="SAPBEXaggItem 5 3" xfId="24696"/>
    <cellStyle name="SAPBEXaggItem 5 3 2" xfId="24697"/>
    <cellStyle name="SAPBEXaggItem 5 4" xfId="24698"/>
    <cellStyle name="SAPBEXaggItem 6" xfId="24699"/>
    <cellStyle name="SAPBEXaggItem 6 2" xfId="24700"/>
    <cellStyle name="SAPBEXaggItem 6 2 2" xfId="24701"/>
    <cellStyle name="SAPBEXaggItem 6 2 2 2" xfId="24702"/>
    <cellStyle name="SAPBEXaggItem 6 3" xfId="24703"/>
    <cellStyle name="SAPBEXaggItem 6 3 2" xfId="24704"/>
    <cellStyle name="SAPBEXaggItem 6 4" xfId="24705"/>
    <cellStyle name="SAPBEXaggItem 7" xfId="24706"/>
    <cellStyle name="SAPBEXaggItem 7 2" xfId="24707"/>
    <cellStyle name="SAPBEXaggItem 7 2 2" xfId="24708"/>
    <cellStyle name="SAPBEXaggItem 7 2 2 2" xfId="24709"/>
    <cellStyle name="SAPBEXaggItem 7 3" xfId="24710"/>
    <cellStyle name="SAPBEXaggItem 7 3 2" xfId="24711"/>
    <cellStyle name="SAPBEXaggItem 7 4" xfId="24712"/>
    <cellStyle name="SAPBEXaggItem 8" xfId="24713"/>
    <cellStyle name="SAPBEXaggItem 8 2" xfId="24714"/>
    <cellStyle name="SAPBEXaggItem 8 2 2" xfId="24715"/>
    <cellStyle name="SAPBEXaggItem 8 2 2 2" xfId="24716"/>
    <cellStyle name="SAPBEXaggItem 8 3" xfId="24717"/>
    <cellStyle name="SAPBEXaggItem 8 3 2" xfId="24718"/>
    <cellStyle name="SAPBEXaggItem 8 4" xfId="24719"/>
    <cellStyle name="SAPBEXaggItem 9" xfId="24720"/>
    <cellStyle name="SAPBEXaggItem 9 2" xfId="24721"/>
    <cellStyle name="SAPBEXaggItem 9 2 2" xfId="24722"/>
    <cellStyle name="SAPBEXaggItem 9 2 2 2" xfId="24723"/>
    <cellStyle name="SAPBEXaggItem 9 3" xfId="24724"/>
    <cellStyle name="SAPBEXaggItem 9 3 2" xfId="24725"/>
    <cellStyle name="SAPBEXaggItem 9 4" xfId="24726"/>
    <cellStyle name="SAPBEXaggItem_010612 Dec Actuals" xfId="24727"/>
    <cellStyle name="SAPBEXaggItemX" xfId="3118"/>
    <cellStyle name="SAPBEXaggItemX 10" xfId="24729"/>
    <cellStyle name="SAPBEXaggItemX 10 2" xfId="24730"/>
    <cellStyle name="SAPBEXaggItemX 11" xfId="24731"/>
    <cellStyle name="SAPBEXaggItemX 12" xfId="24732"/>
    <cellStyle name="SAPBEXaggItemX 13" xfId="24733"/>
    <cellStyle name="SAPBEXaggItemX 14" xfId="24728"/>
    <cellStyle name="SAPBEXaggItemX 2" xfId="24734"/>
    <cellStyle name="SAPBEXaggItemX 2 10" xfId="24735"/>
    <cellStyle name="SAPBEXaggItemX 2 10 2" xfId="24736"/>
    <cellStyle name="SAPBEXaggItemX 2 11" xfId="24737"/>
    <cellStyle name="SAPBEXaggItemX 2 2" xfId="24738"/>
    <cellStyle name="SAPBEXaggItemX 2 2 10" xfId="24739"/>
    <cellStyle name="SAPBEXaggItemX 2 2 2" xfId="24740"/>
    <cellStyle name="SAPBEXaggItemX 2 2 2 2" xfId="24741"/>
    <cellStyle name="SAPBEXaggItemX 2 2 2 2 2" xfId="24742"/>
    <cellStyle name="SAPBEXaggItemX 2 2 2 2 2 2" xfId="24743"/>
    <cellStyle name="SAPBEXaggItemX 2 2 2 3" xfId="24744"/>
    <cellStyle name="SAPBEXaggItemX 2 2 2 3 2" xfId="24745"/>
    <cellStyle name="SAPBEXaggItemX 2 2 3" xfId="24746"/>
    <cellStyle name="SAPBEXaggItemX 2 2 3 2" xfId="24747"/>
    <cellStyle name="SAPBEXaggItemX 2 2 3 2 2" xfId="24748"/>
    <cellStyle name="SAPBEXaggItemX 2 2 3 2 2 2" xfId="24749"/>
    <cellStyle name="SAPBEXaggItemX 2 2 3 3" xfId="24750"/>
    <cellStyle name="SAPBEXaggItemX 2 2 3 3 2" xfId="24751"/>
    <cellStyle name="SAPBEXaggItemX 2 2 4" xfId="24752"/>
    <cellStyle name="SAPBEXaggItemX 2 2 4 2" xfId="24753"/>
    <cellStyle name="SAPBEXaggItemX 2 2 4 2 2" xfId="24754"/>
    <cellStyle name="SAPBEXaggItemX 2 2 4 2 2 2" xfId="24755"/>
    <cellStyle name="SAPBEXaggItemX 2 2 4 3" xfId="24756"/>
    <cellStyle name="SAPBEXaggItemX 2 2 4 3 2" xfId="24757"/>
    <cellStyle name="SAPBEXaggItemX 2 2 5" xfId="24758"/>
    <cellStyle name="SAPBEXaggItemX 2 2 5 2" xfId="24759"/>
    <cellStyle name="SAPBEXaggItemX 2 2 5 2 2" xfId="24760"/>
    <cellStyle name="SAPBEXaggItemX 2 2 5 2 2 2" xfId="24761"/>
    <cellStyle name="SAPBEXaggItemX 2 2 5 3" xfId="24762"/>
    <cellStyle name="SAPBEXaggItemX 2 2 5 3 2" xfId="24763"/>
    <cellStyle name="SAPBEXaggItemX 2 2 6" xfId="24764"/>
    <cellStyle name="SAPBEXaggItemX 2 2 6 2" xfId="24765"/>
    <cellStyle name="SAPBEXaggItemX 2 2 6 2 2" xfId="24766"/>
    <cellStyle name="SAPBEXaggItemX 2 2 6 2 2 2" xfId="24767"/>
    <cellStyle name="SAPBEXaggItemX 2 2 6 3" xfId="24768"/>
    <cellStyle name="SAPBEXaggItemX 2 2 6 3 2" xfId="24769"/>
    <cellStyle name="SAPBEXaggItemX 2 2 7" xfId="24770"/>
    <cellStyle name="SAPBEXaggItemX 2 2 7 2" xfId="24771"/>
    <cellStyle name="SAPBEXaggItemX 2 2 7 2 2" xfId="24772"/>
    <cellStyle name="SAPBEXaggItemX 2 2 7 2 2 2" xfId="24773"/>
    <cellStyle name="SAPBEXaggItemX 2 2 7 3" xfId="24774"/>
    <cellStyle name="SAPBEXaggItemX 2 2 7 3 2" xfId="24775"/>
    <cellStyle name="SAPBEXaggItemX 2 2 8" xfId="24776"/>
    <cellStyle name="SAPBEXaggItemX 2 2 8 2" xfId="24777"/>
    <cellStyle name="SAPBEXaggItemX 2 2 8 2 2" xfId="24778"/>
    <cellStyle name="SAPBEXaggItemX 2 2 9" xfId="24779"/>
    <cellStyle name="SAPBEXaggItemX 2 2 9 2" xfId="24780"/>
    <cellStyle name="SAPBEXaggItemX 2 3" xfId="24781"/>
    <cellStyle name="SAPBEXaggItemX 2 3 2" xfId="24782"/>
    <cellStyle name="SAPBEXaggItemX 2 3 2 2" xfId="24783"/>
    <cellStyle name="SAPBEXaggItemX 2 3 2 2 2" xfId="24784"/>
    <cellStyle name="SAPBEXaggItemX 2 3 3" xfId="24785"/>
    <cellStyle name="SAPBEXaggItemX 2 3 3 2" xfId="24786"/>
    <cellStyle name="SAPBEXaggItemX 2 3 4" xfId="24787"/>
    <cellStyle name="SAPBEXaggItemX 2 4" xfId="24788"/>
    <cellStyle name="SAPBEXaggItemX 2 4 2" xfId="24789"/>
    <cellStyle name="SAPBEXaggItemX 2 4 2 2" xfId="24790"/>
    <cellStyle name="SAPBEXaggItemX 2 4 2 2 2" xfId="24791"/>
    <cellStyle name="SAPBEXaggItemX 2 4 3" xfId="24792"/>
    <cellStyle name="SAPBEXaggItemX 2 4 3 2" xfId="24793"/>
    <cellStyle name="SAPBEXaggItemX 2 4 4" xfId="24794"/>
    <cellStyle name="SAPBEXaggItemX 2 5" xfId="24795"/>
    <cellStyle name="SAPBEXaggItemX 2 5 2" xfId="24796"/>
    <cellStyle name="SAPBEXaggItemX 2 5 2 2" xfId="24797"/>
    <cellStyle name="SAPBEXaggItemX 2 5 2 2 2" xfId="24798"/>
    <cellStyle name="SAPBEXaggItemX 2 5 3" xfId="24799"/>
    <cellStyle name="SAPBEXaggItemX 2 5 3 2" xfId="24800"/>
    <cellStyle name="SAPBEXaggItemX 2 5 4" xfId="24801"/>
    <cellStyle name="SAPBEXaggItemX 2 6" xfId="24802"/>
    <cellStyle name="SAPBEXaggItemX 2 6 2" xfId="24803"/>
    <cellStyle name="SAPBEXaggItemX 2 6 2 2" xfId="24804"/>
    <cellStyle name="SAPBEXaggItemX 2 6 2 2 2" xfId="24805"/>
    <cellStyle name="SAPBEXaggItemX 2 6 3" xfId="24806"/>
    <cellStyle name="SAPBEXaggItemX 2 6 3 2" xfId="24807"/>
    <cellStyle name="SAPBEXaggItemX 2 7" xfId="24808"/>
    <cellStyle name="SAPBEXaggItemX 2 7 2" xfId="24809"/>
    <cellStyle name="SAPBEXaggItemX 2 7 2 2" xfId="24810"/>
    <cellStyle name="SAPBEXaggItemX 2 7 2 2 2" xfId="24811"/>
    <cellStyle name="SAPBEXaggItemX 2 7 3" xfId="24812"/>
    <cellStyle name="SAPBEXaggItemX 2 7 3 2" xfId="24813"/>
    <cellStyle name="SAPBEXaggItemX 2 8" xfId="24814"/>
    <cellStyle name="SAPBEXaggItemX 2 8 2" xfId="24815"/>
    <cellStyle name="SAPBEXaggItemX 2 8 2 2" xfId="24816"/>
    <cellStyle name="SAPBEXaggItemX 2 8 2 2 2" xfId="24817"/>
    <cellStyle name="SAPBEXaggItemX 2 8 3" xfId="24818"/>
    <cellStyle name="SAPBEXaggItemX 2 8 3 2" xfId="24819"/>
    <cellStyle name="SAPBEXaggItemX 2 9" xfId="24820"/>
    <cellStyle name="SAPBEXaggItemX 2 9 2" xfId="24821"/>
    <cellStyle name="SAPBEXaggItemX 2 9 2 2" xfId="24822"/>
    <cellStyle name="SAPBEXaggItemX 3" xfId="24823"/>
    <cellStyle name="SAPBEXaggItemX 3 2" xfId="24824"/>
    <cellStyle name="SAPBEXaggItemX 3 2 2" xfId="24825"/>
    <cellStyle name="SAPBEXaggItemX 3 2 2 2" xfId="24826"/>
    <cellStyle name="SAPBEXaggItemX 3 2 3" xfId="24827"/>
    <cellStyle name="SAPBEXaggItemX 3 3" xfId="24828"/>
    <cellStyle name="SAPBEXaggItemX 3 3 2" xfId="24829"/>
    <cellStyle name="SAPBEXaggItemX 3 3 2 2" xfId="24830"/>
    <cellStyle name="SAPBEXaggItemX 3 3 3" xfId="24831"/>
    <cellStyle name="SAPBEXaggItemX 3 4" xfId="24832"/>
    <cellStyle name="SAPBEXaggItemX 3 4 2" xfId="24833"/>
    <cellStyle name="SAPBEXaggItemX 3 4 3" xfId="24834"/>
    <cellStyle name="SAPBEXaggItemX 3 5" xfId="24835"/>
    <cellStyle name="SAPBEXaggItemX 3 6" xfId="24836"/>
    <cellStyle name="SAPBEXaggItemX 4" xfId="24837"/>
    <cellStyle name="SAPBEXaggItemX 4 2" xfId="24838"/>
    <cellStyle name="SAPBEXaggItemX 4 2 2" xfId="24839"/>
    <cellStyle name="SAPBEXaggItemX 4 2 2 2" xfId="24840"/>
    <cellStyle name="SAPBEXaggItemX 4 3" xfId="24841"/>
    <cellStyle name="SAPBEXaggItemX 4 3 2" xfId="24842"/>
    <cellStyle name="SAPBEXaggItemX 4 4" xfId="24843"/>
    <cellStyle name="SAPBEXaggItemX 5" xfId="24844"/>
    <cellStyle name="SAPBEXaggItemX 5 2" xfId="24845"/>
    <cellStyle name="SAPBEXaggItemX 5 2 2" xfId="24846"/>
    <cellStyle name="SAPBEXaggItemX 5 2 2 2" xfId="24847"/>
    <cellStyle name="SAPBEXaggItemX 5 3" xfId="24848"/>
    <cellStyle name="SAPBEXaggItemX 5 3 2" xfId="24849"/>
    <cellStyle name="SAPBEXaggItemX 5 4" xfId="24850"/>
    <cellStyle name="SAPBEXaggItemX 6" xfId="24851"/>
    <cellStyle name="SAPBEXaggItemX 6 2" xfId="24852"/>
    <cellStyle name="SAPBEXaggItemX 6 2 2" xfId="24853"/>
    <cellStyle name="SAPBEXaggItemX 6 2 2 2" xfId="24854"/>
    <cellStyle name="SAPBEXaggItemX 6 3" xfId="24855"/>
    <cellStyle name="SAPBEXaggItemX 6 3 2" xfId="24856"/>
    <cellStyle name="SAPBEXaggItemX 6 4" xfId="24857"/>
    <cellStyle name="SAPBEXaggItemX 7" xfId="24858"/>
    <cellStyle name="SAPBEXaggItemX 7 2" xfId="24859"/>
    <cellStyle name="SAPBEXaggItemX 7 2 2" xfId="24860"/>
    <cellStyle name="SAPBEXaggItemX 7 2 2 2" xfId="24861"/>
    <cellStyle name="SAPBEXaggItemX 7 3" xfId="24862"/>
    <cellStyle name="SAPBEXaggItemX 7 3 2" xfId="24863"/>
    <cellStyle name="SAPBEXaggItemX 7 4" xfId="24864"/>
    <cellStyle name="SAPBEXaggItemX 8" xfId="24865"/>
    <cellStyle name="SAPBEXaggItemX 8 2" xfId="24866"/>
    <cellStyle name="SAPBEXaggItemX 8 2 2" xfId="24867"/>
    <cellStyle name="SAPBEXaggItemX 8 2 2 2" xfId="24868"/>
    <cellStyle name="SAPBEXaggItemX 8 3" xfId="24869"/>
    <cellStyle name="SAPBEXaggItemX 8 3 2" xfId="24870"/>
    <cellStyle name="SAPBEXaggItemX 8 4" xfId="24871"/>
    <cellStyle name="SAPBEXaggItemX 9" xfId="24872"/>
    <cellStyle name="SAPBEXaggItemX 9 2" xfId="24873"/>
    <cellStyle name="SAPBEXaggItemX 9 2 2" xfId="24874"/>
    <cellStyle name="SAPBEXaggItemX 9 3" xfId="24875"/>
    <cellStyle name="SAPBEXaggItemX_010612 Dec Actuals" xfId="24876"/>
    <cellStyle name="SAPBEXchaText" xfId="3119"/>
    <cellStyle name="SAPBEXchaText 10" xfId="24878"/>
    <cellStyle name="SAPBEXchaText 10 2" xfId="24879"/>
    <cellStyle name="SAPBEXchaText 10 2 2" xfId="24880"/>
    <cellStyle name="SAPBEXchaText 10 2 2 2" xfId="24881"/>
    <cellStyle name="SAPBEXchaText 10 3" xfId="24882"/>
    <cellStyle name="SAPBEXchaText 10 3 2" xfId="24883"/>
    <cellStyle name="SAPBEXchaText 10 4" xfId="24884"/>
    <cellStyle name="SAPBEXchaText 11" xfId="24885"/>
    <cellStyle name="SAPBEXchaText 11 2" xfId="24886"/>
    <cellStyle name="SAPBEXchaText 11 2 2" xfId="24887"/>
    <cellStyle name="SAPBEXchaText 11 3" xfId="24888"/>
    <cellStyle name="SAPBEXchaText 12" xfId="24889"/>
    <cellStyle name="SAPBEXchaText 12 2" xfId="24890"/>
    <cellStyle name="SAPBEXchaText 13" xfId="24891"/>
    <cellStyle name="SAPBEXchaText 14" xfId="24877"/>
    <cellStyle name="SAPBEXchaText 2" xfId="24892"/>
    <cellStyle name="SAPBEXchaText 2 10" xfId="24893"/>
    <cellStyle name="SAPBEXchaText 2 2" xfId="24894"/>
    <cellStyle name="SAPBEXchaText 2 2 2" xfId="24895"/>
    <cellStyle name="SAPBEXchaText 2 2 3" xfId="24896"/>
    <cellStyle name="SAPBEXchaText 2 2 4" xfId="24897"/>
    <cellStyle name="SAPBEXchaText 2 2 5" xfId="24898"/>
    <cellStyle name="SAPBEXchaText 2 2 6" xfId="24899"/>
    <cellStyle name="SAPBEXchaText 2 2 7" xfId="24900"/>
    <cellStyle name="SAPBEXchaText 2 2 8" xfId="24901"/>
    <cellStyle name="SAPBEXchaText 2 2 9" xfId="24902"/>
    <cellStyle name="SAPBEXchaText 2 3" xfId="24903"/>
    <cellStyle name="SAPBEXchaText 2 3 2" xfId="24904"/>
    <cellStyle name="SAPBEXchaText 2 3 2 2" xfId="24905"/>
    <cellStyle name="SAPBEXchaText 2 3 2 2 2" xfId="24906"/>
    <cellStyle name="SAPBEXchaText 2 3 2 2 2 2" xfId="24907"/>
    <cellStyle name="SAPBEXchaText 2 3 2 3" xfId="24908"/>
    <cellStyle name="SAPBEXchaText 2 3 2 3 2" xfId="24909"/>
    <cellStyle name="SAPBEXchaText 2 3 3" xfId="24910"/>
    <cellStyle name="SAPBEXchaText 2 3 3 2" xfId="24911"/>
    <cellStyle name="SAPBEXchaText 2 3 3 2 2" xfId="24912"/>
    <cellStyle name="SAPBEXchaText 2 3 3 2 2 2" xfId="24913"/>
    <cellStyle name="SAPBEXchaText 2 3 3 3" xfId="24914"/>
    <cellStyle name="SAPBEXchaText 2 3 3 3 2" xfId="24915"/>
    <cellStyle name="SAPBEXchaText 2 3 4" xfId="24916"/>
    <cellStyle name="SAPBEXchaText 2 3 4 2" xfId="24917"/>
    <cellStyle name="SAPBEXchaText 2 3 4 2 2" xfId="24918"/>
    <cellStyle name="SAPBEXchaText 2 3 4 2 2 2" xfId="24919"/>
    <cellStyle name="SAPBEXchaText 2 3 4 3" xfId="24920"/>
    <cellStyle name="SAPBEXchaText 2 3 4 3 2" xfId="24921"/>
    <cellStyle name="SAPBEXchaText 2 3 5" xfId="24922"/>
    <cellStyle name="SAPBEXchaText 2 3 5 2" xfId="24923"/>
    <cellStyle name="SAPBEXchaText 2 3 5 2 2" xfId="24924"/>
    <cellStyle name="SAPBEXchaText 2 3 5 2 2 2" xfId="24925"/>
    <cellStyle name="SAPBEXchaText 2 3 5 3" xfId="24926"/>
    <cellStyle name="SAPBEXchaText 2 3 5 3 2" xfId="24927"/>
    <cellStyle name="SAPBEXchaText 2 3 6" xfId="24928"/>
    <cellStyle name="SAPBEXchaText 2 3 6 2" xfId="24929"/>
    <cellStyle name="SAPBEXchaText 2 3 6 2 2" xfId="24930"/>
    <cellStyle name="SAPBEXchaText 2 3 6 2 2 2" xfId="24931"/>
    <cellStyle name="SAPBEXchaText 2 3 6 3" xfId="24932"/>
    <cellStyle name="SAPBEXchaText 2 3 6 3 2" xfId="24933"/>
    <cellStyle name="SAPBEXchaText 2 3 7" xfId="24934"/>
    <cellStyle name="SAPBEXchaText 2 3 7 2" xfId="24935"/>
    <cellStyle name="SAPBEXchaText 2 3 7 2 2" xfId="24936"/>
    <cellStyle name="SAPBEXchaText 2 3 7 2 2 2" xfId="24937"/>
    <cellStyle name="SAPBEXchaText 2 3 7 3" xfId="24938"/>
    <cellStyle name="SAPBEXchaText 2 3 7 3 2" xfId="24939"/>
    <cellStyle name="SAPBEXchaText 2 3 8" xfId="24940"/>
    <cellStyle name="SAPBEXchaText 2 3 8 2" xfId="24941"/>
    <cellStyle name="SAPBEXchaText 2 3 8 2 2" xfId="24942"/>
    <cellStyle name="SAPBEXchaText 2 3 9" xfId="24943"/>
    <cellStyle name="SAPBEXchaText 2 4" xfId="24944"/>
    <cellStyle name="SAPBEXchaText 2 5" xfId="24945"/>
    <cellStyle name="SAPBEXchaText 2 6" xfId="24946"/>
    <cellStyle name="SAPBEXchaText 2 7" xfId="24947"/>
    <cellStyle name="SAPBEXchaText 2 8" xfId="24948"/>
    <cellStyle name="SAPBEXchaText 2 9" xfId="24949"/>
    <cellStyle name="SAPBEXchaText 3" xfId="24950"/>
    <cellStyle name="SAPBEXchaText 3 10" xfId="24951"/>
    <cellStyle name="SAPBEXchaText 3 10 2" xfId="24952"/>
    <cellStyle name="SAPBEXchaText 3 10 2 2" xfId="24953"/>
    <cellStyle name="SAPBEXchaText 3 11" xfId="24954"/>
    <cellStyle name="SAPBEXchaText 3 11 2" xfId="24955"/>
    <cellStyle name="SAPBEXchaText 3 12" xfId="24956"/>
    <cellStyle name="SAPBEXchaText 3 2" xfId="24957"/>
    <cellStyle name="SAPBEXchaText 3 2 2" xfId="24958"/>
    <cellStyle name="SAPBEXchaText 3 2 2 2" xfId="24959"/>
    <cellStyle name="SAPBEXchaText 3 2 2 2 2" xfId="24960"/>
    <cellStyle name="SAPBEXchaText 3 2 2 2 2 2" xfId="24961"/>
    <cellStyle name="SAPBEXchaText 3 2 2 3" xfId="24962"/>
    <cellStyle name="SAPBEXchaText 3 2 2 3 2" xfId="24963"/>
    <cellStyle name="SAPBEXchaText 3 2 3" xfId="24964"/>
    <cellStyle name="SAPBEXchaText 3 2 3 2" xfId="24965"/>
    <cellStyle name="SAPBEXchaText 3 2 3 2 2" xfId="24966"/>
    <cellStyle name="SAPBEXchaText 3 2 3 2 2 2" xfId="24967"/>
    <cellStyle name="SAPBEXchaText 3 2 3 3" xfId="24968"/>
    <cellStyle name="SAPBEXchaText 3 2 3 3 2" xfId="24969"/>
    <cellStyle name="SAPBEXchaText 3 2 4" xfId="24970"/>
    <cellStyle name="SAPBEXchaText 3 2 4 2" xfId="24971"/>
    <cellStyle name="SAPBEXchaText 3 2 4 2 2" xfId="24972"/>
    <cellStyle name="SAPBEXchaText 3 2 4 2 2 2" xfId="24973"/>
    <cellStyle name="SAPBEXchaText 3 2 4 3" xfId="24974"/>
    <cellStyle name="SAPBEXchaText 3 2 4 3 2" xfId="24975"/>
    <cellStyle name="SAPBEXchaText 3 2 5" xfId="24976"/>
    <cellStyle name="SAPBEXchaText 3 2 5 2" xfId="24977"/>
    <cellStyle name="SAPBEXchaText 3 2 5 2 2" xfId="24978"/>
    <cellStyle name="SAPBEXchaText 3 2 5 2 2 2" xfId="24979"/>
    <cellStyle name="SAPBEXchaText 3 2 5 3" xfId="24980"/>
    <cellStyle name="SAPBEXchaText 3 2 5 3 2" xfId="24981"/>
    <cellStyle name="SAPBEXchaText 3 2 6" xfId="24982"/>
    <cellStyle name="SAPBEXchaText 3 2 6 2" xfId="24983"/>
    <cellStyle name="SAPBEXchaText 3 2 6 2 2" xfId="24984"/>
    <cellStyle name="SAPBEXchaText 3 2 6 2 2 2" xfId="24985"/>
    <cellStyle name="SAPBEXchaText 3 2 6 3" xfId="24986"/>
    <cellStyle name="SAPBEXchaText 3 2 6 3 2" xfId="24987"/>
    <cellStyle name="SAPBEXchaText 3 2 7" xfId="24988"/>
    <cellStyle name="SAPBEXchaText 3 2 7 2" xfId="24989"/>
    <cellStyle name="SAPBEXchaText 3 2 7 2 2" xfId="24990"/>
    <cellStyle name="SAPBEXchaText 3 2 7 2 2 2" xfId="24991"/>
    <cellStyle name="SAPBEXchaText 3 2 7 3" xfId="24992"/>
    <cellStyle name="SAPBEXchaText 3 2 7 3 2" xfId="24993"/>
    <cellStyle name="SAPBEXchaText 3 2 8" xfId="24994"/>
    <cellStyle name="SAPBEXchaText 3 2 8 2" xfId="24995"/>
    <cellStyle name="SAPBEXchaText 3 2 8 2 2" xfId="24996"/>
    <cellStyle name="SAPBEXchaText 3 2 9" xfId="24997"/>
    <cellStyle name="SAPBEXchaText 3 2 9 2" xfId="24998"/>
    <cellStyle name="SAPBEXchaText 3 3" xfId="24999"/>
    <cellStyle name="SAPBEXchaText 3 3 2" xfId="25000"/>
    <cellStyle name="SAPBEXchaText 3 3 2 2" xfId="25001"/>
    <cellStyle name="SAPBEXchaText 3 3 2 2 2" xfId="25002"/>
    <cellStyle name="SAPBEXchaText 3 3 2 2 2 2" xfId="25003"/>
    <cellStyle name="SAPBEXchaText 3 3 2 3" xfId="25004"/>
    <cellStyle name="SAPBEXchaText 3 3 2 3 2" xfId="25005"/>
    <cellStyle name="SAPBEXchaText 3 3 3" xfId="25006"/>
    <cellStyle name="SAPBEXchaText 3 3 3 2" xfId="25007"/>
    <cellStyle name="SAPBEXchaText 3 3 3 2 2" xfId="25008"/>
    <cellStyle name="SAPBEXchaText 3 3 3 2 2 2" xfId="25009"/>
    <cellStyle name="SAPBEXchaText 3 3 3 3" xfId="25010"/>
    <cellStyle name="SAPBEXchaText 3 3 3 3 2" xfId="25011"/>
    <cellStyle name="SAPBEXchaText 3 3 4" xfId="25012"/>
    <cellStyle name="SAPBEXchaText 3 3 4 2" xfId="25013"/>
    <cellStyle name="SAPBEXchaText 3 3 4 2 2" xfId="25014"/>
    <cellStyle name="SAPBEXchaText 3 3 4 2 2 2" xfId="25015"/>
    <cellStyle name="SAPBEXchaText 3 3 4 3" xfId="25016"/>
    <cellStyle name="SAPBEXchaText 3 3 4 3 2" xfId="25017"/>
    <cellStyle name="SAPBEXchaText 3 3 5" xfId="25018"/>
    <cellStyle name="SAPBEXchaText 3 3 5 2" xfId="25019"/>
    <cellStyle name="SAPBEXchaText 3 3 5 2 2" xfId="25020"/>
    <cellStyle name="SAPBEXchaText 3 3 5 2 2 2" xfId="25021"/>
    <cellStyle name="SAPBEXchaText 3 3 5 3" xfId="25022"/>
    <cellStyle name="SAPBEXchaText 3 3 5 3 2" xfId="25023"/>
    <cellStyle name="SAPBEXchaText 3 3 6" xfId="25024"/>
    <cellStyle name="SAPBEXchaText 3 3 6 2" xfId="25025"/>
    <cellStyle name="SAPBEXchaText 3 3 6 2 2" xfId="25026"/>
    <cellStyle name="SAPBEXchaText 3 3 6 2 2 2" xfId="25027"/>
    <cellStyle name="SAPBEXchaText 3 3 6 3" xfId="25028"/>
    <cellStyle name="SAPBEXchaText 3 3 6 3 2" xfId="25029"/>
    <cellStyle name="SAPBEXchaText 3 3 7" xfId="25030"/>
    <cellStyle name="SAPBEXchaText 3 3 7 2" xfId="25031"/>
    <cellStyle name="SAPBEXchaText 3 3 7 2 2" xfId="25032"/>
    <cellStyle name="SAPBEXchaText 3 3 7 2 2 2" xfId="25033"/>
    <cellStyle name="SAPBEXchaText 3 3 7 3" xfId="25034"/>
    <cellStyle name="SAPBEXchaText 3 3 7 3 2" xfId="25035"/>
    <cellStyle name="SAPBEXchaText 3 3 8" xfId="25036"/>
    <cellStyle name="SAPBEXchaText 3 3 8 2" xfId="25037"/>
    <cellStyle name="SAPBEXchaText 3 3 8 2 2" xfId="25038"/>
    <cellStyle name="SAPBEXchaText 3 4" xfId="25039"/>
    <cellStyle name="SAPBEXchaText 3 4 2" xfId="25040"/>
    <cellStyle name="SAPBEXchaText 3 4 2 2" xfId="25041"/>
    <cellStyle name="SAPBEXchaText 3 4 2 2 2" xfId="25042"/>
    <cellStyle name="SAPBEXchaText 3 4 3" xfId="25043"/>
    <cellStyle name="SAPBEXchaText 3 4 3 2" xfId="25044"/>
    <cellStyle name="SAPBEXchaText 3 5" xfId="25045"/>
    <cellStyle name="SAPBEXchaText 3 5 2" xfId="25046"/>
    <cellStyle name="SAPBEXchaText 3 5 2 2" xfId="25047"/>
    <cellStyle name="SAPBEXchaText 3 5 2 2 2" xfId="25048"/>
    <cellStyle name="SAPBEXchaText 3 5 3" xfId="25049"/>
    <cellStyle name="SAPBEXchaText 3 5 3 2" xfId="25050"/>
    <cellStyle name="SAPBEXchaText 3 6" xfId="25051"/>
    <cellStyle name="SAPBEXchaText 3 6 2" xfId="25052"/>
    <cellStyle name="SAPBEXchaText 3 6 2 2" xfId="25053"/>
    <cellStyle name="SAPBEXchaText 3 6 2 2 2" xfId="25054"/>
    <cellStyle name="SAPBEXchaText 3 6 3" xfId="25055"/>
    <cellStyle name="SAPBEXchaText 3 6 3 2" xfId="25056"/>
    <cellStyle name="SAPBEXchaText 3 7" xfId="25057"/>
    <cellStyle name="SAPBEXchaText 3 7 2" xfId="25058"/>
    <cellStyle name="SAPBEXchaText 3 7 2 2" xfId="25059"/>
    <cellStyle name="SAPBEXchaText 3 7 2 2 2" xfId="25060"/>
    <cellStyle name="SAPBEXchaText 3 7 3" xfId="25061"/>
    <cellStyle name="SAPBEXchaText 3 7 3 2" xfId="25062"/>
    <cellStyle name="SAPBEXchaText 3 8" xfId="25063"/>
    <cellStyle name="SAPBEXchaText 3 8 2" xfId="25064"/>
    <cellStyle name="SAPBEXchaText 3 8 2 2" xfId="25065"/>
    <cellStyle name="SAPBEXchaText 3 8 2 2 2" xfId="25066"/>
    <cellStyle name="SAPBEXchaText 3 8 3" xfId="25067"/>
    <cellStyle name="SAPBEXchaText 3 8 3 2" xfId="25068"/>
    <cellStyle name="SAPBEXchaText 3 9" xfId="25069"/>
    <cellStyle name="SAPBEXchaText 3 9 2" xfId="25070"/>
    <cellStyle name="SAPBEXchaText 3 9 2 2" xfId="25071"/>
    <cellStyle name="SAPBEXchaText 3 9 2 2 2" xfId="25072"/>
    <cellStyle name="SAPBEXchaText 3 9 3" xfId="25073"/>
    <cellStyle name="SAPBEXchaText 3 9 3 2" xfId="25074"/>
    <cellStyle name="SAPBEXchaText 4" xfId="25075"/>
    <cellStyle name="SAPBEXchaText 4 10" xfId="25076"/>
    <cellStyle name="SAPBEXchaText 4 2" xfId="25077"/>
    <cellStyle name="SAPBEXchaText 4 2 2" xfId="25078"/>
    <cellStyle name="SAPBEXchaText 4 2 2 2" xfId="25079"/>
    <cellStyle name="SAPBEXchaText 4 2 2 2 2" xfId="25080"/>
    <cellStyle name="SAPBEXchaText 4 2 3" xfId="25081"/>
    <cellStyle name="SAPBEXchaText 4 2 3 2" xfId="25082"/>
    <cellStyle name="SAPBEXchaText 4 2 4" xfId="25083"/>
    <cellStyle name="SAPBEXchaText 4 3" xfId="25084"/>
    <cellStyle name="SAPBEXchaText 4 3 2" xfId="25085"/>
    <cellStyle name="SAPBEXchaText 4 3 2 2" xfId="25086"/>
    <cellStyle name="SAPBEXchaText 4 3 2 2 2" xfId="25087"/>
    <cellStyle name="SAPBEXchaText 4 3 3" xfId="25088"/>
    <cellStyle name="SAPBEXchaText 4 3 3 2" xfId="25089"/>
    <cellStyle name="SAPBEXchaText 4 3 4" xfId="25090"/>
    <cellStyle name="SAPBEXchaText 4 4" xfId="25091"/>
    <cellStyle name="SAPBEXchaText 4 4 2" xfId="25092"/>
    <cellStyle name="SAPBEXchaText 4 4 2 2" xfId="25093"/>
    <cellStyle name="SAPBEXchaText 4 4 2 2 2" xfId="25094"/>
    <cellStyle name="SAPBEXchaText 4 4 3" xfId="25095"/>
    <cellStyle name="SAPBEXchaText 4 4 3 2" xfId="25096"/>
    <cellStyle name="SAPBEXchaText 4 4 4" xfId="25097"/>
    <cellStyle name="SAPBEXchaText 4 5" xfId="25098"/>
    <cellStyle name="SAPBEXchaText 4 5 2" xfId="25099"/>
    <cellStyle name="SAPBEXchaText 4 5 2 2" xfId="25100"/>
    <cellStyle name="SAPBEXchaText 4 5 2 2 2" xfId="25101"/>
    <cellStyle name="SAPBEXchaText 4 5 3" xfId="25102"/>
    <cellStyle name="SAPBEXchaText 4 5 3 2" xfId="25103"/>
    <cellStyle name="SAPBEXchaText 4 5 4" xfId="25104"/>
    <cellStyle name="SAPBEXchaText 4 6" xfId="25105"/>
    <cellStyle name="SAPBEXchaText 4 6 2" xfId="25106"/>
    <cellStyle name="SAPBEXchaText 4 6 2 2" xfId="25107"/>
    <cellStyle name="SAPBEXchaText 4 6 2 2 2" xfId="25108"/>
    <cellStyle name="SAPBEXchaText 4 6 3" xfId="25109"/>
    <cellStyle name="SAPBEXchaText 4 6 3 2" xfId="25110"/>
    <cellStyle name="SAPBEXchaText 4 7" xfId="25111"/>
    <cellStyle name="SAPBEXchaText 4 7 2" xfId="25112"/>
    <cellStyle name="SAPBEXchaText 4 7 2 2" xfId="25113"/>
    <cellStyle name="SAPBEXchaText 4 7 2 2 2" xfId="25114"/>
    <cellStyle name="SAPBEXchaText 4 7 3" xfId="25115"/>
    <cellStyle name="SAPBEXchaText 4 7 3 2" xfId="25116"/>
    <cellStyle name="SAPBEXchaText 4 8" xfId="25117"/>
    <cellStyle name="SAPBEXchaText 4 8 2" xfId="25118"/>
    <cellStyle name="SAPBEXchaText 4 8 2 2" xfId="25119"/>
    <cellStyle name="SAPBEXchaText 4 9" xfId="25120"/>
    <cellStyle name="SAPBEXchaText 5" xfId="25121"/>
    <cellStyle name="SAPBEXchaText 5 2" xfId="25122"/>
    <cellStyle name="SAPBEXchaText 5 2 2" xfId="25123"/>
    <cellStyle name="SAPBEXchaText 5 2 2 2" xfId="25124"/>
    <cellStyle name="SAPBEXchaText 5 3" xfId="25125"/>
    <cellStyle name="SAPBEXchaText 5 3 2" xfId="25126"/>
    <cellStyle name="SAPBEXchaText 5 4" xfId="25127"/>
    <cellStyle name="SAPBEXchaText 6" xfId="25128"/>
    <cellStyle name="SAPBEXchaText 6 2" xfId="25129"/>
    <cellStyle name="SAPBEXchaText 6 2 2" xfId="25130"/>
    <cellStyle name="SAPBEXchaText 6 2 2 2" xfId="25131"/>
    <cellStyle name="SAPBEXchaText 6 3" xfId="25132"/>
    <cellStyle name="SAPBEXchaText 6 3 2" xfId="25133"/>
    <cellStyle name="SAPBEXchaText 6 4" xfId="25134"/>
    <cellStyle name="SAPBEXchaText 7" xfId="25135"/>
    <cellStyle name="SAPBEXchaText 7 2" xfId="25136"/>
    <cellStyle name="SAPBEXchaText 7 2 2" xfId="25137"/>
    <cellStyle name="SAPBEXchaText 7 2 2 2" xfId="25138"/>
    <cellStyle name="SAPBEXchaText 7 3" xfId="25139"/>
    <cellStyle name="SAPBEXchaText 7 3 2" xfId="25140"/>
    <cellStyle name="SAPBEXchaText 7 4" xfId="25141"/>
    <cellStyle name="SAPBEXchaText 8" xfId="25142"/>
    <cellStyle name="SAPBEXchaText 8 2" xfId="25143"/>
    <cellStyle name="SAPBEXchaText 8 2 2" xfId="25144"/>
    <cellStyle name="SAPBEXchaText 8 2 2 2" xfId="25145"/>
    <cellStyle name="SAPBEXchaText 8 3" xfId="25146"/>
    <cellStyle name="SAPBEXchaText 8 3 2" xfId="25147"/>
    <cellStyle name="SAPBEXchaText 8 4" xfId="25148"/>
    <cellStyle name="SAPBEXchaText 9" xfId="25149"/>
    <cellStyle name="SAPBEXchaText 9 2" xfId="25150"/>
    <cellStyle name="SAPBEXchaText 9 2 2" xfId="25151"/>
    <cellStyle name="SAPBEXchaText 9 2 2 2" xfId="25152"/>
    <cellStyle name="SAPBEXchaText 9 3" xfId="25153"/>
    <cellStyle name="SAPBEXchaText 9 3 2" xfId="25154"/>
    <cellStyle name="SAPBEXchaText 9 4" xfId="25155"/>
    <cellStyle name="SAPBEXchaText_010612 Dec Actuals" xfId="25156"/>
    <cellStyle name="SAPBEXexcBad7" xfId="3120"/>
    <cellStyle name="SAPBEXexcBad7 10" xfId="25158"/>
    <cellStyle name="SAPBEXexcBad7 10 2" xfId="25159"/>
    <cellStyle name="SAPBEXexcBad7 10 2 2" xfId="25160"/>
    <cellStyle name="SAPBEXexcBad7 10 3" xfId="25161"/>
    <cellStyle name="SAPBEXexcBad7 11" xfId="25162"/>
    <cellStyle name="SAPBEXexcBad7 11 2" xfId="25163"/>
    <cellStyle name="SAPBEXexcBad7 11 2 2" xfId="25164"/>
    <cellStyle name="SAPBEXexcBad7 11 3" xfId="25165"/>
    <cellStyle name="SAPBEXexcBad7 12" xfId="25166"/>
    <cellStyle name="SAPBEXexcBad7 12 2" xfId="25167"/>
    <cellStyle name="SAPBEXexcBad7 13" xfId="25168"/>
    <cellStyle name="SAPBEXexcBad7 14" xfId="25169"/>
    <cellStyle name="SAPBEXexcBad7 15" xfId="25157"/>
    <cellStyle name="SAPBEXexcBad7 2" xfId="25170"/>
    <cellStyle name="SAPBEXexcBad7 2 10" xfId="25171"/>
    <cellStyle name="SAPBEXexcBad7 2 2" xfId="25172"/>
    <cellStyle name="SAPBEXexcBad7 2 2 2" xfId="25173"/>
    <cellStyle name="SAPBEXexcBad7 2 2 2 2" xfId="25174"/>
    <cellStyle name="SAPBEXexcBad7 2 2 2 2 2" xfId="25175"/>
    <cellStyle name="SAPBEXexcBad7 2 2 2 2 2 2" xfId="25176"/>
    <cellStyle name="SAPBEXexcBad7 2 2 2 3" xfId="25177"/>
    <cellStyle name="SAPBEXexcBad7 2 2 2 3 2" xfId="25178"/>
    <cellStyle name="SAPBEXexcBad7 2 2 2 4" xfId="25179"/>
    <cellStyle name="SAPBEXexcBad7 2 2 3" xfId="25180"/>
    <cellStyle name="SAPBEXexcBad7 2 2 3 2" xfId="25181"/>
    <cellStyle name="SAPBEXexcBad7 2 2 3 2 2" xfId="25182"/>
    <cellStyle name="SAPBEXexcBad7 2 2 3 2 2 2" xfId="25183"/>
    <cellStyle name="SAPBEXexcBad7 2 2 3 3" xfId="25184"/>
    <cellStyle name="SAPBEXexcBad7 2 2 3 3 2" xfId="25185"/>
    <cellStyle name="SAPBEXexcBad7 2 2 3 4" xfId="25186"/>
    <cellStyle name="SAPBEXexcBad7 2 2 4" xfId="25187"/>
    <cellStyle name="SAPBEXexcBad7 2 2 4 2" xfId="25188"/>
    <cellStyle name="SAPBEXexcBad7 2 2 4 2 2" xfId="25189"/>
    <cellStyle name="SAPBEXexcBad7 2 2 4 2 2 2" xfId="25190"/>
    <cellStyle name="SAPBEXexcBad7 2 2 4 3" xfId="25191"/>
    <cellStyle name="SAPBEXexcBad7 2 2 4 3 2" xfId="25192"/>
    <cellStyle name="SAPBEXexcBad7 2 2 4 4" xfId="25193"/>
    <cellStyle name="SAPBEXexcBad7 2 2 5" xfId="25194"/>
    <cellStyle name="SAPBEXexcBad7 2 2 5 2" xfId="25195"/>
    <cellStyle name="SAPBEXexcBad7 2 2 5 2 2" xfId="25196"/>
    <cellStyle name="SAPBEXexcBad7 2 2 5 2 2 2" xfId="25197"/>
    <cellStyle name="SAPBEXexcBad7 2 2 5 3" xfId="25198"/>
    <cellStyle name="SAPBEXexcBad7 2 2 5 3 2" xfId="25199"/>
    <cellStyle name="SAPBEXexcBad7 2 2 5 4" xfId="25200"/>
    <cellStyle name="SAPBEXexcBad7 2 2 6" xfId="25201"/>
    <cellStyle name="SAPBEXexcBad7 2 2 6 2" xfId="25202"/>
    <cellStyle name="SAPBEXexcBad7 2 2 6 2 2" xfId="25203"/>
    <cellStyle name="SAPBEXexcBad7 2 2 6 2 2 2" xfId="25204"/>
    <cellStyle name="SAPBEXexcBad7 2 2 6 3" xfId="25205"/>
    <cellStyle name="SAPBEXexcBad7 2 2 6 3 2" xfId="25206"/>
    <cellStyle name="SAPBEXexcBad7 2 2 6 4" xfId="25207"/>
    <cellStyle name="SAPBEXexcBad7 2 2 7" xfId="25208"/>
    <cellStyle name="SAPBEXexcBad7 2 2 7 2" xfId="25209"/>
    <cellStyle name="SAPBEXexcBad7 2 2 7 2 2" xfId="25210"/>
    <cellStyle name="SAPBEXexcBad7 2 2 7 2 2 2" xfId="25211"/>
    <cellStyle name="SAPBEXexcBad7 2 2 7 3" xfId="25212"/>
    <cellStyle name="SAPBEXexcBad7 2 2 7 3 2" xfId="25213"/>
    <cellStyle name="SAPBEXexcBad7 2 2 7 4" xfId="25214"/>
    <cellStyle name="SAPBEXexcBad7 2 2 8" xfId="25215"/>
    <cellStyle name="SAPBEXexcBad7 2 2 8 2" xfId="25216"/>
    <cellStyle name="SAPBEXexcBad7 2 2 8 2 2" xfId="25217"/>
    <cellStyle name="SAPBEXexcBad7 2 2 8 3" xfId="25218"/>
    <cellStyle name="SAPBEXexcBad7 2 2 9" xfId="25219"/>
    <cellStyle name="SAPBEXexcBad7 2 3" xfId="25220"/>
    <cellStyle name="SAPBEXexcBad7 2 3 2" xfId="25221"/>
    <cellStyle name="SAPBEXexcBad7 2 3 2 2" xfId="25222"/>
    <cellStyle name="SAPBEXexcBad7 2 3 2 2 2" xfId="25223"/>
    <cellStyle name="SAPBEXexcBad7 2 3 2 3" xfId="25224"/>
    <cellStyle name="SAPBEXexcBad7 2 3 3" xfId="25225"/>
    <cellStyle name="SAPBEXexcBad7 2 3 3 2" xfId="25226"/>
    <cellStyle name="SAPBEXexcBad7 2 3 3 3" xfId="25227"/>
    <cellStyle name="SAPBEXexcBad7 2 3 4" xfId="25228"/>
    <cellStyle name="SAPBEXexcBad7 2 3 5" xfId="25229"/>
    <cellStyle name="SAPBEXexcBad7 2 3 6" xfId="25230"/>
    <cellStyle name="SAPBEXexcBad7 2 4" xfId="25231"/>
    <cellStyle name="SAPBEXexcBad7 2 4 2" xfId="25232"/>
    <cellStyle name="SAPBEXexcBad7 2 4 2 2" xfId="25233"/>
    <cellStyle name="SAPBEXexcBad7 2 4 2 2 2" xfId="25234"/>
    <cellStyle name="SAPBEXexcBad7 2 4 3" xfId="25235"/>
    <cellStyle name="SAPBEXexcBad7 2 4 3 2" xfId="25236"/>
    <cellStyle name="SAPBEXexcBad7 2 4 4" xfId="25237"/>
    <cellStyle name="SAPBEXexcBad7 2 5" xfId="25238"/>
    <cellStyle name="SAPBEXexcBad7 2 5 2" xfId="25239"/>
    <cellStyle name="SAPBEXexcBad7 2 5 2 2" xfId="25240"/>
    <cellStyle name="SAPBEXexcBad7 2 5 2 2 2" xfId="25241"/>
    <cellStyle name="SAPBEXexcBad7 2 5 3" xfId="25242"/>
    <cellStyle name="SAPBEXexcBad7 2 5 3 2" xfId="25243"/>
    <cellStyle name="SAPBEXexcBad7 2 5 4" xfId="25244"/>
    <cellStyle name="SAPBEXexcBad7 2 6" xfId="25245"/>
    <cellStyle name="SAPBEXexcBad7 2 6 2" xfId="25246"/>
    <cellStyle name="SAPBEXexcBad7 2 6 2 2" xfId="25247"/>
    <cellStyle name="SAPBEXexcBad7 2 6 2 2 2" xfId="25248"/>
    <cellStyle name="SAPBEXexcBad7 2 6 3" xfId="25249"/>
    <cellStyle name="SAPBEXexcBad7 2 6 3 2" xfId="25250"/>
    <cellStyle name="SAPBEXexcBad7 2 6 4" xfId="25251"/>
    <cellStyle name="SAPBEXexcBad7 2 7" xfId="25252"/>
    <cellStyle name="SAPBEXexcBad7 2 7 2" xfId="25253"/>
    <cellStyle name="SAPBEXexcBad7 2 7 2 2" xfId="25254"/>
    <cellStyle name="SAPBEXexcBad7 2 7 2 2 2" xfId="25255"/>
    <cellStyle name="SAPBEXexcBad7 2 7 3" xfId="25256"/>
    <cellStyle name="SAPBEXexcBad7 2 7 3 2" xfId="25257"/>
    <cellStyle name="SAPBEXexcBad7 2 7 4" xfId="25258"/>
    <cellStyle name="SAPBEXexcBad7 2 8" xfId="25259"/>
    <cellStyle name="SAPBEXexcBad7 2 8 2" xfId="25260"/>
    <cellStyle name="SAPBEXexcBad7 2 8 2 2" xfId="25261"/>
    <cellStyle name="SAPBEXexcBad7 2 8 2 2 2" xfId="25262"/>
    <cellStyle name="SAPBEXexcBad7 2 8 3" xfId="25263"/>
    <cellStyle name="SAPBEXexcBad7 2 8 3 2" xfId="25264"/>
    <cellStyle name="SAPBEXexcBad7 2 8 4" xfId="25265"/>
    <cellStyle name="SAPBEXexcBad7 2 9" xfId="25266"/>
    <cellStyle name="SAPBEXexcBad7 2 9 2" xfId="25267"/>
    <cellStyle name="SAPBEXexcBad7 2 9 2 2" xfId="25268"/>
    <cellStyle name="SAPBEXexcBad7 2 9 3" xfId="25269"/>
    <cellStyle name="SAPBEXexcBad7 3" xfId="25270"/>
    <cellStyle name="SAPBEXexcBad7 3 10" xfId="25271"/>
    <cellStyle name="SAPBEXexcBad7 3 2" xfId="25272"/>
    <cellStyle name="SAPBEXexcBad7 3 2 2" xfId="25273"/>
    <cellStyle name="SAPBEXexcBad7 3 2 2 2" xfId="25274"/>
    <cellStyle name="SAPBEXexcBad7 3 2 2 2 2" xfId="25275"/>
    <cellStyle name="SAPBEXexcBad7 3 2 3" xfId="25276"/>
    <cellStyle name="SAPBEXexcBad7 3 2 3 2" xfId="25277"/>
    <cellStyle name="SAPBEXexcBad7 3 2 4" xfId="25278"/>
    <cellStyle name="SAPBEXexcBad7 3 3" xfId="25279"/>
    <cellStyle name="SAPBEXexcBad7 3 3 2" xfId="25280"/>
    <cellStyle name="SAPBEXexcBad7 3 3 2 2" xfId="25281"/>
    <cellStyle name="SAPBEXexcBad7 3 3 2 2 2" xfId="25282"/>
    <cellStyle name="SAPBEXexcBad7 3 3 3" xfId="25283"/>
    <cellStyle name="SAPBEXexcBad7 3 3 3 2" xfId="25284"/>
    <cellStyle name="SAPBEXexcBad7 3 3 4" xfId="25285"/>
    <cellStyle name="SAPBEXexcBad7 3 4" xfId="25286"/>
    <cellStyle name="SAPBEXexcBad7 3 4 2" xfId="25287"/>
    <cellStyle name="SAPBEXexcBad7 3 4 2 2" xfId="25288"/>
    <cellStyle name="SAPBEXexcBad7 3 4 2 2 2" xfId="25289"/>
    <cellStyle name="SAPBEXexcBad7 3 4 3" xfId="25290"/>
    <cellStyle name="SAPBEXexcBad7 3 4 3 2" xfId="25291"/>
    <cellStyle name="SAPBEXexcBad7 3 4 4" xfId="25292"/>
    <cellStyle name="SAPBEXexcBad7 3 5" xfId="25293"/>
    <cellStyle name="SAPBEXexcBad7 3 5 2" xfId="25294"/>
    <cellStyle name="SAPBEXexcBad7 3 5 2 2" xfId="25295"/>
    <cellStyle name="SAPBEXexcBad7 3 5 2 2 2" xfId="25296"/>
    <cellStyle name="SAPBEXexcBad7 3 5 3" xfId="25297"/>
    <cellStyle name="SAPBEXexcBad7 3 5 3 2" xfId="25298"/>
    <cellStyle name="SAPBEXexcBad7 3 5 4" xfId="25299"/>
    <cellStyle name="SAPBEXexcBad7 3 6" xfId="25300"/>
    <cellStyle name="SAPBEXexcBad7 3 6 2" xfId="25301"/>
    <cellStyle name="SAPBEXexcBad7 3 6 2 2" xfId="25302"/>
    <cellStyle name="SAPBEXexcBad7 3 6 2 2 2" xfId="25303"/>
    <cellStyle name="SAPBEXexcBad7 3 6 3" xfId="25304"/>
    <cellStyle name="SAPBEXexcBad7 3 6 3 2" xfId="25305"/>
    <cellStyle name="SAPBEXexcBad7 3 7" xfId="25306"/>
    <cellStyle name="SAPBEXexcBad7 3 7 2" xfId="25307"/>
    <cellStyle name="SAPBEXexcBad7 3 7 2 2" xfId="25308"/>
    <cellStyle name="SAPBEXexcBad7 3 7 2 2 2" xfId="25309"/>
    <cellStyle name="SAPBEXexcBad7 3 7 3" xfId="25310"/>
    <cellStyle name="SAPBEXexcBad7 3 7 3 2" xfId="25311"/>
    <cellStyle name="SAPBEXexcBad7 3 8" xfId="25312"/>
    <cellStyle name="SAPBEXexcBad7 3 8 2" xfId="25313"/>
    <cellStyle name="SAPBEXexcBad7 3 8 2 2" xfId="25314"/>
    <cellStyle name="SAPBEXexcBad7 3 9" xfId="25315"/>
    <cellStyle name="SAPBEXexcBad7 3 9 2" xfId="25316"/>
    <cellStyle name="SAPBEXexcBad7 3 9 2 2" xfId="25317"/>
    <cellStyle name="SAPBEXexcBad7 4" xfId="25318"/>
    <cellStyle name="SAPBEXexcBad7 4 2" xfId="25319"/>
    <cellStyle name="SAPBEXexcBad7 4 2 2" xfId="25320"/>
    <cellStyle name="SAPBEXexcBad7 4 2 2 2" xfId="25321"/>
    <cellStyle name="SAPBEXexcBad7 4 2 3" xfId="25322"/>
    <cellStyle name="SAPBEXexcBad7 4 3" xfId="25323"/>
    <cellStyle name="SAPBEXexcBad7 4 3 2" xfId="25324"/>
    <cellStyle name="SAPBEXexcBad7 4 3 3" xfId="25325"/>
    <cellStyle name="SAPBEXexcBad7 4 4" xfId="25326"/>
    <cellStyle name="SAPBEXexcBad7 4 5" xfId="25327"/>
    <cellStyle name="SAPBEXexcBad7 4 6" xfId="25328"/>
    <cellStyle name="SAPBEXexcBad7 5" xfId="25329"/>
    <cellStyle name="SAPBEXexcBad7 5 2" xfId="25330"/>
    <cellStyle name="SAPBEXexcBad7 5 2 2" xfId="25331"/>
    <cellStyle name="SAPBEXexcBad7 5 2 2 2" xfId="25332"/>
    <cellStyle name="SAPBEXexcBad7 5 3" xfId="25333"/>
    <cellStyle name="SAPBEXexcBad7 5 3 2" xfId="25334"/>
    <cellStyle name="SAPBEXexcBad7 5 4" xfId="25335"/>
    <cellStyle name="SAPBEXexcBad7 6" xfId="25336"/>
    <cellStyle name="SAPBEXexcBad7 6 2" xfId="25337"/>
    <cellStyle name="SAPBEXexcBad7 6 2 2" xfId="25338"/>
    <cellStyle name="SAPBEXexcBad7 6 2 2 2" xfId="25339"/>
    <cellStyle name="SAPBEXexcBad7 6 3" xfId="25340"/>
    <cellStyle name="SAPBEXexcBad7 6 3 2" xfId="25341"/>
    <cellStyle name="SAPBEXexcBad7 6 4" xfId="25342"/>
    <cellStyle name="SAPBEXexcBad7 7" xfId="25343"/>
    <cellStyle name="SAPBEXexcBad7 7 2" xfId="25344"/>
    <cellStyle name="SAPBEXexcBad7 7 2 2" xfId="25345"/>
    <cellStyle name="SAPBEXexcBad7 7 2 2 2" xfId="25346"/>
    <cellStyle name="SAPBEXexcBad7 7 3" xfId="25347"/>
    <cellStyle name="SAPBEXexcBad7 7 3 2" xfId="25348"/>
    <cellStyle name="SAPBEXexcBad7 7 4" xfId="25349"/>
    <cellStyle name="SAPBEXexcBad7 8" xfId="25350"/>
    <cellStyle name="SAPBEXexcBad7 8 2" xfId="25351"/>
    <cellStyle name="SAPBEXexcBad7 8 2 2" xfId="25352"/>
    <cellStyle name="SAPBEXexcBad7 8 2 2 2" xfId="25353"/>
    <cellStyle name="SAPBEXexcBad7 8 3" xfId="25354"/>
    <cellStyle name="SAPBEXexcBad7 8 3 2" xfId="25355"/>
    <cellStyle name="SAPBEXexcBad7 8 4" xfId="25356"/>
    <cellStyle name="SAPBEXexcBad7 9" xfId="25357"/>
    <cellStyle name="SAPBEXexcBad7 9 2" xfId="25358"/>
    <cellStyle name="SAPBEXexcBad7 9 2 2" xfId="25359"/>
    <cellStyle name="SAPBEXexcBad7 9 2 2 2" xfId="25360"/>
    <cellStyle name="SAPBEXexcBad7 9 3" xfId="25361"/>
    <cellStyle name="SAPBEXexcBad7 9 3 2" xfId="25362"/>
    <cellStyle name="SAPBEXexcBad7 9 4" xfId="25363"/>
    <cellStyle name="SAPBEXexcBad7_010612 Dec Actuals" xfId="25364"/>
    <cellStyle name="SAPBEXexcBad8" xfId="3121"/>
    <cellStyle name="SAPBEXexcBad8 10" xfId="25366"/>
    <cellStyle name="SAPBEXexcBad8 10 2" xfId="25367"/>
    <cellStyle name="SAPBEXexcBad8 10 2 2" xfId="25368"/>
    <cellStyle name="SAPBEXexcBad8 10 3" xfId="25369"/>
    <cellStyle name="SAPBEXexcBad8 11" xfId="25370"/>
    <cellStyle name="SAPBEXexcBad8 11 2" xfId="25371"/>
    <cellStyle name="SAPBEXexcBad8 11 2 2" xfId="25372"/>
    <cellStyle name="SAPBEXexcBad8 11 3" xfId="25373"/>
    <cellStyle name="SAPBEXexcBad8 12" xfId="25374"/>
    <cellStyle name="SAPBEXexcBad8 12 2" xfId="25375"/>
    <cellStyle name="SAPBEXexcBad8 13" xfId="25376"/>
    <cellStyle name="SAPBEXexcBad8 14" xfId="25377"/>
    <cellStyle name="SAPBEXexcBad8 15" xfId="25365"/>
    <cellStyle name="SAPBEXexcBad8 2" xfId="25378"/>
    <cellStyle name="SAPBEXexcBad8 2 10" xfId="25379"/>
    <cellStyle name="SAPBEXexcBad8 2 2" xfId="25380"/>
    <cellStyle name="SAPBEXexcBad8 2 2 2" xfId="25381"/>
    <cellStyle name="SAPBEXexcBad8 2 2 2 2" xfId="25382"/>
    <cellStyle name="SAPBEXexcBad8 2 2 2 2 2" xfId="25383"/>
    <cellStyle name="SAPBEXexcBad8 2 2 2 2 2 2" xfId="25384"/>
    <cellStyle name="SAPBEXexcBad8 2 2 2 3" xfId="25385"/>
    <cellStyle name="SAPBEXexcBad8 2 2 2 3 2" xfId="25386"/>
    <cellStyle name="SAPBEXexcBad8 2 2 2 4" xfId="25387"/>
    <cellStyle name="SAPBEXexcBad8 2 2 3" xfId="25388"/>
    <cellStyle name="SAPBEXexcBad8 2 2 3 2" xfId="25389"/>
    <cellStyle name="SAPBEXexcBad8 2 2 3 2 2" xfId="25390"/>
    <cellStyle name="SAPBEXexcBad8 2 2 3 2 2 2" xfId="25391"/>
    <cellStyle name="SAPBEXexcBad8 2 2 3 3" xfId="25392"/>
    <cellStyle name="SAPBEXexcBad8 2 2 3 3 2" xfId="25393"/>
    <cellStyle name="SAPBEXexcBad8 2 2 3 4" xfId="25394"/>
    <cellStyle name="SAPBEXexcBad8 2 2 4" xfId="25395"/>
    <cellStyle name="SAPBEXexcBad8 2 2 4 2" xfId="25396"/>
    <cellStyle name="SAPBEXexcBad8 2 2 4 2 2" xfId="25397"/>
    <cellStyle name="SAPBEXexcBad8 2 2 4 2 2 2" xfId="25398"/>
    <cellStyle name="SAPBEXexcBad8 2 2 4 3" xfId="25399"/>
    <cellStyle name="SAPBEXexcBad8 2 2 4 3 2" xfId="25400"/>
    <cellStyle name="SAPBEXexcBad8 2 2 4 4" xfId="25401"/>
    <cellStyle name="SAPBEXexcBad8 2 2 5" xfId="25402"/>
    <cellStyle name="SAPBEXexcBad8 2 2 5 2" xfId="25403"/>
    <cellStyle name="SAPBEXexcBad8 2 2 5 2 2" xfId="25404"/>
    <cellStyle name="SAPBEXexcBad8 2 2 5 2 2 2" xfId="25405"/>
    <cellStyle name="SAPBEXexcBad8 2 2 5 3" xfId="25406"/>
    <cellStyle name="SAPBEXexcBad8 2 2 5 3 2" xfId="25407"/>
    <cellStyle name="SAPBEXexcBad8 2 2 5 4" xfId="25408"/>
    <cellStyle name="SAPBEXexcBad8 2 2 6" xfId="25409"/>
    <cellStyle name="SAPBEXexcBad8 2 2 6 2" xfId="25410"/>
    <cellStyle name="SAPBEXexcBad8 2 2 6 2 2" xfId="25411"/>
    <cellStyle name="SAPBEXexcBad8 2 2 6 2 2 2" xfId="25412"/>
    <cellStyle name="SAPBEXexcBad8 2 2 6 3" xfId="25413"/>
    <cellStyle name="SAPBEXexcBad8 2 2 6 3 2" xfId="25414"/>
    <cellStyle name="SAPBEXexcBad8 2 2 6 4" xfId="25415"/>
    <cellStyle name="SAPBEXexcBad8 2 2 7" xfId="25416"/>
    <cellStyle name="SAPBEXexcBad8 2 2 7 2" xfId="25417"/>
    <cellStyle name="SAPBEXexcBad8 2 2 7 2 2" xfId="25418"/>
    <cellStyle name="SAPBEXexcBad8 2 2 7 2 2 2" xfId="25419"/>
    <cellStyle name="SAPBEXexcBad8 2 2 7 3" xfId="25420"/>
    <cellStyle name="SAPBEXexcBad8 2 2 7 3 2" xfId="25421"/>
    <cellStyle name="SAPBEXexcBad8 2 2 7 4" xfId="25422"/>
    <cellStyle name="SAPBEXexcBad8 2 2 8" xfId="25423"/>
    <cellStyle name="SAPBEXexcBad8 2 2 8 2" xfId="25424"/>
    <cellStyle name="SAPBEXexcBad8 2 2 8 2 2" xfId="25425"/>
    <cellStyle name="SAPBEXexcBad8 2 2 8 3" xfId="25426"/>
    <cellStyle name="SAPBEXexcBad8 2 2 9" xfId="25427"/>
    <cellStyle name="SAPBEXexcBad8 2 3" xfId="25428"/>
    <cellStyle name="SAPBEXexcBad8 2 3 2" xfId="25429"/>
    <cellStyle name="SAPBEXexcBad8 2 3 2 2" xfId="25430"/>
    <cellStyle name="SAPBEXexcBad8 2 3 2 2 2" xfId="25431"/>
    <cellStyle name="SAPBEXexcBad8 2 3 2 3" xfId="25432"/>
    <cellStyle name="SAPBEXexcBad8 2 3 3" xfId="25433"/>
    <cellStyle name="SAPBEXexcBad8 2 3 3 2" xfId="25434"/>
    <cellStyle name="SAPBEXexcBad8 2 3 3 3" xfId="25435"/>
    <cellStyle name="SAPBEXexcBad8 2 3 4" xfId="25436"/>
    <cellStyle name="SAPBEXexcBad8 2 3 5" xfId="25437"/>
    <cellStyle name="SAPBEXexcBad8 2 3 6" xfId="25438"/>
    <cellStyle name="SAPBEXexcBad8 2 4" xfId="25439"/>
    <cellStyle name="SAPBEXexcBad8 2 4 2" xfId="25440"/>
    <cellStyle name="SAPBEXexcBad8 2 4 2 2" xfId="25441"/>
    <cellStyle name="SAPBEXexcBad8 2 4 2 2 2" xfId="25442"/>
    <cellStyle name="SAPBEXexcBad8 2 4 3" xfId="25443"/>
    <cellStyle name="SAPBEXexcBad8 2 4 3 2" xfId="25444"/>
    <cellStyle name="SAPBEXexcBad8 2 4 4" xfId="25445"/>
    <cellStyle name="SAPBEXexcBad8 2 5" xfId="25446"/>
    <cellStyle name="SAPBEXexcBad8 2 5 2" xfId="25447"/>
    <cellStyle name="SAPBEXexcBad8 2 5 2 2" xfId="25448"/>
    <cellStyle name="SAPBEXexcBad8 2 5 2 2 2" xfId="25449"/>
    <cellStyle name="SAPBEXexcBad8 2 5 3" xfId="25450"/>
    <cellStyle name="SAPBEXexcBad8 2 5 3 2" xfId="25451"/>
    <cellStyle name="SAPBEXexcBad8 2 5 4" xfId="25452"/>
    <cellStyle name="SAPBEXexcBad8 2 6" xfId="25453"/>
    <cellStyle name="SAPBEXexcBad8 2 6 2" xfId="25454"/>
    <cellStyle name="SAPBEXexcBad8 2 6 2 2" xfId="25455"/>
    <cellStyle name="SAPBEXexcBad8 2 6 2 2 2" xfId="25456"/>
    <cellStyle name="SAPBEXexcBad8 2 6 3" xfId="25457"/>
    <cellStyle name="SAPBEXexcBad8 2 6 3 2" xfId="25458"/>
    <cellStyle name="SAPBEXexcBad8 2 6 4" xfId="25459"/>
    <cellStyle name="SAPBEXexcBad8 2 7" xfId="25460"/>
    <cellStyle name="SAPBEXexcBad8 2 7 2" xfId="25461"/>
    <cellStyle name="SAPBEXexcBad8 2 7 2 2" xfId="25462"/>
    <cellStyle name="SAPBEXexcBad8 2 7 2 2 2" xfId="25463"/>
    <cellStyle name="SAPBEXexcBad8 2 7 3" xfId="25464"/>
    <cellStyle name="SAPBEXexcBad8 2 7 3 2" xfId="25465"/>
    <cellStyle name="SAPBEXexcBad8 2 7 4" xfId="25466"/>
    <cellStyle name="SAPBEXexcBad8 2 8" xfId="25467"/>
    <cellStyle name="SAPBEXexcBad8 2 8 2" xfId="25468"/>
    <cellStyle name="SAPBEXexcBad8 2 8 2 2" xfId="25469"/>
    <cellStyle name="SAPBEXexcBad8 2 8 2 2 2" xfId="25470"/>
    <cellStyle name="SAPBEXexcBad8 2 8 3" xfId="25471"/>
    <cellStyle name="SAPBEXexcBad8 2 8 3 2" xfId="25472"/>
    <cellStyle name="SAPBEXexcBad8 2 8 4" xfId="25473"/>
    <cellStyle name="SAPBEXexcBad8 2 9" xfId="25474"/>
    <cellStyle name="SAPBEXexcBad8 2 9 2" xfId="25475"/>
    <cellStyle name="SAPBEXexcBad8 2 9 2 2" xfId="25476"/>
    <cellStyle name="SAPBEXexcBad8 2 9 3" xfId="25477"/>
    <cellStyle name="SAPBEXexcBad8 3" xfId="25478"/>
    <cellStyle name="SAPBEXexcBad8 3 10" xfId="25479"/>
    <cellStyle name="SAPBEXexcBad8 3 2" xfId="25480"/>
    <cellStyle name="SAPBEXexcBad8 3 2 2" xfId="25481"/>
    <cellStyle name="SAPBEXexcBad8 3 2 2 2" xfId="25482"/>
    <cellStyle name="SAPBEXexcBad8 3 2 2 2 2" xfId="25483"/>
    <cellStyle name="SAPBEXexcBad8 3 2 3" xfId="25484"/>
    <cellStyle name="SAPBEXexcBad8 3 2 3 2" xfId="25485"/>
    <cellStyle name="SAPBEXexcBad8 3 2 4" xfId="25486"/>
    <cellStyle name="SAPBEXexcBad8 3 3" xfId="25487"/>
    <cellStyle name="SAPBEXexcBad8 3 3 2" xfId="25488"/>
    <cellStyle name="SAPBEXexcBad8 3 3 2 2" xfId="25489"/>
    <cellStyle name="SAPBEXexcBad8 3 3 2 2 2" xfId="25490"/>
    <cellStyle name="SAPBEXexcBad8 3 3 3" xfId="25491"/>
    <cellStyle name="SAPBEXexcBad8 3 3 3 2" xfId="25492"/>
    <cellStyle name="SAPBEXexcBad8 3 3 4" xfId="25493"/>
    <cellStyle name="SAPBEXexcBad8 3 4" xfId="25494"/>
    <cellStyle name="SAPBEXexcBad8 3 4 2" xfId="25495"/>
    <cellStyle name="SAPBEXexcBad8 3 4 2 2" xfId="25496"/>
    <cellStyle name="SAPBEXexcBad8 3 4 2 2 2" xfId="25497"/>
    <cellStyle name="SAPBEXexcBad8 3 4 3" xfId="25498"/>
    <cellStyle name="SAPBEXexcBad8 3 4 3 2" xfId="25499"/>
    <cellStyle name="SAPBEXexcBad8 3 4 4" xfId="25500"/>
    <cellStyle name="SAPBEXexcBad8 3 5" xfId="25501"/>
    <cellStyle name="SAPBEXexcBad8 3 5 2" xfId="25502"/>
    <cellStyle name="SAPBEXexcBad8 3 5 2 2" xfId="25503"/>
    <cellStyle name="SAPBEXexcBad8 3 5 2 2 2" xfId="25504"/>
    <cellStyle name="SAPBEXexcBad8 3 5 3" xfId="25505"/>
    <cellStyle name="SAPBEXexcBad8 3 5 3 2" xfId="25506"/>
    <cellStyle name="SAPBEXexcBad8 3 5 4" xfId="25507"/>
    <cellStyle name="SAPBEXexcBad8 3 6" xfId="25508"/>
    <cellStyle name="SAPBEXexcBad8 3 6 2" xfId="25509"/>
    <cellStyle name="SAPBEXexcBad8 3 6 2 2" xfId="25510"/>
    <cellStyle name="SAPBEXexcBad8 3 6 2 2 2" xfId="25511"/>
    <cellStyle name="SAPBEXexcBad8 3 6 3" xfId="25512"/>
    <cellStyle name="SAPBEXexcBad8 3 6 3 2" xfId="25513"/>
    <cellStyle name="SAPBEXexcBad8 3 7" xfId="25514"/>
    <cellStyle name="SAPBEXexcBad8 3 7 2" xfId="25515"/>
    <cellStyle name="SAPBEXexcBad8 3 7 2 2" xfId="25516"/>
    <cellStyle name="SAPBEXexcBad8 3 7 2 2 2" xfId="25517"/>
    <cellStyle name="SAPBEXexcBad8 3 7 3" xfId="25518"/>
    <cellStyle name="SAPBEXexcBad8 3 7 3 2" xfId="25519"/>
    <cellStyle name="SAPBEXexcBad8 3 8" xfId="25520"/>
    <cellStyle name="SAPBEXexcBad8 3 8 2" xfId="25521"/>
    <cellStyle name="SAPBEXexcBad8 3 8 2 2" xfId="25522"/>
    <cellStyle name="SAPBEXexcBad8 3 9" xfId="25523"/>
    <cellStyle name="SAPBEXexcBad8 3 9 2" xfId="25524"/>
    <cellStyle name="SAPBEXexcBad8 3 9 2 2" xfId="25525"/>
    <cellStyle name="SAPBEXexcBad8 4" xfId="25526"/>
    <cellStyle name="SAPBEXexcBad8 4 2" xfId="25527"/>
    <cellStyle name="SAPBEXexcBad8 4 2 2" xfId="25528"/>
    <cellStyle name="SAPBEXexcBad8 4 2 2 2" xfId="25529"/>
    <cellStyle name="SAPBEXexcBad8 4 2 3" xfId="25530"/>
    <cellStyle name="SAPBEXexcBad8 4 3" xfId="25531"/>
    <cellStyle name="SAPBEXexcBad8 4 3 2" xfId="25532"/>
    <cellStyle name="SAPBEXexcBad8 4 3 3" xfId="25533"/>
    <cellStyle name="SAPBEXexcBad8 4 4" xfId="25534"/>
    <cellStyle name="SAPBEXexcBad8 4 5" xfId="25535"/>
    <cellStyle name="SAPBEXexcBad8 4 6" xfId="25536"/>
    <cellStyle name="SAPBEXexcBad8 5" xfId="25537"/>
    <cellStyle name="SAPBEXexcBad8 5 2" xfId="25538"/>
    <cellStyle name="SAPBEXexcBad8 5 2 2" xfId="25539"/>
    <cellStyle name="SAPBEXexcBad8 5 2 2 2" xfId="25540"/>
    <cellStyle name="SAPBEXexcBad8 5 3" xfId="25541"/>
    <cellStyle name="SAPBEXexcBad8 5 3 2" xfId="25542"/>
    <cellStyle name="SAPBEXexcBad8 5 4" xfId="25543"/>
    <cellStyle name="SAPBEXexcBad8 6" xfId="25544"/>
    <cellStyle name="SAPBEXexcBad8 6 2" xfId="25545"/>
    <cellStyle name="SAPBEXexcBad8 6 2 2" xfId="25546"/>
    <cellStyle name="SAPBEXexcBad8 6 2 2 2" xfId="25547"/>
    <cellStyle name="SAPBEXexcBad8 6 3" xfId="25548"/>
    <cellStyle name="SAPBEXexcBad8 6 3 2" xfId="25549"/>
    <cellStyle name="SAPBEXexcBad8 6 4" xfId="25550"/>
    <cellStyle name="SAPBEXexcBad8 7" xfId="25551"/>
    <cellStyle name="SAPBEXexcBad8 7 2" xfId="25552"/>
    <cellStyle name="SAPBEXexcBad8 7 2 2" xfId="25553"/>
    <cellStyle name="SAPBEXexcBad8 7 2 2 2" xfId="25554"/>
    <cellStyle name="SAPBEXexcBad8 7 3" xfId="25555"/>
    <cellStyle name="SAPBEXexcBad8 7 3 2" xfId="25556"/>
    <cellStyle name="SAPBEXexcBad8 7 4" xfId="25557"/>
    <cellStyle name="SAPBEXexcBad8 8" xfId="25558"/>
    <cellStyle name="SAPBEXexcBad8 8 2" xfId="25559"/>
    <cellStyle name="SAPBEXexcBad8 8 2 2" xfId="25560"/>
    <cellStyle name="SAPBEXexcBad8 8 2 2 2" xfId="25561"/>
    <cellStyle name="SAPBEXexcBad8 8 3" xfId="25562"/>
    <cellStyle name="SAPBEXexcBad8 8 3 2" xfId="25563"/>
    <cellStyle name="SAPBEXexcBad8 8 4" xfId="25564"/>
    <cellStyle name="SAPBEXexcBad8 9" xfId="25565"/>
    <cellStyle name="SAPBEXexcBad8 9 2" xfId="25566"/>
    <cellStyle name="SAPBEXexcBad8 9 2 2" xfId="25567"/>
    <cellStyle name="SAPBEXexcBad8 9 2 2 2" xfId="25568"/>
    <cellStyle name="SAPBEXexcBad8 9 3" xfId="25569"/>
    <cellStyle name="SAPBEXexcBad8 9 3 2" xfId="25570"/>
    <cellStyle name="SAPBEXexcBad8 9 4" xfId="25571"/>
    <cellStyle name="SAPBEXexcBad8_010612 Dec Actuals" xfId="25572"/>
    <cellStyle name="SAPBEXexcBad9" xfId="3122"/>
    <cellStyle name="SAPBEXexcBad9 10" xfId="25574"/>
    <cellStyle name="SAPBEXexcBad9 10 2" xfId="25575"/>
    <cellStyle name="SAPBEXexcBad9 10 2 2" xfId="25576"/>
    <cellStyle name="SAPBEXexcBad9 10 2 2 2" xfId="25577"/>
    <cellStyle name="SAPBEXexcBad9 10 2 3" xfId="25578"/>
    <cellStyle name="SAPBEXexcBad9 10 3" xfId="25579"/>
    <cellStyle name="SAPBEXexcBad9 10 4" xfId="25580"/>
    <cellStyle name="SAPBEXexcBad9 11" xfId="25581"/>
    <cellStyle name="SAPBEXexcBad9 11 2" xfId="25582"/>
    <cellStyle name="SAPBEXexcBad9 11 2 2" xfId="25583"/>
    <cellStyle name="SAPBEXexcBad9 11 3" xfId="25584"/>
    <cellStyle name="SAPBEXexcBad9 12" xfId="25585"/>
    <cellStyle name="SAPBEXexcBad9 12 2" xfId="25586"/>
    <cellStyle name="SAPBEXexcBad9 12 2 2" xfId="25587"/>
    <cellStyle name="SAPBEXexcBad9 12 3" xfId="25588"/>
    <cellStyle name="SAPBEXexcBad9 12 4" xfId="25589"/>
    <cellStyle name="SAPBEXexcBad9 13" xfId="25590"/>
    <cellStyle name="SAPBEXexcBad9 14" xfId="25591"/>
    <cellStyle name="SAPBEXexcBad9 15" xfId="25592"/>
    <cellStyle name="SAPBEXexcBad9 16" xfId="25593"/>
    <cellStyle name="SAPBEXexcBad9 17" xfId="25573"/>
    <cellStyle name="SAPBEXexcBad9 2" xfId="25594"/>
    <cellStyle name="SAPBEXexcBad9 2 10" xfId="25595"/>
    <cellStyle name="SAPBEXexcBad9 2 10 2" xfId="25596"/>
    <cellStyle name="SAPBEXexcBad9 2 10 2 2" xfId="25597"/>
    <cellStyle name="SAPBEXexcBad9 2 10 3" xfId="25598"/>
    <cellStyle name="SAPBEXexcBad9 2 11" xfId="25599"/>
    <cellStyle name="SAPBEXexcBad9 2 12" xfId="25600"/>
    <cellStyle name="SAPBEXexcBad9 2 2" xfId="25601"/>
    <cellStyle name="SAPBEXexcBad9 2 2 10" xfId="25602"/>
    <cellStyle name="SAPBEXexcBad9 2 2 11" xfId="25603"/>
    <cellStyle name="SAPBEXexcBad9 2 2 2" xfId="25604"/>
    <cellStyle name="SAPBEXexcBad9 2 2 2 2" xfId="25605"/>
    <cellStyle name="SAPBEXexcBad9 2 2 2 2 2" xfId="25606"/>
    <cellStyle name="SAPBEXexcBad9 2 2 2 2 2 2" xfId="25607"/>
    <cellStyle name="SAPBEXexcBad9 2 2 2 2 2 2 2" xfId="25608"/>
    <cellStyle name="SAPBEXexcBad9 2 2 2 2 2 3" xfId="25609"/>
    <cellStyle name="SAPBEXexcBad9 2 2 2 2 3" xfId="25610"/>
    <cellStyle name="SAPBEXexcBad9 2 2 2 3" xfId="25611"/>
    <cellStyle name="SAPBEXexcBad9 2 2 2 3 2" xfId="25612"/>
    <cellStyle name="SAPBEXexcBad9 2 2 2 3 2 2" xfId="25613"/>
    <cellStyle name="SAPBEXexcBad9 2 2 2 3 3" xfId="25614"/>
    <cellStyle name="SAPBEXexcBad9 2 2 2 4" xfId="25615"/>
    <cellStyle name="SAPBEXexcBad9 2 2 2 5" xfId="25616"/>
    <cellStyle name="SAPBEXexcBad9 2 2 3" xfId="25617"/>
    <cellStyle name="SAPBEXexcBad9 2 2 3 2" xfId="25618"/>
    <cellStyle name="SAPBEXexcBad9 2 2 3 2 2" xfId="25619"/>
    <cellStyle name="SAPBEXexcBad9 2 2 3 2 2 2" xfId="25620"/>
    <cellStyle name="SAPBEXexcBad9 2 2 3 2 2 2 2" xfId="25621"/>
    <cellStyle name="SAPBEXexcBad9 2 2 3 2 2 3" xfId="25622"/>
    <cellStyle name="SAPBEXexcBad9 2 2 3 2 3" xfId="25623"/>
    <cellStyle name="SAPBEXexcBad9 2 2 3 3" xfId="25624"/>
    <cellStyle name="SAPBEXexcBad9 2 2 3 3 2" xfId="25625"/>
    <cellStyle name="SAPBEXexcBad9 2 2 3 3 2 2" xfId="25626"/>
    <cellStyle name="SAPBEXexcBad9 2 2 3 3 3" xfId="25627"/>
    <cellStyle name="SAPBEXexcBad9 2 2 3 4" xfId="25628"/>
    <cellStyle name="SAPBEXexcBad9 2 2 3 5" xfId="25629"/>
    <cellStyle name="SAPBEXexcBad9 2 2 4" xfId="25630"/>
    <cellStyle name="SAPBEXexcBad9 2 2 4 2" xfId="25631"/>
    <cellStyle name="SAPBEXexcBad9 2 2 4 2 2" xfId="25632"/>
    <cellStyle name="SAPBEXexcBad9 2 2 4 2 2 2" xfId="25633"/>
    <cellStyle name="SAPBEXexcBad9 2 2 4 2 2 2 2" xfId="25634"/>
    <cellStyle name="SAPBEXexcBad9 2 2 4 2 2 3" xfId="25635"/>
    <cellStyle name="SAPBEXexcBad9 2 2 4 2 3" xfId="25636"/>
    <cellStyle name="SAPBEXexcBad9 2 2 4 3" xfId="25637"/>
    <cellStyle name="SAPBEXexcBad9 2 2 4 3 2" xfId="25638"/>
    <cellStyle name="SAPBEXexcBad9 2 2 4 3 2 2" xfId="25639"/>
    <cellStyle name="SAPBEXexcBad9 2 2 4 3 3" xfId="25640"/>
    <cellStyle name="SAPBEXexcBad9 2 2 4 4" xfId="25641"/>
    <cellStyle name="SAPBEXexcBad9 2 2 4 5" xfId="25642"/>
    <cellStyle name="SAPBEXexcBad9 2 2 5" xfId="25643"/>
    <cellStyle name="SAPBEXexcBad9 2 2 5 2" xfId="25644"/>
    <cellStyle name="SAPBEXexcBad9 2 2 5 2 2" xfId="25645"/>
    <cellStyle name="SAPBEXexcBad9 2 2 5 2 2 2" xfId="25646"/>
    <cellStyle name="SAPBEXexcBad9 2 2 5 2 2 2 2" xfId="25647"/>
    <cellStyle name="SAPBEXexcBad9 2 2 5 2 2 3" xfId="25648"/>
    <cellStyle name="SAPBEXexcBad9 2 2 5 2 3" xfId="25649"/>
    <cellStyle name="SAPBEXexcBad9 2 2 5 3" xfId="25650"/>
    <cellStyle name="SAPBEXexcBad9 2 2 5 3 2" xfId="25651"/>
    <cellStyle name="SAPBEXexcBad9 2 2 5 3 2 2" xfId="25652"/>
    <cellStyle name="SAPBEXexcBad9 2 2 5 3 3" xfId="25653"/>
    <cellStyle name="SAPBEXexcBad9 2 2 5 4" xfId="25654"/>
    <cellStyle name="SAPBEXexcBad9 2 2 5 5" xfId="25655"/>
    <cellStyle name="SAPBEXexcBad9 2 2 6" xfId="25656"/>
    <cellStyle name="SAPBEXexcBad9 2 2 6 2" xfId="25657"/>
    <cellStyle name="SAPBEXexcBad9 2 2 6 2 2" xfId="25658"/>
    <cellStyle name="SAPBEXexcBad9 2 2 6 2 2 2" xfId="25659"/>
    <cellStyle name="SAPBEXexcBad9 2 2 6 2 2 2 2" xfId="25660"/>
    <cellStyle name="SAPBEXexcBad9 2 2 6 2 2 3" xfId="25661"/>
    <cellStyle name="SAPBEXexcBad9 2 2 6 2 3" xfId="25662"/>
    <cellStyle name="SAPBEXexcBad9 2 2 6 3" xfId="25663"/>
    <cellStyle name="SAPBEXexcBad9 2 2 6 3 2" xfId="25664"/>
    <cellStyle name="SAPBEXexcBad9 2 2 6 3 2 2" xfId="25665"/>
    <cellStyle name="SAPBEXexcBad9 2 2 6 3 3" xfId="25666"/>
    <cellStyle name="SAPBEXexcBad9 2 2 6 4" xfId="25667"/>
    <cellStyle name="SAPBEXexcBad9 2 2 6 5" xfId="25668"/>
    <cellStyle name="SAPBEXexcBad9 2 2 7" xfId="25669"/>
    <cellStyle name="SAPBEXexcBad9 2 2 7 2" xfId="25670"/>
    <cellStyle name="SAPBEXexcBad9 2 2 7 2 2" xfId="25671"/>
    <cellStyle name="SAPBEXexcBad9 2 2 7 2 2 2" xfId="25672"/>
    <cellStyle name="SAPBEXexcBad9 2 2 7 2 2 2 2" xfId="25673"/>
    <cellStyle name="SAPBEXexcBad9 2 2 7 2 2 3" xfId="25674"/>
    <cellStyle name="SAPBEXexcBad9 2 2 7 2 3" xfId="25675"/>
    <cellStyle name="SAPBEXexcBad9 2 2 7 3" xfId="25676"/>
    <cellStyle name="SAPBEXexcBad9 2 2 7 3 2" xfId="25677"/>
    <cellStyle name="SAPBEXexcBad9 2 2 7 3 2 2" xfId="25678"/>
    <cellStyle name="SAPBEXexcBad9 2 2 7 3 3" xfId="25679"/>
    <cellStyle name="SAPBEXexcBad9 2 2 7 4" xfId="25680"/>
    <cellStyle name="SAPBEXexcBad9 2 2 7 5" xfId="25681"/>
    <cellStyle name="SAPBEXexcBad9 2 2 8" xfId="25682"/>
    <cellStyle name="SAPBEXexcBad9 2 2 8 2" xfId="25683"/>
    <cellStyle name="SAPBEXexcBad9 2 2 8 2 2" xfId="25684"/>
    <cellStyle name="SAPBEXexcBad9 2 2 8 2 2 2" xfId="25685"/>
    <cellStyle name="SAPBEXexcBad9 2 2 8 2 3" xfId="25686"/>
    <cellStyle name="SAPBEXexcBad9 2 2 8 3" xfId="25687"/>
    <cellStyle name="SAPBEXexcBad9 2 2 8 4" xfId="25688"/>
    <cellStyle name="SAPBEXexcBad9 2 2 9" xfId="25689"/>
    <cellStyle name="SAPBEXexcBad9 2 2 9 2" xfId="25690"/>
    <cellStyle name="SAPBEXexcBad9 2 2 9 2 2" xfId="25691"/>
    <cellStyle name="SAPBEXexcBad9 2 2 9 3" xfId="25692"/>
    <cellStyle name="SAPBEXexcBad9 2 3" xfId="25693"/>
    <cellStyle name="SAPBEXexcBad9 2 3 2" xfId="25694"/>
    <cellStyle name="SAPBEXexcBad9 2 3 2 2" xfId="25695"/>
    <cellStyle name="SAPBEXexcBad9 2 3 2 2 2" xfId="25696"/>
    <cellStyle name="SAPBEXexcBad9 2 3 2 2 2 2" xfId="25697"/>
    <cellStyle name="SAPBEXexcBad9 2 3 2 2 3" xfId="25698"/>
    <cellStyle name="SAPBEXexcBad9 2 3 2 3" xfId="25699"/>
    <cellStyle name="SAPBEXexcBad9 2 3 2 4" xfId="25700"/>
    <cellStyle name="SAPBEXexcBad9 2 3 3" xfId="25701"/>
    <cellStyle name="SAPBEXexcBad9 2 3 3 2" xfId="25702"/>
    <cellStyle name="SAPBEXexcBad9 2 3 3 2 2" xfId="25703"/>
    <cellStyle name="SAPBEXexcBad9 2 3 3 3" xfId="25704"/>
    <cellStyle name="SAPBEXexcBad9 2 3 3 4" xfId="25705"/>
    <cellStyle name="SAPBEXexcBad9 2 3 4" xfId="25706"/>
    <cellStyle name="SAPBEXexcBad9 2 3 4 2" xfId="25707"/>
    <cellStyle name="SAPBEXexcBad9 2 3 5" xfId="25708"/>
    <cellStyle name="SAPBEXexcBad9 2 3 6" xfId="25709"/>
    <cellStyle name="SAPBEXexcBad9 2 4" xfId="25710"/>
    <cellStyle name="SAPBEXexcBad9 2 4 2" xfId="25711"/>
    <cellStyle name="SAPBEXexcBad9 2 4 2 2" xfId="25712"/>
    <cellStyle name="SAPBEXexcBad9 2 4 2 2 2" xfId="25713"/>
    <cellStyle name="SAPBEXexcBad9 2 4 2 2 2 2" xfId="25714"/>
    <cellStyle name="SAPBEXexcBad9 2 4 2 2 3" xfId="25715"/>
    <cellStyle name="SAPBEXexcBad9 2 4 2 3" xfId="25716"/>
    <cellStyle name="SAPBEXexcBad9 2 4 3" xfId="25717"/>
    <cellStyle name="SAPBEXexcBad9 2 4 3 2" xfId="25718"/>
    <cellStyle name="SAPBEXexcBad9 2 4 3 2 2" xfId="25719"/>
    <cellStyle name="SAPBEXexcBad9 2 4 3 3" xfId="25720"/>
    <cellStyle name="SAPBEXexcBad9 2 4 4" xfId="25721"/>
    <cellStyle name="SAPBEXexcBad9 2 4 5" xfId="25722"/>
    <cellStyle name="SAPBEXexcBad9 2 5" xfId="25723"/>
    <cellStyle name="SAPBEXexcBad9 2 5 2" xfId="25724"/>
    <cellStyle name="SAPBEXexcBad9 2 5 2 2" xfId="25725"/>
    <cellStyle name="SAPBEXexcBad9 2 5 2 2 2" xfId="25726"/>
    <cellStyle name="SAPBEXexcBad9 2 5 2 2 2 2" xfId="25727"/>
    <cellStyle name="SAPBEXexcBad9 2 5 2 2 3" xfId="25728"/>
    <cellStyle name="SAPBEXexcBad9 2 5 2 3" xfId="25729"/>
    <cellStyle name="SAPBEXexcBad9 2 5 3" xfId="25730"/>
    <cellStyle name="SAPBEXexcBad9 2 5 3 2" xfId="25731"/>
    <cellStyle name="SAPBEXexcBad9 2 5 3 2 2" xfId="25732"/>
    <cellStyle name="SAPBEXexcBad9 2 5 3 3" xfId="25733"/>
    <cellStyle name="SAPBEXexcBad9 2 5 4" xfId="25734"/>
    <cellStyle name="SAPBEXexcBad9 2 5 5" xfId="25735"/>
    <cellStyle name="SAPBEXexcBad9 2 6" xfId="25736"/>
    <cellStyle name="SAPBEXexcBad9 2 6 2" xfId="25737"/>
    <cellStyle name="SAPBEXexcBad9 2 6 2 2" xfId="25738"/>
    <cellStyle name="SAPBEXexcBad9 2 6 2 2 2" xfId="25739"/>
    <cellStyle name="SAPBEXexcBad9 2 6 2 2 2 2" xfId="25740"/>
    <cellStyle name="SAPBEXexcBad9 2 6 2 2 3" xfId="25741"/>
    <cellStyle name="SAPBEXexcBad9 2 6 2 3" xfId="25742"/>
    <cellStyle name="SAPBEXexcBad9 2 6 3" xfId="25743"/>
    <cellStyle name="SAPBEXexcBad9 2 6 3 2" xfId="25744"/>
    <cellStyle name="SAPBEXexcBad9 2 6 3 2 2" xfId="25745"/>
    <cellStyle name="SAPBEXexcBad9 2 6 3 3" xfId="25746"/>
    <cellStyle name="SAPBEXexcBad9 2 6 4" xfId="25747"/>
    <cellStyle name="SAPBEXexcBad9 2 6 5" xfId="25748"/>
    <cellStyle name="SAPBEXexcBad9 2 7" xfId="25749"/>
    <cellStyle name="SAPBEXexcBad9 2 7 2" xfId="25750"/>
    <cellStyle name="SAPBEXexcBad9 2 7 2 2" xfId="25751"/>
    <cellStyle name="SAPBEXexcBad9 2 7 2 2 2" xfId="25752"/>
    <cellStyle name="SAPBEXexcBad9 2 7 2 2 2 2" xfId="25753"/>
    <cellStyle name="SAPBEXexcBad9 2 7 2 2 3" xfId="25754"/>
    <cellStyle name="SAPBEXexcBad9 2 7 2 3" xfId="25755"/>
    <cellStyle name="SAPBEXexcBad9 2 7 3" xfId="25756"/>
    <cellStyle name="SAPBEXexcBad9 2 7 3 2" xfId="25757"/>
    <cellStyle name="SAPBEXexcBad9 2 7 3 2 2" xfId="25758"/>
    <cellStyle name="SAPBEXexcBad9 2 7 3 3" xfId="25759"/>
    <cellStyle name="SAPBEXexcBad9 2 7 4" xfId="25760"/>
    <cellStyle name="SAPBEXexcBad9 2 7 5" xfId="25761"/>
    <cellStyle name="SAPBEXexcBad9 2 8" xfId="25762"/>
    <cellStyle name="SAPBEXexcBad9 2 8 2" xfId="25763"/>
    <cellStyle name="SAPBEXexcBad9 2 8 2 2" xfId="25764"/>
    <cellStyle name="SAPBEXexcBad9 2 8 2 2 2" xfId="25765"/>
    <cellStyle name="SAPBEXexcBad9 2 8 2 2 2 2" xfId="25766"/>
    <cellStyle name="SAPBEXexcBad9 2 8 2 2 3" xfId="25767"/>
    <cellStyle name="SAPBEXexcBad9 2 8 2 3" xfId="25768"/>
    <cellStyle name="SAPBEXexcBad9 2 8 3" xfId="25769"/>
    <cellStyle name="SAPBEXexcBad9 2 8 3 2" xfId="25770"/>
    <cellStyle name="SAPBEXexcBad9 2 8 3 2 2" xfId="25771"/>
    <cellStyle name="SAPBEXexcBad9 2 8 3 3" xfId="25772"/>
    <cellStyle name="SAPBEXexcBad9 2 8 4" xfId="25773"/>
    <cellStyle name="SAPBEXexcBad9 2 8 5" xfId="25774"/>
    <cellStyle name="SAPBEXexcBad9 2 9" xfId="25775"/>
    <cellStyle name="SAPBEXexcBad9 2 9 2" xfId="25776"/>
    <cellStyle name="SAPBEXexcBad9 2 9 2 2" xfId="25777"/>
    <cellStyle name="SAPBEXexcBad9 2 9 2 2 2" xfId="25778"/>
    <cellStyle name="SAPBEXexcBad9 2 9 2 3" xfId="25779"/>
    <cellStyle name="SAPBEXexcBad9 2 9 3" xfId="25780"/>
    <cellStyle name="SAPBEXexcBad9 2 9 4" xfId="25781"/>
    <cellStyle name="SAPBEXexcBad9 3" xfId="25782"/>
    <cellStyle name="SAPBEXexcBad9 3 10" xfId="25783"/>
    <cellStyle name="SAPBEXexcBad9 3 10 2" xfId="25784"/>
    <cellStyle name="SAPBEXexcBad9 3 10 2 2" xfId="25785"/>
    <cellStyle name="SAPBEXexcBad9 3 10 3" xfId="25786"/>
    <cellStyle name="SAPBEXexcBad9 3 11" xfId="25787"/>
    <cellStyle name="SAPBEXexcBad9 3 12" xfId="25788"/>
    <cellStyle name="SAPBEXexcBad9 3 2" xfId="25789"/>
    <cellStyle name="SAPBEXexcBad9 3 2 2" xfId="25790"/>
    <cellStyle name="SAPBEXexcBad9 3 2 2 2" xfId="25791"/>
    <cellStyle name="SAPBEXexcBad9 3 2 2 2 2" xfId="25792"/>
    <cellStyle name="SAPBEXexcBad9 3 2 2 2 2 2" xfId="25793"/>
    <cellStyle name="SAPBEXexcBad9 3 2 2 2 3" xfId="25794"/>
    <cellStyle name="SAPBEXexcBad9 3 2 2 3" xfId="25795"/>
    <cellStyle name="SAPBEXexcBad9 3 2 3" xfId="25796"/>
    <cellStyle name="SAPBEXexcBad9 3 2 3 2" xfId="25797"/>
    <cellStyle name="SAPBEXexcBad9 3 2 3 2 2" xfId="25798"/>
    <cellStyle name="SAPBEXexcBad9 3 2 3 3" xfId="25799"/>
    <cellStyle name="SAPBEXexcBad9 3 2 4" xfId="25800"/>
    <cellStyle name="SAPBEXexcBad9 3 2 5" xfId="25801"/>
    <cellStyle name="SAPBEXexcBad9 3 3" xfId="25802"/>
    <cellStyle name="SAPBEXexcBad9 3 3 2" xfId="25803"/>
    <cellStyle name="SAPBEXexcBad9 3 3 2 2" xfId="25804"/>
    <cellStyle name="SAPBEXexcBad9 3 3 2 2 2" xfId="25805"/>
    <cellStyle name="SAPBEXexcBad9 3 3 2 2 2 2" xfId="25806"/>
    <cellStyle name="SAPBEXexcBad9 3 3 2 2 3" xfId="25807"/>
    <cellStyle name="SAPBEXexcBad9 3 3 2 3" xfId="25808"/>
    <cellStyle name="SAPBEXexcBad9 3 3 3" xfId="25809"/>
    <cellStyle name="SAPBEXexcBad9 3 3 3 2" xfId="25810"/>
    <cellStyle name="SAPBEXexcBad9 3 3 3 2 2" xfId="25811"/>
    <cellStyle name="SAPBEXexcBad9 3 3 3 3" xfId="25812"/>
    <cellStyle name="SAPBEXexcBad9 3 3 4" xfId="25813"/>
    <cellStyle name="SAPBEXexcBad9 3 3 5" xfId="25814"/>
    <cellStyle name="SAPBEXexcBad9 3 4" xfId="25815"/>
    <cellStyle name="SAPBEXexcBad9 3 4 2" xfId="25816"/>
    <cellStyle name="SAPBEXexcBad9 3 4 2 2" xfId="25817"/>
    <cellStyle name="SAPBEXexcBad9 3 4 2 2 2" xfId="25818"/>
    <cellStyle name="SAPBEXexcBad9 3 4 2 2 2 2" xfId="25819"/>
    <cellStyle name="SAPBEXexcBad9 3 4 2 2 3" xfId="25820"/>
    <cellStyle name="SAPBEXexcBad9 3 4 2 3" xfId="25821"/>
    <cellStyle name="SAPBEXexcBad9 3 4 3" xfId="25822"/>
    <cellStyle name="SAPBEXexcBad9 3 4 3 2" xfId="25823"/>
    <cellStyle name="SAPBEXexcBad9 3 4 3 2 2" xfId="25824"/>
    <cellStyle name="SAPBEXexcBad9 3 4 3 3" xfId="25825"/>
    <cellStyle name="SAPBEXexcBad9 3 4 4" xfId="25826"/>
    <cellStyle name="SAPBEXexcBad9 3 4 5" xfId="25827"/>
    <cellStyle name="SAPBEXexcBad9 3 5" xfId="25828"/>
    <cellStyle name="SAPBEXexcBad9 3 5 2" xfId="25829"/>
    <cellStyle name="SAPBEXexcBad9 3 5 2 2" xfId="25830"/>
    <cellStyle name="SAPBEXexcBad9 3 5 2 2 2" xfId="25831"/>
    <cellStyle name="SAPBEXexcBad9 3 5 2 2 2 2" xfId="25832"/>
    <cellStyle name="SAPBEXexcBad9 3 5 2 2 3" xfId="25833"/>
    <cellStyle name="SAPBEXexcBad9 3 5 2 3" xfId="25834"/>
    <cellStyle name="SAPBEXexcBad9 3 5 3" xfId="25835"/>
    <cellStyle name="SAPBEXexcBad9 3 5 3 2" xfId="25836"/>
    <cellStyle name="SAPBEXexcBad9 3 5 3 2 2" xfId="25837"/>
    <cellStyle name="SAPBEXexcBad9 3 5 3 3" xfId="25838"/>
    <cellStyle name="SAPBEXexcBad9 3 5 4" xfId="25839"/>
    <cellStyle name="SAPBEXexcBad9 3 5 5" xfId="25840"/>
    <cellStyle name="SAPBEXexcBad9 3 6" xfId="25841"/>
    <cellStyle name="SAPBEXexcBad9 3 6 2" xfId="25842"/>
    <cellStyle name="SAPBEXexcBad9 3 6 2 2" xfId="25843"/>
    <cellStyle name="SAPBEXexcBad9 3 6 2 2 2" xfId="25844"/>
    <cellStyle name="SAPBEXexcBad9 3 6 2 2 2 2" xfId="25845"/>
    <cellStyle name="SAPBEXexcBad9 3 6 2 2 3" xfId="25846"/>
    <cellStyle name="SAPBEXexcBad9 3 6 2 3" xfId="25847"/>
    <cellStyle name="SAPBEXexcBad9 3 6 3" xfId="25848"/>
    <cellStyle name="SAPBEXexcBad9 3 6 3 2" xfId="25849"/>
    <cellStyle name="SAPBEXexcBad9 3 6 3 2 2" xfId="25850"/>
    <cellStyle name="SAPBEXexcBad9 3 6 3 3" xfId="25851"/>
    <cellStyle name="SAPBEXexcBad9 3 6 4" xfId="25852"/>
    <cellStyle name="SAPBEXexcBad9 3 7" xfId="25853"/>
    <cellStyle name="SAPBEXexcBad9 3 7 2" xfId="25854"/>
    <cellStyle name="SAPBEXexcBad9 3 7 2 2" xfId="25855"/>
    <cellStyle name="SAPBEXexcBad9 3 7 2 2 2" xfId="25856"/>
    <cellStyle name="SAPBEXexcBad9 3 7 2 2 2 2" xfId="25857"/>
    <cellStyle name="SAPBEXexcBad9 3 7 2 2 3" xfId="25858"/>
    <cellStyle name="SAPBEXexcBad9 3 7 2 3" xfId="25859"/>
    <cellStyle name="SAPBEXexcBad9 3 7 3" xfId="25860"/>
    <cellStyle name="SAPBEXexcBad9 3 7 3 2" xfId="25861"/>
    <cellStyle name="SAPBEXexcBad9 3 7 3 2 2" xfId="25862"/>
    <cellStyle name="SAPBEXexcBad9 3 7 3 3" xfId="25863"/>
    <cellStyle name="SAPBEXexcBad9 3 7 4" xfId="25864"/>
    <cellStyle name="SAPBEXexcBad9 3 8" xfId="25865"/>
    <cellStyle name="SAPBEXexcBad9 3 8 2" xfId="25866"/>
    <cellStyle name="SAPBEXexcBad9 3 8 2 2" xfId="25867"/>
    <cellStyle name="SAPBEXexcBad9 3 8 2 2 2" xfId="25868"/>
    <cellStyle name="SAPBEXexcBad9 3 8 2 3" xfId="25869"/>
    <cellStyle name="SAPBEXexcBad9 3 8 3" xfId="25870"/>
    <cellStyle name="SAPBEXexcBad9 3 9" xfId="25871"/>
    <cellStyle name="SAPBEXexcBad9 3 9 2" xfId="25872"/>
    <cellStyle name="SAPBEXexcBad9 3 9 2 2" xfId="25873"/>
    <cellStyle name="SAPBEXexcBad9 4" xfId="25874"/>
    <cellStyle name="SAPBEXexcBad9 4 2" xfId="25875"/>
    <cellStyle name="SAPBEXexcBad9 4 2 2" xfId="25876"/>
    <cellStyle name="SAPBEXexcBad9 4 2 2 2" xfId="25877"/>
    <cellStyle name="SAPBEXexcBad9 4 2 2 2 2" xfId="25878"/>
    <cellStyle name="SAPBEXexcBad9 4 2 2 3" xfId="25879"/>
    <cellStyle name="SAPBEXexcBad9 4 2 3" xfId="25880"/>
    <cellStyle name="SAPBEXexcBad9 4 2 4" xfId="25881"/>
    <cellStyle name="SAPBEXexcBad9 4 3" xfId="25882"/>
    <cellStyle name="SAPBEXexcBad9 4 3 2" xfId="25883"/>
    <cellStyle name="SAPBEXexcBad9 4 3 2 2" xfId="25884"/>
    <cellStyle name="SAPBEXexcBad9 4 3 3" xfId="25885"/>
    <cellStyle name="SAPBEXexcBad9 4 3 4" xfId="25886"/>
    <cellStyle name="SAPBEXexcBad9 4 4" xfId="25887"/>
    <cellStyle name="SAPBEXexcBad9 4 4 2" xfId="25888"/>
    <cellStyle name="SAPBEXexcBad9 4 5" xfId="25889"/>
    <cellStyle name="SAPBEXexcBad9 4 6" xfId="25890"/>
    <cellStyle name="SAPBEXexcBad9 5" xfId="25891"/>
    <cellStyle name="SAPBEXexcBad9 5 2" xfId="25892"/>
    <cellStyle name="SAPBEXexcBad9 5 2 2" xfId="25893"/>
    <cellStyle name="SAPBEXexcBad9 5 2 2 2" xfId="25894"/>
    <cellStyle name="SAPBEXexcBad9 5 2 2 2 2" xfId="25895"/>
    <cellStyle name="SAPBEXexcBad9 5 2 2 3" xfId="25896"/>
    <cellStyle name="SAPBEXexcBad9 5 2 3" xfId="25897"/>
    <cellStyle name="SAPBEXexcBad9 5 3" xfId="25898"/>
    <cellStyle name="SAPBEXexcBad9 5 3 2" xfId="25899"/>
    <cellStyle name="SAPBEXexcBad9 5 3 2 2" xfId="25900"/>
    <cellStyle name="SAPBEXexcBad9 5 3 3" xfId="25901"/>
    <cellStyle name="SAPBEXexcBad9 5 4" xfId="25902"/>
    <cellStyle name="SAPBEXexcBad9 5 5" xfId="25903"/>
    <cellStyle name="SAPBEXexcBad9 6" xfId="25904"/>
    <cellStyle name="SAPBEXexcBad9 6 2" xfId="25905"/>
    <cellStyle name="SAPBEXexcBad9 6 2 2" xfId="25906"/>
    <cellStyle name="SAPBEXexcBad9 6 2 2 2" xfId="25907"/>
    <cellStyle name="SAPBEXexcBad9 6 2 2 2 2" xfId="25908"/>
    <cellStyle name="SAPBEXexcBad9 6 2 2 3" xfId="25909"/>
    <cellStyle name="SAPBEXexcBad9 6 2 3" xfId="25910"/>
    <cellStyle name="SAPBEXexcBad9 6 3" xfId="25911"/>
    <cellStyle name="SAPBEXexcBad9 6 3 2" xfId="25912"/>
    <cellStyle name="SAPBEXexcBad9 6 3 2 2" xfId="25913"/>
    <cellStyle name="SAPBEXexcBad9 6 3 3" xfId="25914"/>
    <cellStyle name="SAPBEXexcBad9 6 4" xfId="25915"/>
    <cellStyle name="SAPBEXexcBad9 6 5" xfId="25916"/>
    <cellStyle name="SAPBEXexcBad9 7" xfId="25917"/>
    <cellStyle name="SAPBEXexcBad9 7 2" xfId="25918"/>
    <cellStyle name="SAPBEXexcBad9 7 2 2" xfId="25919"/>
    <cellStyle name="SAPBEXexcBad9 7 2 2 2" xfId="25920"/>
    <cellStyle name="SAPBEXexcBad9 7 2 2 2 2" xfId="25921"/>
    <cellStyle name="SAPBEXexcBad9 7 2 2 3" xfId="25922"/>
    <cellStyle name="SAPBEXexcBad9 7 2 3" xfId="25923"/>
    <cellStyle name="SAPBEXexcBad9 7 3" xfId="25924"/>
    <cellStyle name="SAPBEXexcBad9 7 3 2" xfId="25925"/>
    <cellStyle name="SAPBEXexcBad9 7 3 2 2" xfId="25926"/>
    <cellStyle name="SAPBEXexcBad9 7 3 3" xfId="25927"/>
    <cellStyle name="SAPBEXexcBad9 7 4" xfId="25928"/>
    <cellStyle name="SAPBEXexcBad9 7 5" xfId="25929"/>
    <cellStyle name="SAPBEXexcBad9 8" xfId="25930"/>
    <cellStyle name="SAPBEXexcBad9 8 2" xfId="25931"/>
    <cellStyle name="SAPBEXexcBad9 8 2 2" xfId="25932"/>
    <cellStyle name="SAPBEXexcBad9 8 2 2 2" xfId="25933"/>
    <cellStyle name="SAPBEXexcBad9 8 2 2 2 2" xfId="25934"/>
    <cellStyle name="SAPBEXexcBad9 8 2 2 3" xfId="25935"/>
    <cellStyle name="SAPBEXexcBad9 8 2 3" xfId="25936"/>
    <cellStyle name="SAPBEXexcBad9 8 3" xfId="25937"/>
    <cellStyle name="SAPBEXexcBad9 8 3 2" xfId="25938"/>
    <cellStyle name="SAPBEXexcBad9 8 3 2 2" xfId="25939"/>
    <cellStyle name="SAPBEXexcBad9 8 3 3" xfId="25940"/>
    <cellStyle name="SAPBEXexcBad9 8 4" xfId="25941"/>
    <cellStyle name="SAPBEXexcBad9 8 5" xfId="25942"/>
    <cellStyle name="SAPBEXexcBad9 9" xfId="25943"/>
    <cellStyle name="SAPBEXexcBad9 9 2" xfId="25944"/>
    <cellStyle name="SAPBEXexcBad9 9 2 2" xfId="25945"/>
    <cellStyle name="SAPBEXexcBad9 9 2 2 2" xfId="25946"/>
    <cellStyle name="SAPBEXexcBad9 9 2 2 2 2" xfId="25947"/>
    <cellStyle name="SAPBEXexcBad9 9 2 2 3" xfId="25948"/>
    <cellStyle name="SAPBEXexcBad9 9 2 3" xfId="25949"/>
    <cellStyle name="SAPBEXexcBad9 9 3" xfId="25950"/>
    <cellStyle name="SAPBEXexcBad9 9 3 2" xfId="25951"/>
    <cellStyle name="SAPBEXexcBad9 9 3 2 2" xfId="25952"/>
    <cellStyle name="SAPBEXexcBad9 9 3 3" xfId="25953"/>
    <cellStyle name="SAPBEXexcBad9 9 4" xfId="25954"/>
    <cellStyle name="SAPBEXexcBad9 9 5" xfId="25955"/>
    <cellStyle name="SAPBEXexcBad9_010612 Dec Actuals" xfId="25956"/>
    <cellStyle name="SAPBEXexcCritical4" xfId="3123"/>
    <cellStyle name="SAPBEXexcCritical4 10" xfId="25958"/>
    <cellStyle name="SAPBEXexcCritical4 10 2" xfId="25959"/>
    <cellStyle name="SAPBEXexcCritical4 10 2 2" xfId="25960"/>
    <cellStyle name="SAPBEXexcCritical4 10 3" xfId="25961"/>
    <cellStyle name="SAPBEXexcCritical4 11" xfId="25962"/>
    <cellStyle name="SAPBEXexcCritical4 11 2" xfId="25963"/>
    <cellStyle name="SAPBEXexcCritical4 11 2 2" xfId="25964"/>
    <cellStyle name="SAPBEXexcCritical4 11 3" xfId="25965"/>
    <cellStyle name="SAPBEXexcCritical4 12" xfId="25966"/>
    <cellStyle name="SAPBEXexcCritical4 12 2" xfId="25967"/>
    <cellStyle name="SAPBEXexcCritical4 13" xfId="25968"/>
    <cellStyle name="SAPBEXexcCritical4 14" xfId="25969"/>
    <cellStyle name="SAPBEXexcCritical4 15" xfId="25957"/>
    <cellStyle name="SAPBEXexcCritical4 2" xfId="25970"/>
    <cellStyle name="SAPBEXexcCritical4 2 10" xfId="25971"/>
    <cellStyle name="SAPBEXexcCritical4 2 2" xfId="25972"/>
    <cellStyle name="SAPBEXexcCritical4 2 2 2" xfId="25973"/>
    <cellStyle name="SAPBEXexcCritical4 2 2 2 2" xfId="25974"/>
    <cellStyle name="SAPBEXexcCritical4 2 2 2 2 2" xfId="25975"/>
    <cellStyle name="SAPBEXexcCritical4 2 2 2 2 2 2" xfId="25976"/>
    <cellStyle name="SAPBEXexcCritical4 2 2 2 3" xfId="25977"/>
    <cellStyle name="SAPBEXexcCritical4 2 2 2 3 2" xfId="25978"/>
    <cellStyle name="SAPBEXexcCritical4 2 2 2 4" xfId="25979"/>
    <cellStyle name="SAPBEXexcCritical4 2 2 3" xfId="25980"/>
    <cellStyle name="SAPBEXexcCritical4 2 2 3 2" xfId="25981"/>
    <cellStyle name="SAPBEXexcCritical4 2 2 3 2 2" xfId="25982"/>
    <cellStyle name="SAPBEXexcCritical4 2 2 3 2 2 2" xfId="25983"/>
    <cellStyle name="SAPBEXexcCritical4 2 2 3 3" xfId="25984"/>
    <cellStyle name="SAPBEXexcCritical4 2 2 3 3 2" xfId="25985"/>
    <cellStyle name="SAPBEXexcCritical4 2 2 3 4" xfId="25986"/>
    <cellStyle name="SAPBEXexcCritical4 2 2 4" xfId="25987"/>
    <cellStyle name="SAPBEXexcCritical4 2 2 4 2" xfId="25988"/>
    <cellStyle name="SAPBEXexcCritical4 2 2 4 2 2" xfId="25989"/>
    <cellStyle name="SAPBEXexcCritical4 2 2 4 2 2 2" xfId="25990"/>
    <cellStyle name="SAPBEXexcCritical4 2 2 4 3" xfId="25991"/>
    <cellStyle name="SAPBEXexcCritical4 2 2 4 3 2" xfId="25992"/>
    <cellStyle name="SAPBEXexcCritical4 2 2 4 4" xfId="25993"/>
    <cellStyle name="SAPBEXexcCritical4 2 2 5" xfId="25994"/>
    <cellStyle name="SAPBEXexcCritical4 2 2 5 2" xfId="25995"/>
    <cellStyle name="SAPBEXexcCritical4 2 2 5 2 2" xfId="25996"/>
    <cellStyle name="SAPBEXexcCritical4 2 2 5 2 2 2" xfId="25997"/>
    <cellStyle name="SAPBEXexcCritical4 2 2 5 3" xfId="25998"/>
    <cellStyle name="SAPBEXexcCritical4 2 2 5 3 2" xfId="25999"/>
    <cellStyle name="SAPBEXexcCritical4 2 2 5 4" xfId="26000"/>
    <cellStyle name="SAPBEXexcCritical4 2 2 6" xfId="26001"/>
    <cellStyle name="SAPBEXexcCritical4 2 2 6 2" xfId="26002"/>
    <cellStyle name="SAPBEXexcCritical4 2 2 6 2 2" xfId="26003"/>
    <cellStyle name="SAPBEXexcCritical4 2 2 6 2 2 2" xfId="26004"/>
    <cellStyle name="SAPBEXexcCritical4 2 2 6 3" xfId="26005"/>
    <cellStyle name="SAPBEXexcCritical4 2 2 6 3 2" xfId="26006"/>
    <cellStyle name="SAPBEXexcCritical4 2 2 6 4" xfId="26007"/>
    <cellStyle name="SAPBEXexcCritical4 2 2 7" xfId="26008"/>
    <cellStyle name="SAPBEXexcCritical4 2 2 7 2" xfId="26009"/>
    <cellStyle name="SAPBEXexcCritical4 2 2 7 2 2" xfId="26010"/>
    <cellStyle name="SAPBEXexcCritical4 2 2 7 2 2 2" xfId="26011"/>
    <cellStyle name="SAPBEXexcCritical4 2 2 7 3" xfId="26012"/>
    <cellStyle name="SAPBEXexcCritical4 2 2 7 3 2" xfId="26013"/>
    <cellStyle name="SAPBEXexcCritical4 2 2 7 4" xfId="26014"/>
    <cellStyle name="SAPBEXexcCritical4 2 2 8" xfId="26015"/>
    <cellStyle name="SAPBEXexcCritical4 2 2 8 2" xfId="26016"/>
    <cellStyle name="SAPBEXexcCritical4 2 2 8 2 2" xfId="26017"/>
    <cellStyle name="SAPBEXexcCritical4 2 2 8 3" xfId="26018"/>
    <cellStyle name="SAPBEXexcCritical4 2 2 9" xfId="26019"/>
    <cellStyle name="SAPBEXexcCritical4 2 3" xfId="26020"/>
    <cellStyle name="SAPBEXexcCritical4 2 3 2" xfId="26021"/>
    <cellStyle name="SAPBEXexcCritical4 2 3 2 2" xfId="26022"/>
    <cellStyle name="SAPBEXexcCritical4 2 3 2 2 2" xfId="26023"/>
    <cellStyle name="SAPBEXexcCritical4 2 3 2 3" xfId="26024"/>
    <cellStyle name="SAPBEXexcCritical4 2 3 3" xfId="26025"/>
    <cellStyle name="SAPBEXexcCritical4 2 3 3 2" xfId="26026"/>
    <cellStyle name="SAPBEXexcCritical4 2 3 3 3" xfId="26027"/>
    <cellStyle name="SAPBEXexcCritical4 2 3 4" xfId="26028"/>
    <cellStyle name="SAPBEXexcCritical4 2 3 5" xfId="26029"/>
    <cellStyle name="SAPBEXexcCritical4 2 3 6" xfId="26030"/>
    <cellStyle name="SAPBEXexcCritical4 2 4" xfId="26031"/>
    <cellStyle name="SAPBEXexcCritical4 2 4 2" xfId="26032"/>
    <cellStyle name="SAPBEXexcCritical4 2 4 2 2" xfId="26033"/>
    <cellStyle name="SAPBEXexcCritical4 2 4 2 2 2" xfId="26034"/>
    <cellStyle name="SAPBEXexcCritical4 2 4 3" xfId="26035"/>
    <cellStyle name="SAPBEXexcCritical4 2 4 3 2" xfId="26036"/>
    <cellStyle name="SAPBEXexcCritical4 2 4 4" xfId="26037"/>
    <cellStyle name="SAPBEXexcCritical4 2 5" xfId="26038"/>
    <cellStyle name="SAPBEXexcCritical4 2 5 2" xfId="26039"/>
    <cellStyle name="SAPBEXexcCritical4 2 5 2 2" xfId="26040"/>
    <cellStyle name="SAPBEXexcCritical4 2 5 2 2 2" xfId="26041"/>
    <cellStyle name="SAPBEXexcCritical4 2 5 3" xfId="26042"/>
    <cellStyle name="SAPBEXexcCritical4 2 5 3 2" xfId="26043"/>
    <cellStyle name="SAPBEXexcCritical4 2 5 4" xfId="26044"/>
    <cellStyle name="SAPBEXexcCritical4 2 6" xfId="26045"/>
    <cellStyle name="SAPBEXexcCritical4 2 6 2" xfId="26046"/>
    <cellStyle name="SAPBEXexcCritical4 2 6 2 2" xfId="26047"/>
    <cellStyle name="SAPBEXexcCritical4 2 6 2 2 2" xfId="26048"/>
    <cellStyle name="SAPBEXexcCritical4 2 6 3" xfId="26049"/>
    <cellStyle name="SAPBEXexcCritical4 2 6 3 2" xfId="26050"/>
    <cellStyle name="SAPBEXexcCritical4 2 6 4" xfId="26051"/>
    <cellStyle name="SAPBEXexcCritical4 2 7" xfId="26052"/>
    <cellStyle name="SAPBEXexcCritical4 2 7 2" xfId="26053"/>
    <cellStyle name="SAPBEXexcCritical4 2 7 2 2" xfId="26054"/>
    <cellStyle name="SAPBEXexcCritical4 2 7 2 2 2" xfId="26055"/>
    <cellStyle name="SAPBEXexcCritical4 2 7 3" xfId="26056"/>
    <cellStyle name="SAPBEXexcCritical4 2 7 3 2" xfId="26057"/>
    <cellStyle name="SAPBEXexcCritical4 2 7 4" xfId="26058"/>
    <cellStyle name="SAPBEXexcCritical4 2 8" xfId="26059"/>
    <cellStyle name="SAPBEXexcCritical4 2 8 2" xfId="26060"/>
    <cellStyle name="SAPBEXexcCritical4 2 8 2 2" xfId="26061"/>
    <cellStyle name="SAPBEXexcCritical4 2 8 2 2 2" xfId="26062"/>
    <cellStyle name="SAPBEXexcCritical4 2 8 3" xfId="26063"/>
    <cellStyle name="SAPBEXexcCritical4 2 8 3 2" xfId="26064"/>
    <cellStyle name="SAPBEXexcCritical4 2 8 4" xfId="26065"/>
    <cellStyle name="SAPBEXexcCritical4 2 9" xfId="26066"/>
    <cellStyle name="SAPBEXexcCritical4 2 9 2" xfId="26067"/>
    <cellStyle name="SAPBEXexcCritical4 2 9 2 2" xfId="26068"/>
    <cellStyle name="SAPBEXexcCritical4 2 9 3" xfId="26069"/>
    <cellStyle name="SAPBEXexcCritical4 3" xfId="26070"/>
    <cellStyle name="SAPBEXexcCritical4 3 10" xfId="26071"/>
    <cellStyle name="SAPBEXexcCritical4 3 2" xfId="26072"/>
    <cellStyle name="SAPBEXexcCritical4 3 2 2" xfId="26073"/>
    <cellStyle name="SAPBEXexcCritical4 3 2 2 2" xfId="26074"/>
    <cellStyle name="SAPBEXexcCritical4 3 2 2 2 2" xfId="26075"/>
    <cellStyle name="SAPBEXexcCritical4 3 2 3" xfId="26076"/>
    <cellStyle name="SAPBEXexcCritical4 3 2 3 2" xfId="26077"/>
    <cellStyle name="SAPBEXexcCritical4 3 2 4" xfId="26078"/>
    <cellStyle name="SAPBEXexcCritical4 3 3" xfId="26079"/>
    <cellStyle name="SAPBEXexcCritical4 3 3 2" xfId="26080"/>
    <cellStyle name="SAPBEXexcCritical4 3 3 2 2" xfId="26081"/>
    <cellStyle name="SAPBEXexcCritical4 3 3 2 2 2" xfId="26082"/>
    <cellStyle name="SAPBEXexcCritical4 3 3 3" xfId="26083"/>
    <cellStyle name="SAPBEXexcCritical4 3 3 3 2" xfId="26084"/>
    <cellStyle name="SAPBEXexcCritical4 3 3 4" xfId="26085"/>
    <cellStyle name="SAPBEXexcCritical4 3 4" xfId="26086"/>
    <cellStyle name="SAPBEXexcCritical4 3 4 2" xfId="26087"/>
    <cellStyle name="SAPBEXexcCritical4 3 4 2 2" xfId="26088"/>
    <cellStyle name="SAPBEXexcCritical4 3 4 2 2 2" xfId="26089"/>
    <cellStyle name="SAPBEXexcCritical4 3 4 3" xfId="26090"/>
    <cellStyle name="SAPBEXexcCritical4 3 4 3 2" xfId="26091"/>
    <cellStyle name="SAPBEXexcCritical4 3 4 4" xfId="26092"/>
    <cellStyle name="SAPBEXexcCritical4 3 5" xfId="26093"/>
    <cellStyle name="SAPBEXexcCritical4 3 5 2" xfId="26094"/>
    <cellStyle name="SAPBEXexcCritical4 3 5 2 2" xfId="26095"/>
    <cellStyle name="SAPBEXexcCritical4 3 5 2 2 2" xfId="26096"/>
    <cellStyle name="SAPBEXexcCritical4 3 5 3" xfId="26097"/>
    <cellStyle name="SAPBEXexcCritical4 3 5 3 2" xfId="26098"/>
    <cellStyle name="SAPBEXexcCritical4 3 5 4" xfId="26099"/>
    <cellStyle name="SAPBEXexcCritical4 3 6" xfId="26100"/>
    <cellStyle name="SAPBEXexcCritical4 3 6 2" xfId="26101"/>
    <cellStyle name="SAPBEXexcCritical4 3 6 2 2" xfId="26102"/>
    <cellStyle name="SAPBEXexcCritical4 3 6 2 2 2" xfId="26103"/>
    <cellStyle name="SAPBEXexcCritical4 3 6 3" xfId="26104"/>
    <cellStyle name="SAPBEXexcCritical4 3 6 3 2" xfId="26105"/>
    <cellStyle name="SAPBEXexcCritical4 3 7" xfId="26106"/>
    <cellStyle name="SAPBEXexcCritical4 3 7 2" xfId="26107"/>
    <cellStyle name="SAPBEXexcCritical4 3 7 2 2" xfId="26108"/>
    <cellStyle name="SAPBEXexcCritical4 3 7 2 2 2" xfId="26109"/>
    <cellStyle name="SAPBEXexcCritical4 3 7 3" xfId="26110"/>
    <cellStyle name="SAPBEXexcCritical4 3 7 3 2" xfId="26111"/>
    <cellStyle name="SAPBEXexcCritical4 3 8" xfId="26112"/>
    <cellStyle name="SAPBEXexcCritical4 3 8 2" xfId="26113"/>
    <cellStyle name="SAPBEXexcCritical4 3 8 2 2" xfId="26114"/>
    <cellStyle name="SAPBEXexcCritical4 3 9" xfId="26115"/>
    <cellStyle name="SAPBEXexcCritical4 3 9 2" xfId="26116"/>
    <cellStyle name="SAPBEXexcCritical4 3 9 2 2" xfId="26117"/>
    <cellStyle name="SAPBEXexcCritical4 4" xfId="26118"/>
    <cellStyle name="SAPBEXexcCritical4 4 2" xfId="26119"/>
    <cellStyle name="SAPBEXexcCritical4 4 2 2" xfId="26120"/>
    <cellStyle name="SAPBEXexcCritical4 4 2 2 2" xfId="26121"/>
    <cellStyle name="SAPBEXexcCritical4 4 2 3" xfId="26122"/>
    <cellStyle name="SAPBEXexcCritical4 4 3" xfId="26123"/>
    <cellStyle name="SAPBEXexcCritical4 4 3 2" xfId="26124"/>
    <cellStyle name="SAPBEXexcCritical4 4 3 3" xfId="26125"/>
    <cellStyle name="SAPBEXexcCritical4 4 4" xfId="26126"/>
    <cellStyle name="SAPBEXexcCritical4 4 5" xfId="26127"/>
    <cellStyle name="SAPBEXexcCritical4 4 6" xfId="26128"/>
    <cellStyle name="SAPBEXexcCritical4 5" xfId="26129"/>
    <cellStyle name="SAPBEXexcCritical4 5 2" xfId="26130"/>
    <cellStyle name="SAPBEXexcCritical4 5 2 2" xfId="26131"/>
    <cellStyle name="SAPBEXexcCritical4 5 2 2 2" xfId="26132"/>
    <cellStyle name="SAPBEXexcCritical4 5 3" xfId="26133"/>
    <cellStyle name="SAPBEXexcCritical4 5 3 2" xfId="26134"/>
    <cellStyle name="SAPBEXexcCritical4 5 4" xfId="26135"/>
    <cellStyle name="SAPBEXexcCritical4 6" xfId="26136"/>
    <cellStyle name="SAPBEXexcCritical4 6 2" xfId="26137"/>
    <cellStyle name="SAPBEXexcCritical4 6 2 2" xfId="26138"/>
    <cellStyle name="SAPBEXexcCritical4 6 2 2 2" xfId="26139"/>
    <cellStyle name="SAPBEXexcCritical4 6 3" xfId="26140"/>
    <cellStyle name="SAPBEXexcCritical4 6 3 2" xfId="26141"/>
    <cellStyle name="SAPBEXexcCritical4 6 4" xfId="26142"/>
    <cellStyle name="SAPBEXexcCritical4 7" xfId="26143"/>
    <cellStyle name="SAPBEXexcCritical4 7 2" xfId="26144"/>
    <cellStyle name="SAPBEXexcCritical4 7 2 2" xfId="26145"/>
    <cellStyle name="SAPBEXexcCritical4 7 2 2 2" xfId="26146"/>
    <cellStyle name="SAPBEXexcCritical4 7 3" xfId="26147"/>
    <cellStyle name="SAPBEXexcCritical4 7 3 2" xfId="26148"/>
    <cellStyle name="SAPBEXexcCritical4 7 4" xfId="26149"/>
    <cellStyle name="SAPBEXexcCritical4 8" xfId="26150"/>
    <cellStyle name="SAPBEXexcCritical4 8 2" xfId="26151"/>
    <cellStyle name="SAPBEXexcCritical4 8 2 2" xfId="26152"/>
    <cellStyle name="SAPBEXexcCritical4 8 2 2 2" xfId="26153"/>
    <cellStyle name="SAPBEXexcCritical4 8 3" xfId="26154"/>
    <cellStyle name="SAPBEXexcCritical4 8 3 2" xfId="26155"/>
    <cellStyle name="SAPBEXexcCritical4 8 4" xfId="26156"/>
    <cellStyle name="SAPBEXexcCritical4 9" xfId="26157"/>
    <cellStyle name="SAPBEXexcCritical4 9 2" xfId="26158"/>
    <cellStyle name="SAPBEXexcCritical4 9 2 2" xfId="26159"/>
    <cellStyle name="SAPBEXexcCritical4 9 2 2 2" xfId="26160"/>
    <cellStyle name="SAPBEXexcCritical4 9 3" xfId="26161"/>
    <cellStyle name="SAPBEXexcCritical4 9 3 2" xfId="26162"/>
    <cellStyle name="SAPBEXexcCritical4 9 4" xfId="26163"/>
    <cellStyle name="SAPBEXexcCritical4_010612 Dec Actuals" xfId="26164"/>
    <cellStyle name="SAPBEXexcCritical5" xfId="3124"/>
    <cellStyle name="SAPBEXexcCritical5 10" xfId="26166"/>
    <cellStyle name="SAPBEXexcCritical5 10 2" xfId="26167"/>
    <cellStyle name="SAPBEXexcCritical5 10 2 2" xfId="26168"/>
    <cellStyle name="SAPBEXexcCritical5 10 3" xfId="26169"/>
    <cellStyle name="SAPBEXexcCritical5 11" xfId="26170"/>
    <cellStyle name="SAPBEXexcCritical5 11 2" xfId="26171"/>
    <cellStyle name="SAPBEXexcCritical5 11 2 2" xfId="26172"/>
    <cellStyle name="SAPBEXexcCritical5 11 3" xfId="26173"/>
    <cellStyle name="SAPBEXexcCritical5 12" xfId="26174"/>
    <cellStyle name="SAPBEXexcCritical5 12 2" xfId="26175"/>
    <cellStyle name="SAPBEXexcCritical5 13" xfId="26176"/>
    <cellStyle name="SAPBEXexcCritical5 14" xfId="26177"/>
    <cellStyle name="SAPBEXexcCritical5 15" xfId="26165"/>
    <cellStyle name="SAPBEXexcCritical5 2" xfId="26178"/>
    <cellStyle name="SAPBEXexcCritical5 2 10" xfId="26179"/>
    <cellStyle name="SAPBEXexcCritical5 2 2" xfId="26180"/>
    <cellStyle name="SAPBEXexcCritical5 2 2 2" xfId="26181"/>
    <cellStyle name="SAPBEXexcCritical5 2 2 2 2" xfId="26182"/>
    <cellStyle name="SAPBEXexcCritical5 2 2 2 2 2" xfId="26183"/>
    <cellStyle name="SAPBEXexcCritical5 2 2 2 2 2 2" xfId="26184"/>
    <cellStyle name="SAPBEXexcCritical5 2 2 2 3" xfId="26185"/>
    <cellStyle name="SAPBEXexcCritical5 2 2 2 3 2" xfId="26186"/>
    <cellStyle name="SAPBEXexcCritical5 2 2 2 4" xfId="26187"/>
    <cellStyle name="SAPBEXexcCritical5 2 2 3" xfId="26188"/>
    <cellStyle name="SAPBEXexcCritical5 2 2 3 2" xfId="26189"/>
    <cellStyle name="SAPBEXexcCritical5 2 2 3 2 2" xfId="26190"/>
    <cellStyle name="SAPBEXexcCritical5 2 2 3 2 2 2" xfId="26191"/>
    <cellStyle name="SAPBEXexcCritical5 2 2 3 3" xfId="26192"/>
    <cellStyle name="SAPBEXexcCritical5 2 2 3 3 2" xfId="26193"/>
    <cellStyle name="SAPBEXexcCritical5 2 2 3 4" xfId="26194"/>
    <cellStyle name="SAPBEXexcCritical5 2 2 4" xfId="26195"/>
    <cellStyle name="SAPBEXexcCritical5 2 2 4 2" xfId="26196"/>
    <cellStyle name="SAPBEXexcCritical5 2 2 4 2 2" xfId="26197"/>
    <cellStyle name="SAPBEXexcCritical5 2 2 4 2 2 2" xfId="26198"/>
    <cellStyle name="SAPBEXexcCritical5 2 2 4 3" xfId="26199"/>
    <cellStyle name="SAPBEXexcCritical5 2 2 4 3 2" xfId="26200"/>
    <cellStyle name="SAPBEXexcCritical5 2 2 4 4" xfId="26201"/>
    <cellStyle name="SAPBEXexcCritical5 2 2 5" xfId="26202"/>
    <cellStyle name="SAPBEXexcCritical5 2 2 5 2" xfId="26203"/>
    <cellStyle name="SAPBEXexcCritical5 2 2 5 2 2" xfId="26204"/>
    <cellStyle name="SAPBEXexcCritical5 2 2 5 2 2 2" xfId="26205"/>
    <cellStyle name="SAPBEXexcCritical5 2 2 5 3" xfId="26206"/>
    <cellStyle name="SAPBEXexcCritical5 2 2 5 3 2" xfId="26207"/>
    <cellStyle name="SAPBEXexcCritical5 2 2 5 4" xfId="26208"/>
    <cellStyle name="SAPBEXexcCritical5 2 2 6" xfId="26209"/>
    <cellStyle name="SAPBEXexcCritical5 2 2 6 2" xfId="26210"/>
    <cellStyle name="SAPBEXexcCritical5 2 2 6 2 2" xfId="26211"/>
    <cellStyle name="SAPBEXexcCritical5 2 2 6 2 2 2" xfId="26212"/>
    <cellStyle name="SAPBEXexcCritical5 2 2 6 3" xfId="26213"/>
    <cellStyle name="SAPBEXexcCritical5 2 2 6 3 2" xfId="26214"/>
    <cellStyle name="SAPBEXexcCritical5 2 2 6 4" xfId="26215"/>
    <cellStyle name="SAPBEXexcCritical5 2 2 7" xfId="26216"/>
    <cellStyle name="SAPBEXexcCritical5 2 2 7 2" xfId="26217"/>
    <cellStyle name="SAPBEXexcCritical5 2 2 7 2 2" xfId="26218"/>
    <cellStyle name="SAPBEXexcCritical5 2 2 7 2 2 2" xfId="26219"/>
    <cellStyle name="SAPBEXexcCritical5 2 2 7 3" xfId="26220"/>
    <cellStyle name="SAPBEXexcCritical5 2 2 7 3 2" xfId="26221"/>
    <cellStyle name="SAPBEXexcCritical5 2 2 7 4" xfId="26222"/>
    <cellStyle name="SAPBEXexcCritical5 2 2 8" xfId="26223"/>
    <cellStyle name="SAPBEXexcCritical5 2 2 8 2" xfId="26224"/>
    <cellStyle name="SAPBEXexcCritical5 2 2 8 2 2" xfId="26225"/>
    <cellStyle name="SAPBEXexcCritical5 2 2 8 3" xfId="26226"/>
    <cellStyle name="SAPBEXexcCritical5 2 2 9" xfId="26227"/>
    <cellStyle name="SAPBEXexcCritical5 2 3" xfId="26228"/>
    <cellStyle name="SAPBEXexcCritical5 2 3 2" xfId="26229"/>
    <cellStyle name="SAPBEXexcCritical5 2 3 2 2" xfId="26230"/>
    <cellStyle name="SAPBEXexcCritical5 2 3 2 2 2" xfId="26231"/>
    <cellStyle name="SAPBEXexcCritical5 2 3 2 3" xfId="26232"/>
    <cellStyle name="SAPBEXexcCritical5 2 3 3" xfId="26233"/>
    <cellStyle name="SAPBEXexcCritical5 2 3 3 2" xfId="26234"/>
    <cellStyle name="SAPBEXexcCritical5 2 3 3 3" xfId="26235"/>
    <cellStyle name="SAPBEXexcCritical5 2 3 4" xfId="26236"/>
    <cellStyle name="SAPBEXexcCritical5 2 3 5" xfId="26237"/>
    <cellStyle name="SAPBEXexcCritical5 2 3 6" xfId="26238"/>
    <cellStyle name="SAPBEXexcCritical5 2 4" xfId="26239"/>
    <cellStyle name="SAPBEXexcCritical5 2 4 2" xfId="26240"/>
    <cellStyle name="SAPBEXexcCritical5 2 4 2 2" xfId="26241"/>
    <cellStyle name="SAPBEXexcCritical5 2 4 2 2 2" xfId="26242"/>
    <cellStyle name="SAPBEXexcCritical5 2 4 3" xfId="26243"/>
    <cellStyle name="SAPBEXexcCritical5 2 4 3 2" xfId="26244"/>
    <cellStyle name="SAPBEXexcCritical5 2 4 4" xfId="26245"/>
    <cellStyle name="SAPBEXexcCritical5 2 5" xfId="26246"/>
    <cellStyle name="SAPBEXexcCritical5 2 5 2" xfId="26247"/>
    <cellStyle name="SAPBEXexcCritical5 2 5 2 2" xfId="26248"/>
    <cellStyle name="SAPBEXexcCritical5 2 5 2 2 2" xfId="26249"/>
    <cellStyle name="SAPBEXexcCritical5 2 5 3" xfId="26250"/>
    <cellStyle name="SAPBEXexcCritical5 2 5 3 2" xfId="26251"/>
    <cellStyle name="SAPBEXexcCritical5 2 5 4" xfId="26252"/>
    <cellStyle name="SAPBEXexcCritical5 2 6" xfId="26253"/>
    <cellStyle name="SAPBEXexcCritical5 2 6 2" xfId="26254"/>
    <cellStyle name="SAPBEXexcCritical5 2 6 2 2" xfId="26255"/>
    <cellStyle name="SAPBEXexcCritical5 2 6 2 2 2" xfId="26256"/>
    <cellStyle name="SAPBEXexcCritical5 2 6 3" xfId="26257"/>
    <cellStyle name="SAPBEXexcCritical5 2 6 3 2" xfId="26258"/>
    <cellStyle name="SAPBEXexcCritical5 2 6 4" xfId="26259"/>
    <cellStyle name="SAPBEXexcCritical5 2 7" xfId="26260"/>
    <cellStyle name="SAPBEXexcCritical5 2 7 2" xfId="26261"/>
    <cellStyle name="SAPBEXexcCritical5 2 7 2 2" xfId="26262"/>
    <cellStyle name="SAPBEXexcCritical5 2 7 2 2 2" xfId="26263"/>
    <cellStyle name="SAPBEXexcCritical5 2 7 3" xfId="26264"/>
    <cellStyle name="SAPBEXexcCritical5 2 7 3 2" xfId="26265"/>
    <cellStyle name="SAPBEXexcCritical5 2 7 4" xfId="26266"/>
    <cellStyle name="SAPBEXexcCritical5 2 8" xfId="26267"/>
    <cellStyle name="SAPBEXexcCritical5 2 8 2" xfId="26268"/>
    <cellStyle name="SAPBEXexcCritical5 2 8 2 2" xfId="26269"/>
    <cellStyle name="SAPBEXexcCritical5 2 8 2 2 2" xfId="26270"/>
    <cellStyle name="SAPBEXexcCritical5 2 8 3" xfId="26271"/>
    <cellStyle name="SAPBEXexcCritical5 2 8 3 2" xfId="26272"/>
    <cellStyle name="SAPBEXexcCritical5 2 8 4" xfId="26273"/>
    <cellStyle name="SAPBEXexcCritical5 2 9" xfId="26274"/>
    <cellStyle name="SAPBEXexcCritical5 2 9 2" xfId="26275"/>
    <cellStyle name="SAPBEXexcCritical5 2 9 2 2" xfId="26276"/>
    <cellStyle name="SAPBEXexcCritical5 2 9 3" xfId="26277"/>
    <cellStyle name="SAPBEXexcCritical5 3" xfId="26278"/>
    <cellStyle name="SAPBEXexcCritical5 3 10" xfId="26279"/>
    <cellStyle name="SAPBEXexcCritical5 3 2" xfId="26280"/>
    <cellStyle name="SAPBEXexcCritical5 3 2 2" xfId="26281"/>
    <cellStyle name="SAPBEXexcCritical5 3 2 2 2" xfId="26282"/>
    <cellStyle name="SAPBEXexcCritical5 3 2 2 2 2" xfId="26283"/>
    <cellStyle name="SAPBEXexcCritical5 3 2 3" xfId="26284"/>
    <cellStyle name="SAPBEXexcCritical5 3 2 3 2" xfId="26285"/>
    <cellStyle name="SAPBEXexcCritical5 3 2 4" xfId="26286"/>
    <cellStyle name="SAPBEXexcCritical5 3 3" xfId="26287"/>
    <cellStyle name="SAPBEXexcCritical5 3 3 2" xfId="26288"/>
    <cellStyle name="SAPBEXexcCritical5 3 3 2 2" xfId="26289"/>
    <cellStyle name="SAPBEXexcCritical5 3 3 2 2 2" xfId="26290"/>
    <cellStyle name="SAPBEXexcCritical5 3 3 3" xfId="26291"/>
    <cellStyle name="SAPBEXexcCritical5 3 3 3 2" xfId="26292"/>
    <cellStyle name="SAPBEXexcCritical5 3 3 4" xfId="26293"/>
    <cellStyle name="SAPBEXexcCritical5 3 4" xfId="26294"/>
    <cellStyle name="SAPBEXexcCritical5 3 4 2" xfId="26295"/>
    <cellStyle name="SAPBEXexcCritical5 3 4 2 2" xfId="26296"/>
    <cellStyle name="SAPBEXexcCritical5 3 4 2 2 2" xfId="26297"/>
    <cellStyle name="SAPBEXexcCritical5 3 4 3" xfId="26298"/>
    <cellStyle name="SAPBEXexcCritical5 3 4 3 2" xfId="26299"/>
    <cellStyle name="SAPBEXexcCritical5 3 4 4" xfId="26300"/>
    <cellStyle name="SAPBEXexcCritical5 3 5" xfId="26301"/>
    <cellStyle name="SAPBEXexcCritical5 3 5 2" xfId="26302"/>
    <cellStyle name="SAPBEXexcCritical5 3 5 2 2" xfId="26303"/>
    <cellStyle name="SAPBEXexcCritical5 3 5 2 2 2" xfId="26304"/>
    <cellStyle name="SAPBEXexcCritical5 3 5 3" xfId="26305"/>
    <cellStyle name="SAPBEXexcCritical5 3 5 3 2" xfId="26306"/>
    <cellStyle name="SAPBEXexcCritical5 3 5 4" xfId="26307"/>
    <cellStyle name="SAPBEXexcCritical5 3 6" xfId="26308"/>
    <cellStyle name="SAPBEXexcCritical5 3 6 2" xfId="26309"/>
    <cellStyle name="SAPBEXexcCritical5 3 6 2 2" xfId="26310"/>
    <cellStyle name="SAPBEXexcCritical5 3 6 2 2 2" xfId="26311"/>
    <cellStyle name="SAPBEXexcCritical5 3 6 3" xfId="26312"/>
    <cellStyle name="SAPBEXexcCritical5 3 6 3 2" xfId="26313"/>
    <cellStyle name="SAPBEXexcCritical5 3 7" xfId="26314"/>
    <cellStyle name="SAPBEXexcCritical5 3 7 2" xfId="26315"/>
    <cellStyle name="SAPBEXexcCritical5 3 7 2 2" xfId="26316"/>
    <cellStyle name="SAPBEXexcCritical5 3 7 2 2 2" xfId="26317"/>
    <cellStyle name="SAPBEXexcCritical5 3 7 3" xfId="26318"/>
    <cellStyle name="SAPBEXexcCritical5 3 7 3 2" xfId="26319"/>
    <cellStyle name="SAPBEXexcCritical5 3 8" xfId="26320"/>
    <cellStyle name="SAPBEXexcCritical5 3 8 2" xfId="26321"/>
    <cellStyle name="SAPBEXexcCritical5 3 8 2 2" xfId="26322"/>
    <cellStyle name="SAPBEXexcCritical5 3 9" xfId="26323"/>
    <cellStyle name="SAPBEXexcCritical5 3 9 2" xfId="26324"/>
    <cellStyle name="SAPBEXexcCritical5 3 9 2 2" xfId="26325"/>
    <cellStyle name="SAPBEXexcCritical5 4" xfId="26326"/>
    <cellStyle name="SAPBEXexcCritical5 4 2" xfId="26327"/>
    <cellStyle name="SAPBEXexcCritical5 4 2 2" xfId="26328"/>
    <cellStyle name="SAPBEXexcCritical5 4 2 2 2" xfId="26329"/>
    <cellStyle name="SAPBEXexcCritical5 4 2 3" xfId="26330"/>
    <cellStyle name="SAPBEXexcCritical5 4 3" xfId="26331"/>
    <cellStyle name="SAPBEXexcCritical5 4 3 2" xfId="26332"/>
    <cellStyle name="SAPBEXexcCritical5 4 3 3" xfId="26333"/>
    <cellStyle name="SAPBEXexcCritical5 4 4" xfId="26334"/>
    <cellStyle name="SAPBEXexcCritical5 4 5" xfId="26335"/>
    <cellStyle name="SAPBEXexcCritical5 4 6" xfId="26336"/>
    <cellStyle name="SAPBEXexcCritical5 5" xfId="26337"/>
    <cellStyle name="SAPBEXexcCritical5 5 2" xfId="26338"/>
    <cellStyle name="SAPBEXexcCritical5 5 2 2" xfId="26339"/>
    <cellStyle name="SAPBEXexcCritical5 5 2 2 2" xfId="26340"/>
    <cellStyle name="SAPBEXexcCritical5 5 3" xfId="26341"/>
    <cellStyle name="SAPBEXexcCritical5 5 3 2" xfId="26342"/>
    <cellStyle name="SAPBEXexcCritical5 5 4" xfId="26343"/>
    <cellStyle name="SAPBEXexcCritical5 6" xfId="26344"/>
    <cellStyle name="SAPBEXexcCritical5 6 2" xfId="26345"/>
    <cellStyle name="SAPBEXexcCritical5 6 2 2" xfId="26346"/>
    <cellStyle name="SAPBEXexcCritical5 6 2 2 2" xfId="26347"/>
    <cellStyle name="SAPBEXexcCritical5 6 3" xfId="26348"/>
    <cellStyle name="SAPBEXexcCritical5 6 3 2" xfId="26349"/>
    <cellStyle name="SAPBEXexcCritical5 6 4" xfId="26350"/>
    <cellStyle name="SAPBEXexcCritical5 7" xfId="26351"/>
    <cellStyle name="SAPBEXexcCritical5 7 2" xfId="26352"/>
    <cellStyle name="SAPBEXexcCritical5 7 2 2" xfId="26353"/>
    <cellStyle name="SAPBEXexcCritical5 7 2 2 2" xfId="26354"/>
    <cellStyle name="SAPBEXexcCritical5 7 3" xfId="26355"/>
    <cellStyle name="SAPBEXexcCritical5 7 3 2" xfId="26356"/>
    <cellStyle name="SAPBEXexcCritical5 7 4" xfId="26357"/>
    <cellStyle name="SAPBEXexcCritical5 8" xfId="26358"/>
    <cellStyle name="SAPBEXexcCritical5 8 2" xfId="26359"/>
    <cellStyle name="SAPBEXexcCritical5 8 2 2" xfId="26360"/>
    <cellStyle name="SAPBEXexcCritical5 8 2 2 2" xfId="26361"/>
    <cellStyle name="SAPBEXexcCritical5 8 3" xfId="26362"/>
    <cellStyle name="SAPBEXexcCritical5 8 3 2" xfId="26363"/>
    <cellStyle name="SAPBEXexcCritical5 8 4" xfId="26364"/>
    <cellStyle name="SAPBEXexcCritical5 9" xfId="26365"/>
    <cellStyle name="SAPBEXexcCritical5 9 2" xfId="26366"/>
    <cellStyle name="SAPBEXexcCritical5 9 2 2" xfId="26367"/>
    <cellStyle name="SAPBEXexcCritical5 9 2 2 2" xfId="26368"/>
    <cellStyle name="SAPBEXexcCritical5 9 3" xfId="26369"/>
    <cellStyle name="SAPBEXexcCritical5 9 3 2" xfId="26370"/>
    <cellStyle name="SAPBEXexcCritical5 9 4" xfId="26371"/>
    <cellStyle name="SAPBEXexcCritical5_010612 Dec Actuals" xfId="26372"/>
    <cellStyle name="SAPBEXexcCritical6" xfId="3125"/>
    <cellStyle name="SAPBEXexcCritical6 10" xfId="26374"/>
    <cellStyle name="SAPBEXexcCritical6 10 2" xfId="26375"/>
    <cellStyle name="SAPBEXexcCritical6 10 2 2" xfId="26376"/>
    <cellStyle name="SAPBEXexcCritical6 10 3" xfId="26377"/>
    <cellStyle name="SAPBEXexcCritical6 11" xfId="26378"/>
    <cellStyle name="SAPBEXexcCritical6 11 2" xfId="26379"/>
    <cellStyle name="SAPBEXexcCritical6 11 2 2" xfId="26380"/>
    <cellStyle name="SAPBEXexcCritical6 11 3" xfId="26381"/>
    <cellStyle name="SAPBEXexcCritical6 12" xfId="26382"/>
    <cellStyle name="SAPBEXexcCritical6 12 2" xfId="26383"/>
    <cellStyle name="SAPBEXexcCritical6 13" xfId="26384"/>
    <cellStyle name="SAPBEXexcCritical6 14" xfId="26385"/>
    <cellStyle name="SAPBEXexcCritical6 15" xfId="26373"/>
    <cellStyle name="SAPBEXexcCritical6 2" xfId="26386"/>
    <cellStyle name="SAPBEXexcCritical6 2 10" xfId="26387"/>
    <cellStyle name="SAPBEXexcCritical6 2 2" xfId="26388"/>
    <cellStyle name="SAPBEXexcCritical6 2 2 2" xfId="26389"/>
    <cellStyle name="SAPBEXexcCritical6 2 2 2 2" xfId="26390"/>
    <cellStyle name="SAPBEXexcCritical6 2 2 2 2 2" xfId="26391"/>
    <cellStyle name="SAPBEXexcCritical6 2 2 2 2 2 2" xfId="26392"/>
    <cellStyle name="SAPBEXexcCritical6 2 2 2 3" xfId="26393"/>
    <cellStyle name="SAPBEXexcCritical6 2 2 2 3 2" xfId="26394"/>
    <cellStyle name="SAPBEXexcCritical6 2 2 2 4" xfId="26395"/>
    <cellStyle name="SAPBEXexcCritical6 2 2 3" xfId="26396"/>
    <cellStyle name="SAPBEXexcCritical6 2 2 3 2" xfId="26397"/>
    <cellStyle name="SAPBEXexcCritical6 2 2 3 2 2" xfId="26398"/>
    <cellStyle name="SAPBEXexcCritical6 2 2 3 2 2 2" xfId="26399"/>
    <cellStyle name="SAPBEXexcCritical6 2 2 3 3" xfId="26400"/>
    <cellStyle name="SAPBEXexcCritical6 2 2 3 3 2" xfId="26401"/>
    <cellStyle name="SAPBEXexcCritical6 2 2 3 4" xfId="26402"/>
    <cellStyle name="SAPBEXexcCritical6 2 2 4" xfId="26403"/>
    <cellStyle name="SAPBEXexcCritical6 2 2 4 2" xfId="26404"/>
    <cellStyle name="SAPBEXexcCritical6 2 2 4 2 2" xfId="26405"/>
    <cellStyle name="SAPBEXexcCritical6 2 2 4 2 2 2" xfId="26406"/>
    <cellStyle name="SAPBEXexcCritical6 2 2 4 3" xfId="26407"/>
    <cellStyle name="SAPBEXexcCritical6 2 2 4 3 2" xfId="26408"/>
    <cellStyle name="SAPBEXexcCritical6 2 2 4 4" xfId="26409"/>
    <cellStyle name="SAPBEXexcCritical6 2 2 5" xfId="26410"/>
    <cellStyle name="SAPBEXexcCritical6 2 2 5 2" xfId="26411"/>
    <cellStyle name="SAPBEXexcCritical6 2 2 5 2 2" xfId="26412"/>
    <cellStyle name="SAPBEXexcCritical6 2 2 5 2 2 2" xfId="26413"/>
    <cellStyle name="SAPBEXexcCritical6 2 2 5 3" xfId="26414"/>
    <cellStyle name="SAPBEXexcCritical6 2 2 5 3 2" xfId="26415"/>
    <cellStyle name="SAPBEXexcCritical6 2 2 5 4" xfId="26416"/>
    <cellStyle name="SAPBEXexcCritical6 2 2 6" xfId="26417"/>
    <cellStyle name="SAPBEXexcCritical6 2 2 6 2" xfId="26418"/>
    <cellStyle name="SAPBEXexcCritical6 2 2 6 2 2" xfId="26419"/>
    <cellStyle name="SAPBEXexcCritical6 2 2 6 2 2 2" xfId="26420"/>
    <cellStyle name="SAPBEXexcCritical6 2 2 6 3" xfId="26421"/>
    <cellStyle name="SAPBEXexcCritical6 2 2 6 3 2" xfId="26422"/>
    <cellStyle name="SAPBEXexcCritical6 2 2 6 4" xfId="26423"/>
    <cellStyle name="SAPBEXexcCritical6 2 2 7" xfId="26424"/>
    <cellStyle name="SAPBEXexcCritical6 2 2 7 2" xfId="26425"/>
    <cellStyle name="SAPBEXexcCritical6 2 2 7 2 2" xfId="26426"/>
    <cellStyle name="SAPBEXexcCritical6 2 2 7 2 2 2" xfId="26427"/>
    <cellStyle name="SAPBEXexcCritical6 2 2 7 3" xfId="26428"/>
    <cellStyle name="SAPBEXexcCritical6 2 2 7 3 2" xfId="26429"/>
    <cellStyle name="SAPBEXexcCritical6 2 2 7 4" xfId="26430"/>
    <cellStyle name="SAPBEXexcCritical6 2 2 8" xfId="26431"/>
    <cellStyle name="SAPBEXexcCritical6 2 2 8 2" xfId="26432"/>
    <cellStyle name="SAPBEXexcCritical6 2 2 8 2 2" xfId="26433"/>
    <cellStyle name="SAPBEXexcCritical6 2 2 8 3" xfId="26434"/>
    <cellStyle name="SAPBEXexcCritical6 2 2 9" xfId="26435"/>
    <cellStyle name="SAPBEXexcCritical6 2 3" xfId="26436"/>
    <cellStyle name="SAPBEXexcCritical6 2 3 2" xfId="26437"/>
    <cellStyle name="SAPBEXexcCritical6 2 3 2 2" xfId="26438"/>
    <cellStyle name="SAPBEXexcCritical6 2 3 2 2 2" xfId="26439"/>
    <cellStyle name="SAPBEXexcCritical6 2 3 2 3" xfId="26440"/>
    <cellStyle name="SAPBEXexcCritical6 2 3 3" xfId="26441"/>
    <cellStyle name="SAPBEXexcCritical6 2 3 3 2" xfId="26442"/>
    <cellStyle name="SAPBEXexcCritical6 2 3 3 3" xfId="26443"/>
    <cellStyle name="SAPBEXexcCritical6 2 3 4" xfId="26444"/>
    <cellStyle name="SAPBEXexcCritical6 2 3 5" xfId="26445"/>
    <cellStyle name="SAPBEXexcCritical6 2 3 6" xfId="26446"/>
    <cellStyle name="SAPBEXexcCritical6 2 4" xfId="26447"/>
    <cellStyle name="SAPBEXexcCritical6 2 4 2" xfId="26448"/>
    <cellStyle name="SAPBEXexcCritical6 2 4 2 2" xfId="26449"/>
    <cellStyle name="SAPBEXexcCritical6 2 4 2 2 2" xfId="26450"/>
    <cellStyle name="SAPBEXexcCritical6 2 4 3" xfId="26451"/>
    <cellStyle name="SAPBEXexcCritical6 2 4 3 2" xfId="26452"/>
    <cellStyle name="SAPBEXexcCritical6 2 4 4" xfId="26453"/>
    <cellStyle name="SAPBEXexcCritical6 2 5" xfId="26454"/>
    <cellStyle name="SAPBEXexcCritical6 2 5 2" xfId="26455"/>
    <cellStyle name="SAPBEXexcCritical6 2 5 2 2" xfId="26456"/>
    <cellStyle name="SAPBEXexcCritical6 2 5 2 2 2" xfId="26457"/>
    <cellStyle name="SAPBEXexcCritical6 2 5 3" xfId="26458"/>
    <cellStyle name="SAPBEXexcCritical6 2 5 3 2" xfId="26459"/>
    <cellStyle name="SAPBEXexcCritical6 2 5 4" xfId="26460"/>
    <cellStyle name="SAPBEXexcCritical6 2 6" xfId="26461"/>
    <cellStyle name="SAPBEXexcCritical6 2 6 2" xfId="26462"/>
    <cellStyle name="SAPBEXexcCritical6 2 6 2 2" xfId="26463"/>
    <cellStyle name="SAPBEXexcCritical6 2 6 2 2 2" xfId="26464"/>
    <cellStyle name="SAPBEXexcCritical6 2 6 3" xfId="26465"/>
    <cellStyle name="SAPBEXexcCritical6 2 6 3 2" xfId="26466"/>
    <cellStyle name="SAPBEXexcCritical6 2 6 4" xfId="26467"/>
    <cellStyle name="SAPBEXexcCritical6 2 7" xfId="26468"/>
    <cellStyle name="SAPBEXexcCritical6 2 7 2" xfId="26469"/>
    <cellStyle name="SAPBEXexcCritical6 2 7 2 2" xfId="26470"/>
    <cellStyle name="SAPBEXexcCritical6 2 7 2 2 2" xfId="26471"/>
    <cellStyle name="SAPBEXexcCritical6 2 7 3" xfId="26472"/>
    <cellStyle name="SAPBEXexcCritical6 2 7 3 2" xfId="26473"/>
    <cellStyle name="SAPBEXexcCritical6 2 7 4" xfId="26474"/>
    <cellStyle name="SAPBEXexcCritical6 2 8" xfId="26475"/>
    <cellStyle name="SAPBEXexcCritical6 2 8 2" xfId="26476"/>
    <cellStyle name="SAPBEXexcCritical6 2 8 2 2" xfId="26477"/>
    <cellStyle name="SAPBEXexcCritical6 2 8 2 2 2" xfId="26478"/>
    <cellStyle name="SAPBEXexcCritical6 2 8 3" xfId="26479"/>
    <cellStyle name="SAPBEXexcCritical6 2 8 3 2" xfId="26480"/>
    <cellStyle name="SAPBEXexcCritical6 2 8 4" xfId="26481"/>
    <cellStyle name="SAPBEXexcCritical6 2 9" xfId="26482"/>
    <cellStyle name="SAPBEXexcCritical6 2 9 2" xfId="26483"/>
    <cellStyle name="SAPBEXexcCritical6 2 9 2 2" xfId="26484"/>
    <cellStyle name="SAPBEXexcCritical6 2 9 3" xfId="26485"/>
    <cellStyle name="SAPBEXexcCritical6 3" xfId="26486"/>
    <cellStyle name="SAPBEXexcCritical6 3 10" xfId="26487"/>
    <cellStyle name="SAPBEXexcCritical6 3 2" xfId="26488"/>
    <cellStyle name="SAPBEXexcCritical6 3 2 2" xfId="26489"/>
    <cellStyle name="SAPBEXexcCritical6 3 2 2 2" xfId="26490"/>
    <cellStyle name="SAPBEXexcCritical6 3 2 2 2 2" xfId="26491"/>
    <cellStyle name="SAPBEXexcCritical6 3 2 3" xfId="26492"/>
    <cellStyle name="SAPBEXexcCritical6 3 2 3 2" xfId="26493"/>
    <cellStyle name="SAPBEXexcCritical6 3 2 4" xfId="26494"/>
    <cellStyle name="SAPBEXexcCritical6 3 3" xfId="26495"/>
    <cellStyle name="SAPBEXexcCritical6 3 3 2" xfId="26496"/>
    <cellStyle name="SAPBEXexcCritical6 3 3 2 2" xfId="26497"/>
    <cellStyle name="SAPBEXexcCritical6 3 3 2 2 2" xfId="26498"/>
    <cellStyle name="SAPBEXexcCritical6 3 3 3" xfId="26499"/>
    <cellStyle name="SAPBEXexcCritical6 3 3 3 2" xfId="26500"/>
    <cellStyle name="SAPBEXexcCritical6 3 3 4" xfId="26501"/>
    <cellStyle name="SAPBEXexcCritical6 3 4" xfId="26502"/>
    <cellStyle name="SAPBEXexcCritical6 3 4 2" xfId="26503"/>
    <cellStyle name="SAPBEXexcCritical6 3 4 2 2" xfId="26504"/>
    <cellStyle name="SAPBEXexcCritical6 3 4 2 2 2" xfId="26505"/>
    <cellStyle name="SAPBEXexcCritical6 3 4 3" xfId="26506"/>
    <cellStyle name="SAPBEXexcCritical6 3 4 3 2" xfId="26507"/>
    <cellStyle name="SAPBEXexcCritical6 3 4 4" xfId="26508"/>
    <cellStyle name="SAPBEXexcCritical6 3 5" xfId="26509"/>
    <cellStyle name="SAPBEXexcCritical6 3 5 2" xfId="26510"/>
    <cellStyle name="SAPBEXexcCritical6 3 5 2 2" xfId="26511"/>
    <cellStyle name="SAPBEXexcCritical6 3 5 2 2 2" xfId="26512"/>
    <cellStyle name="SAPBEXexcCritical6 3 5 3" xfId="26513"/>
    <cellStyle name="SAPBEXexcCritical6 3 5 3 2" xfId="26514"/>
    <cellStyle name="SAPBEXexcCritical6 3 5 4" xfId="26515"/>
    <cellStyle name="SAPBEXexcCritical6 3 6" xfId="26516"/>
    <cellStyle name="SAPBEXexcCritical6 3 6 2" xfId="26517"/>
    <cellStyle name="SAPBEXexcCritical6 3 6 2 2" xfId="26518"/>
    <cellStyle name="SAPBEXexcCritical6 3 6 2 2 2" xfId="26519"/>
    <cellStyle name="SAPBEXexcCritical6 3 6 3" xfId="26520"/>
    <cellStyle name="SAPBEXexcCritical6 3 6 3 2" xfId="26521"/>
    <cellStyle name="SAPBEXexcCritical6 3 7" xfId="26522"/>
    <cellStyle name="SAPBEXexcCritical6 3 7 2" xfId="26523"/>
    <cellStyle name="SAPBEXexcCritical6 3 7 2 2" xfId="26524"/>
    <cellStyle name="SAPBEXexcCritical6 3 7 2 2 2" xfId="26525"/>
    <cellStyle name="SAPBEXexcCritical6 3 7 3" xfId="26526"/>
    <cellStyle name="SAPBEXexcCritical6 3 7 3 2" xfId="26527"/>
    <cellStyle name="SAPBEXexcCritical6 3 8" xfId="26528"/>
    <cellStyle name="SAPBEXexcCritical6 3 8 2" xfId="26529"/>
    <cellStyle name="SAPBEXexcCritical6 3 8 2 2" xfId="26530"/>
    <cellStyle name="SAPBEXexcCritical6 3 9" xfId="26531"/>
    <cellStyle name="SAPBEXexcCritical6 3 9 2" xfId="26532"/>
    <cellStyle name="SAPBEXexcCritical6 3 9 2 2" xfId="26533"/>
    <cellStyle name="SAPBEXexcCritical6 4" xfId="26534"/>
    <cellStyle name="SAPBEXexcCritical6 4 2" xfId="26535"/>
    <cellStyle name="SAPBEXexcCritical6 4 2 2" xfId="26536"/>
    <cellStyle name="SAPBEXexcCritical6 4 2 2 2" xfId="26537"/>
    <cellStyle name="SAPBEXexcCritical6 4 2 3" xfId="26538"/>
    <cellStyle name="SAPBEXexcCritical6 4 3" xfId="26539"/>
    <cellStyle name="SAPBEXexcCritical6 4 3 2" xfId="26540"/>
    <cellStyle name="SAPBEXexcCritical6 4 3 3" xfId="26541"/>
    <cellStyle name="SAPBEXexcCritical6 4 4" xfId="26542"/>
    <cellStyle name="SAPBEXexcCritical6 4 5" xfId="26543"/>
    <cellStyle name="SAPBEXexcCritical6 4 6" xfId="26544"/>
    <cellStyle name="SAPBEXexcCritical6 5" xfId="26545"/>
    <cellStyle name="SAPBEXexcCritical6 5 2" xfId="26546"/>
    <cellStyle name="SAPBEXexcCritical6 5 2 2" xfId="26547"/>
    <cellStyle name="SAPBEXexcCritical6 5 2 2 2" xfId="26548"/>
    <cellStyle name="SAPBEXexcCritical6 5 3" xfId="26549"/>
    <cellStyle name="SAPBEXexcCritical6 5 3 2" xfId="26550"/>
    <cellStyle name="SAPBEXexcCritical6 5 4" xfId="26551"/>
    <cellStyle name="SAPBEXexcCritical6 6" xfId="26552"/>
    <cellStyle name="SAPBEXexcCritical6 6 2" xfId="26553"/>
    <cellStyle name="SAPBEXexcCritical6 6 2 2" xfId="26554"/>
    <cellStyle name="SAPBEXexcCritical6 6 2 2 2" xfId="26555"/>
    <cellStyle name="SAPBEXexcCritical6 6 3" xfId="26556"/>
    <cellStyle name="SAPBEXexcCritical6 6 3 2" xfId="26557"/>
    <cellStyle name="SAPBEXexcCritical6 6 4" xfId="26558"/>
    <cellStyle name="SAPBEXexcCritical6 7" xfId="26559"/>
    <cellStyle name="SAPBEXexcCritical6 7 2" xfId="26560"/>
    <cellStyle name="SAPBEXexcCritical6 7 2 2" xfId="26561"/>
    <cellStyle name="SAPBEXexcCritical6 7 2 2 2" xfId="26562"/>
    <cellStyle name="SAPBEXexcCritical6 7 3" xfId="26563"/>
    <cellStyle name="SAPBEXexcCritical6 7 3 2" xfId="26564"/>
    <cellStyle name="SAPBEXexcCritical6 7 4" xfId="26565"/>
    <cellStyle name="SAPBEXexcCritical6 8" xfId="26566"/>
    <cellStyle name="SAPBEXexcCritical6 8 2" xfId="26567"/>
    <cellStyle name="SAPBEXexcCritical6 8 2 2" xfId="26568"/>
    <cellStyle name="SAPBEXexcCritical6 8 2 2 2" xfId="26569"/>
    <cellStyle name="SAPBEXexcCritical6 8 3" xfId="26570"/>
    <cellStyle name="SAPBEXexcCritical6 8 3 2" xfId="26571"/>
    <cellStyle name="SAPBEXexcCritical6 8 4" xfId="26572"/>
    <cellStyle name="SAPBEXexcCritical6 9" xfId="26573"/>
    <cellStyle name="SAPBEXexcCritical6 9 2" xfId="26574"/>
    <cellStyle name="SAPBEXexcCritical6 9 2 2" xfId="26575"/>
    <cellStyle name="SAPBEXexcCritical6 9 2 2 2" xfId="26576"/>
    <cellStyle name="SAPBEXexcCritical6 9 3" xfId="26577"/>
    <cellStyle name="SAPBEXexcCritical6 9 3 2" xfId="26578"/>
    <cellStyle name="SAPBEXexcCritical6 9 4" xfId="26579"/>
    <cellStyle name="SAPBEXexcCritical6_010612 Dec Actuals" xfId="26580"/>
    <cellStyle name="SAPBEXexcGood1" xfId="3126"/>
    <cellStyle name="SAPBEXexcGood1 10" xfId="26582"/>
    <cellStyle name="SAPBEXexcGood1 10 2" xfId="26583"/>
    <cellStyle name="SAPBEXexcGood1 10 2 2" xfId="26584"/>
    <cellStyle name="SAPBEXexcGood1 10 3" xfId="26585"/>
    <cellStyle name="SAPBEXexcGood1 11" xfId="26586"/>
    <cellStyle name="SAPBEXexcGood1 11 2" xfId="26587"/>
    <cellStyle name="SAPBEXexcGood1 11 2 2" xfId="26588"/>
    <cellStyle name="SAPBEXexcGood1 11 3" xfId="26589"/>
    <cellStyle name="SAPBEXexcGood1 12" xfId="26590"/>
    <cellStyle name="SAPBEXexcGood1 12 2" xfId="26591"/>
    <cellStyle name="SAPBEXexcGood1 13" xfId="26592"/>
    <cellStyle name="SAPBEXexcGood1 14" xfId="26593"/>
    <cellStyle name="SAPBEXexcGood1 15" xfId="26581"/>
    <cellStyle name="SAPBEXexcGood1 2" xfId="26594"/>
    <cellStyle name="SAPBEXexcGood1 2 10" xfId="26595"/>
    <cellStyle name="SAPBEXexcGood1 2 2" xfId="26596"/>
    <cellStyle name="SAPBEXexcGood1 2 2 2" xfId="26597"/>
    <cellStyle name="SAPBEXexcGood1 2 2 2 2" xfId="26598"/>
    <cellStyle name="SAPBEXexcGood1 2 2 2 2 2" xfId="26599"/>
    <cellStyle name="SAPBEXexcGood1 2 2 2 2 2 2" xfId="26600"/>
    <cellStyle name="SAPBEXexcGood1 2 2 2 3" xfId="26601"/>
    <cellStyle name="SAPBEXexcGood1 2 2 2 3 2" xfId="26602"/>
    <cellStyle name="SAPBEXexcGood1 2 2 2 4" xfId="26603"/>
    <cellStyle name="SAPBEXexcGood1 2 2 3" xfId="26604"/>
    <cellStyle name="SAPBEXexcGood1 2 2 3 2" xfId="26605"/>
    <cellStyle name="SAPBEXexcGood1 2 2 3 2 2" xfId="26606"/>
    <cellStyle name="SAPBEXexcGood1 2 2 3 2 2 2" xfId="26607"/>
    <cellStyle name="SAPBEXexcGood1 2 2 3 3" xfId="26608"/>
    <cellStyle name="SAPBEXexcGood1 2 2 3 3 2" xfId="26609"/>
    <cellStyle name="SAPBEXexcGood1 2 2 3 4" xfId="26610"/>
    <cellStyle name="SAPBEXexcGood1 2 2 4" xfId="26611"/>
    <cellStyle name="SAPBEXexcGood1 2 2 4 2" xfId="26612"/>
    <cellStyle name="SAPBEXexcGood1 2 2 4 2 2" xfId="26613"/>
    <cellStyle name="SAPBEXexcGood1 2 2 4 2 2 2" xfId="26614"/>
    <cellStyle name="SAPBEXexcGood1 2 2 4 3" xfId="26615"/>
    <cellStyle name="SAPBEXexcGood1 2 2 4 3 2" xfId="26616"/>
    <cellStyle name="SAPBEXexcGood1 2 2 4 4" xfId="26617"/>
    <cellStyle name="SAPBEXexcGood1 2 2 5" xfId="26618"/>
    <cellStyle name="SAPBEXexcGood1 2 2 5 2" xfId="26619"/>
    <cellStyle name="SAPBEXexcGood1 2 2 5 2 2" xfId="26620"/>
    <cellStyle name="SAPBEXexcGood1 2 2 5 2 2 2" xfId="26621"/>
    <cellStyle name="SAPBEXexcGood1 2 2 5 3" xfId="26622"/>
    <cellStyle name="SAPBEXexcGood1 2 2 5 3 2" xfId="26623"/>
    <cellStyle name="SAPBEXexcGood1 2 2 5 4" xfId="26624"/>
    <cellStyle name="SAPBEXexcGood1 2 2 6" xfId="26625"/>
    <cellStyle name="SAPBEXexcGood1 2 2 6 2" xfId="26626"/>
    <cellStyle name="SAPBEXexcGood1 2 2 6 2 2" xfId="26627"/>
    <cellStyle name="SAPBEXexcGood1 2 2 6 2 2 2" xfId="26628"/>
    <cellStyle name="SAPBEXexcGood1 2 2 6 3" xfId="26629"/>
    <cellStyle name="SAPBEXexcGood1 2 2 6 3 2" xfId="26630"/>
    <cellStyle name="SAPBEXexcGood1 2 2 6 4" xfId="26631"/>
    <cellStyle name="SAPBEXexcGood1 2 2 7" xfId="26632"/>
    <cellStyle name="SAPBEXexcGood1 2 2 7 2" xfId="26633"/>
    <cellStyle name="SAPBEXexcGood1 2 2 7 2 2" xfId="26634"/>
    <cellStyle name="SAPBEXexcGood1 2 2 7 2 2 2" xfId="26635"/>
    <cellStyle name="SAPBEXexcGood1 2 2 7 3" xfId="26636"/>
    <cellStyle name="SAPBEXexcGood1 2 2 7 3 2" xfId="26637"/>
    <cellStyle name="SAPBEXexcGood1 2 2 7 4" xfId="26638"/>
    <cellStyle name="SAPBEXexcGood1 2 2 8" xfId="26639"/>
    <cellStyle name="SAPBEXexcGood1 2 2 8 2" xfId="26640"/>
    <cellStyle name="SAPBEXexcGood1 2 2 8 2 2" xfId="26641"/>
    <cellStyle name="SAPBEXexcGood1 2 2 8 3" xfId="26642"/>
    <cellStyle name="SAPBEXexcGood1 2 2 9" xfId="26643"/>
    <cellStyle name="SAPBEXexcGood1 2 3" xfId="26644"/>
    <cellStyle name="SAPBEXexcGood1 2 3 2" xfId="26645"/>
    <cellStyle name="SAPBEXexcGood1 2 3 2 2" xfId="26646"/>
    <cellStyle name="SAPBEXexcGood1 2 3 2 2 2" xfId="26647"/>
    <cellStyle name="SAPBEXexcGood1 2 3 2 3" xfId="26648"/>
    <cellStyle name="SAPBEXexcGood1 2 3 3" xfId="26649"/>
    <cellStyle name="SAPBEXexcGood1 2 3 3 2" xfId="26650"/>
    <cellStyle name="SAPBEXexcGood1 2 3 3 3" xfId="26651"/>
    <cellStyle name="SAPBEXexcGood1 2 3 4" xfId="26652"/>
    <cellStyle name="SAPBEXexcGood1 2 3 5" xfId="26653"/>
    <cellStyle name="SAPBEXexcGood1 2 3 6" xfId="26654"/>
    <cellStyle name="SAPBEXexcGood1 2 4" xfId="26655"/>
    <cellStyle name="SAPBEXexcGood1 2 4 2" xfId="26656"/>
    <cellStyle name="SAPBEXexcGood1 2 4 2 2" xfId="26657"/>
    <cellStyle name="SAPBEXexcGood1 2 4 2 2 2" xfId="26658"/>
    <cellStyle name="SAPBEXexcGood1 2 4 3" xfId="26659"/>
    <cellStyle name="SAPBEXexcGood1 2 4 3 2" xfId="26660"/>
    <cellStyle name="SAPBEXexcGood1 2 4 4" xfId="26661"/>
    <cellStyle name="SAPBEXexcGood1 2 5" xfId="26662"/>
    <cellStyle name="SAPBEXexcGood1 2 5 2" xfId="26663"/>
    <cellStyle name="SAPBEXexcGood1 2 5 2 2" xfId="26664"/>
    <cellStyle name="SAPBEXexcGood1 2 5 2 2 2" xfId="26665"/>
    <cellStyle name="SAPBEXexcGood1 2 5 3" xfId="26666"/>
    <cellStyle name="SAPBEXexcGood1 2 5 3 2" xfId="26667"/>
    <cellStyle name="SAPBEXexcGood1 2 5 4" xfId="26668"/>
    <cellStyle name="SAPBEXexcGood1 2 6" xfId="26669"/>
    <cellStyle name="SAPBEXexcGood1 2 6 2" xfId="26670"/>
    <cellStyle name="SAPBEXexcGood1 2 6 2 2" xfId="26671"/>
    <cellStyle name="SAPBEXexcGood1 2 6 2 2 2" xfId="26672"/>
    <cellStyle name="SAPBEXexcGood1 2 6 3" xfId="26673"/>
    <cellStyle name="SAPBEXexcGood1 2 6 3 2" xfId="26674"/>
    <cellStyle name="SAPBEXexcGood1 2 6 4" xfId="26675"/>
    <cellStyle name="SAPBEXexcGood1 2 7" xfId="26676"/>
    <cellStyle name="SAPBEXexcGood1 2 7 2" xfId="26677"/>
    <cellStyle name="SAPBEXexcGood1 2 7 2 2" xfId="26678"/>
    <cellStyle name="SAPBEXexcGood1 2 7 2 2 2" xfId="26679"/>
    <cellStyle name="SAPBEXexcGood1 2 7 3" xfId="26680"/>
    <cellStyle name="SAPBEXexcGood1 2 7 3 2" xfId="26681"/>
    <cellStyle name="SAPBEXexcGood1 2 7 4" xfId="26682"/>
    <cellStyle name="SAPBEXexcGood1 2 8" xfId="26683"/>
    <cellStyle name="SAPBEXexcGood1 2 8 2" xfId="26684"/>
    <cellStyle name="SAPBEXexcGood1 2 8 2 2" xfId="26685"/>
    <cellStyle name="SAPBEXexcGood1 2 8 2 2 2" xfId="26686"/>
    <cellStyle name="SAPBEXexcGood1 2 8 3" xfId="26687"/>
    <cellStyle name="SAPBEXexcGood1 2 8 3 2" xfId="26688"/>
    <cellStyle name="SAPBEXexcGood1 2 8 4" xfId="26689"/>
    <cellStyle name="SAPBEXexcGood1 2 9" xfId="26690"/>
    <cellStyle name="SAPBEXexcGood1 2 9 2" xfId="26691"/>
    <cellStyle name="SAPBEXexcGood1 2 9 2 2" xfId="26692"/>
    <cellStyle name="SAPBEXexcGood1 2 9 3" xfId="26693"/>
    <cellStyle name="SAPBEXexcGood1 3" xfId="26694"/>
    <cellStyle name="SAPBEXexcGood1 3 10" xfId="26695"/>
    <cellStyle name="SAPBEXexcGood1 3 2" xfId="26696"/>
    <cellStyle name="SAPBEXexcGood1 3 2 2" xfId="26697"/>
    <cellStyle name="SAPBEXexcGood1 3 2 2 2" xfId="26698"/>
    <cellStyle name="SAPBEXexcGood1 3 2 2 2 2" xfId="26699"/>
    <cellStyle name="SAPBEXexcGood1 3 2 3" xfId="26700"/>
    <cellStyle name="SAPBEXexcGood1 3 2 3 2" xfId="26701"/>
    <cellStyle name="SAPBEXexcGood1 3 2 4" xfId="26702"/>
    <cellStyle name="SAPBEXexcGood1 3 3" xfId="26703"/>
    <cellStyle name="SAPBEXexcGood1 3 3 2" xfId="26704"/>
    <cellStyle name="SAPBEXexcGood1 3 3 2 2" xfId="26705"/>
    <cellStyle name="SAPBEXexcGood1 3 3 2 2 2" xfId="26706"/>
    <cellStyle name="SAPBEXexcGood1 3 3 3" xfId="26707"/>
    <cellStyle name="SAPBEXexcGood1 3 3 3 2" xfId="26708"/>
    <cellStyle name="SAPBEXexcGood1 3 3 4" xfId="26709"/>
    <cellStyle name="SAPBEXexcGood1 3 4" xfId="26710"/>
    <cellStyle name="SAPBEXexcGood1 3 4 2" xfId="26711"/>
    <cellStyle name="SAPBEXexcGood1 3 4 2 2" xfId="26712"/>
    <cellStyle name="SAPBEXexcGood1 3 4 2 2 2" xfId="26713"/>
    <cellStyle name="SAPBEXexcGood1 3 4 3" xfId="26714"/>
    <cellStyle name="SAPBEXexcGood1 3 4 3 2" xfId="26715"/>
    <cellStyle name="SAPBEXexcGood1 3 4 4" xfId="26716"/>
    <cellStyle name="SAPBEXexcGood1 3 5" xfId="26717"/>
    <cellStyle name="SAPBEXexcGood1 3 5 2" xfId="26718"/>
    <cellStyle name="SAPBEXexcGood1 3 5 2 2" xfId="26719"/>
    <cellStyle name="SAPBEXexcGood1 3 5 2 2 2" xfId="26720"/>
    <cellStyle name="SAPBEXexcGood1 3 5 3" xfId="26721"/>
    <cellStyle name="SAPBEXexcGood1 3 5 3 2" xfId="26722"/>
    <cellStyle name="SAPBEXexcGood1 3 5 4" xfId="26723"/>
    <cellStyle name="SAPBEXexcGood1 3 6" xfId="26724"/>
    <cellStyle name="SAPBEXexcGood1 3 6 2" xfId="26725"/>
    <cellStyle name="SAPBEXexcGood1 3 6 2 2" xfId="26726"/>
    <cellStyle name="SAPBEXexcGood1 3 6 2 2 2" xfId="26727"/>
    <cellStyle name="SAPBEXexcGood1 3 6 3" xfId="26728"/>
    <cellStyle name="SAPBEXexcGood1 3 6 3 2" xfId="26729"/>
    <cellStyle name="SAPBEXexcGood1 3 7" xfId="26730"/>
    <cellStyle name="SAPBEXexcGood1 3 7 2" xfId="26731"/>
    <cellStyle name="SAPBEXexcGood1 3 7 2 2" xfId="26732"/>
    <cellStyle name="SAPBEXexcGood1 3 7 2 2 2" xfId="26733"/>
    <cellStyle name="SAPBEXexcGood1 3 7 3" xfId="26734"/>
    <cellStyle name="SAPBEXexcGood1 3 7 3 2" xfId="26735"/>
    <cellStyle name="SAPBEXexcGood1 3 8" xfId="26736"/>
    <cellStyle name="SAPBEXexcGood1 3 8 2" xfId="26737"/>
    <cellStyle name="SAPBEXexcGood1 3 8 2 2" xfId="26738"/>
    <cellStyle name="SAPBEXexcGood1 3 9" xfId="26739"/>
    <cellStyle name="SAPBEXexcGood1 3 9 2" xfId="26740"/>
    <cellStyle name="SAPBEXexcGood1 3 9 2 2" xfId="26741"/>
    <cellStyle name="SAPBEXexcGood1 4" xfId="26742"/>
    <cellStyle name="SAPBEXexcGood1 4 2" xfId="26743"/>
    <cellStyle name="SAPBEXexcGood1 4 2 2" xfId="26744"/>
    <cellStyle name="SAPBEXexcGood1 4 2 2 2" xfId="26745"/>
    <cellStyle name="SAPBEXexcGood1 4 2 3" xfId="26746"/>
    <cellStyle name="SAPBEXexcGood1 4 3" xfId="26747"/>
    <cellStyle name="SAPBEXexcGood1 4 3 2" xfId="26748"/>
    <cellStyle name="SAPBEXexcGood1 4 3 3" xfId="26749"/>
    <cellStyle name="SAPBEXexcGood1 4 4" xfId="26750"/>
    <cellStyle name="SAPBEXexcGood1 4 5" xfId="26751"/>
    <cellStyle name="SAPBEXexcGood1 4 6" xfId="26752"/>
    <cellStyle name="SAPBEXexcGood1 5" xfId="26753"/>
    <cellStyle name="SAPBEXexcGood1 5 2" xfId="26754"/>
    <cellStyle name="SAPBEXexcGood1 5 2 2" xfId="26755"/>
    <cellStyle name="SAPBEXexcGood1 5 2 2 2" xfId="26756"/>
    <cellStyle name="SAPBEXexcGood1 5 3" xfId="26757"/>
    <cellStyle name="SAPBEXexcGood1 5 3 2" xfId="26758"/>
    <cellStyle name="SAPBEXexcGood1 5 4" xfId="26759"/>
    <cellStyle name="SAPBEXexcGood1 6" xfId="26760"/>
    <cellStyle name="SAPBEXexcGood1 6 2" xfId="26761"/>
    <cellStyle name="SAPBEXexcGood1 6 2 2" xfId="26762"/>
    <cellStyle name="SAPBEXexcGood1 6 2 2 2" xfId="26763"/>
    <cellStyle name="SAPBEXexcGood1 6 3" xfId="26764"/>
    <cellStyle name="SAPBEXexcGood1 6 3 2" xfId="26765"/>
    <cellStyle name="SAPBEXexcGood1 6 4" xfId="26766"/>
    <cellStyle name="SAPBEXexcGood1 7" xfId="26767"/>
    <cellStyle name="SAPBEXexcGood1 7 2" xfId="26768"/>
    <cellStyle name="SAPBEXexcGood1 7 2 2" xfId="26769"/>
    <cellStyle name="SAPBEXexcGood1 7 2 2 2" xfId="26770"/>
    <cellStyle name="SAPBEXexcGood1 7 3" xfId="26771"/>
    <cellStyle name="SAPBEXexcGood1 7 3 2" xfId="26772"/>
    <cellStyle name="SAPBEXexcGood1 7 4" xfId="26773"/>
    <cellStyle name="SAPBEXexcGood1 8" xfId="26774"/>
    <cellStyle name="SAPBEXexcGood1 8 2" xfId="26775"/>
    <cellStyle name="SAPBEXexcGood1 8 2 2" xfId="26776"/>
    <cellStyle name="SAPBEXexcGood1 8 2 2 2" xfId="26777"/>
    <cellStyle name="SAPBEXexcGood1 8 3" xfId="26778"/>
    <cellStyle name="SAPBEXexcGood1 8 3 2" xfId="26779"/>
    <cellStyle name="SAPBEXexcGood1 8 4" xfId="26780"/>
    <cellStyle name="SAPBEXexcGood1 9" xfId="26781"/>
    <cellStyle name="SAPBEXexcGood1 9 2" xfId="26782"/>
    <cellStyle name="SAPBEXexcGood1 9 2 2" xfId="26783"/>
    <cellStyle name="SAPBEXexcGood1 9 2 2 2" xfId="26784"/>
    <cellStyle name="SAPBEXexcGood1 9 3" xfId="26785"/>
    <cellStyle name="SAPBEXexcGood1 9 3 2" xfId="26786"/>
    <cellStyle name="SAPBEXexcGood1 9 4" xfId="26787"/>
    <cellStyle name="SAPBEXexcGood1_010612 Dec Actuals" xfId="26788"/>
    <cellStyle name="SAPBEXexcGood2" xfId="3127"/>
    <cellStyle name="SAPBEXexcGood2 10" xfId="26790"/>
    <cellStyle name="SAPBEXexcGood2 10 2" xfId="26791"/>
    <cellStyle name="SAPBEXexcGood2 10 2 2" xfId="26792"/>
    <cellStyle name="SAPBEXexcGood2 10 3" xfId="26793"/>
    <cellStyle name="SAPBEXexcGood2 11" xfId="26794"/>
    <cellStyle name="SAPBEXexcGood2 11 2" xfId="26795"/>
    <cellStyle name="SAPBEXexcGood2 11 2 2" xfId="26796"/>
    <cellStyle name="SAPBEXexcGood2 11 3" xfId="26797"/>
    <cellStyle name="SAPBEXexcGood2 12" xfId="26798"/>
    <cellStyle name="SAPBEXexcGood2 12 2" xfId="26799"/>
    <cellStyle name="SAPBEXexcGood2 13" xfId="26800"/>
    <cellStyle name="SAPBEXexcGood2 14" xfId="26801"/>
    <cellStyle name="SAPBEXexcGood2 15" xfId="26789"/>
    <cellStyle name="SAPBEXexcGood2 2" xfId="26802"/>
    <cellStyle name="SAPBEXexcGood2 2 10" xfId="26803"/>
    <cellStyle name="SAPBEXexcGood2 2 2" xfId="26804"/>
    <cellStyle name="SAPBEXexcGood2 2 2 2" xfId="26805"/>
    <cellStyle name="SAPBEXexcGood2 2 2 2 2" xfId="26806"/>
    <cellStyle name="SAPBEXexcGood2 2 2 2 2 2" xfId="26807"/>
    <cellStyle name="SAPBEXexcGood2 2 2 2 2 2 2" xfId="26808"/>
    <cellStyle name="SAPBEXexcGood2 2 2 2 3" xfId="26809"/>
    <cellStyle name="SAPBEXexcGood2 2 2 2 3 2" xfId="26810"/>
    <cellStyle name="SAPBEXexcGood2 2 2 2 4" xfId="26811"/>
    <cellStyle name="SAPBEXexcGood2 2 2 3" xfId="26812"/>
    <cellStyle name="SAPBEXexcGood2 2 2 3 2" xfId="26813"/>
    <cellStyle name="SAPBEXexcGood2 2 2 3 2 2" xfId="26814"/>
    <cellStyle name="SAPBEXexcGood2 2 2 3 2 2 2" xfId="26815"/>
    <cellStyle name="SAPBEXexcGood2 2 2 3 3" xfId="26816"/>
    <cellStyle name="SAPBEXexcGood2 2 2 3 3 2" xfId="26817"/>
    <cellStyle name="SAPBEXexcGood2 2 2 3 4" xfId="26818"/>
    <cellStyle name="SAPBEXexcGood2 2 2 4" xfId="26819"/>
    <cellStyle name="SAPBEXexcGood2 2 2 4 2" xfId="26820"/>
    <cellStyle name="SAPBEXexcGood2 2 2 4 2 2" xfId="26821"/>
    <cellStyle name="SAPBEXexcGood2 2 2 4 2 2 2" xfId="26822"/>
    <cellStyle name="SAPBEXexcGood2 2 2 4 3" xfId="26823"/>
    <cellStyle name="SAPBEXexcGood2 2 2 4 3 2" xfId="26824"/>
    <cellStyle name="SAPBEXexcGood2 2 2 4 4" xfId="26825"/>
    <cellStyle name="SAPBEXexcGood2 2 2 5" xfId="26826"/>
    <cellStyle name="SAPBEXexcGood2 2 2 5 2" xfId="26827"/>
    <cellStyle name="SAPBEXexcGood2 2 2 5 2 2" xfId="26828"/>
    <cellStyle name="SAPBEXexcGood2 2 2 5 2 2 2" xfId="26829"/>
    <cellStyle name="SAPBEXexcGood2 2 2 5 3" xfId="26830"/>
    <cellStyle name="SAPBEXexcGood2 2 2 5 3 2" xfId="26831"/>
    <cellStyle name="SAPBEXexcGood2 2 2 5 4" xfId="26832"/>
    <cellStyle name="SAPBEXexcGood2 2 2 6" xfId="26833"/>
    <cellStyle name="SAPBEXexcGood2 2 2 6 2" xfId="26834"/>
    <cellStyle name="SAPBEXexcGood2 2 2 6 2 2" xfId="26835"/>
    <cellStyle name="SAPBEXexcGood2 2 2 6 2 2 2" xfId="26836"/>
    <cellStyle name="SAPBEXexcGood2 2 2 6 3" xfId="26837"/>
    <cellStyle name="SAPBEXexcGood2 2 2 6 3 2" xfId="26838"/>
    <cellStyle name="SAPBEXexcGood2 2 2 6 4" xfId="26839"/>
    <cellStyle name="SAPBEXexcGood2 2 2 7" xfId="26840"/>
    <cellStyle name="SAPBEXexcGood2 2 2 7 2" xfId="26841"/>
    <cellStyle name="SAPBEXexcGood2 2 2 7 2 2" xfId="26842"/>
    <cellStyle name="SAPBEXexcGood2 2 2 7 2 2 2" xfId="26843"/>
    <cellStyle name="SAPBEXexcGood2 2 2 7 3" xfId="26844"/>
    <cellStyle name="SAPBEXexcGood2 2 2 7 3 2" xfId="26845"/>
    <cellStyle name="SAPBEXexcGood2 2 2 7 4" xfId="26846"/>
    <cellStyle name="SAPBEXexcGood2 2 2 8" xfId="26847"/>
    <cellStyle name="SAPBEXexcGood2 2 2 8 2" xfId="26848"/>
    <cellStyle name="SAPBEXexcGood2 2 2 8 2 2" xfId="26849"/>
    <cellStyle name="SAPBEXexcGood2 2 2 8 3" xfId="26850"/>
    <cellStyle name="SAPBEXexcGood2 2 2 9" xfId="26851"/>
    <cellStyle name="SAPBEXexcGood2 2 3" xfId="26852"/>
    <cellStyle name="SAPBEXexcGood2 2 3 2" xfId="26853"/>
    <cellStyle name="SAPBEXexcGood2 2 3 2 2" xfId="26854"/>
    <cellStyle name="SAPBEXexcGood2 2 3 2 2 2" xfId="26855"/>
    <cellStyle name="SAPBEXexcGood2 2 3 2 3" xfId="26856"/>
    <cellStyle name="SAPBEXexcGood2 2 3 3" xfId="26857"/>
    <cellStyle name="SAPBEXexcGood2 2 3 3 2" xfId="26858"/>
    <cellStyle name="SAPBEXexcGood2 2 3 3 3" xfId="26859"/>
    <cellStyle name="SAPBEXexcGood2 2 3 4" xfId="26860"/>
    <cellStyle name="SAPBEXexcGood2 2 3 5" xfId="26861"/>
    <cellStyle name="SAPBEXexcGood2 2 3 6" xfId="26862"/>
    <cellStyle name="SAPBEXexcGood2 2 4" xfId="26863"/>
    <cellStyle name="SAPBEXexcGood2 2 4 2" xfId="26864"/>
    <cellStyle name="SAPBEXexcGood2 2 4 2 2" xfId="26865"/>
    <cellStyle name="SAPBEXexcGood2 2 4 2 2 2" xfId="26866"/>
    <cellStyle name="SAPBEXexcGood2 2 4 3" xfId="26867"/>
    <cellStyle name="SAPBEXexcGood2 2 4 3 2" xfId="26868"/>
    <cellStyle name="SAPBEXexcGood2 2 4 4" xfId="26869"/>
    <cellStyle name="SAPBEXexcGood2 2 5" xfId="26870"/>
    <cellStyle name="SAPBEXexcGood2 2 5 2" xfId="26871"/>
    <cellStyle name="SAPBEXexcGood2 2 5 2 2" xfId="26872"/>
    <cellStyle name="SAPBEXexcGood2 2 5 2 2 2" xfId="26873"/>
    <cellStyle name="SAPBEXexcGood2 2 5 3" xfId="26874"/>
    <cellStyle name="SAPBEXexcGood2 2 5 3 2" xfId="26875"/>
    <cellStyle name="SAPBEXexcGood2 2 5 4" xfId="26876"/>
    <cellStyle name="SAPBEXexcGood2 2 6" xfId="26877"/>
    <cellStyle name="SAPBEXexcGood2 2 6 2" xfId="26878"/>
    <cellStyle name="SAPBEXexcGood2 2 6 2 2" xfId="26879"/>
    <cellStyle name="SAPBEXexcGood2 2 6 2 2 2" xfId="26880"/>
    <cellStyle name="SAPBEXexcGood2 2 6 3" xfId="26881"/>
    <cellStyle name="SAPBEXexcGood2 2 6 3 2" xfId="26882"/>
    <cellStyle name="SAPBEXexcGood2 2 6 4" xfId="26883"/>
    <cellStyle name="SAPBEXexcGood2 2 7" xfId="26884"/>
    <cellStyle name="SAPBEXexcGood2 2 7 2" xfId="26885"/>
    <cellStyle name="SAPBEXexcGood2 2 7 2 2" xfId="26886"/>
    <cellStyle name="SAPBEXexcGood2 2 7 2 2 2" xfId="26887"/>
    <cellStyle name="SAPBEXexcGood2 2 7 3" xfId="26888"/>
    <cellStyle name="SAPBEXexcGood2 2 7 3 2" xfId="26889"/>
    <cellStyle name="SAPBEXexcGood2 2 7 4" xfId="26890"/>
    <cellStyle name="SAPBEXexcGood2 2 8" xfId="26891"/>
    <cellStyle name="SAPBEXexcGood2 2 8 2" xfId="26892"/>
    <cellStyle name="SAPBEXexcGood2 2 8 2 2" xfId="26893"/>
    <cellStyle name="SAPBEXexcGood2 2 8 2 2 2" xfId="26894"/>
    <cellStyle name="SAPBEXexcGood2 2 8 3" xfId="26895"/>
    <cellStyle name="SAPBEXexcGood2 2 8 3 2" xfId="26896"/>
    <cellStyle name="SAPBEXexcGood2 2 8 4" xfId="26897"/>
    <cellStyle name="SAPBEXexcGood2 2 9" xfId="26898"/>
    <cellStyle name="SAPBEXexcGood2 2 9 2" xfId="26899"/>
    <cellStyle name="SAPBEXexcGood2 2 9 2 2" xfId="26900"/>
    <cellStyle name="SAPBEXexcGood2 2 9 3" xfId="26901"/>
    <cellStyle name="SAPBEXexcGood2 3" xfId="26902"/>
    <cellStyle name="SAPBEXexcGood2 3 10" xfId="26903"/>
    <cellStyle name="SAPBEXexcGood2 3 2" xfId="26904"/>
    <cellStyle name="SAPBEXexcGood2 3 2 2" xfId="26905"/>
    <cellStyle name="SAPBEXexcGood2 3 2 2 2" xfId="26906"/>
    <cellStyle name="SAPBEXexcGood2 3 2 2 2 2" xfId="26907"/>
    <cellStyle name="SAPBEXexcGood2 3 2 3" xfId="26908"/>
    <cellStyle name="SAPBEXexcGood2 3 2 3 2" xfId="26909"/>
    <cellStyle name="SAPBEXexcGood2 3 2 4" xfId="26910"/>
    <cellStyle name="SAPBEXexcGood2 3 3" xfId="26911"/>
    <cellStyle name="SAPBEXexcGood2 3 3 2" xfId="26912"/>
    <cellStyle name="SAPBEXexcGood2 3 3 2 2" xfId="26913"/>
    <cellStyle name="SAPBEXexcGood2 3 3 2 2 2" xfId="26914"/>
    <cellStyle name="SAPBEXexcGood2 3 3 3" xfId="26915"/>
    <cellStyle name="SAPBEXexcGood2 3 3 3 2" xfId="26916"/>
    <cellStyle name="SAPBEXexcGood2 3 3 4" xfId="26917"/>
    <cellStyle name="SAPBEXexcGood2 3 4" xfId="26918"/>
    <cellStyle name="SAPBEXexcGood2 3 4 2" xfId="26919"/>
    <cellStyle name="SAPBEXexcGood2 3 4 2 2" xfId="26920"/>
    <cellStyle name="SAPBEXexcGood2 3 4 2 2 2" xfId="26921"/>
    <cellStyle name="SAPBEXexcGood2 3 4 3" xfId="26922"/>
    <cellStyle name="SAPBEXexcGood2 3 4 3 2" xfId="26923"/>
    <cellStyle name="SAPBEXexcGood2 3 4 4" xfId="26924"/>
    <cellStyle name="SAPBEXexcGood2 3 5" xfId="26925"/>
    <cellStyle name="SAPBEXexcGood2 3 5 2" xfId="26926"/>
    <cellStyle name="SAPBEXexcGood2 3 5 2 2" xfId="26927"/>
    <cellStyle name="SAPBEXexcGood2 3 5 2 2 2" xfId="26928"/>
    <cellStyle name="SAPBEXexcGood2 3 5 3" xfId="26929"/>
    <cellStyle name="SAPBEXexcGood2 3 5 3 2" xfId="26930"/>
    <cellStyle name="SAPBEXexcGood2 3 5 4" xfId="26931"/>
    <cellStyle name="SAPBEXexcGood2 3 6" xfId="26932"/>
    <cellStyle name="SAPBEXexcGood2 3 6 2" xfId="26933"/>
    <cellStyle name="SAPBEXexcGood2 3 6 2 2" xfId="26934"/>
    <cellStyle name="SAPBEXexcGood2 3 6 2 2 2" xfId="26935"/>
    <cellStyle name="SAPBEXexcGood2 3 6 3" xfId="26936"/>
    <cellStyle name="SAPBEXexcGood2 3 6 3 2" xfId="26937"/>
    <cellStyle name="SAPBEXexcGood2 3 7" xfId="26938"/>
    <cellStyle name="SAPBEXexcGood2 3 7 2" xfId="26939"/>
    <cellStyle name="SAPBEXexcGood2 3 7 2 2" xfId="26940"/>
    <cellStyle name="SAPBEXexcGood2 3 7 2 2 2" xfId="26941"/>
    <cellStyle name="SAPBEXexcGood2 3 7 3" xfId="26942"/>
    <cellStyle name="SAPBEXexcGood2 3 7 3 2" xfId="26943"/>
    <cellStyle name="SAPBEXexcGood2 3 8" xfId="26944"/>
    <cellStyle name="SAPBEXexcGood2 3 8 2" xfId="26945"/>
    <cellStyle name="SAPBEXexcGood2 3 8 2 2" xfId="26946"/>
    <cellStyle name="SAPBEXexcGood2 3 9" xfId="26947"/>
    <cellStyle name="SAPBEXexcGood2 3 9 2" xfId="26948"/>
    <cellStyle name="SAPBEXexcGood2 3 9 2 2" xfId="26949"/>
    <cellStyle name="SAPBEXexcGood2 4" xfId="26950"/>
    <cellStyle name="SAPBEXexcGood2 4 2" xfId="26951"/>
    <cellStyle name="SAPBEXexcGood2 4 2 2" xfId="26952"/>
    <cellStyle name="SAPBEXexcGood2 4 2 2 2" xfId="26953"/>
    <cellStyle name="SAPBEXexcGood2 4 2 3" xfId="26954"/>
    <cellStyle name="SAPBEXexcGood2 4 3" xfId="26955"/>
    <cellStyle name="SAPBEXexcGood2 4 3 2" xfId="26956"/>
    <cellStyle name="SAPBEXexcGood2 4 3 3" xfId="26957"/>
    <cellStyle name="SAPBEXexcGood2 4 4" xfId="26958"/>
    <cellStyle name="SAPBEXexcGood2 4 5" xfId="26959"/>
    <cellStyle name="SAPBEXexcGood2 4 6" xfId="26960"/>
    <cellStyle name="SAPBEXexcGood2 5" xfId="26961"/>
    <cellStyle name="SAPBEXexcGood2 5 2" xfId="26962"/>
    <cellStyle name="SAPBEXexcGood2 5 2 2" xfId="26963"/>
    <cellStyle name="SAPBEXexcGood2 5 2 2 2" xfId="26964"/>
    <cellStyle name="SAPBEXexcGood2 5 3" xfId="26965"/>
    <cellStyle name="SAPBEXexcGood2 5 3 2" xfId="26966"/>
    <cellStyle name="SAPBEXexcGood2 5 4" xfId="26967"/>
    <cellStyle name="SAPBEXexcGood2 6" xfId="26968"/>
    <cellStyle name="SAPBEXexcGood2 6 2" xfId="26969"/>
    <cellStyle name="SAPBEXexcGood2 6 2 2" xfId="26970"/>
    <cellStyle name="SAPBEXexcGood2 6 2 2 2" xfId="26971"/>
    <cellStyle name="SAPBEXexcGood2 6 3" xfId="26972"/>
    <cellStyle name="SAPBEXexcGood2 6 3 2" xfId="26973"/>
    <cellStyle name="SAPBEXexcGood2 6 4" xfId="26974"/>
    <cellStyle name="SAPBEXexcGood2 7" xfId="26975"/>
    <cellStyle name="SAPBEXexcGood2 7 2" xfId="26976"/>
    <cellStyle name="SAPBEXexcGood2 7 2 2" xfId="26977"/>
    <cellStyle name="SAPBEXexcGood2 7 2 2 2" xfId="26978"/>
    <cellStyle name="SAPBEXexcGood2 7 3" xfId="26979"/>
    <cellStyle name="SAPBEXexcGood2 7 3 2" xfId="26980"/>
    <cellStyle name="SAPBEXexcGood2 7 4" xfId="26981"/>
    <cellStyle name="SAPBEXexcGood2 8" xfId="26982"/>
    <cellStyle name="SAPBEXexcGood2 8 2" xfId="26983"/>
    <cellStyle name="SAPBEXexcGood2 8 2 2" xfId="26984"/>
    <cellStyle name="SAPBEXexcGood2 8 2 2 2" xfId="26985"/>
    <cellStyle name="SAPBEXexcGood2 8 3" xfId="26986"/>
    <cellStyle name="SAPBEXexcGood2 8 3 2" xfId="26987"/>
    <cellStyle name="SAPBEXexcGood2 8 4" xfId="26988"/>
    <cellStyle name="SAPBEXexcGood2 9" xfId="26989"/>
    <cellStyle name="SAPBEXexcGood2 9 2" xfId="26990"/>
    <cellStyle name="SAPBEXexcGood2 9 2 2" xfId="26991"/>
    <cellStyle name="SAPBEXexcGood2 9 2 2 2" xfId="26992"/>
    <cellStyle name="SAPBEXexcGood2 9 3" xfId="26993"/>
    <cellStyle name="SAPBEXexcGood2 9 3 2" xfId="26994"/>
    <cellStyle name="SAPBEXexcGood2 9 4" xfId="26995"/>
    <cellStyle name="SAPBEXexcGood2_010612 Dec Actuals" xfId="26996"/>
    <cellStyle name="SAPBEXexcGood3" xfId="3128"/>
    <cellStyle name="SAPBEXexcGood3 10" xfId="26998"/>
    <cellStyle name="SAPBEXexcGood3 10 2" xfId="26999"/>
    <cellStyle name="SAPBEXexcGood3 10 2 2" xfId="27000"/>
    <cellStyle name="SAPBEXexcGood3 10 3" xfId="27001"/>
    <cellStyle name="SAPBEXexcGood3 11" xfId="27002"/>
    <cellStyle name="SAPBEXexcGood3 11 2" xfId="27003"/>
    <cellStyle name="SAPBEXexcGood3 11 2 2" xfId="27004"/>
    <cellStyle name="SAPBEXexcGood3 11 3" xfId="27005"/>
    <cellStyle name="SAPBEXexcGood3 12" xfId="27006"/>
    <cellStyle name="SAPBEXexcGood3 12 2" xfId="27007"/>
    <cellStyle name="SAPBEXexcGood3 13" xfId="27008"/>
    <cellStyle name="SAPBEXexcGood3 14" xfId="27009"/>
    <cellStyle name="SAPBEXexcGood3 15" xfId="26997"/>
    <cellStyle name="SAPBEXexcGood3 2" xfId="27010"/>
    <cellStyle name="SAPBEXexcGood3 2 10" xfId="27011"/>
    <cellStyle name="SAPBEXexcGood3 2 2" xfId="27012"/>
    <cellStyle name="SAPBEXexcGood3 2 2 2" xfId="27013"/>
    <cellStyle name="SAPBEXexcGood3 2 2 2 2" xfId="27014"/>
    <cellStyle name="SAPBEXexcGood3 2 2 2 2 2" xfId="27015"/>
    <cellStyle name="SAPBEXexcGood3 2 2 2 2 2 2" xfId="27016"/>
    <cellStyle name="SAPBEXexcGood3 2 2 2 3" xfId="27017"/>
    <cellStyle name="SAPBEXexcGood3 2 2 2 3 2" xfId="27018"/>
    <cellStyle name="SAPBEXexcGood3 2 2 2 4" xfId="27019"/>
    <cellStyle name="SAPBEXexcGood3 2 2 3" xfId="27020"/>
    <cellStyle name="SAPBEXexcGood3 2 2 3 2" xfId="27021"/>
    <cellStyle name="SAPBEXexcGood3 2 2 3 2 2" xfId="27022"/>
    <cellStyle name="SAPBEXexcGood3 2 2 3 2 2 2" xfId="27023"/>
    <cellStyle name="SAPBEXexcGood3 2 2 3 3" xfId="27024"/>
    <cellStyle name="SAPBEXexcGood3 2 2 3 3 2" xfId="27025"/>
    <cellStyle name="SAPBEXexcGood3 2 2 3 4" xfId="27026"/>
    <cellStyle name="SAPBEXexcGood3 2 2 4" xfId="27027"/>
    <cellStyle name="SAPBEXexcGood3 2 2 4 2" xfId="27028"/>
    <cellStyle name="SAPBEXexcGood3 2 2 4 2 2" xfId="27029"/>
    <cellStyle name="SAPBEXexcGood3 2 2 4 2 2 2" xfId="27030"/>
    <cellStyle name="SAPBEXexcGood3 2 2 4 3" xfId="27031"/>
    <cellStyle name="SAPBEXexcGood3 2 2 4 3 2" xfId="27032"/>
    <cellStyle name="SAPBEXexcGood3 2 2 4 4" xfId="27033"/>
    <cellStyle name="SAPBEXexcGood3 2 2 5" xfId="27034"/>
    <cellStyle name="SAPBEXexcGood3 2 2 5 2" xfId="27035"/>
    <cellStyle name="SAPBEXexcGood3 2 2 5 2 2" xfId="27036"/>
    <cellStyle name="SAPBEXexcGood3 2 2 5 2 2 2" xfId="27037"/>
    <cellStyle name="SAPBEXexcGood3 2 2 5 3" xfId="27038"/>
    <cellStyle name="SAPBEXexcGood3 2 2 5 3 2" xfId="27039"/>
    <cellStyle name="SAPBEXexcGood3 2 2 5 4" xfId="27040"/>
    <cellStyle name="SAPBEXexcGood3 2 2 6" xfId="27041"/>
    <cellStyle name="SAPBEXexcGood3 2 2 6 2" xfId="27042"/>
    <cellStyle name="SAPBEXexcGood3 2 2 6 2 2" xfId="27043"/>
    <cellStyle name="SAPBEXexcGood3 2 2 6 2 2 2" xfId="27044"/>
    <cellStyle name="SAPBEXexcGood3 2 2 6 3" xfId="27045"/>
    <cellStyle name="SAPBEXexcGood3 2 2 6 3 2" xfId="27046"/>
    <cellStyle name="SAPBEXexcGood3 2 2 6 4" xfId="27047"/>
    <cellStyle name="SAPBEXexcGood3 2 2 7" xfId="27048"/>
    <cellStyle name="SAPBEXexcGood3 2 2 7 2" xfId="27049"/>
    <cellStyle name="SAPBEXexcGood3 2 2 7 2 2" xfId="27050"/>
    <cellStyle name="SAPBEXexcGood3 2 2 7 2 2 2" xfId="27051"/>
    <cellStyle name="SAPBEXexcGood3 2 2 7 3" xfId="27052"/>
    <cellStyle name="SAPBEXexcGood3 2 2 7 3 2" xfId="27053"/>
    <cellStyle name="SAPBEXexcGood3 2 2 7 4" xfId="27054"/>
    <cellStyle name="SAPBEXexcGood3 2 2 8" xfId="27055"/>
    <cellStyle name="SAPBEXexcGood3 2 2 8 2" xfId="27056"/>
    <cellStyle name="SAPBEXexcGood3 2 2 8 2 2" xfId="27057"/>
    <cellStyle name="SAPBEXexcGood3 2 2 8 3" xfId="27058"/>
    <cellStyle name="SAPBEXexcGood3 2 2 9" xfId="27059"/>
    <cellStyle name="SAPBEXexcGood3 2 3" xfId="27060"/>
    <cellStyle name="SAPBEXexcGood3 2 3 2" xfId="27061"/>
    <cellStyle name="SAPBEXexcGood3 2 3 2 2" xfId="27062"/>
    <cellStyle name="SAPBEXexcGood3 2 3 2 2 2" xfId="27063"/>
    <cellStyle name="SAPBEXexcGood3 2 3 2 3" xfId="27064"/>
    <cellStyle name="SAPBEXexcGood3 2 3 3" xfId="27065"/>
    <cellStyle name="SAPBEXexcGood3 2 3 3 2" xfId="27066"/>
    <cellStyle name="SAPBEXexcGood3 2 3 3 3" xfId="27067"/>
    <cellStyle name="SAPBEXexcGood3 2 3 4" xfId="27068"/>
    <cellStyle name="SAPBEXexcGood3 2 3 5" xfId="27069"/>
    <cellStyle name="SAPBEXexcGood3 2 3 6" xfId="27070"/>
    <cellStyle name="SAPBEXexcGood3 2 4" xfId="27071"/>
    <cellStyle name="SAPBEXexcGood3 2 4 2" xfId="27072"/>
    <cellStyle name="SAPBEXexcGood3 2 4 2 2" xfId="27073"/>
    <cellStyle name="SAPBEXexcGood3 2 4 2 2 2" xfId="27074"/>
    <cellStyle name="SAPBEXexcGood3 2 4 3" xfId="27075"/>
    <cellStyle name="SAPBEXexcGood3 2 4 3 2" xfId="27076"/>
    <cellStyle name="SAPBEXexcGood3 2 4 4" xfId="27077"/>
    <cellStyle name="SAPBEXexcGood3 2 5" xfId="27078"/>
    <cellStyle name="SAPBEXexcGood3 2 5 2" xfId="27079"/>
    <cellStyle name="SAPBEXexcGood3 2 5 2 2" xfId="27080"/>
    <cellStyle name="SAPBEXexcGood3 2 5 2 2 2" xfId="27081"/>
    <cellStyle name="SAPBEXexcGood3 2 5 3" xfId="27082"/>
    <cellStyle name="SAPBEXexcGood3 2 5 3 2" xfId="27083"/>
    <cellStyle name="SAPBEXexcGood3 2 5 4" xfId="27084"/>
    <cellStyle name="SAPBEXexcGood3 2 6" xfId="27085"/>
    <cellStyle name="SAPBEXexcGood3 2 6 2" xfId="27086"/>
    <cellStyle name="SAPBEXexcGood3 2 6 2 2" xfId="27087"/>
    <cellStyle name="SAPBEXexcGood3 2 6 2 2 2" xfId="27088"/>
    <cellStyle name="SAPBEXexcGood3 2 6 3" xfId="27089"/>
    <cellStyle name="SAPBEXexcGood3 2 6 3 2" xfId="27090"/>
    <cellStyle name="SAPBEXexcGood3 2 6 4" xfId="27091"/>
    <cellStyle name="SAPBEXexcGood3 2 7" xfId="27092"/>
    <cellStyle name="SAPBEXexcGood3 2 7 2" xfId="27093"/>
    <cellStyle name="SAPBEXexcGood3 2 7 2 2" xfId="27094"/>
    <cellStyle name="SAPBEXexcGood3 2 7 2 2 2" xfId="27095"/>
    <cellStyle name="SAPBEXexcGood3 2 7 3" xfId="27096"/>
    <cellStyle name="SAPBEXexcGood3 2 7 3 2" xfId="27097"/>
    <cellStyle name="SAPBEXexcGood3 2 7 4" xfId="27098"/>
    <cellStyle name="SAPBEXexcGood3 2 8" xfId="27099"/>
    <cellStyle name="SAPBEXexcGood3 2 8 2" xfId="27100"/>
    <cellStyle name="SAPBEXexcGood3 2 8 2 2" xfId="27101"/>
    <cellStyle name="SAPBEXexcGood3 2 8 2 2 2" xfId="27102"/>
    <cellStyle name="SAPBEXexcGood3 2 8 3" xfId="27103"/>
    <cellStyle name="SAPBEXexcGood3 2 8 3 2" xfId="27104"/>
    <cellStyle name="SAPBEXexcGood3 2 8 4" xfId="27105"/>
    <cellStyle name="SAPBEXexcGood3 2 9" xfId="27106"/>
    <cellStyle name="SAPBEXexcGood3 2 9 2" xfId="27107"/>
    <cellStyle name="SAPBEXexcGood3 2 9 2 2" xfId="27108"/>
    <cellStyle name="SAPBEXexcGood3 2 9 3" xfId="27109"/>
    <cellStyle name="SAPBEXexcGood3 3" xfId="27110"/>
    <cellStyle name="SAPBEXexcGood3 3 10" xfId="27111"/>
    <cellStyle name="SAPBEXexcGood3 3 2" xfId="27112"/>
    <cellStyle name="SAPBEXexcGood3 3 2 2" xfId="27113"/>
    <cellStyle name="SAPBEXexcGood3 3 2 2 2" xfId="27114"/>
    <cellStyle name="SAPBEXexcGood3 3 2 2 2 2" xfId="27115"/>
    <cellStyle name="SAPBEXexcGood3 3 2 3" xfId="27116"/>
    <cellStyle name="SAPBEXexcGood3 3 2 3 2" xfId="27117"/>
    <cellStyle name="SAPBEXexcGood3 3 2 4" xfId="27118"/>
    <cellStyle name="SAPBEXexcGood3 3 3" xfId="27119"/>
    <cellStyle name="SAPBEXexcGood3 3 3 2" xfId="27120"/>
    <cellStyle name="SAPBEXexcGood3 3 3 2 2" xfId="27121"/>
    <cellStyle name="SAPBEXexcGood3 3 3 2 2 2" xfId="27122"/>
    <cellStyle name="SAPBEXexcGood3 3 3 3" xfId="27123"/>
    <cellStyle name="SAPBEXexcGood3 3 3 3 2" xfId="27124"/>
    <cellStyle name="SAPBEXexcGood3 3 3 4" xfId="27125"/>
    <cellStyle name="SAPBEXexcGood3 3 4" xfId="27126"/>
    <cellStyle name="SAPBEXexcGood3 3 4 2" xfId="27127"/>
    <cellStyle name="SAPBEXexcGood3 3 4 2 2" xfId="27128"/>
    <cellStyle name="SAPBEXexcGood3 3 4 2 2 2" xfId="27129"/>
    <cellStyle name="SAPBEXexcGood3 3 4 3" xfId="27130"/>
    <cellStyle name="SAPBEXexcGood3 3 4 3 2" xfId="27131"/>
    <cellStyle name="SAPBEXexcGood3 3 4 4" xfId="27132"/>
    <cellStyle name="SAPBEXexcGood3 3 5" xfId="27133"/>
    <cellStyle name="SAPBEXexcGood3 3 5 2" xfId="27134"/>
    <cellStyle name="SAPBEXexcGood3 3 5 2 2" xfId="27135"/>
    <cellStyle name="SAPBEXexcGood3 3 5 2 2 2" xfId="27136"/>
    <cellStyle name="SAPBEXexcGood3 3 5 3" xfId="27137"/>
    <cellStyle name="SAPBEXexcGood3 3 5 3 2" xfId="27138"/>
    <cellStyle name="SAPBEXexcGood3 3 5 4" xfId="27139"/>
    <cellStyle name="SAPBEXexcGood3 3 6" xfId="27140"/>
    <cellStyle name="SAPBEXexcGood3 3 6 2" xfId="27141"/>
    <cellStyle name="SAPBEXexcGood3 3 6 2 2" xfId="27142"/>
    <cellStyle name="SAPBEXexcGood3 3 6 2 2 2" xfId="27143"/>
    <cellStyle name="SAPBEXexcGood3 3 6 3" xfId="27144"/>
    <cellStyle name="SAPBEXexcGood3 3 6 3 2" xfId="27145"/>
    <cellStyle name="SAPBEXexcGood3 3 7" xfId="27146"/>
    <cellStyle name="SAPBEXexcGood3 3 7 2" xfId="27147"/>
    <cellStyle name="SAPBEXexcGood3 3 7 2 2" xfId="27148"/>
    <cellStyle name="SAPBEXexcGood3 3 7 2 2 2" xfId="27149"/>
    <cellStyle name="SAPBEXexcGood3 3 7 3" xfId="27150"/>
    <cellStyle name="SAPBEXexcGood3 3 7 3 2" xfId="27151"/>
    <cellStyle name="SAPBEXexcGood3 3 8" xfId="27152"/>
    <cellStyle name="SAPBEXexcGood3 3 8 2" xfId="27153"/>
    <cellStyle name="SAPBEXexcGood3 3 8 2 2" xfId="27154"/>
    <cellStyle name="SAPBEXexcGood3 3 9" xfId="27155"/>
    <cellStyle name="SAPBEXexcGood3 3 9 2" xfId="27156"/>
    <cellStyle name="SAPBEXexcGood3 3 9 2 2" xfId="27157"/>
    <cellStyle name="SAPBEXexcGood3 4" xfId="27158"/>
    <cellStyle name="SAPBEXexcGood3 4 2" xfId="27159"/>
    <cellStyle name="SAPBEXexcGood3 4 2 2" xfId="27160"/>
    <cellStyle name="SAPBEXexcGood3 4 2 2 2" xfId="27161"/>
    <cellStyle name="SAPBEXexcGood3 4 2 3" xfId="27162"/>
    <cellStyle name="SAPBEXexcGood3 4 3" xfId="27163"/>
    <cellStyle name="SAPBEXexcGood3 4 3 2" xfId="27164"/>
    <cellStyle name="SAPBEXexcGood3 4 3 3" xfId="27165"/>
    <cellStyle name="SAPBEXexcGood3 4 4" xfId="27166"/>
    <cellStyle name="SAPBEXexcGood3 4 5" xfId="27167"/>
    <cellStyle name="SAPBEXexcGood3 4 6" xfId="27168"/>
    <cellStyle name="SAPBEXexcGood3 5" xfId="27169"/>
    <cellStyle name="SAPBEXexcGood3 5 2" xfId="27170"/>
    <cellStyle name="SAPBEXexcGood3 5 2 2" xfId="27171"/>
    <cellStyle name="SAPBEXexcGood3 5 2 2 2" xfId="27172"/>
    <cellStyle name="SAPBEXexcGood3 5 3" xfId="27173"/>
    <cellStyle name="SAPBEXexcGood3 5 3 2" xfId="27174"/>
    <cellStyle name="SAPBEXexcGood3 5 4" xfId="27175"/>
    <cellStyle name="SAPBEXexcGood3 6" xfId="27176"/>
    <cellStyle name="SAPBEXexcGood3 6 2" xfId="27177"/>
    <cellStyle name="SAPBEXexcGood3 6 2 2" xfId="27178"/>
    <cellStyle name="SAPBEXexcGood3 6 2 2 2" xfId="27179"/>
    <cellStyle name="SAPBEXexcGood3 6 3" xfId="27180"/>
    <cellStyle name="SAPBEXexcGood3 6 3 2" xfId="27181"/>
    <cellStyle name="SAPBEXexcGood3 6 4" xfId="27182"/>
    <cellStyle name="SAPBEXexcGood3 7" xfId="27183"/>
    <cellStyle name="SAPBEXexcGood3 7 2" xfId="27184"/>
    <cellStyle name="SAPBEXexcGood3 7 2 2" xfId="27185"/>
    <cellStyle name="SAPBEXexcGood3 7 2 2 2" xfId="27186"/>
    <cellStyle name="SAPBEXexcGood3 7 3" xfId="27187"/>
    <cellStyle name="SAPBEXexcGood3 7 3 2" xfId="27188"/>
    <cellStyle name="SAPBEXexcGood3 7 4" xfId="27189"/>
    <cellStyle name="SAPBEXexcGood3 8" xfId="27190"/>
    <cellStyle name="SAPBEXexcGood3 8 2" xfId="27191"/>
    <cellStyle name="SAPBEXexcGood3 8 2 2" xfId="27192"/>
    <cellStyle name="SAPBEXexcGood3 8 2 2 2" xfId="27193"/>
    <cellStyle name="SAPBEXexcGood3 8 3" xfId="27194"/>
    <cellStyle name="SAPBEXexcGood3 8 3 2" xfId="27195"/>
    <cellStyle name="SAPBEXexcGood3 8 4" xfId="27196"/>
    <cellStyle name="SAPBEXexcGood3 9" xfId="27197"/>
    <cellStyle name="SAPBEXexcGood3 9 2" xfId="27198"/>
    <cellStyle name="SAPBEXexcGood3 9 2 2" xfId="27199"/>
    <cellStyle name="SAPBEXexcGood3 9 2 2 2" xfId="27200"/>
    <cellStyle name="SAPBEXexcGood3 9 3" xfId="27201"/>
    <cellStyle name="SAPBEXexcGood3 9 3 2" xfId="27202"/>
    <cellStyle name="SAPBEXexcGood3 9 4" xfId="27203"/>
    <cellStyle name="SAPBEXexcGood3_010612 Dec Actuals" xfId="27204"/>
    <cellStyle name="SAPBEXfilterDrill" xfId="3129"/>
    <cellStyle name="SAPBEXfilterDrill 10" xfId="27206"/>
    <cellStyle name="SAPBEXfilterDrill 10 2" xfId="27207"/>
    <cellStyle name="SAPBEXfilterDrill 10 2 2" xfId="27208"/>
    <cellStyle name="SAPBEXfilterDrill 10 2 2 2" xfId="27209"/>
    <cellStyle name="SAPBEXfilterDrill 10 2 2 2 2" xfId="27210"/>
    <cellStyle name="SAPBEXfilterDrill 10 2 2 3" xfId="27211"/>
    <cellStyle name="SAPBEXfilterDrill 10 2 3" xfId="27212"/>
    <cellStyle name="SAPBEXfilterDrill 10 3" xfId="27213"/>
    <cellStyle name="SAPBEXfilterDrill 10 3 2" xfId="27214"/>
    <cellStyle name="SAPBEXfilterDrill 10 3 2 2" xfId="27215"/>
    <cellStyle name="SAPBEXfilterDrill 10 3 3" xfId="27216"/>
    <cellStyle name="SAPBEXfilterDrill 10 4" xfId="27217"/>
    <cellStyle name="SAPBEXfilterDrill 10 5" xfId="27218"/>
    <cellStyle name="SAPBEXfilterDrill 11" xfId="27219"/>
    <cellStyle name="SAPBEXfilterDrill 11 2" xfId="27220"/>
    <cellStyle name="SAPBEXfilterDrill 11 2 2" xfId="27221"/>
    <cellStyle name="SAPBEXfilterDrill 11 2 2 2" xfId="27222"/>
    <cellStyle name="SAPBEXfilterDrill 11 2 3" xfId="27223"/>
    <cellStyle name="SAPBEXfilterDrill 11 3" xfId="27224"/>
    <cellStyle name="SAPBEXfilterDrill 11 4" xfId="27225"/>
    <cellStyle name="SAPBEXfilterDrill 12" xfId="27226"/>
    <cellStyle name="SAPBEXfilterDrill 12 2" xfId="27227"/>
    <cellStyle name="SAPBEXfilterDrill 13" xfId="27228"/>
    <cellStyle name="SAPBEXfilterDrill 13 2" xfId="27229"/>
    <cellStyle name="SAPBEXfilterDrill 13 2 2" xfId="27230"/>
    <cellStyle name="SAPBEXfilterDrill 13 3" xfId="27231"/>
    <cellStyle name="SAPBEXfilterDrill 14" xfId="27232"/>
    <cellStyle name="SAPBEXfilterDrill 15" xfId="27233"/>
    <cellStyle name="SAPBEXfilterDrill 16" xfId="27234"/>
    <cellStyle name="SAPBEXfilterDrill 17" xfId="27205"/>
    <cellStyle name="SAPBEXfilterDrill 2" xfId="27235"/>
    <cellStyle name="SAPBEXfilterDrill 2 10" xfId="27236"/>
    <cellStyle name="SAPBEXfilterDrill 2 10 2" xfId="27237"/>
    <cellStyle name="SAPBEXfilterDrill 2 10 2 2" xfId="27238"/>
    <cellStyle name="SAPBEXfilterDrill 2 10 3" xfId="27239"/>
    <cellStyle name="SAPBEXfilterDrill 2 11" xfId="27240"/>
    <cellStyle name="SAPBEXfilterDrill 2 12" xfId="27241"/>
    <cellStyle name="SAPBEXfilterDrill 2 2" xfId="27242"/>
    <cellStyle name="SAPBEXfilterDrill 2 2 10" xfId="27243"/>
    <cellStyle name="SAPBEXfilterDrill 2 2 11" xfId="27244"/>
    <cellStyle name="SAPBEXfilterDrill 2 2 2" xfId="27245"/>
    <cellStyle name="SAPBEXfilterDrill 2 2 2 2" xfId="27246"/>
    <cellStyle name="SAPBEXfilterDrill 2 2 2 2 2" xfId="27247"/>
    <cellStyle name="SAPBEXfilterDrill 2 2 2 2 2 2" xfId="27248"/>
    <cellStyle name="SAPBEXfilterDrill 2 2 2 2 2 2 2" xfId="27249"/>
    <cellStyle name="SAPBEXfilterDrill 2 2 2 2 2 3" xfId="27250"/>
    <cellStyle name="SAPBEXfilterDrill 2 2 2 2 3" xfId="27251"/>
    <cellStyle name="SAPBEXfilterDrill 2 2 2 3" xfId="27252"/>
    <cellStyle name="SAPBEXfilterDrill 2 2 2 3 2" xfId="27253"/>
    <cellStyle name="SAPBEXfilterDrill 2 2 2 3 2 2" xfId="27254"/>
    <cellStyle name="SAPBEXfilterDrill 2 2 2 3 3" xfId="27255"/>
    <cellStyle name="SAPBEXfilterDrill 2 2 2 4" xfId="27256"/>
    <cellStyle name="SAPBEXfilterDrill 2 2 2 5" xfId="27257"/>
    <cellStyle name="SAPBEXfilterDrill 2 2 3" xfId="27258"/>
    <cellStyle name="SAPBEXfilterDrill 2 2 3 2" xfId="27259"/>
    <cellStyle name="SAPBEXfilterDrill 2 2 3 2 2" xfId="27260"/>
    <cellStyle name="SAPBEXfilterDrill 2 2 3 2 2 2" xfId="27261"/>
    <cellStyle name="SAPBEXfilterDrill 2 2 3 2 2 2 2" xfId="27262"/>
    <cellStyle name="SAPBEXfilterDrill 2 2 3 2 2 3" xfId="27263"/>
    <cellStyle name="SAPBEXfilterDrill 2 2 3 2 3" xfId="27264"/>
    <cellStyle name="SAPBEXfilterDrill 2 2 3 3" xfId="27265"/>
    <cellStyle name="SAPBEXfilterDrill 2 2 3 3 2" xfId="27266"/>
    <cellStyle name="SAPBEXfilterDrill 2 2 3 3 2 2" xfId="27267"/>
    <cellStyle name="SAPBEXfilterDrill 2 2 3 3 3" xfId="27268"/>
    <cellStyle name="SAPBEXfilterDrill 2 2 3 4" xfId="27269"/>
    <cellStyle name="SAPBEXfilterDrill 2 2 3 5" xfId="27270"/>
    <cellStyle name="SAPBEXfilterDrill 2 2 4" xfId="27271"/>
    <cellStyle name="SAPBEXfilterDrill 2 2 4 2" xfId="27272"/>
    <cellStyle name="SAPBEXfilterDrill 2 2 4 2 2" xfId="27273"/>
    <cellStyle name="SAPBEXfilterDrill 2 2 4 2 2 2" xfId="27274"/>
    <cellStyle name="SAPBEXfilterDrill 2 2 4 2 2 2 2" xfId="27275"/>
    <cellStyle name="SAPBEXfilterDrill 2 2 4 2 2 3" xfId="27276"/>
    <cellStyle name="SAPBEXfilterDrill 2 2 4 2 3" xfId="27277"/>
    <cellStyle name="SAPBEXfilterDrill 2 2 4 3" xfId="27278"/>
    <cellStyle name="SAPBEXfilterDrill 2 2 4 3 2" xfId="27279"/>
    <cellStyle name="SAPBEXfilterDrill 2 2 4 3 2 2" xfId="27280"/>
    <cellStyle name="SAPBEXfilterDrill 2 2 4 3 3" xfId="27281"/>
    <cellStyle name="SAPBEXfilterDrill 2 2 4 4" xfId="27282"/>
    <cellStyle name="SAPBEXfilterDrill 2 2 4 5" xfId="27283"/>
    <cellStyle name="SAPBEXfilterDrill 2 2 5" xfId="27284"/>
    <cellStyle name="SAPBEXfilterDrill 2 2 5 2" xfId="27285"/>
    <cellStyle name="SAPBEXfilterDrill 2 2 5 2 2" xfId="27286"/>
    <cellStyle name="SAPBEXfilterDrill 2 2 5 2 2 2" xfId="27287"/>
    <cellStyle name="SAPBEXfilterDrill 2 2 5 2 2 2 2" xfId="27288"/>
    <cellStyle name="SAPBEXfilterDrill 2 2 5 2 2 3" xfId="27289"/>
    <cellStyle name="SAPBEXfilterDrill 2 2 5 2 3" xfId="27290"/>
    <cellStyle name="SAPBEXfilterDrill 2 2 5 3" xfId="27291"/>
    <cellStyle name="SAPBEXfilterDrill 2 2 5 3 2" xfId="27292"/>
    <cellStyle name="SAPBEXfilterDrill 2 2 5 3 2 2" xfId="27293"/>
    <cellStyle name="SAPBEXfilterDrill 2 2 5 3 3" xfId="27294"/>
    <cellStyle name="SAPBEXfilterDrill 2 2 5 4" xfId="27295"/>
    <cellStyle name="SAPBEXfilterDrill 2 2 5 5" xfId="27296"/>
    <cellStyle name="SAPBEXfilterDrill 2 2 6" xfId="27297"/>
    <cellStyle name="SAPBEXfilterDrill 2 2 6 2" xfId="27298"/>
    <cellStyle name="SAPBEXfilterDrill 2 2 6 2 2" xfId="27299"/>
    <cellStyle name="SAPBEXfilterDrill 2 2 6 2 2 2" xfId="27300"/>
    <cellStyle name="SAPBEXfilterDrill 2 2 6 2 2 2 2" xfId="27301"/>
    <cellStyle name="SAPBEXfilterDrill 2 2 6 2 2 3" xfId="27302"/>
    <cellStyle name="SAPBEXfilterDrill 2 2 6 2 3" xfId="27303"/>
    <cellStyle name="SAPBEXfilterDrill 2 2 6 3" xfId="27304"/>
    <cellStyle name="SAPBEXfilterDrill 2 2 6 3 2" xfId="27305"/>
    <cellStyle name="SAPBEXfilterDrill 2 2 6 3 2 2" xfId="27306"/>
    <cellStyle name="SAPBEXfilterDrill 2 2 6 3 3" xfId="27307"/>
    <cellStyle name="SAPBEXfilterDrill 2 2 6 4" xfId="27308"/>
    <cellStyle name="SAPBEXfilterDrill 2 2 6 5" xfId="27309"/>
    <cellStyle name="SAPBEXfilterDrill 2 2 7" xfId="27310"/>
    <cellStyle name="SAPBEXfilterDrill 2 2 7 2" xfId="27311"/>
    <cellStyle name="SAPBEXfilterDrill 2 2 7 2 2" xfId="27312"/>
    <cellStyle name="SAPBEXfilterDrill 2 2 7 2 2 2" xfId="27313"/>
    <cellStyle name="SAPBEXfilterDrill 2 2 7 2 2 2 2" xfId="27314"/>
    <cellStyle name="SAPBEXfilterDrill 2 2 7 2 2 3" xfId="27315"/>
    <cellStyle name="SAPBEXfilterDrill 2 2 7 2 3" xfId="27316"/>
    <cellStyle name="SAPBEXfilterDrill 2 2 7 3" xfId="27317"/>
    <cellStyle name="SAPBEXfilterDrill 2 2 7 3 2" xfId="27318"/>
    <cellStyle name="SAPBEXfilterDrill 2 2 7 3 2 2" xfId="27319"/>
    <cellStyle name="SAPBEXfilterDrill 2 2 7 3 3" xfId="27320"/>
    <cellStyle name="SAPBEXfilterDrill 2 2 7 4" xfId="27321"/>
    <cellStyle name="SAPBEXfilterDrill 2 2 7 5" xfId="27322"/>
    <cellStyle name="SAPBEXfilterDrill 2 2 8" xfId="27323"/>
    <cellStyle name="SAPBEXfilterDrill 2 2 8 2" xfId="27324"/>
    <cellStyle name="SAPBEXfilterDrill 2 2 8 2 2" xfId="27325"/>
    <cellStyle name="SAPBEXfilterDrill 2 2 8 2 2 2" xfId="27326"/>
    <cellStyle name="SAPBEXfilterDrill 2 2 8 2 3" xfId="27327"/>
    <cellStyle name="SAPBEXfilterDrill 2 2 8 3" xfId="27328"/>
    <cellStyle name="SAPBEXfilterDrill 2 2 8 4" xfId="27329"/>
    <cellStyle name="SAPBEXfilterDrill 2 2 9" xfId="27330"/>
    <cellStyle name="SAPBEXfilterDrill 2 2 9 2" xfId="27331"/>
    <cellStyle name="SAPBEXfilterDrill 2 2 9 2 2" xfId="27332"/>
    <cellStyle name="SAPBEXfilterDrill 2 2 9 3" xfId="27333"/>
    <cellStyle name="SAPBEXfilterDrill 2 3" xfId="27334"/>
    <cellStyle name="SAPBEXfilterDrill 2 3 2" xfId="27335"/>
    <cellStyle name="SAPBEXfilterDrill 2 3 2 2" xfId="27336"/>
    <cellStyle name="SAPBEXfilterDrill 2 3 2 2 2" xfId="27337"/>
    <cellStyle name="SAPBEXfilterDrill 2 3 2 2 2 2" xfId="27338"/>
    <cellStyle name="SAPBEXfilterDrill 2 3 2 2 3" xfId="27339"/>
    <cellStyle name="SAPBEXfilterDrill 2 3 2 3" xfId="27340"/>
    <cellStyle name="SAPBEXfilterDrill 2 3 3" xfId="27341"/>
    <cellStyle name="SAPBEXfilterDrill 2 3 3 2" xfId="27342"/>
    <cellStyle name="SAPBEXfilterDrill 2 3 3 2 2" xfId="27343"/>
    <cellStyle name="SAPBEXfilterDrill 2 3 3 3" xfId="27344"/>
    <cellStyle name="SAPBEXfilterDrill 2 3 4" xfId="27345"/>
    <cellStyle name="SAPBEXfilterDrill 2 3 5" xfId="27346"/>
    <cellStyle name="SAPBEXfilterDrill 2 4" xfId="27347"/>
    <cellStyle name="SAPBEXfilterDrill 2 4 2" xfId="27348"/>
    <cellStyle name="SAPBEXfilterDrill 2 4 2 2" xfId="27349"/>
    <cellStyle name="SAPBEXfilterDrill 2 4 2 2 2" xfId="27350"/>
    <cellStyle name="SAPBEXfilterDrill 2 4 2 2 2 2" xfId="27351"/>
    <cellStyle name="SAPBEXfilterDrill 2 4 2 2 3" xfId="27352"/>
    <cellStyle name="SAPBEXfilterDrill 2 4 2 3" xfId="27353"/>
    <cellStyle name="SAPBEXfilterDrill 2 4 3" xfId="27354"/>
    <cellStyle name="SAPBEXfilterDrill 2 4 3 2" xfId="27355"/>
    <cellStyle name="SAPBEXfilterDrill 2 4 3 2 2" xfId="27356"/>
    <cellStyle name="SAPBEXfilterDrill 2 4 3 3" xfId="27357"/>
    <cellStyle name="SAPBEXfilterDrill 2 4 4" xfId="27358"/>
    <cellStyle name="SAPBEXfilterDrill 2 4 5" xfId="27359"/>
    <cellStyle name="SAPBEXfilterDrill 2 5" xfId="27360"/>
    <cellStyle name="SAPBEXfilterDrill 2 5 2" xfId="27361"/>
    <cellStyle name="SAPBEXfilterDrill 2 5 2 2" xfId="27362"/>
    <cellStyle name="SAPBEXfilterDrill 2 5 2 2 2" xfId="27363"/>
    <cellStyle name="SAPBEXfilterDrill 2 5 2 2 2 2" xfId="27364"/>
    <cellStyle name="SAPBEXfilterDrill 2 5 2 2 3" xfId="27365"/>
    <cellStyle name="SAPBEXfilterDrill 2 5 2 3" xfId="27366"/>
    <cellStyle name="SAPBEXfilterDrill 2 5 3" xfId="27367"/>
    <cellStyle name="SAPBEXfilterDrill 2 5 3 2" xfId="27368"/>
    <cellStyle name="SAPBEXfilterDrill 2 5 3 2 2" xfId="27369"/>
    <cellStyle name="SAPBEXfilterDrill 2 5 3 3" xfId="27370"/>
    <cellStyle name="SAPBEXfilterDrill 2 5 4" xfId="27371"/>
    <cellStyle name="SAPBEXfilterDrill 2 5 5" xfId="27372"/>
    <cellStyle name="SAPBEXfilterDrill 2 6" xfId="27373"/>
    <cellStyle name="SAPBEXfilterDrill 2 6 2" xfId="27374"/>
    <cellStyle name="SAPBEXfilterDrill 2 6 2 2" xfId="27375"/>
    <cellStyle name="SAPBEXfilterDrill 2 6 2 2 2" xfId="27376"/>
    <cellStyle name="SAPBEXfilterDrill 2 6 2 2 2 2" xfId="27377"/>
    <cellStyle name="SAPBEXfilterDrill 2 6 2 2 3" xfId="27378"/>
    <cellStyle name="SAPBEXfilterDrill 2 6 2 3" xfId="27379"/>
    <cellStyle name="SAPBEXfilterDrill 2 6 3" xfId="27380"/>
    <cellStyle name="SAPBEXfilterDrill 2 6 3 2" xfId="27381"/>
    <cellStyle name="SAPBEXfilterDrill 2 6 3 2 2" xfId="27382"/>
    <cellStyle name="SAPBEXfilterDrill 2 6 3 3" xfId="27383"/>
    <cellStyle name="SAPBEXfilterDrill 2 6 4" xfId="27384"/>
    <cellStyle name="SAPBEXfilterDrill 2 6 5" xfId="27385"/>
    <cellStyle name="SAPBEXfilterDrill 2 7" xfId="27386"/>
    <cellStyle name="SAPBEXfilterDrill 2 7 2" xfId="27387"/>
    <cellStyle name="SAPBEXfilterDrill 2 7 2 2" xfId="27388"/>
    <cellStyle name="SAPBEXfilterDrill 2 7 2 2 2" xfId="27389"/>
    <cellStyle name="SAPBEXfilterDrill 2 7 2 2 2 2" xfId="27390"/>
    <cellStyle name="SAPBEXfilterDrill 2 7 2 2 3" xfId="27391"/>
    <cellStyle name="SAPBEXfilterDrill 2 7 2 3" xfId="27392"/>
    <cellStyle name="SAPBEXfilterDrill 2 7 3" xfId="27393"/>
    <cellStyle name="SAPBEXfilterDrill 2 7 3 2" xfId="27394"/>
    <cellStyle name="SAPBEXfilterDrill 2 7 3 2 2" xfId="27395"/>
    <cellStyle name="SAPBEXfilterDrill 2 7 3 3" xfId="27396"/>
    <cellStyle name="SAPBEXfilterDrill 2 7 4" xfId="27397"/>
    <cellStyle name="SAPBEXfilterDrill 2 7 5" xfId="27398"/>
    <cellStyle name="SAPBEXfilterDrill 2 8" xfId="27399"/>
    <cellStyle name="SAPBEXfilterDrill 2 8 2" xfId="27400"/>
    <cellStyle name="SAPBEXfilterDrill 2 8 2 2" xfId="27401"/>
    <cellStyle name="SAPBEXfilterDrill 2 8 2 2 2" xfId="27402"/>
    <cellStyle name="SAPBEXfilterDrill 2 8 2 2 2 2" xfId="27403"/>
    <cellStyle name="SAPBEXfilterDrill 2 8 2 2 3" xfId="27404"/>
    <cellStyle name="SAPBEXfilterDrill 2 8 2 3" xfId="27405"/>
    <cellStyle name="SAPBEXfilterDrill 2 8 3" xfId="27406"/>
    <cellStyle name="SAPBEXfilterDrill 2 8 3 2" xfId="27407"/>
    <cellStyle name="SAPBEXfilterDrill 2 8 3 2 2" xfId="27408"/>
    <cellStyle name="SAPBEXfilterDrill 2 8 3 3" xfId="27409"/>
    <cellStyle name="SAPBEXfilterDrill 2 8 4" xfId="27410"/>
    <cellStyle name="SAPBEXfilterDrill 2 8 5" xfId="27411"/>
    <cellStyle name="SAPBEXfilterDrill 2 9" xfId="27412"/>
    <cellStyle name="SAPBEXfilterDrill 2 9 2" xfId="27413"/>
    <cellStyle name="SAPBEXfilterDrill 2 9 2 2" xfId="27414"/>
    <cellStyle name="SAPBEXfilterDrill 2 9 2 2 2" xfId="27415"/>
    <cellStyle name="SAPBEXfilterDrill 2 9 2 3" xfId="27416"/>
    <cellStyle name="SAPBEXfilterDrill 2 9 3" xfId="27417"/>
    <cellStyle name="SAPBEXfilterDrill 2 9 4" xfId="27418"/>
    <cellStyle name="SAPBEXfilterDrill 3" xfId="27419"/>
    <cellStyle name="SAPBEXfilterDrill 3 10" xfId="27420"/>
    <cellStyle name="SAPBEXfilterDrill 3 10 2" xfId="27421"/>
    <cellStyle name="SAPBEXfilterDrill 3 11" xfId="27422"/>
    <cellStyle name="SAPBEXfilterDrill 3 2" xfId="27423"/>
    <cellStyle name="SAPBEXfilterDrill 3 2 10" xfId="27424"/>
    <cellStyle name="SAPBEXfilterDrill 3 2 2" xfId="27425"/>
    <cellStyle name="SAPBEXfilterDrill 3 2 2 2" xfId="27426"/>
    <cellStyle name="SAPBEXfilterDrill 3 2 2 2 2" xfId="27427"/>
    <cellStyle name="SAPBEXfilterDrill 3 2 2 2 2 2" xfId="27428"/>
    <cellStyle name="SAPBEXfilterDrill 3 2 2 2 2 2 2" xfId="27429"/>
    <cellStyle name="SAPBEXfilterDrill 3 2 2 2 2 3" xfId="27430"/>
    <cellStyle name="SAPBEXfilterDrill 3 2 2 2 3" xfId="27431"/>
    <cellStyle name="SAPBEXfilterDrill 3 2 2 3" xfId="27432"/>
    <cellStyle name="SAPBEXfilterDrill 3 2 2 3 2" xfId="27433"/>
    <cellStyle name="SAPBEXfilterDrill 3 2 2 3 2 2" xfId="27434"/>
    <cellStyle name="SAPBEXfilterDrill 3 2 2 3 3" xfId="27435"/>
    <cellStyle name="SAPBEXfilterDrill 3 2 2 4" xfId="27436"/>
    <cellStyle name="SAPBEXfilterDrill 3 2 3" xfId="27437"/>
    <cellStyle name="SAPBEXfilterDrill 3 2 3 2" xfId="27438"/>
    <cellStyle name="SAPBEXfilterDrill 3 2 3 2 2" xfId="27439"/>
    <cellStyle name="SAPBEXfilterDrill 3 2 3 2 2 2" xfId="27440"/>
    <cellStyle name="SAPBEXfilterDrill 3 2 3 2 2 2 2" xfId="27441"/>
    <cellStyle name="SAPBEXfilterDrill 3 2 3 2 2 3" xfId="27442"/>
    <cellStyle name="SAPBEXfilterDrill 3 2 3 2 3" xfId="27443"/>
    <cellStyle name="SAPBEXfilterDrill 3 2 3 3" xfId="27444"/>
    <cellStyle name="SAPBEXfilterDrill 3 2 3 3 2" xfId="27445"/>
    <cellStyle name="SAPBEXfilterDrill 3 2 3 3 2 2" xfId="27446"/>
    <cellStyle name="SAPBEXfilterDrill 3 2 3 3 3" xfId="27447"/>
    <cellStyle name="SAPBEXfilterDrill 3 2 3 4" xfId="27448"/>
    <cellStyle name="SAPBEXfilterDrill 3 2 4" xfId="27449"/>
    <cellStyle name="SAPBEXfilterDrill 3 2 4 2" xfId="27450"/>
    <cellStyle name="SAPBEXfilterDrill 3 2 4 2 2" xfId="27451"/>
    <cellStyle name="SAPBEXfilterDrill 3 2 4 2 2 2" xfId="27452"/>
    <cellStyle name="SAPBEXfilterDrill 3 2 4 2 2 2 2" xfId="27453"/>
    <cellStyle name="SAPBEXfilterDrill 3 2 4 2 2 3" xfId="27454"/>
    <cellStyle name="SAPBEXfilterDrill 3 2 4 2 3" xfId="27455"/>
    <cellStyle name="SAPBEXfilterDrill 3 2 4 3" xfId="27456"/>
    <cellStyle name="SAPBEXfilterDrill 3 2 4 3 2" xfId="27457"/>
    <cellStyle name="SAPBEXfilterDrill 3 2 4 3 2 2" xfId="27458"/>
    <cellStyle name="SAPBEXfilterDrill 3 2 4 3 3" xfId="27459"/>
    <cellStyle name="SAPBEXfilterDrill 3 2 4 4" xfId="27460"/>
    <cellStyle name="SAPBEXfilterDrill 3 2 5" xfId="27461"/>
    <cellStyle name="SAPBEXfilterDrill 3 2 5 2" xfId="27462"/>
    <cellStyle name="SAPBEXfilterDrill 3 2 5 2 2" xfId="27463"/>
    <cellStyle name="SAPBEXfilterDrill 3 2 5 2 2 2" xfId="27464"/>
    <cellStyle name="SAPBEXfilterDrill 3 2 5 2 2 2 2" xfId="27465"/>
    <cellStyle name="SAPBEXfilterDrill 3 2 5 2 2 3" xfId="27466"/>
    <cellStyle name="SAPBEXfilterDrill 3 2 5 2 3" xfId="27467"/>
    <cellStyle name="SAPBEXfilterDrill 3 2 5 3" xfId="27468"/>
    <cellStyle name="SAPBEXfilterDrill 3 2 5 3 2" xfId="27469"/>
    <cellStyle name="SAPBEXfilterDrill 3 2 5 3 2 2" xfId="27470"/>
    <cellStyle name="SAPBEXfilterDrill 3 2 5 3 3" xfId="27471"/>
    <cellStyle name="SAPBEXfilterDrill 3 2 5 4" xfId="27472"/>
    <cellStyle name="SAPBEXfilterDrill 3 2 6" xfId="27473"/>
    <cellStyle name="SAPBEXfilterDrill 3 2 6 2" xfId="27474"/>
    <cellStyle name="SAPBEXfilterDrill 3 2 6 2 2" xfId="27475"/>
    <cellStyle name="SAPBEXfilterDrill 3 2 6 2 2 2" xfId="27476"/>
    <cellStyle name="SAPBEXfilterDrill 3 2 6 2 2 2 2" xfId="27477"/>
    <cellStyle name="SAPBEXfilterDrill 3 2 6 2 2 3" xfId="27478"/>
    <cellStyle name="SAPBEXfilterDrill 3 2 6 2 3" xfId="27479"/>
    <cellStyle name="SAPBEXfilterDrill 3 2 6 3" xfId="27480"/>
    <cellStyle name="SAPBEXfilterDrill 3 2 6 3 2" xfId="27481"/>
    <cellStyle name="SAPBEXfilterDrill 3 2 6 3 2 2" xfId="27482"/>
    <cellStyle name="SAPBEXfilterDrill 3 2 6 3 3" xfId="27483"/>
    <cellStyle name="SAPBEXfilterDrill 3 2 6 4" xfId="27484"/>
    <cellStyle name="SAPBEXfilterDrill 3 2 7" xfId="27485"/>
    <cellStyle name="SAPBEXfilterDrill 3 2 7 2" xfId="27486"/>
    <cellStyle name="SAPBEXfilterDrill 3 2 7 2 2" xfId="27487"/>
    <cellStyle name="SAPBEXfilterDrill 3 2 7 2 2 2" xfId="27488"/>
    <cellStyle name="SAPBEXfilterDrill 3 2 7 2 2 2 2" xfId="27489"/>
    <cellStyle name="SAPBEXfilterDrill 3 2 7 2 2 3" xfId="27490"/>
    <cellStyle name="SAPBEXfilterDrill 3 2 7 2 3" xfId="27491"/>
    <cellStyle name="SAPBEXfilterDrill 3 2 7 3" xfId="27492"/>
    <cellStyle name="SAPBEXfilterDrill 3 2 7 3 2" xfId="27493"/>
    <cellStyle name="SAPBEXfilterDrill 3 2 7 3 2 2" xfId="27494"/>
    <cellStyle name="SAPBEXfilterDrill 3 2 7 3 3" xfId="27495"/>
    <cellStyle name="SAPBEXfilterDrill 3 2 7 4" xfId="27496"/>
    <cellStyle name="SAPBEXfilterDrill 3 2 8" xfId="27497"/>
    <cellStyle name="SAPBEXfilterDrill 3 2 8 2" xfId="27498"/>
    <cellStyle name="SAPBEXfilterDrill 3 2 8 2 2" xfId="27499"/>
    <cellStyle name="SAPBEXfilterDrill 3 2 8 2 2 2" xfId="27500"/>
    <cellStyle name="SAPBEXfilterDrill 3 2 8 2 3" xfId="27501"/>
    <cellStyle name="SAPBEXfilterDrill 3 2 8 3" xfId="27502"/>
    <cellStyle name="SAPBEXfilterDrill 3 2 9" xfId="27503"/>
    <cellStyle name="SAPBEXfilterDrill 3 2 9 2" xfId="27504"/>
    <cellStyle name="SAPBEXfilterDrill 3 2 9 2 2" xfId="27505"/>
    <cellStyle name="SAPBEXfilterDrill 3 2 9 3" xfId="27506"/>
    <cellStyle name="SAPBEXfilterDrill 3 3" xfId="27507"/>
    <cellStyle name="SAPBEXfilterDrill 3 3 2" xfId="27508"/>
    <cellStyle name="SAPBEXfilterDrill 3 3 2 2" xfId="27509"/>
    <cellStyle name="SAPBEXfilterDrill 3 3 2 2 2" xfId="27510"/>
    <cellStyle name="SAPBEXfilterDrill 3 3 3" xfId="27511"/>
    <cellStyle name="SAPBEXfilterDrill 3 3 3 2" xfId="27512"/>
    <cellStyle name="SAPBEXfilterDrill 3 4" xfId="27513"/>
    <cellStyle name="SAPBEXfilterDrill 3 4 2" xfId="27514"/>
    <cellStyle name="SAPBEXfilterDrill 3 4 2 2" xfId="27515"/>
    <cellStyle name="SAPBEXfilterDrill 3 4 2 2 2" xfId="27516"/>
    <cellStyle name="SAPBEXfilterDrill 3 4 3" xfId="27517"/>
    <cellStyle name="SAPBEXfilterDrill 3 4 3 2" xfId="27518"/>
    <cellStyle name="SAPBEXfilterDrill 3 5" xfId="27519"/>
    <cellStyle name="SAPBEXfilterDrill 3 5 2" xfId="27520"/>
    <cellStyle name="SAPBEXfilterDrill 3 5 2 2" xfId="27521"/>
    <cellStyle name="SAPBEXfilterDrill 3 5 2 2 2" xfId="27522"/>
    <cellStyle name="SAPBEXfilterDrill 3 5 3" xfId="27523"/>
    <cellStyle name="SAPBEXfilterDrill 3 5 3 2" xfId="27524"/>
    <cellStyle name="SAPBEXfilterDrill 3 6" xfId="27525"/>
    <cellStyle name="SAPBEXfilterDrill 3 6 2" xfId="27526"/>
    <cellStyle name="SAPBEXfilterDrill 3 6 2 2" xfId="27527"/>
    <cellStyle name="SAPBEXfilterDrill 3 6 2 2 2" xfId="27528"/>
    <cellStyle name="SAPBEXfilterDrill 3 6 3" xfId="27529"/>
    <cellStyle name="SAPBEXfilterDrill 3 6 3 2" xfId="27530"/>
    <cellStyle name="SAPBEXfilterDrill 3 7" xfId="27531"/>
    <cellStyle name="SAPBEXfilterDrill 3 7 2" xfId="27532"/>
    <cellStyle name="SAPBEXfilterDrill 3 7 2 2" xfId="27533"/>
    <cellStyle name="SAPBEXfilterDrill 3 7 2 2 2" xfId="27534"/>
    <cellStyle name="SAPBEXfilterDrill 3 7 3" xfId="27535"/>
    <cellStyle name="SAPBEXfilterDrill 3 7 3 2" xfId="27536"/>
    <cellStyle name="SAPBEXfilterDrill 3 8" xfId="27537"/>
    <cellStyle name="SAPBEXfilterDrill 3 8 2" xfId="27538"/>
    <cellStyle name="SAPBEXfilterDrill 3 8 2 2" xfId="27539"/>
    <cellStyle name="SAPBEXfilterDrill 3 8 2 2 2" xfId="27540"/>
    <cellStyle name="SAPBEXfilterDrill 3 8 3" xfId="27541"/>
    <cellStyle name="SAPBEXfilterDrill 3 8 3 2" xfId="27542"/>
    <cellStyle name="SAPBEXfilterDrill 3 9" xfId="27543"/>
    <cellStyle name="SAPBEXfilterDrill 3 9 2" xfId="27544"/>
    <cellStyle name="SAPBEXfilterDrill 3 9 2 2" xfId="27545"/>
    <cellStyle name="SAPBEXfilterDrill 4" xfId="27546"/>
    <cellStyle name="SAPBEXfilterDrill 4 10" xfId="27547"/>
    <cellStyle name="SAPBEXfilterDrill 4 10 2" xfId="27548"/>
    <cellStyle name="SAPBEXfilterDrill 4 10 2 2" xfId="27549"/>
    <cellStyle name="SAPBEXfilterDrill 4 10 3" xfId="27550"/>
    <cellStyle name="SAPBEXfilterDrill 4 11" xfId="27551"/>
    <cellStyle name="SAPBEXfilterDrill 4 12" xfId="27552"/>
    <cellStyle name="SAPBEXfilterDrill 4 2" xfId="27553"/>
    <cellStyle name="SAPBEXfilterDrill 4 2 2" xfId="27554"/>
    <cellStyle name="SAPBEXfilterDrill 4 2 2 2" xfId="27555"/>
    <cellStyle name="SAPBEXfilterDrill 4 2 2 2 2" xfId="27556"/>
    <cellStyle name="SAPBEXfilterDrill 4 2 2 2 2 2" xfId="27557"/>
    <cellStyle name="SAPBEXfilterDrill 4 2 2 2 3" xfId="27558"/>
    <cellStyle name="SAPBEXfilterDrill 4 2 2 3" xfId="27559"/>
    <cellStyle name="SAPBEXfilterDrill 4 2 3" xfId="27560"/>
    <cellStyle name="SAPBEXfilterDrill 4 2 3 2" xfId="27561"/>
    <cellStyle name="SAPBEXfilterDrill 4 2 3 2 2" xfId="27562"/>
    <cellStyle name="SAPBEXfilterDrill 4 2 3 3" xfId="27563"/>
    <cellStyle name="SAPBEXfilterDrill 4 2 4" xfId="27564"/>
    <cellStyle name="SAPBEXfilterDrill 4 2 5" xfId="27565"/>
    <cellStyle name="SAPBEXfilterDrill 4 3" xfId="27566"/>
    <cellStyle name="SAPBEXfilterDrill 4 3 2" xfId="27567"/>
    <cellStyle name="SAPBEXfilterDrill 4 3 2 2" xfId="27568"/>
    <cellStyle name="SAPBEXfilterDrill 4 3 2 2 2" xfId="27569"/>
    <cellStyle name="SAPBEXfilterDrill 4 3 2 2 2 2" xfId="27570"/>
    <cellStyle name="SAPBEXfilterDrill 4 3 2 2 3" xfId="27571"/>
    <cellStyle name="SAPBEXfilterDrill 4 3 2 3" xfId="27572"/>
    <cellStyle name="SAPBEXfilterDrill 4 3 3" xfId="27573"/>
    <cellStyle name="SAPBEXfilterDrill 4 3 3 2" xfId="27574"/>
    <cellStyle name="SAPBEXfilterDrill 4 3 3 2 2" xfId="27575"/>
    <cellStyle name="SAPBEXfilterDrill 4 3 3 3" xfId="27576"/>
    <cellStyle name="SAPBEXfilterDrill 4 3 4" xfId="27577"/>
    <cellStyle name="SAPBEXfilterDrill 4 3 5" xfId="27578"/>
    <cellStyle name="SAPBEXfilterDrill 4 4" xfId="27579"/>
    <cellStyle name="SAPBEXfilterDrill 4 4 2" xfId="27580"/>
    <cellStyle name="SAPBEXfilterDrill 4 4 2 2" xfId="27581"/>
    <cellStyle name="SAPBEXfilterDrill 4 4 2 2 2" xfId="27582"/>
    <cellStyle name="SAPBEXfilterDrill 4 4 2 2 2 2" xfId="27583"/>
    <cellStyle name="SAPBEXfilterDrill 4 4 2 2 3" xfId="27584"/>
    <cellStyle name="SAPBEXfilterDrill 4 4 2 3" xfId="27585"/>
    <cellStyle name="SAPBEXfilterDrill 4 4 3" xfId="27586"/>
    <cellStyle name="SAPBEXfilterDrill 4 4 3 2" xfId="27587"/>
    <cellStyle name="SAPBEXfilterDrill 4 4 3 2 2" xfId="27588"/>
    <cellStyle name="SAPBEXfilterDrill 4 4 3 3" xfId="27589"/>
    <cellStyle name="SAPBEXfilterDrill 4 4 4" xfId="27590"/>
    <cellStyle name="SAPBEXfilterDrill 4 4 5" xfId="27591"/>
    <cellStyle name="SAPBEXfilterDrill 4 5" xfId="27592"/>
    <cellStyle name="SAPBEXfilterDrill 4 5 2" xfId="27593"/>
    <cellStyle name="SAPBEXfilterDrill 4 5 2 2" xfId="27594"/>
    <cellStyle name="SAPBEXfilterDrill 4 5 2 2 2" xfId="27595"/>
    <cellStyle name="SAPBEXfilterDrill 4 5 2 2 2 2" xfId="27596"/>
    <cellStyle name="SAPBEXfilterDrill 4 5 2 2 3" xfId="27597"/>
    <cellStyle name="SAPBEXfilterDrill 4 5 2 3" xfId="27598"/>
    <cellStyle name="SAPBEXfilterDrill 4 5 3" xfId="27599"/>
    <cellStyle name="SAPBEXfilterDrill 4 5 3 2" xfId="27600"/>
    <cellStyle name="SAPBEXfilterDrill 4 5 3 2 2" xfId="27601"/>
    <cellStyle name="SAPBEXfilterDrill 4 5 3 3" xfId="27602"/>
    <cellStyle name="SAPBEXfilterDrill 4 5 4" xfId="27603"/>
    <cellStyle name="SAPBEXfilterDrill 4 5 5" xfId="27604"/>
    <cellStyle name="SAPBEXfilterDrill 4 6" xfId="27605"/>
    <cellStyle name="SAPBEXfilterDrill 4 6 2" xfId="27606"/>
    <cellStyle name="SAPBEXfilterDrill 4 6 2 2" xfId="27607"/>
    <cellStyle name="SAPBEXfilterDrill 4 6 2 2 2" xfId="27608"/>
    <cellStyle name="SAPBEXfilterDrill 4 6 2 2 2 2" xfId="27609"/>
    <cellStyle name="SAPBEXfilterDrill 4 6 2 2 3" xfId="27610"/>
    <cellStyle name="SAPBEXfilterDrill 4 6 2 3" xfId="27611"/>
    <cellStyle name="SAPBEXfilterDrill 4 6 3" xfId="27612"/>
    <cellStyle name="SAPBEXfilterDrill 4 6 3 2" xfId="27613"/>
    <cellStyle name="SAPBEXfilterDrill 4 6 3 2 2" xfId="27614"/>
    <cellStyle name="SAPBEXfilterDrill 4 6 3 3" xfId="27615"/>
    <cellStyle name="SAPBEXfilterDrill 4 6 4" xfId="27616"/>
    <cellStyle name="SAPBEXfilterDrill 4 7" xfId="27617"/>
    <cellStyle name="SAPBEXfilterDrill 4 7 2" xfId="27618"/>
    <cellStyle name="SAPBEXfilterDrill 4 7 2 2" xfId="27619"/>
    <cellStyle name="SAPBEXfilterDrill 4 7 2 2 2" xfId="27620"/>
    <cellStyle name="SAPBEXfilterDrill 4 7 2 2 2 2" xfId="27621"/>
    <cellStyle name="SAPBEXfilterDrill 4 7 2 2 3" xfId="27622"/>
    <cellStyle name="SAPBEXfilterDrill 4 7 2 3" xfId="27623"/>
    <cellStyle name="SAPBEXfilterDrill 4 7 3" xfId="27624"/>
    <cellStyle name="SAPBEXfilterDrill 4 7 3 2" xfId="27625"/>
    <cellStyle name="SAPBEXfilterDrill 4 7 3 2 2" xfId="27626"/>
    <cellStyle name="SAPBEXfilterDrill 4 7 3 3" xfId="27627"/>
    <cellStyle name="SAPBEXfilterDrill 4 7 4" xfId="27628"/>
    <cellStyle name="SAPBEXfilterDrill 4 8" xfId="27629"/>
    <cellStyle name="SAPBEXfilterDrill 4 8 2" xfId="27630"/>
    <cellStyle name="SAPBEXfilterDrill 4 8 2 2" xfId="27631"/>
    <cellStyle name="SAPBEXfilterDrill 4 8 2 2 2" xfId="27632"/>
    <cellStyle name="SAPBEXfilterDrill 4 8 2 3" xfId="27633"/>
    <cellStyle name="SAPBEXfilterDrill 4 8 3" xfId="27634"/>
    <cellStyle name="SAPBEXfilterDrill 4 9" xfId="27635"/>
    <cellStyle name="SAPBEXfilterDrill 5" xfId="27636"/>
    <cellStyle name="SAPBEXfilterDrill 5 2" xfId="27637"/>
    <cellStyle name="SAPBEXfilterDrill 5 2 2" xfId="27638"/>
    <cellStyle name="SAPBEXfilterDrill 5 2 2 2" xfId="27639"/>
    <cellStyle name="SAPBEXfilterDrill 5 2 2 2 2" xfId="27640"/>
    <cellStyle name="SAPBEXfilterDrill 5 2 2 3" xfId="27641"/>
    <cellStyle name="SAPBEXfilterDrill 5 2 3" xfId="27642"/>
    <cellStyle name="SAPBEXfilterDrill 5 3" xfId="27643"/>
    <cellStyle name="SAPBEXfilterDrill 5 3 2" xfId="27644"/>
    <cellStyle name="SAPBEXfilterDrill 5 3 2 2" xfId="27645"/>
    <cellStyle name="SAPBEXfilterDrill 5 3 3" xfId="27646"/>
    <cellStyle name="SAPBEXfilterDrill 5 4" xfId="27647"/>
    <cellStyle name="SAPBEXfilterDrill 5 5" xfId="27648"/>
    <cellStyle name="SAPBEXfilterDrill 6" xfId="27649"/>
    <cellStyle name="SAPBEXfilterDrill 6 2" xfId="27650"/>
    <cellStyle name="SAPBEXfilterDrill 6 2 2" xfId="27651"/>
    <cellStyle name="SAPBEXfilterDrill 6 2 2 2" xfId="27652"/>
    <cellStyle name="SAPBEXfilterDrill 6 2 2 2 2" xfId="27653"/>
    <cellStyle name="SAPBEXfilterDrill 6 2 2 3" xfId="27654"/>
    <cellStyle name="SAPBEXfilterDrill 6 2 3" xfId="27655"/>
    <cellStyle name="SAPBEXfilterDrill 6 3" xfId="27656"/>
    <cellStyle name="SAPBEXfilterDrill 6 3 2" xfId="27657"/>
    <cellStyle name="SAPBEXfilterDrill 6 3 2 2" xfId="27658"/>
    <cellStyle name="SAPBEXfilterDrill 6 3 3" xfId="27659"/>
    <cellStyle name="SAPBEXfilterDrill 6 4" xfId="27660"/>
    <cellStyle name="SAPBEXfilterDrill 6 5" xfId="27661"/>
    <cellStyle name="SAPBEXfilterDrill 7" xfId="27662"/>
    <cellStyle name="SAPBEXfilterDrill 7 2" xfId="27663"/>
    <cellStyle name="SAPBEXfilterDrill 7 2 2" xfId="27664"/>
    <cellStyle name="SAPBEXfilterDrill 7 2 2 2" xfId="27665"/>
    <cellStyle name="SAPBEXfilterDrill 7 2 2 2 2" xfId="27666"/>
    <cellStyle name="SAPBEXfilterDrill 7 2 2 3" xfId="27667"/>
    <cellStyle name="SAPBEXfilterDrill 7 2 3" xfId="27668"/>
    <cellStyle name="SAPBEXfilterDrill 7 3" xfId="27669"/>
    <cellStyle name="SAPBEXfilterDrill 7 3 2" xfId="27670"/>
    <cellStyle name="SAPBEXfilterDrill 7 3 2 2" xfId="27671"/>
    <cellStyle name="SAPBEXfilterDrill 7 3 3" xfId="27672"/>
    <cellStyle name="SAPBEXfilterDrill 7 4" xfId="27673"/>
    <cellStyle name="SAPBEXfilterDrill 7 5" xfId="27674"/>
    <cellStyle name="SAPBEXfilterDrill 8" xfId="27675"/>
    <cellStyle name="SAPBEXfilterDrill 8 2" xfId="27676"/>
    <cellStyle name="SAPBEXfilterDrill 8 2 2" xfId="27677"/>
    <cellStyle name="SAPBEXfilterDrill 8 2 2 2" xfId="27678"/>
    <cellStyle name="SAPBEXfilterDrill 8 2 2 2 2" xfId="27679"/>
    <cellStyle name="SAPBEXfilterDrill 8 2 2 3" xfId="27680"/>
    <cellStyle name="SAPBEXfilterDrill 8 2 3" xfId="27681"/>
    <cellStyle name="SAPBEXfilterDrill 8 3" xfId="27682"/>
    <cellStyle name="SAPBEXfilterDrill 8 3 2" xfId="27683"/>
    <cellStyle name="SAPBEXfilterDrill 8 3 2 2" xfId="27684"/>
    <cellStyle name="SAPBEXfilterDrill 8 3 3" xfId="27685"/>
    <cellStyle name="SAPBEXfilterDrill 8 4" xfId="27686"/>
    <cellStyle name="SAPBEXfilterDrill 8 5" xfId="27687"/>
    <cellStyle name="SAPBEXfilterDrill 9" xfId="27688"/>
    <cellStyle name="SAPBEXfilterDrill 9 2" xfId="27689"/>
    <cellStyle name="SAPBEXfilterDrill 9 2 2" xfId="27690"/>
    <cellStyle name="SAPBEXfilterDrill 9 2 2 2" xfId="27691"/>
    <cellStyle name="SAPBEXfilterDrill 9 2 2 2 2" xfId="27692"/>
    <cellStyle name="SAPBEXfilterDrill 9 2 2 3" xfId="27693"/>
    <cellStyle name="SAPBEXfilterDrill 9 2 3" xfId="27694"/>
    <cellStyle name="SAPBEXfilterDrill 9 3" xfId="27695"/>
    <cellStyle name="SAPBEXfilterDrill 9 3 2" xfId="27696"/>
    <cellStyle name="SAPBEXfilterDrill 9 3 2 2" xfId="27697"/>
    <cellStyle name="SAPBEXfilterDrill 9 3 3" xfId="27698"/>
    <cellStyle name="SAPBEXfilterDrill 9 4" xfId="27699"/>
    <cellStyle name="SAPBEXfilterDrill 9 5" xfId="27700"/>
    <cellStyle name="SAPBEXfilterDrill_010612 Dec Actuals" xfId="27701"/>
    <cellStyle name="SAPBEXfilterItem" xfId="3130"/>
    <cellStyle name="SAPBEXfilterItem 10" xfId="27703"/>
    <cellStyle name="SAPBEXfilterItem 10 2" xfId="27704"/>
    <cellStyle name="SAPBEXfilterItem 10 2 2" xfId="27705"/>
    <cellStyle name="SAPBEXfilterItem 10 2 2 2" xfId="27706"/>
    <cellStyle name="SAPBEXfilterItem 10 2 3" xfId="27707"/>
    <cellStyle name="SAPBEXfilterItem 10 3" xfId="27708"/>
    <cellStyle name="SAPBEXfilterItem 10 4" xfId="27709"/>
    <cellStyle name="SAPBEXfilterItem 11" xfId="27710"/>
    <cellStyle name="SAPBEXfilterItem 12" xfId="27711"/>
    <cellStyle name="SAPBEXfilterItem 12 2" xfId="27712"/>
    <cellStyle name="SAPBEXfilterItem 12 2 2" xfId="27713"/>
    <cellStyle name="SAPBEXfilterItem 12 3" xfId="27714"/>
    <cellStyle name="SAPBEXfilterItem 13" xfId="27715"/>
    <cellStyle name="SAPBEXfilterItem 14" xfId="27716"/>
    <cellStyle name="SAPBEXfilterItem 15" xfId="27717"/>
    <cellStyle name="SAPBEXfilterItem 16" xfId="27702"/>
    <cellStyle name="SAPBEXfilterItem 2" xfId="27718"/>
    <cellStyle name="SAPBEXfilterItem 2 10" xfId="27719"/>
    <cellStyle name="SAPBEXfilterItem 2 11" xfId="27720"/>
    <cellStyle name="SAPBEXfilterItem 2 2" xfId="27721"/>
    <cellStyle name="SAPBEXfilterItem 2 2 2" xfId="27722"/>
    <cellStyle name="SAPBEXfilterItem 2 2 2 2" xfId="27723"/>
    <cellStyle name="SAPBEXfilterItem 2 2 3" xfId="27724"/>
    <cellStyle name="SAPBEXfilterItem 2 2 3 2" xfId="27725"/>
    <cellStyle name="SAPBEXfilterItem 2 2 4" xfId="27726"/>
    <cellStyle name="SAPBEXfilterItem 2 2 4 2" xfId="27727"/>
    <cellStyle name="SAPBEXfilterItem 2 2 5" xfId="27728"/>
    <cellStyle name="SAPBEXfilterItem 2 2 5 2" xfId="27729"/>
    <cellStyle name="SAPBEXfilterItem 2 2 6" xfId="27730"/>
    <cellStyle name="SAPBEXfilterItem 2 2 6 2" xfId="27731"/>
    <cellStyle name="SAPBEXfilterItem 2 2 7" xfId="27732"/>
    <cellStyle name="SAPBEXfilterItem 2 2 7 2" xfId="27733"/>
    <cellStyle name="SAPBEXfilterItem 2 2 8" xfId="27734"/>
    <cellStyle name="SAPBEXfilterItem 2 3" xfId="27735"/>
    <cellStyle name="SAPBEXfilterItem 2 3 10" xfId="27736"/>
    <cellStyle name="SAPBEXfilterItem 2 3 2" xfId="27737"/>
    <cellStyle name="SAPBEXfilterItem 2 3 2 2" xfId="27738"/>
    <cellStyle name="SAPBEXfilterItem 2 3 2 2 2" xfId="27739"/>
    <cellStyle name="SAPBEXfilterItem 2 3 2 2 2 2" xfId="27740"/>
    <cellStyle name="SAPBEXfilterItem 2 3 2 2 2 2 2" xfId="27741"/>
    <cellStyle name="SAPBEXfilterItem 2 3 2 2 2 3" xfId="27742"/>
    <cellStyle name="SAPBEXfilterItem 2 3 2 2 3" xfId="27743"/>
    <cellStyle name="SAPBEXfilterItem 2 3 2 3" xfId="27744"/>
    <cellStyle name="SAPBEXfilterItem 2 3 2 3 2" xfId="27745"/>
    <cellStyle name="SAPBEXfilterItem 2 3 2 3 2 2" xfId="27746"/>
    <cellStyle name="SAPBEXfilterItem 2 3 2 3 3" xfId="27747"/>
    <cellStyle name="SAPBEXfilterItem 2 3 2 4" xfId="27748"/>
    <cellStyle name="SAPBEXfilterItem 2 3 3" xfId="27749"/>
    <cellStyle name="SAPBEXfilterItem 2 3 3 2" xfId="27750"/>
    <cellStyle name="SAPBEXfilterItem 2 3 3 2 2" xfId="27751"/>
    <cellStyle name="SAPBEXfilterItem 2 3 3 2 2 2" xfId="27752"/>
    <cellStyle name="SAPBEXfilterItem 2 3 3 2 2 2 2" xfId="27753"/>
    <cellStyle name="SAPBEXfilterItem 2 3 3 2 2 3" xfId="27754"/>
    <cellStyle name="SAPBEXfilterItem 2 3 3 2 3" xfId="27755"/>
    <cellStyle name="SAPBEXfilterItem 2 3 3 3" xfId="27756"/>
    <cellStyle name="SAPBEXfilterItem 2 3 3 3 2" xfId="27757"/>
    <cellStyle name="SAPBEXfilterItem 2 3 3 3 2 2" xfId="27758"/>
    <cellStyle name="SAPBEXfilterItem 2 3 3 3 3" xfId="27759"/>
    <cellStyle name="SAPBEXfilterItem 2 3 3 4" xfId="27760"/>
    <cellStyle name="SAPBEXfilterItem 2 3 4" xfId="27761"/>
    <cellStyle name="SAPBEXfilterItem 2 3 4 2" xfId="27762"/>
    <cellStyle name="SAPBEXfilterItem 2 3 4 2 2" xfId="27763"/>
    <cellStyle name="SAPBEXfilterItem 2 3 4 2 2 2" xfId="27764"/>
    <cellStyle name="SAPBEXfilterItem 2 3 4 2 2 2 2" xfId="27765"/>
    <cellStyle name="SAPBEXfilterItem 2 3 4 2 2 3" xfId="27766"/>
    <cellStyle name="SAPBEXfilterItem 2 3 4 2 3" xfId="27767"/>
    <cellStyle name="SAPBEXfilterItem 2 3 4 3" xfId="27768"/>
    <cellStyle name="SAPBEXfilterItem 2 3 4 3 2" xfId="27769"/>
    <cellStyle name="SAPBEXfilterItem 2 3 4 3 2 2" xfId="27770"/>
    <cellStyle name="SAPBEXfilterItem 2 3 4 3 3" xfId="27771"/>
    <cellStyle name="SAPBEXfilterItem 2 3 4 4" xfId="27772"/>
    <cellStyle name="SAPBEXfilterItem 2 3 5" xfId="27773"/>
    <cellStyle name="SAPBEXfilterItem 2 3 5 2" xfId="27774"/>
    <cellStyle name="SAPBEXfilterItem 2 3 5 2 2" xfId="27775"/>
    <cellStyle name="SAPBEXfilterItem 2 3 5 2 2 2" xfId="27776"/>
    <cellStyle name="SAPBEXfilterItem 2 3 5 2 2 2 2" xfId="27777"/>
    <cellStyle name="SAPBEXfilterItem 2 3 5 2 2 3" xfId="27778"/>
    <cellStyle name="SAPBEXfilterItem 2 3 5 2 3" xfId="27779"/>
    <cellStyle name="SAPBEXfilterItem 2 3 5 3" xfId="27780"/>
    <cellStyle name="SAPBEXfilterItem 2 3 5 3 2" xfId="27781"/>
    <cellStyle name="SAPBEXfilterItem 2 3 5 3 2 2" xfId="27782"/>
    <cellStyle name="SAPBEXfilterItem 2 3 5 3 3" xfId="27783"/>
    <cellStyle name="SAPBEXfilterItem 2 3 5 4" xfId="27784"/>
    <cellStyle name="SAPBEXfilterItem 2 3 6" xfId="27785"/>
    <cellStyle name="SAPBEXfilterItem 2 3 6 2" xfId="27786"/>
    <cellStyle name="SAPBEXfilterItem 2 3 6 2 2" xfId="27787"/>
    <cellStyle name="SAPBEXfilterItem 2 3 6 2 2 2" xfId="27788"/>
    <cellStyle name="SAPBEXfilterItem 2 3 6 2 2 2 2" xfId="27789"/>
    <cellStyle name="SAPBEXfilterItem 2 3 6 2 2 3" xfId="27790"/>
    <cellStyle name="SAPBEXfilterItem 2 3 6 2 3" xfId="27791"/>
    <cellStyle name="SAPBEXfilterItem 2 3 6 3" xfId="27792"/>
    <cellStyle name="SAPBEXfilterItem 2 3 6 3 2" xfId="27793"/>
    <cellStyle name="SAPBEXfilterItem 2 3 6 3 2 2" xfId="27794"/>
    <cellStyle name="SAPBEXfilterItem 2 3 6 3 3" xfId="27795"/>
    <cellStyle name="SAPBEXfilterItem 2 3 6 4" xfId="27796"/>
    <cellStyle name="SAPBEXfilterItem 2 3 7" xfId="27797"/>
    <cellStyle name="SAPBEXfilterItem 2 3 7 2" xfId="27798"/>
    <cellStyle name="SAPBEXfilterItem 2 3 7 2 2" xfId="27799"/>
    <cellStyle name="SAPBEXfilterItem 2 3 7 2 2 2" xfId="27800"/>
    <cellStyle name="SAPBEXfilterItem 2 3 7 2 2 2 2" xfId="27801"/>
    <cellStyle name="SAPBEXfilterItem 2 3 7 2 2 3" xfId="27802"/>
    <cellStyle name="SAPBEXfilterItem 2 3 7 2 3" xfId="27803"/>
    <cellStyle name="SAPBEXfilterItem 2 3 7 3" xfId="27804"/>
    <cellStyle name="SAPBEXfilterItem 2 3 7 3 2" xfId="27805"/>
    <cellStyle name="SAPBEXfilterItem 2 3 7 3 2 2" xfId="27806"/>
    <cellStyle name="SAPBEXfilterItem 2 3 7 3 3" xfId="27807"/>
    <cellStyle name="SAPBEXfilterItem 2 3 7 4" xfId="27808"/>
    <cellStyle name="SAPBEXfilterItem 2 3 8" xfId="27809"/>
    <cellStyle name="SAPBEXfilterItem 2 3 8 2" xfId="27810"/>
    <cellStyle name="SAPBEXfilterItem 2 3 8 2 2" xfId="27811"/>
    <cellStyle name="SAPBEXfilterItem 2 3 8 2 2 2" xfId="27812"/>
    <cellStyle name="SAPBEXfilterItem 2 3 8 2 3" xfId="27813"/>
    <cellStyle name="SAPBEXfilterItem 2 3 8 3" xfId="27814"/>
    <cellStyle name="SAPBEXfilterItem 2 3 9" xfId="27815"/>
    <cellStyle name="SAPBEXfilterItem 2 3 9 2" xfId="27816"/>
    <cellStyle name="SAPBEXfilterItem 2 3 9 2 2" xfId="27817"/>
    <cellStyle name="SAPBEXfilterItem 2 3 9 3" xfId="27818"/>
    <cellStyle name="SAPBEXfilterItem 2 4" xfId="27819"/>
    <cellStyle name="SAPBEXfilterItem 2 4 2" xfId="27820"/>
    <cellStyle name="SAPBEXfilterItem 2 5" xfId="27821"/>
    <cellStyle name="SAPBEXfilterItem 2 5 2" xfId="27822"/>
    <cellStyle name="SAPBEXfilterItem 2 6" xfId="27823"/>
    <cellStyle name="SAPBEXfilterItem 2 6 2" xfId="27824"/>
    <cellStyle name="SAPBEXfilterItem 2 7" xfId="27825"/>
    <cellStyle name="SAPBEXfilterItem 2 7 2" xfId="27826"/>
    <cellStyle name="SAPBEXfilterItem 2 8" xfId="27827"/>
    <cellStyle name="SAPBEXfilterItem 2 8 2" xfId="27828"/>
    <cellStyle name="SAPBEXfilterItem 2 9" xfId="27829"/>
    <cellStyle name="SAPBEXfilterItem 2 9 2" xfId="27830"/>
    <cellStyle name="SAPBEXfilterItem 3" xfId="27831"/>
    <cellStyle name="SAPBEXfilterItem 3 10" xfId="27832"/>
    <cellStyle name="SAPBEXfilterItem 3 10 2" xfId="27833"/>
    <cellStyle name="SAPBEXfilterItem 3 10 2 2" xfId="27834"/>
    <cellStyle name="SAPBEXfilterItem 3 10 3" xfId="27835"/>
    <cellStyle name="SAPBEXfilterItem 3 11" xfId="27836"/>
    <cellStyle name="SAPBEXfilterItem 3 2" xfId="27837"/>
    <cellStyle name="SAPBEXfilterItem 3 2 2" xfId="27838"/>
    <cellStyle name="SAPBEXfilterItem 3 2 2 2" xfId="27839"/>
    <cellStyle name="SAPBEXfilterItem 3 2 2 2 2" xfId="27840"/>
    <cellStyle name="SAPBEXfilterItem 3 2 2 2 2 2" xfId="27841"/>
    <cellStyle name="SAPBEXfilterItem 3 2 2 2 3" xfId="27842"/>
    <cellStyle name="SAPBEXfilterItem 3 2 2 3" xfId="27843"/>
    <cellStyle name="SAPBEXfilterItem 3 2 3" xfId="27844"/>
    <cellStyle name="SAPBEXfilterItem 3 2 3 2" xfId="27845"/>
    <cellStyle name="SAPBEXfilterItem 3 2 3 2 2" xfId="27846"/>
    <cellStyle name="SAPBEXfilterItem 3 2 3 3" xfId="27847"/>
    <cellStyle name="SAPBEXfilterItem 3 2 4" xfId="27848"/>
    <cellStyle name="SAPBEXfilterItem 3 3" xfId="27849"/>
    <cellStyle name="SAPBEXfilterItem 3 3 2" xfId="27850"/>
    <cellStyle name="SAPBEXfilterItem 3 3 2 2" xfId="27851"/>
    <cellStyle name="SAPBEXfilterItem 3 3 2 2 2" xfId="27852"/>
    <cellStyle name="SAPBEXfilterItem 3 3 2 2 2 2" xfId="27853"/>
    <cellStyle name="SAPBEXfilterItem 3 3 2 2 3" xfId="27854"/>
    <cellStyle name="SAPBEXfilterItem 3 3 2 3" xfId="27855"/>
    <cellStyle name="SAPBEXfilterItem 3 3 3" xfId="27856"/>
    <cellStyle name="SAPBEXfilterItem 3 3 3 2" xfId="27857"/>
    <cellStyle name="SAPBEXfilterItem 3 3 3 2 2" xfId="27858"/>
    <cellStyle name="SAPBEXfilterItem 3 3 3 3" xfId="27859"/>
    <cellStyle name="SAPBEXfilterItem 3 3 4" xfId="27860"/>
    <cellStyle name="SAPBEXfilterItem 3 4" xfId="27861"/>
    <cellStyle name="SAPBEXfilterItem 3 4 2" xfId="27862"/>
    <cellStyle name="SAPBEXfilterItem 3 4 2 2" xfId="27863"/>
    <cellStyle name="SAPBEXfilterItem 3 4 2 2 2" xfId="27864"/>
    <cellStyle name="SAPBEXfilterItem 3 4 2 2 2 2" xfId="27865"/>
    <cellStyle name="SAPBEXfilterItem 3 4 2 2 3" xfId="27866"/>
    <cellStyle name="SAPBEXfilterItem 3 4 2 3" xfId="27867"/>
    <cellStyle name="SAPBEXfilterItem 3 4 3" xfId="27868"/>
    <cellStyle name="SAPBEXfilterItem 3 4 3 2" xfId="27869"/>
    <cellStyle name="SAPBEXfilterItem 3 4 3 2 2" xfId="27870"/>
    <cellStyle name="SAPBEXfilterItem 3 4 3 3" xfId="27871"/>
    <cellStyle name="SAPBEXfilterItem 3 4 4" xfId="27872"/>
    <cellStyle name="SAPBEXfilterItem 3 5" xfId="27873"/>
    <cellStyle name="SAPBEXfilterItem 3 5 2" xfId="27874"/>
    <cellStyle name="SAPBEXfilterItem 3 5 2 2" xfId="27875"/>
    <cellStyle name="SAPBEXfilterItem 3 5 2 2 2" xfId="27876"/>
    <cellStyle name="SAPBEXfilterItem 3 5 2 2 2 2" xfId="27877"/>
    <cellStyle name="SAPBEXfilterItem 3 5 2 2 3" xfId="27878"/>
    <cellStyle name="SAPBEXfilterItem 3 5 2 3" xfId="27879"/>
    <cellStyle name="SAPBEXfilterItem 3 5 3" xfId="27880"/>
    <cellStyle name="SAPBEXfilterItem 3 5 3 2" xfId="27881"/>
    <cellStyle name="SAPBEXfilterItem 3 5 3 2 2" xfId="27882"/>
    <cellStyle name="SAPBEXfilterItem 3 5 3 3" xfId="27883"/>
    <cellStyle name="SAPBEXfilterItem 3 5 4" xfId="27884"/>
    <cellStyle name="SAPBEXfilterItem 3 6" xfId="27885"/>
    <cellStyle name="SAPBEXfilterItem 3 6 2" xfId="27886"/>
    <cellStyle name="SAPBEXfilterItem 3 6 2 2" xfId="27887"/>
    <cellStyle name="SAPBEXfilterItem 3 6 2 2 2" xfId="27888"/>
    <cellStyle name="SAPBEXfilterItem 3 6 2 2 2 2" xfId="27889"/>
    <cellStyle name="SAPBEXfilterItem 3 6 2 2 3" xfId="27890"/>
    <cellStyle name="SAPBEXfilterItem 3 6 2 3" xfId="27891"/>
    <cellStyle name="SAPBEXfilterItem 3 6 3" xfId="27892"/>
    <cellStyle name="SAPBEXfilterItem 3 6 3 2" xfId="27893"/>
    <cellStyle name="SAPBEXfilterItem 3 6 3 2 2" xfId="27894"/>
    <cellStyle name="SAPBEXfilterItem 3 6 3 3" xfId="27895"/>
    <cellStyle name="SAPBEXfilterItem 3 6 4" xfId="27896"/>
    <cellStyle name="SAPBEXfilterItem 3 7" xfId="27897"/>
    <cellStyle name="SAPBEXfilterItem 3 7 2" xfId="27898"/>
    <cellStyle name="SAPBEXfilterItem 3 7 2 2" xfId="27899"/>
    <cellStyle name="SAPBEXfilterItem 3 7 2 2 2" xfId="27900"/>
    <cellStyle name="SAPBEXfilterItem 3 7 2 2 2 2" xfId="27901"/>
    <cellStyle name="SAPBEXfilterItem 3 7 2 2 3" xfId="27902"/>
    <cellStyle name="SAPBEXfilterItem 3 7 2 3" xfId="27903"/>
    <cellStyle name="SAPBEXfilterItem 3 7 3" xfId="27904"/>
    <cellStyle name="SAPBEXfilterItem 3 7 3 2" xfId="27905"/>
    <cellStyle name="SAPBEXfilterItem 3 7 3 2 2" xfId="27906"/>
    <cellStyle name="SAPBEXfilterItem 3 7 3 3" xfId="27907"/>
    <cellStyle name="SAPBEXfilterItem 3 7 4" xfId="27908"/>
    <cellStyle name="SAPBEXfilterItem 3 8" xfId="27909"/>
    <cellStyle name="SAPBEXfilterItem 3 8 2" xfId="27910"/>
    <cellStyle name="SAPBEXfilterItem 3 8 2 2" xfId="27911"/>
    <cellStyle name="SAPBEXfilterItem 3 8 2 2 2" xfId="27912"/>
    <cellStyle name="SAPBEXfilterItem 3 8 2 3" xfId="27913"/>
    <cellStyle name="SAPBEXfilterItem 3 8 3" xfId="27914"/>
    <cellStyle name="SAPBEXfilterItem 3 9" xfId="27915"/>
    <cellStyle name="SAPBEXfilterItem 4" xfId="27916"/>
    <cellStyle name="SAPBEXfilterItem 4 2" xfId="27917"/>
    <cellStyle name="SAPBEXfilterItem 4 2 2" xfId="27918"/>
    <cellStyle name="SAPBEXfilterItem 4 2 2 2" xfId="27919"/>
    <cellStyle name="SAPBEXfilterItem 4 2 2 2 2" xfId="27920"/>
    <cellStyle name="SAPBEXfilterItem 4 2 2 3" xfId="27921"/>
    <cellStyle name="SAPBEXfilterItem 4 2 3" xfId="27922"/>
    <cellStyle name="SAPBEXfilterItem 4 2 4" xfId="27923"/>
    <cellStyle name="SAPBEXfilterItem 4 3" xfId="27924"/>
    <cellStyle name="SAPBEXfilterItem 4 3 2" xfId="27925"/>
    <cellStyle name="SAPBEXfilterItem 4 3 2 2" xfId="27926"/>
    <cellStyle name="SAPBEXfilterItem 4 3 3" xfId="27927"/>
    <cellStyle name="SAPBEXfilterItem 4 4" xfId="27928"/>
    <cellStyle name="SAPBEXfilterItem 4 5" xfId="27929"/>
    <cellStyle name="SAPBEXfilterItem 5" xfId="27930"/>
    <cellStyle name="SAPBEXfilterItem 5 2" xfId="27931"/>
    <cellStyle name="SAPBEXfilterItem 5 2 2" xfId="27932"/>
    <cellStyle name="SAPBEXfilterItem 5 2 2 2" xfId="27933"/>
    <cellStyle name="SAPBEXfilterItem 5 2 2 2 2" xfId="27934"/>
    <cellStyle name="SAPBEXfilterItem 5 2 2 3" xfId="27935"/>
    <cellStyle name="SAPBEXfilterItem 5 2 3" xfId="27936"/>
    <cellStyle name="SAPBEXfilterItem 5 2 4" xfId="27937"/>
    <cellStyle name="SAPBEXfilterItem 5 3" xfId="27938"/>
    <cellStyle name="SAPBEXfilterItem 5 3 2" xfId="27939"/>
    <cellStyle name="SAPBEXfilterItem 5 3 2 2" xfId="27940"/>
    <cellStyle name="SAPBEXfilterItem 5 3 3" xfId="27941"/>
    <cellStyle name="SAPBEXfilterItem 5 4" xfId="27942"/>
    <cellStyle name="SAPBEXfilterItem 5 5" xfId="27943"/>
    <cellStyle name="SAPBEXfilterItem 6" xfId="27944"/>
    <cellStyle name="SAPBEXfilterItem 6 2" xfId="27945"/>
    <cellStyle name="SAPBEXfilterItem 6 2 2" xfId="27946"/>
    <cellStyle name="SAPBEXfilterItem 6 2 2 2" xfId="27947"/>
    <cellStyle name="SAPBEXfilterItem 6 2 2 2 2" xfId="27948"/>
    <cellStyle name="SAPBEXfilterItem 6 2 2 3" xfId="27949"/>
    <cellStyle name="SAPBEXfilterItem 6 2 3" xfId="27950"/>
    <cellStyle name="SAPBEXfilterItem 6 2 4" xfId="27951"/>
    <cellStyle name="SAPBEXfilterItem 6 3" xfId="27952"/>
    <cellStyle name="SAPBEXfilterItem 6 3 2" xfId="27953"/>
    <cellStyle name="SAPBEXfilterItem 6 3 2 2" xfId="27954"/>
    <cellStyle name="SAPBEXfilterItem 6 3 3" xfId="27955"/>
    <cellStyle name="SAPBEXfilterItem 6 4" xfId="27956"/>
    <cellStyle name="SAPBEXfilterItem 6 5" xfId="27957"/>
    <cellStyle name="SAPBEXfilterItem 7" xfId="27958"/>
    <cellStyle name="SAPBEXfilterItem 7 2" xfId="27959"/>
    <cellStyle name="SAPBEXfilterItem 7 2 2" xfId="27960"/>
    <cellStyle name="SAPBEXfilterItem 7 2 2 2" xfId="27961"/>
    <cellStyle name="SAPBEXfilterItem 7 2 2 2 2" xfId="27962"/>
    <cellStyle name="SAPBEXfilterItem 7 2 2 3" xfId="27963"/>
    <cellStyle name="SAPBEXfilterItem 7 2 3" xfId="27964"/>
    <cellStyle name="SAPBEXfilterItem 7 2 4" xfId="27965"/>
    <cellStyle name="SAPBEXfilterItem 7 3" xfId="27966"/>
    <cellStyle name="SAPBEXfilterItem 7 3 2" xfId="27967"/>
    <cellStyle name="SAPBEXfilterItem 7 3 2 2" xfId="27968"/>
    <cellStyle name="SAPBEXfilterItem 7 3 3" xfId="27969"/>
    <cellStyle name="SAPBEXfilterItem 7 4" xfId="27970"/>
    <cellStyle name="SAPBEXfilterItem 7 5" xfId="27971"/>
    <cellStyle name="SAPBEXfilterItem 8" xfId="27972"/>
    <cellStyle name="SAPBEXfilterItem 8 2" xfId="27973"/>
    <cellStyle name="SAPBEXfilterItem 8 2 2" xfId="27974"/>
    <cellStyle name="SAPBEXfilterItem 8 2 2 2" xfId="27975"/>
    <cellStyle name="SAPBEXfilterItem 8 2 2 2 2" xfId="27976"/>
    <cellStyle name="SAPBEXfilterItem 8 2 2 3" xfId="27977"/>
    <cellStyle name="SAPBEXfilterItem 8 2 3" xfId="27978"/>
    <cellStyle name="SAPBEXfilterItem 8 2 4" xfId="27979"/>
    <cellStyle name="SAPBEXfilterItem 8 3" xfId="27980"/>
    <cellStyle name="SAPBEXfilterItem 8 3 2" xfId="27981"/>
    <cellStyle name="SAPBEXfilterItem 8 3 2 2" xfId="27982"/>
    <cellStyle name="SAPBEXfilterItem 8 3 3" xfId="27983"/>
    <cellStyle name="SAPBEXfilterItem 8 4" xfId="27984"/>
    <cellStyle name="SAPBEXfilterItem 8 5" xfId="27985"/>
    <cellStyle name="SAPBEXfilterItem 9" xfId="27986"/>
    <cellStyle name="SAPBEXfilterItem 9 2" xfId="27987"/>
    <cellStyle name="SAPBEXfilterItem 9 2 2" xfId="27988"/>
    <cellStyle name="SAPBEXfilterItem 9 2 2 2" xfId="27989"/>
    <cellStyle name="SAPBEXfilterItem 9 2 2 2 2" xfId="27990"/>
    <cellStyle name="SAPBEXfilterItem 9 2 2 3" xfId="27991"/>
    <cellStyle name="SAPBEXfilterItem 9 2 3" xfId="27992"/>
    <cellStyle name="SAPBEXfilterItem 9 2 4" xfId="27993"/>
    <cellStyle name="SAPBEXfilterItem 9 3" xfId="27994"/>
    <cellStyle name="SAPBEXfilterItem 9 3 2" xfId="27995"/>
    <cellStyle name="SAPBEXfilterItem 9 3 2 2" xfId="27996"/>
    <cellStyle name="SAPBEXfilterItem 9 3 3" xfId="27997"/>
    <cellStyle name="SAPBEXfilterItem 9 4" xfId="27998"/>
    <cellStyle name="SAPBEXfilterItem 9 5" xfId="27999"/>
    <cellStyle name="SAPBEXfilterItem_010612 Dec Actuals" xfId="28000"/>
    <cellStyle name="SAPBEXfilterText" xfId="3131"/>
    <cellStyle name="SAPBEXfilterText 10" xfId="28002"/>
    <cellStyle name="SAPBEXfilterText 10 2" xfId="28003"/>
    <cellStyle name="SAPBEXfilterText 10 2 2" xfId="28004"/>
    <cellStyle name="SAPBEXfilterText 10 2 2 2" xfId="28005"/>
    <cellStyle name="SAPBEXfilterText 10 2 2 2 2" xfId="28006"/>
    <cellStyle name="SAPBEXfilterText 10 2 2 3" xfId="28007"/>
    <cellStyle name="SAPBEXfilterText 10 2 3" xfId="28008"/>
    <cellStyle name="SAPBEXfilterText 10 3" xfId="28009"/>
    <cellStyle name="SAPBEXfilterText 10 3 2" xfId="28010"/>
    <cellStyle name="SAPBEXfilterText 10 3 2 2" xfId="28011"/>
    <cellStyle name="SAPBEXfilterText 10 3 3" xfId="28012"/>
    <cellStyle name="SAPBEXfilterText 10 4" xfId="28013"/>
    <cellStyle name="SAPBEXfilterText 10 5" xfId="28014"/>
    <cellStyle name="SAPBEXfilterText 11" xfId="28015"/>
    <cellStyle name="SAPBEXfilterText 11 2" xfId="28016"/>
    <cellStyle name="SAPBEXfilterText 11 2 2" xfId="28017"/>
    <cellStyle name="SAPBEXfilterText 11 2 2 2" xfId="28018"/>
    <cellStyle name="SAPBEXfilterText 11 2 2 2 2" xfId="28019"/>
    <cellStyle name="SAPBEXfilterText 11 2 2 3" xfId="28020"/>
    <cellStyle name="SAPBEXfilterText 11 2 3" xfId="28021"/>
    <cellStyle name="SAPBEXfilterText 11 3" xfId="28022"/>
    <cellStyle name="SAPBEXfilterText 11 3 2" xfId="28023"/>
    <cellStyle name="SAPBEXfilterText 11 3 2 2" xfId="28024"/>
    <cellStyle name="SAPBEXfilterText 11 3 3" xfId="28025"/>
    <cellStyle name="SAPBEXfilterText 11 4" xfId="28026"/>
    <cellStyle name="SAPBEXfilterText 12" xfId="28027"/>
    <cellStyle name="SAPBEXfilterText 12 2" xfId="28028"/>
    <cellStyle name="SAPBEXfilterText 12 2 2" xfId="28029"/>
    <cellStyle name="SAPBEXfilterText 12 2 2 2" xfId="28030"/>
    <cellStyle name="SAPBEXfilterText 12 2 3" xfId="28031"/>
    <cellStyle name="SAPBEXfilterText 12 3" xfId="28032"/>
    <cellStyle name="SAPBEXfilterText 13" xfId="28033"/>
    <cellStyle name="SAPBEXfilterText 13 2" xfId="28034"/>
    <cellStyle name="SAPBEXfilterText 13 2 2" xfId="28035"/>
    <cellStyle name="SAPBEXfilterText 13 3" xfId="28036"/>
    <cellStyle name="SAPBEXfilterText 14" xfId="28037"/>
    <cellStyle name="SAPBEXfilterText 15" xfId="28038"/>
    <cellStyle name="SAPBEXfilterText 16" xfId="28039"/>
    <cellStyle name="SAPBEXfilterText 17" xfId="28001"/>
    <cellStyle name="SAPBEXfilterText 2" xfId="3132"/>
    <cellStyle name="SAPBEXfilterText 3" xfId="3133"/>
    <cellStyle name="SAPBEXfilterText 4" xfId="28040"/>
    <cellStyle name="SAPBEXfilterText 4 2" xfId="28041"/>
    <cellStyle name="SAPBEXfilterText 4 2 10" xfId="28042"/>
    <cellStyle name="SAPBEXfilterText 4 2 11" xfId="28043"/>
    <cellStyle name="SAPBEXfilterText 4 2 2" xfId="28044"/>
    <cellStyle name="SAPBEXfilterText 4 2 2 2" xfId="28045"/>
    <cellStyle name="SAPBEXfilterText 4 2 2 2 2" xfId="28046"/>
    <cellStyle name="SAPBEXfilterText 4 2 2 2 2 2" xfId="28047"/>
    <cellStyle name="SAPBEXfilterText 4 2 2 2 2 2 2" xfId="28048"/>
    <cellStyle name="SAPBEXfilterText 4 2 2 2 2 3" xfId="28049"/>
    <cellStyle name="SAPBEXfilterText 4 2 2 2 3" xfId="28050"/>
    <cellStyle name="SAPBEXfilterText 4 2 2 3" xfId="28051"/>
    <cellStyle name="SAPBEXfilterText 4 2 2 3 2" xfId="28052"/>
    <cellStyle name="SAPBEXfilterText 4 2 2 3 2 2" xfId="28053"/>
    <cellStyle name="SAPBEXfilterText 4 2 2 3 3" xfId="28054"/>
    <cellStyle name="SAPBEXfilterText 4 2 2 4" xfId="28055"/>
    <cellStyle name="SAPBEXfilterText 4 2 3" xfId="28056"/>
    <cellStyle name="SAPBEXfilterText 4 2 3 2" xfId="28057"/>
    <cellStyle name="SAPBEXfilterText 4 2 3 2 2" xfId="28058"/>
    <cellStyle name="SAPBEXfilterText 4 2 3 2 2 2" xfId="28059"/>
    <cellStyle name="SAPBEXfilterText 4 2 3 2 2 2 2" xfId="28060"/>
    <cellStyle name="SAPBEXfilterText 4 2 3 2 2 3" xfId="28061"/>
    <cellStyle name="SAPBEXfilterText 4 2 3 2 3" xfId="28062"/>
    <cellStyle name="SAPBEXfilterText 4 2 3 3" xfId="28063"/>
    <cellStyle name="SAPBEXfilterText 4 2 3 3 2" xfId="28064"/>
    <cellStyle name="SAPBEXfilterText 4 2 3 3 2 2" xfId="28065"/>
    <cellStyle name="SAPBEXfilterText 4 2 3 3 3" xfId="28066"/>
    <cellStyle name="SAPBEXfilterText 4 2 3 4" xfId="28067"/>
    <cellStyle name="SAPBEXfilterText 4 2 4" xfId="28068"/>
    <cellStyle name="SAPBEXfilterText 4 2 4 2" xfId="28069"/>
    <cellStyle name="SAPBEXfilterText 4 2 4 2 2" xfId="28070"/>
    <cellStyle name="SAPBEXfilterText 4 2 4 2 2 2" xfId="28071"/>
    <cellStyle name="SAPBEXfilterText 4 2 4 2 2 2 2" xfId="28072"/>
    <cellStyle name="SAPBEXfilterText 4 2 4 2 2 3" xfId="28073"/>
    <cellStyle name="SAPBEXfilterText 4 2 4 2 3" xfId="28074"/>
    <cellStyle name="SAPBEXfilterText 4 2 4 3" xfId="28075"/>
    <cellStyle name="SAPBEXfilterText 4 2 4 3 2" xfId="28076"/>
    <cellStyle name="SAPBEXfilterText 4 2 4 3 2 2" xfId="28077"/>
    <cellStyle name="SAPBEXfilterText 4 2 4 3 3" xfId="28078"/>
    <cellStyle name="SAPBEXfilterText 4 2 4 4" xfId="28079"/>
    <cellStyle name="SAPBEXfilterText 4 2 5" xfId="28080"/>
    <cellStyle name="SAPBEXfilterText 4 2 5 2" xfId="28081"/>
    <cellStyle name="SAPBEXfilterText 4 2 5 2 2" xfId="28082"/>
    <cellStyle name="SAPBEXfilterText 4 2 5 2 2 2" xfId="28083"/>
    <cellStyle name="SAPBEXfilterText 4 2 5 2 2 2 2" xfId="28084"/>
    <cellStyle name="SAPBEXfilterText 4 2 5 2 2 3" xfId="28085"/>
    <cellStyle name="SAPBEXfilterText 4 2 5 2 3" xfId="28086"/>
    <cellStyle name="SAPBEXfilterText 4 2 5 3" xfId="28087"/>
    <cellStyle name="SAPBEXfilterText 4 2 5 3 2" xfId="28088"/>
    <cellStyle name="SAPBEXfilterText 4 2 5 3 2 2" xfId="28089"/>
    <cellStyle name="SAPBEXfilterText 4 2 5 3 3" xfId="28090"/>
    <cellStyle name="SAPBEXfilterText 4 2 5 4" xfId="28091"/>
    <cellStyle name="SAPBEXfilterText 4 2 6" xfId="28092"/>
    <cellStyle name="SAPBEXfilterText 4 2 6 2" xfId="28093"/>
    <cellStyle name="SAPBEXfilterText 4 2 6 2 2" xfId="28094"/>
    <cellStyle name="SAPBEXfilterText 4 2 6 2 2 2" xfId="28095"/>
    <cellStyle name="SAPBEXfilterText 4 2 6 2 2 2 2" xfId="28096"/>
    <cellStyle name="SAPBEXfilterText 4 2 6 2 2 3" xfId="28097"/>
    <cellStyle name="SAPBEXfilterText 4 2 6 2 3" xfId="28098"/>
    <cellStyle name="SAPBEXfilterText 4 2 6 3" xfId="28099"/>
    <cellStyle name="SAPBEXfilterText 4 2 6 3 2" xfId="28100"/>
    <cellStyle name="SAPBEXfilterText 4 2 6 3 2 2" xfId="28101"/>
    <cellStyle name="SAPBEXfilterText 4 2 6 3 3" xfId="28102"/>
    <cellStyle name="SAPBEXfilterText 4 2 6 4" xfId="28103"/>
    <cellStyle name="SAPBEXfilterText 4 2 7" xfId="28104"/>
    <cellStyle name="SAPBEXfilterText 4 2 7 2" xfId="28105"/>
    <cellStyle name="SAPBEXfilterText 4 2 7 2 2" xfId="28106"/>
    <cellStyle name="SAPBEXfilterText 4 2 7 2 2 2" xfId="28107"/>
    <cellStyle name="SAPBEXfilterText 4 2 7 2 2 2 2" xfId="28108"/>
    <cellStyle name="SAPBEXfilterText 4 2 7 2 2 3" xfId="28109"/>
    <cellStyle name="SAPBEXfilterText 4 2 7 2 3" xfId="28110"/>
    <cellStyle name="SAPBEXfilterText 4 2 7 3" xfId="28111"/>
    <cellStyle name="SAPBEXfilterText 4 2 7 3 2" xfId="28112"/>
    <cellStyle name="SAPBEXfilterText 4 2 7 3 2 2" xfId="28113"/>
    <cellStyle name="SAPBEXfilterText 4 2 7 3 3" xfId="28114"/>
    <cellStyle name="SAPBEXfilterText 4 2 7 4" xfId="28115"/>
    <cellStyle name="SAPBEXfilterText 4 2 8" xfId="28116"/>
    <cellStyle name="SAPBEXfilterText 4 2 8 2" xfId="28117"/>
    <cellStyle name="SAPBEXfilterText 4 2 8 2 2" xfId="28118"/>
    <cellStyle name="SAPBEXfilterText 4 2 8 2 2 2" xfId="28119"/>
    <cellStyle name="SAPBEXfilterText 4 2 8 2 3" xfId="28120"/>
    <cellStyle name="SAPBEXfilterText 4 2 8 3" xfId="28121"/>
    <cellStyle name="SAPBEXfilterText 4 2 9" xfId="28122"/>
    <cellStyle name="SAPBEXfilterText 4 2 9 2" xfId="28123"/>
    <cellStyle name="SAPBEXfilterText 4 2 9 2 2" xfId="28124"/>
    <cellStyle name="SAPBEXfilterText 4 2 9 3" xfId="28125"/>
    <cellStyle name="SAPBEXfilterText 4 3" xfId="28126"/>
    <cellStyle name="SAPBEXfilterText 5" xfId="28127"/>
    <cellStyle name="SAPBEXfilterText 5 10" xfId="28128"/>
    <cellStyle name="SAPBEXfilterText 5 11" xfId="28129"/>
    <cellStyle name="SAPBEXfilterText 5 2" xfId="28130"/>
    <cellStyle name="SAPBEXfilterText 5 2 2" xfId="28131"/>
    <cellStyle name="SAPBEXfilterText 5 2 2 2" xfId="28132"/>
    <cellStyle name="SAPBEXfilterText 5 2 2 2 2" xfId="28133"/>
    <cellStyle name="SAPBEXfilterText 5 2 2 2 2 2" xfId="28134"/>
    <cellStyle name="SAPBEXfilterText 5 2 2 2 3" xfId="28135"/>
    <cellStyle name="SAPBEXfilterText 5 2 2 3" xfId="28136"/>
    <cellStyle name="SAPBEXfilterText 5 2 3" xfId="28137"/>
    <cellStyle name="SAPBEXfilterText 5 2 3 2" xfId="28138"/>
    <cellStyle name="SAPBEXfilterText 5 2 3 2 2" xfId="28139"/>
    <cellStyle name="SAPBEXfilterText 5 2 3 3" xfId="28140"/>
    <cellStyle name="SAPBEXfilterText 5 2 4" xfId="28141"/>
    <cellStyle name="SAPBEXfilterText 5 2 5" xfId="28142"/>
    <cellStyle name="SAPBEXfilterText 5 3" xfId="28143"/>
    <cellStyle name="SAPBEXfilterText 5 3 2" xfId="28144"/>
    <cellStyle name="SAPBEXfilterText 5 3 2 2" xfId="28145"/>
    <cellStyle name="SAPBEXfilterText 5 3 2 2 2" xfId="28146"/>
    <cellStyle name="SAPBEXfilterText 5 3 2 2 2 2" xfId="28147"/>
    <cellStyle name="SAPBEXfilterText 5 3 2 2 3" xfId="28148"/>
    <cellStyle name="SAPBEXfilterText 5 3 2 3" xfId="28149"/>
    <cellStyle name="SAPBEXfilterText 5 3 3" xfId="28150"/>
    <cellStyle name="SAPBEXfilterText 5 3 3 2" xfId="28151"/>
    <cellStyle name="SAPBEXfilterText 5 3 3 2 2" xfId="28152"/>
    <cellStyle name="SAPBEXfilterText 5 3 3 3" xfId="28153"/>
    <cellStyle name="SAPBEXfilterText 5 3 4" xfId="28154"/>
    <cellStyle name="SAPBEXfilterText 5 4" xfId="28155"/>
    <cellStyle name="SAPBEXfilterText 5 4 2" xfId="28156"/>
    <cellStyle name="SAPBEXfilterText 5 4 2 2" xfId="28157"/>
    <cellStyle name="SAPBEXfilterText 5 4 2 2 2" xfId="28158"/>
    <cellStyle name="SAPBEXfilterText 5 4 2 2 2 2" xfId="28159"/>
    <cellStyle name="SAPBEXfilterText 5 4 2 2 3" xfId="28160"/>
    <cellStyle name="SAPBEXfilterText 5 4 2 3" xfId="28161"/>
    <cellStyle name="SAPBEXfilterText 5 4 3" xfId="28162"/>
    <cellStyle name="SAPBEXfilterText 5 4 3 2" xfId="28163"/>
    <cellStyle name="SAPBEXfilterText 5 4 3 2 2" xfId="28164"/>
    <cellStyle name="SAPBEXfilterText 5 4 3 3" xfId="28165"/>
    <cellStyle name="SAPBEXfilterText 5 4 4" xfId="28166"/>
    <cellStyle name="SAPBEXfilterText 5 5" xfId="28167"/>
    <cellStyle name="SAPBEXfilterText 5 5 2" xfId="28168"/>
    <cellStyle name="SAPBEXfilterText 5 5 2 2" xfId="28169"/>
    <cellStyle name="SAPBEXfilterText 5 5 2 2 2" xfId="28170"/>
    <cellStyle name="SAPBEXfilterText 5 5 2 2 2 2" xfId="28171"/>
    <cellStyle name="SAPBEXfilterText 5 5 2 2 3" xfId="28172"/>
    <cellStyle name="SAPBEXfilterText 5 5 2 3" xfId="28173"/>
    <cellStyle name="SAPBEXfilterText 5 5 3" xfId="28174"/>
    <cellStyle name="SAPBEXfilterText 5 5 3 2" xfId="28175"/>
    <cellStyle name="SAPBEXfilterText 5 5 3 2 2" xfId="28176"/>
    <cellStyle name="SAPBEXfilterText 5 5 3 3" xfId="28177"/>
    <cellStyle name="SAPBEXfilterText 5 5 4" xfId="28178"/>
    <cellStyle name="SAPBEXfilterText 5 6" xfId="28179"/>
    <cellStyle name="SAPBEXfilterText 5 6 2" xfId="28180"/>
    <cellStyle name="SAPBEXfilterText 5 6 2 2" xfId="28181"/>
    <cellStyle name="SAPBEXfilterText 5 6 2 2 2" xfId="28182"/>
    <cellStyle name="SAPBEXfilterText 5 6 2 2 2 2" xfId="28183"/>
    <cellStyle name="SAPBEXfilterText 5 6 2 2 3" xfId="28184"/>
    <cellStyle name="SAPBEXfilterText 5 6 2 3" xfId="28185"/>
    <cellStyle name="SAPBEXfilterText 5 6 3" xfId="28186"/>
    <cellStyle name="SAPBEXfilterText 5 6 3 2" xfId="28187"/>
    <cellStyle name="SAPBEXfilterText 5 6 3 2 2" xfId="28188"/>
    <cellStyle name="SAPBEXfilterText 5 6 3 3" xfId="28189"/>
    <cellStyle name="SAPBEXfilterText 5 6 4" xfId="28190"/>
    <cellStyle name="SAPBEXfilterText 5 7" xfId="28191"/>
    <cellStyle name="SAPBEXfilterText 5 7 2" xfId="28192"/>
    <cellStyle name="SAPBEXfilterText 5 7 2 2" xfId="28193"/>
    <cellStyle name="SAPBEXfilterText 5 7 2 2 2" xfId="28194"/>
    <cellStyle name="SAPBEXfilterText 5 7 2 2 2 2" xfId="28195"/>
    <cellStyle name="SAPBEXfilterText 5 7 2 2 3" xfId="28196"/>
    <cellStyle name="SAPBEXfilterText 5 7 2 3" xfId="28197"/>
    <cellStyle name="SAPBEXfilterText 5 7 3" xfId="28198"/>
    <cellStyle name="SAPBEXfilterText 5 7 3 2" xfId="28199"/>
    <cellStyle name="SAPBEXfilterText 5 7 3 2 2" xfId="28200"/>
    <cellStyle name="SAPBEXfilterText 5 7 3 3" xfId="28201"/>
    <cellStyle name="SAPBEXfilterText 5 7 4" xfId="28202"/>
    <cellStyle name="SAPBEXfilterText 5 8" xfId="28203"/>
    <cellStyle name="SAPBEXfilterText 5 8 2" xfId="28204"/>
    <cellStyle name="SAPBEXfilterText 5 8 2 2" xfId="28205"/>
    <cellStyle name="SAPBEXfilterText 5 8 2 2 2" xfId="28206"/>
    <cellStyle name="SAPBEXfilterText 5 8 2 3" xfId="28207"/>
    <cellStyle name="SAPBEXfilterText 5 8 3" xfId="28208"/>
    <cellStyle name="SAPBEXfilterText 5 9" xfId="28209"/>
    <cellStyle name="SAPBEXfilterText 5 9 2" xfId="28210"/>
    <cellStyle name="SAPBEXfilterText 5 9 2 2" xfId="28211"/>
    <cellStyle name="SAPBEXfilterText 5 9 3" xfId="28212"/>
    <cellStyle name="SAPBEXfilterText 6" xfId="28213"/>
    <cellStyle name="SAPBEXfilterText 6 2" xfId="28214"/>
    <cellStyle name="SAPBEXfilterText 6 2 2" xfId="28215"/>
    <cellStyle name="SAPBEXfilterText 6 2 2 2" xfId="28216"/>
    <cellStyle name="SAPBEXfilterText 6 2 2 2 2" xfId="28217"/>
    <cellStyle name="SAPBEXfilterText 6 2 2 3" xfId="28218"/>
    <cellStyle name="SAPBEXfilterText 6 2 3" xfId="28219"/>
    <cellStyle name="SAPBEXfilterText 6 2 4" xfId="28220"/>
    <cellStyle name="SAPBEXfilterText 6 3" xfId="28221"/>
    <cellStyle name="SAPBEXfilterText 6 3 2" xfId="28222"/>
    <cellStyle name="SAPBEXfilterText 6 3 2 2" xfId="28223"/>
    <cellStyle name="SAPBEXfilterText 6 3 3" xfId="28224"/>
    <cellStyle name="SAPBEXfilterText 6 4" xfId="28225"/>
    <cellStyle name="SAPBEXfilterText 6 5" xfId="28226"/>
    <cellStyle name="SAPBEXfilterText 7" xfId="28227"/>
    <cellStyle name="SAPBEXfilterText 7 2" xfId="28228"/>
    <cellStyle name="SAPBEXfilterText 7 2 2" xfId="28229"/>
    <cellStyle name="SAPBEXfilterText 7 2 2 2" xfId="28230"/>
    <cellStyle name="SAPBEXfilterText 7 2 2 2 2" xfId="28231"/>
    <cellStyle name="SAPBEXfilterText 7 2 2 3" xfId="28232"/>
    <cellStyle name="SAPBEXfilterText 7 2 3" xfId="28233"/>
    <cellStyle name="SAPBEXfilterText 7 2 4" xfId="28234"/>
    <cellStyle name="SAPBEXfilterText 7 3" xfId="28235"/>
    <cellStyle name="SAPBEXfilterText 7 3 2" xfId="28236"/>
    <cellStyle name="SAPBEXfilterText 7 3 2 2" xfId="28237"/>
    <cellStyle name="SAPBEXfilterText 7 3 3" xfId="28238"/>
    <cellStyle name="SAPBEXfilterText 7 4" xfId="28239"/>
    <cellStyle name="SAPBEXfilterText 7 5" xfId="28240"/>
    <cellStyle name="SAPBEXfilterText 8" xfId="28241"/>
    <cellStyle name="SAPBEXfilterText 8 2" xfId="28242"/>
    <cellStyle name="SAPBEXfilterText 8 2 2" xfId="28243"/>
    <cellStyle name="SAPBEXfilterText 8 2 2 2" xfId="28244"/>
    <cellStyle name="SAPBEXfilterText 8 2 2 2 2" xfId="28245"/>
    <cellStyle name="SAPBEXfilterText 8 2 2 3" xfId="28246"/>
    <cellStyle name="SAPBEXfilterText 8 2 3" xfId="28247"/>
    <cellStyle name="SAPBEXfilterText 8 2 4" xfId="28248"/>
    <cellStyle name="SAPBEXfilterText 8 3" xfId="28249"/>
    <cellStyle name="SAPBEXfilterText 8 3 2" xfId="28250"/>
    <cellStyle name="SAPBEXfilterText 8 3 2 2" xfId="28251"/>
    <cellStyle name="SAPBEXfilterText 8 3 3" xfId="28252"/>
    <cellStyle name="SAPBEXfilterText 8 4" xfId="28253"/>
    <cellStyle name="SAPBEXfilterText 8 5" xfId="28254"/>
    <cellStyle name="SAPBEXfilterText 9" xfId="28255"/>
    <cellStyle name="SAPBEXfilterText 9 2" xfId="28256"/>
    <cellStyle name="SAPBEXfilterText 9 2 2" xfId="28257"/>
    <cellStyle name="SAPBEXfilterText 9 2 2 2" xfId="28258"/>
    <cellStyle name="SAPBEXfilterText 9 2 2 2 2" xfId="28259"/>
    <cellStyle name="SAPBEXfilterText 9 2 2 3" xfId="28260"/>
    <cellStyle name="SAPBEXfilterText 9 2 3" xfId="28261"/>
    <cellStyle name="SAPBEXfilterText 9 2 4" xfId="28262"/>
    <cellStyle name="SAPBEXfilterText 9 3" xfId="28263"/>
    <cellStyle name="SAPBEXfilterText 9 3 2" xfId="28264"/>
    <cellStyle name="SAPBEXfilterText 9 3 2 2" xfId="28265"/>
    <cellStyle name="SAPBEXfilterText 9 3 3" xfId="28266"/>
    <cellStyle name="SAPBEXfilterText 9 4" xfId="28267"/>
    <cellStyle name="SAPBEXfilterText 9 5" xfId="28268"/>
    <cellStyle name="SAPBEXfilterText_010612 Dec Actuals" xfId="28269"/>
    <cellStyle name="SAPBEXformats" xfId="3134"/>
    <cellStyle name="SAPBEXformats 10" xfId="28271"/>
    <cellStyle name="SAPBEXformats 10 2" xfId="28272"/>
    <cellStyle name="SAPBEXformats 10 2 2" xfId="28273"/>
    <cellStyle name="SAPBEXformats 10 2 2 2" xfId="28274"/>
    <cellStyle name="SAPBEXformats 10 3" xfId="28275"/>
    <cellStyle name="SAPBEXformats 10 3 2" xfId="28276"/>
    <cellStyle name="SAPBEXformats 10 4" xfId="28277"/>
    <cellStyle name="SAPBEXformats 11" xfId="28278"/>
    <cellStyle name="SAPBEXformats 11 2" xfId="28279"/>
    <cellStyle name="SAPBEXformats 11 2 2" xfId="28280"/>
    <cellStyle name="SAPBEXformats 11 3" xfId="28281"/>
    <cellStyle name="SAPBEXformats 12" xfId="28282"/>
    <cellStyle name="SAPBEXformats 12 2" xfId="28283"/>
    <cellStyle name="SAPBEXformats 13" xfId="28284"/>
    <cellStyle name="SAPBEXformats 14" xfId="28285"/>
    <cellStyle name="SAPBEXformats 15" xfId="28270"/>
    <cellStyle name="SAPBEXformats 2" xfId="28286"/>
    <cellStyle name="SAPBEXformats 2 10" xfId="28287"/>
    <cellStyle name="SAPBEXformats 2 2" xfId="28288"/>
    <cellStyle name="SAPBEXformats 2 2 2" xfId="28289"/>
    <cellStyle name="SAPBEXformats 2 2 2 2" xfId="28290"/>
    <cellStyle name="SAPBEXformats 2 2 2 2 2" xfId="28291"/>
    <cellStyle name="SAPBEXformats 2 2 2 2 2 2" xfId="28292"/>
    <cellStyle name="SAPBEXformats 2 2 2 3" xfId="28293"/>
    <cellStyle name="SAPBEXformats 2 2 2 3 2" xfId="28294"/>
    <cellStyle name="SAPBEXformats 2 2 2 4" xfId="28295"/>
    <cellStyle name="SAPBEXformats 2 2 3" xfId="28296"/>
    <cellStyle name="SAPBEXformats 2 2 3 2" xfId="28297"/>
    <cellStyle name="SAPBEXformats 2 2 3 2 2" xfId="28298"/>
    <cellStyle name="SAPBEXformats 2 2 3 2 2 2" xfId="28299"/>
    <cellStyle name="SAPBEXformats 2 2 3 3" xfId="28300"/>
    <cellStyle name="SAPBEXformats 2 2 3 3 2" xfId="28301"/>
    <cellStyle name="SAPBEXformats 2 2 3 4" xfId="28302"/>
    <cellStyle name="SAPBEXformats 2 2 4" xfId="28303"/>
    <cellStyle name="SAPBEXformats 2 2 4 2" xfId="28304"/>
    <cellStyle name="SAPBEXformats 2 2 4 2 2" xfId="28305"/>
    <cellStyle name="SAPBEXformats 2 2 4 2 2 2" xfId="28306"/>
    <cellStyle name="SAPBEXformats 2 2 4 3" xfId="28307"/>
    <cellStyle name="SAPBEXformats 2 2 4 3 2" xfId="28308"/>
    <cellStyle name="SAPBEXformats 2 2 4 4" xfId="28309"/>
    <cellStyle name="SAPBEXformats 2 2 5" xfId="28310"/>
    <cellStyle name="SAPBEXformats 2 2 5 2" xfId="28311"/>
    <cellStyle name="SAPBEXformats 2 2 5 2 2" xfId="28312"/>
    <cellStyle name="SAPBEXformats 2 2 5 2 2 2" xfId="28313"/>
    <cellStyle name="SAPBEXformats 2 2 5 3" xfId="28314"/>
    <cellStyle name="SAPBEXformats 2 2 5 3 2" xfId="28315"/>
    <cellStyle name="SAPBEXformats 2 2 5 4" xfId="28316"/>
    <cellStyle name="SAPBEXformats 2 2 6" xfId="28317"/>
    <cellStyle name="SAPBEXformats 2 2 6 2" xfId="28318"/>
    <cellStyle name="SAPBEXformats 2 2 6 2 2" xfId="28319"/>
    <cellStyle name="SAPBEXformats 2 2 6 2 2 2" xfId="28320"/>
    <cellStyle name="SAPBEXformats 2 2 6 3" xfId="28321"/>
    <cellStyle name="SAPBEXformats 2 2 6 3 2" xfId="28322"/>
    <cellStyle name="SAPBEXformats 2 2 6 4" xfId="28323"/>
    <cellStyle name="SAPBEXformats 2 2 7" xfId="28324"/>
    <cellStyle name="SAPBEXformats 2 2 7 2" xfId="28325"/>
    <cellStyle name="SAPBEXformats 2 2 7 2 2" xfId="28326"/>
    <cellStyle name="SAPBEXformats 2 2 7 2 2 2" xfId="28327"/>
    <cellStyle name="SAPBEXformats 2 2 7 3" xfId="28328"/>
    <cellStyle name="SAPBEXformats 2 2 7 3 2" xfId="28329"/>
    <cellStyle name="SAPBEXformats 2 2 7 4" xfId="28330"/>
    <cellStyle name="SAPBEXformats 2 2 8" xfId="28331"/>
    <cellStyle name="SAPBEXformats 2 2 8 2" xfId="28332"/>
    <cellStyle name="SAPBEXformats 2 2 8 2 2" xfId="28333"/>
    <cellStyle name="SAPBEXformats 2 2 8 3" xfId="28334"/>
    <cellStyle name="SAPBEXformats 2 2 9" xfId="28335"/>
    <cellStyle name="SAPBEXformats 2 3" xfId="28336"/>
    <cellStyle name="SAPBEXformats 2 3 2" xfId="28337"/>
    <cellStyle name="SAPBEXformats 2 3 2 2" xfId="28338"/>
    <cellStyle name="SAPBEXformats 2 3 2 2 2" xfId="28339"/>
    <cellStyle name="SAPBEXformats 2 3 2 3" xfId="28340"/>
    <cellStyle name="SAPBEXformats 2 3 3" xfId="28341"/>
    <cellStyle name="SAPBEXformats 2 3 3 2" xfId="28342"/>
    <cellStyle name="SAPBEXformats 2 3 3 3" xfId="28343"/>
    <cellStyle name="SAPBEXformats 2 3 4" xfId="28344"/>
    <cellStyle name="SAPBEXformats 2 3 5" xfId="28345"/>
    <cellStyle name="SAPBEXformats 2 3 6" xfId="28346"/>
    <cellStyle name="SAPBEXformats 2 4" xfId="28347"/>
    <cellStyle name="SAPBEXformats 2 4 2" xfId="28348"/>
    <cellStyle name="SAPBEXformats 2 4 2 2" xfId="28349"/>
    <cellStyle name="SAPBEXformats 2 4 2 2 2" xfId="28350"/>
    <cellStyle name="SAPBEXformats 2 4 3" xfId="28351"/>
    <cellStyle name="SAPBEXformats 2 4 3 2" xfId="28352"/>
    <cellStyle name="SAPBEXformats 2 4 4" xfId="28353"/>
    <cellStyle name="SAPBEXformats 2 5" xfId="28354"/>
    <cellStyle name="SAPBEXformats 2 5 2" xfId="28355"/>
    <cellStyle name="SAPBEXformats 2 5 2 2" xfId="28356"/>
    <cellStyle name="SAPBEXformats 2 5 2 2 2" xfId="28357"/>
    <cellStyle name="SAPBEXformats 2 5 3" xfId="28358"/>
    <cellStyle name="SAPBEXformats 2 5 3 2" xfId="28359"/>
    <cellStyle name="SAPBEXformats 2 5 4" xfId="28360"/>
    <cellStyle name="SAPBEXformats 2 6" xfId="28361"/>
    <cellStyle name="SAPBEXformats 2 6 2" xfId="28362"/>
    <cellStyle name="SAPBEXformats 2 6 2 2" xfId="28363"/>
    <cellStyle name="SAPBEXformats 2 6 2 2 2" xfId="28364"/>
    <cellStyle name="SAPBEXformats 2 6 3" xfId="28365"/>
    <cellStyle name="SAPBEXformats 2 6 3 2" xfId="28366"/>
    <cellStyle name="SAPBEXformats 2 6 4" xfId="28367"/>
    <cellStyle name="SAPBEXformats 2 7" xfId="28368"/>
    <cellStyle name="SAPBEXformats 2 7 2" xfId="28369"/>
    <cellStyle name="SAPBEXformats 2 7 2 2" xfId="28370"/>
    <cellStyle name="SAPBEXformats 2 7 2 2 2" xfId="28371"/>
    <cellStyle name="SAPBEXformats 2 7 3" xfId="28372"/>
    <cellStyle name="SAPBEXformats 2 7 3 2" xfId="28373"/>
    <cellStyle name="SAPBEXformats 2 7 4" xfId="28374"/>
    <cellStyle name="SAPBEXformats 2 8" xfId="28375"/>
    <cellStyle name="SAPBEXformats 2 8 2" xfId="28376"/>
    <cellStyle name="SAPBEXformats 2 8 2 2" xfId="28377"/>
    <cellStyle name="SAPBEXformats 2 8 2 2 2" xfId="28378"/>
    <cellStyle name="SAPBEXformats 2 8 3" xfId="28379"/>
    <cellStyle name="SAPBEXformats 2 8 3 2" xfId="28380"/>
    <cellStyle name="SAPBEXformats 2 8 4" xfId="28381"/>
    <cellStyle name="SAPBEXformats 2 9" xfId="28382"/>
    <cellStyle name="SAPBEXformats 2 9 2" xfId="28383"/>
    <cellStyle name="SAPBEXformats 2 9 2 2" xfId="28384"/>
    <cellStyle name="SAPBEXformats 2 9 3" xfId="28385"/>
    <cellStyle name="SAPBEXformats 3" xfId="28386"/>
    <cellStyle name="SAPBEXformats 3 10" xfId="28387"/>
    <cellStyle name="SAPBEXformats 3 10 2" xfId="28388"/>
    <cellStyle name="SAPBEXformats 3 10 2 2" xfId="28389"/>
    <cellStyle name="SAPBEXformats 3 11" xfId="28390"/>
    <cellStyle name="SAPBEXformats 3 11 2" xfId="28391"/>
    <cellStyle name="SAPBEXformats 3 12" xfId="28392"/>
    <cellStyle name="SAPBEXformats 3 2" xfId="28393"/>
    <cellStyle name="SAPBEXformats 3 2 10" xfId="28394"/>
    <cellStyle name="SAPBEXformats 3 2 2" xfId="28395"/>
    <cellStyle name="SAPBEXformats 3 2 2 2" xfId="28396"/>
    <cellStyle name="SAPBEXformats 3 2 2 2 2" xfId="28397"/>
    <cellStyle name="SAPBEXformats 3 2 2 2 2 2" xfId="28398"/>
    <cellStyle name="SAPBEXformats 3 2 2 3" xfId="28399"/>
    <cellStyle name="SAPBEXformats 3 2 2 3 2" xfId="28400"/>
    <cellStyle name="SAPBEXformats 3 2 3" xfId="28401"/>
    <cellStyle name="SAPBEXformats 3 2 3 2" xfId="28402"/>
    <cellStyle name="SAPBEXformats 3 2 3 2 2" xfId="28403"/>
    <cellStyle name="SAPBEXformats 3 2 3 2 2 2" xfId="28404"/>
    <cellStyle name="SAPBEXformats 3 2 3 3" xfId="28405"/>
    <cellStyle name="SAPBEXformats 3 2 3 3 2" xfId="28406"/>
    <cellStyle name="SAPBEXformats 3 2 4" xfId="28407"/>
    <cellStyle name="SAPBEXformats 3 2 4 2" xfId="28408"/>
    <cellStyle name="SAPBEXformats 3 2 4 2 2" xfId="28409"/>
    <cellStyle name="SAPBEXformats 3 2 4 2 2 2" xfId="28410"/>
    <cellStyle name="SAPBEXformats 3 2 4 3" xfId="28411"/>
    <cellStyle name="SAPBEXformats 3 2 4 3 2" xfId="28412"/>
    <cellStyle name="SAPBEXformats 3 2 5" xfId="28413"/>
    <cellStyle name="SAPBEXformats 3 2 5 2" xfId="28414"/>
    <cellStyle name="SAPBEXformats 3 2 5 2 2" xfId="28415"/>
    <cellStyle name="SAPBEXformats 3 2 5 2 2 2" xfId="28416"/>
    <cellStyle name="SAPBEXformats 3 2 5 3" xfId="28417"/>
    <cellStyle name="SAPBEXformats 3 2 5 3 2" xfId="28418"/>
    <cellStyle name="SAPBEXformats 3 2 6" xfId="28419"/>
    <cellStyle name="SAPBEXformats 3 2 6 2" xfId="28420"/>
    <cellStyle name="SAPBEXformats 3 2 6 2 2" xfId="28421"/>
    <cellStyle name="SAPBEXformats 3 2 6 2 2 2" xfId="28422"/>
    <cellStyle name="SAPBEXformats 3 2 6 3" xfId="28423"/>
    <cellStyle name="SAPBEXformats 3 2 6 3 2" xfId="28424"/>
    <cellStyle name="SAPBEXformats 3 2 7" xfId="28425"/>
    <cellStyle name="SAPBEXformats 3 2 7 2" xfId="28426"/>
    <cellStyle name="SAPBEXformats 3 2 7 2 2" xfId="28427"/>
    <cellStyle name="SAPBEXformats 3 2 7 2 2 2" xfId="28428"/>
    <cellStyle name="SAPBEXformats 3 2 7 3" xfId="28429"/>
    <cellStyle name="SAPBEXformats 3 2 7 3 2" xfId="28430"/>
    <cellStyle name="SAPBEXformats 3 2 8" xfId="28431"/>
    <cellStyle name="SAPBEXformats 3 2 8 2" xfId="28432"/>
    <cellStyle name="SAPBEXformats 3 2 8 2 2" xfId="28433"/>
    <cellStyle name="SAPBEXformats 3 2 9" xfId="28434"/>
    <cellStyle name="SAPBEXformats 3 2 9 2" xfId="28435"/>
    <cellStyle name="SAPBEXformats 3 3" xfId="28436"/>
    <cellStyle name="SAPBEXformats 3 3 2" xfId="28437"/>
    <cellStyle name="SAPBEXformats 3 3 2 2" xfId="28438"/>
    <cellStyle name="SAPBEXformats 3 3 2 2 2" xfId="28439"/>
    <cellStyle name="SAPBEXformats 3 3 2 2 2 2" xfId="28440"/>
    <cellStyle name="SAPBEXformats 3 3 2 3" xfId="28441"/>
    <cellStyle name="SAPBEXformats 3 3 2 3 2" xfId="28442"/>
    <cellStyle name="SAPBEXformats 3 3 3" xfId="28443"/>
    <cellStyle name="SAPBEXformats 3 3 3 2" xfId="28444"/>
    <cellStyle name="SAPBEXformats 3 3 3 2 2" xfId="28445"/>
    <cellStyle name="SAPBEXformats 3 3 3 2 2 2" xfId="28446"/>
    <cellStyle name="SAPBEXformats 3 3 3 3" xfId="28447"/>
    <cellStyle name="SAPBEXformats 3 3 3 3 2" xfId="28448"/>
    <cellStyle name="SAPBEXformats 3 3 4" xfId="28449"/>
    <cellStyle name="SAPBEXformats 3 3 4 2" xfId="28450"/>
    <cellStyle name="SAPBEXformats 3 3 4 2 2" xfId="28451"/>
    <cellStyle name="SAPBEXformats 3 3 4 2 2 2" xfId="28452"/>
    <cellStyle name="SAPBEXformats 3 3 4 3" xfId="28453"/>
    <cellStyle name="SAPBEXformats 3 3 4 3 2" xfId="28454"/>
    <cellStyle name="SAPBEXformats 3 3 5" xfId="28455"/>
    <cellStyle name="SAPBEXformats 3 3 5 2" xfId="28456"/>
    <cellStyle name="SAPBEXformats 3 3 5 2 2" xfId="28457"/>
    <cellStyle name="SAPBEXformats 3 3 5 2 2 2" xfId="28458"/>
    <cellStyle name="SAPBEXformats 3 3 5 3" xfId="28459"/>
    <cellStyle name="SAPBEXformats 3 3 5 3 2" xfId="28460"/>
    <cellStyle name="SAPBEXformats 3 3 6" xfId="28461"/>
    <cellStyle name="SAPBEXformats 3 3 6 2" xfId="28462"/>
    <cellStyle name="SAPBEXformats 3 3 6 2 2" xfId="28463"/>
    <cellStyle name="SAPBEXformats 3 3 6 2 2 2" xfId="28464"/>
    <cellStyle name="SAPBEXformats 3 3 6 3" xfId="28465"/>
    <cellStyle name="SAPBEXformats 3 3 6 3 2" xfId="28466"/>
    <cellStyle name="SAPBEXformats 3 3 7" xfId="28467"/>
    <cellStyle name="SAPBEXformats 3 3 7 2" xfId="28468"/>
    <cellStyle name="SAPBEXformats 3 3 7 2 2" xfId="28469"/>
    <cellStyle name="SAPBEXformats 3 3 7 2 2 2" xfId="28470"/>
    <cellStyle name="SAPBEXformats 3 3 7 3" xfId="28471"/>
    <cellStyle name="SAPBEXformats 3 3 7 3 2" xfId="28472"/>
    <cellStyle name="SAPBEXformats 3 3 8" xfId="28473"/>
    <cellStyle name="SAPBEXformats 3 3 8 2" xfId="28474"/>
    <cellStyle name="SAPBEXformats 3 3 8 2 2" xfId="28475"/>
    <cellStyle name="SAPBEXformats 3 3 9" xfId="28476"/>
    <cellStyle name="SAPBEXformats 3 4" xfId="28477"/>
    <cellStyle name="SAPBEXformats 3 4 2" xfId="28478"/>
    <cellStyle name="SAPBEXformats 3 4 2 2" xfId="28479"/>
    <cellStyle name="SAPBEXformats 3 4 2 2 2" xfId="28480"/>
    <cellStyle name="SAPBEXformats 3 4 3" xfId="28481"/>
    <cellStyle name="SAPBEXformats 3 4 3 2" xfId="28482"/>
    <cellStyle name="SAPBEXformats 3 4 4" xfId="28483"/>
    <cellStyle name="SAPBEXformats 3 5" xfId="28484"/>
    <cellStyle name="SAPBEXformats 3 5 2" xfId="28485"/>
    <cellStyle name="SAPBEXformats 3 5 2 2" xfId="28486"/>
    <cellStyle name="SAPBEXformats 3 5 2 2 2" xfId="28487"/>
    <cellStyle name="SAPBEXformats 3 5 3" xfId="28488"/>
    <cellStyle name="SAPBEXformats 3 5 3 2" xfId="28489"/>
    <cellStyle name="SAPBEXformats 3 5 4" xfId="28490"/>
    <cellStyle name="SAPBEXformats 3 6" xfId="28491"/>
    <cellStyle name="SAPBEXformats 3 6 2" xfId="28492"/>
    <cellStyle name="SAPBEXformats 3 6 2 2" xfId="28493"/>
    <cellStyle name="SAPBEXformats 3 6 2 2 2" xfId="28494"/>
    <cellStyle name="SAPBEXformats 3 6 3" xfId="28495"/>
    <cellStyle name="SAPBEXformats 3 6 3 2" xfId="28496"/>
    <cellStyle name="SAPBEXformats 3 7" xfId="28497"/>
    <cellStyle name="SAPBEXformats 3 7 2" xfId="28498"/>
    <cellStyle name="SAPBEXformats 3 7 2 2" xfId="28499"/>
    <cellStyle name="SAPBEXformats 3 7 2 2 2" xfId="28500"/>
    <cellStyle name="SAPBEXformats 3 7 3" xfId="28501"/>
    <cellStyle name="SAPBEXformats 3 7 3 2" xfId="28502"/>
    <cellStyle name="SAPBEXformats 3 8" xfId="28503"/>
    <cellStyle name="SAPBEXformats 3 8 2" xfId="28504"/>
    <cellStyle name="SAPBEXformats 3 8 2 2" xfId="28505"/>
    <cellStyle name="SAPBEXformats 3 8 2 2 2" xfId="28506"/>
    <cellStyle name="SAPBEXformats 3 8 3" xfId="28507"/>
    <cellStyle name="SAPBEXformats 3 8 3 2" xfId="28508"/>
    <cellStyle name="SAPBEXformats 3 9" xfId="28509"/>
    <cellStyle name="SAPBEXformats 3 9 2" xfId="28510"/>
    <cellStyle name="SAPBEXformats 3 9 2 2" xfId="28511"/>
    <cellStyle name="SAPBEXformats 3 9 2 2 2" xfId="28512"/>
    <cellStyle name="SAPBEXformats 3 9 3" xfId="28513"/>
    <cellStyle name="SAPBEXformats 3 9 3 2" xfId="28514"/>
    <cellStyle name="SAPBEXformats 4" xfId="28515"/>
    <cellStyle name="SAPBEXformats 4 10" xfId="28516"/>
    <cellStyle name="SAPBEXformats 4 2" xfId="28517"/>
    <cellStyle name="SAPBEXformats 4 2 2" xfId="28518"/>
    <cellStyle name="SAPBEXformats 4 2 2 2" xfId="28519"/>
    <cellStyle name="SAPBEXformats 4 2 2 2 2" xfId="28520"/>
    <cellStyle name="SAPBEXformats 4 2 3" xfId="28521"/>
    <cellStyle name="SAPBEXformats 4 2 3 2" xfId="28522"/>
    <cellStyle name="SAPBEXformats 4 2 4" xfId="28523"/>
    <cellStyle name="SAPBEXformats 4 3" xfId="28524"/>
    <cellStyle name="SAPBEXformats 4 3 2" xfId="28525"/>
    <cellStyle name="SAPBEXformats 4 3 2 2" xfId="28526"/>
    <cellStyle name="SAPBEXformats 4 3 2 2 2" xfId="28527"/>
    <cellStyle name="SAPBEXformats 4 3 3" xfId="28528"/>
    <cellStyle name="SAPBEXformats 4 3 3 2" xfId="28529"/>
    <cellStyle name="SAPBEXformats 4 3 4" xfId="28530"/>
    <cellStyle name="SAPBEXformats 4 4" xfId="28531"/>
    <cellStyle name="SAPBEXformats 4 4 2" xfId="28532"/>
    <cellStyle name="SAPBEXformats 4 4 2 2" xfId="28533"/>
    <cellStyle name="SAPBEXformats 4 4 2 2 2" xfId="28534"/>
    <cellStyle name="SAPBEXformats 4 4 3" xfId="28535"/>
    <cellStyle name="SAPBEXformats 4 4 3 2" xfId="28536"/>
    <cellStyle name="SAPBEXformats 4 4 4" xfId="28537"/>
    <cellStyle name="SAPBEXformats 4 5" xfId="28538"/>
    <cellStyle name="SAPBEXformats 4 5 2" xfId="28539"/>
    <cellStyle name="SAPBEXformats 4 5 2 2" xfId="28540"/>
    <cellStyle name="SAPBEXformats 4 5 2 2 2" xfId="28541"/>
    <cellStyle name="SAPBEXformats 4 5 3" xfId="28542"/>
    <cellStyle name="SAPBEXformats 4 5 3 2" xfId="28543"/>
    <cellStyle name="SAPBEXformats 4 5 4" xfId="28544"/>
    <cellStyle name="SAPBEXformats 4 6" xfId="28545"/>
    <cellStyle name="SAPBEXformats 4 6 2" xfId="28546"/>
    <cellStyle name="SAPBEXformats 4 6 2 2" xfId="28547"/>
    <cellStyle name="SAPBEXformats 4 6 2 2 2" xfId="28548"/>
    <cellStyle name="SAPBEXformats 4 6 3" xfId="28549"/>
    <cellStyle name="SAPBEXformats 4 6 3 2" xfId="28550"/>
    <cellStyle name="SAPBEXformats 4 7" xfId="28551"/>
    <cellStyle name="SAPBEXformats 4 7 2" xfId="28552"/>
    <cellStyle name="SAPBEXformats 4 7 2 2" xfId="28553"/>
    <cellStyle name="SAPBEXformats 4 7 2 2 2" xfId="28554"/>
    <cellStyle name="SAPBEXformats 4 7 3" xfId="28555"/>
    <cellStyle name="SAPBEXformats 4 7 3 2" xfId="28556"/>
    <cellStyle name="SAPBEXformats 4 8" xfId="28557"/>
    <cellStyle name="SAPBEXformats 4 8 2" xfId="28558"/>
    <cellStyle name="SAPBEXformats 4 8 2 2" xfId="28559"/>
    <cellStyle name="SAPBEXformats 4 9" xfId="28560"/>
    <cellStyle name="SAPBEXformats 4 9 2" xfId="28561"/>
    <cellStyle name="SAPBEXformats 4 9 2 2" xfId="28562"/>
    <cellStyle name="SAPBEXformats 5" xfId="28563"/>
    <cellStyle name="SAPBEXformats 5 2" xfId="28564"/>
    <cellStyle name="SAPBEXformats 5 2 2" xfId="28565"/>
    <cellStyle name="SAPBEXformats 5 2 2 2" xfId="28566"/>
    <cellStyle name="SAPBEXformats 5 3" xfId="28567"/>
    <cellStyle name="SAPBEXformats 5 3 2" xfId="28568"/>
    <cellStyle name="SAPBEXformats 5 4" xfId="28569"/>
    <cellStyle name="SAPBEXformats 6" xfId="28570"/>
    <cellStyle name="SAPBEXformats 6 2" xfId="28571"/>
    <cellStyle name="SAPBEXformats 6 2 2" xfId="28572"/>
    <cellStyle name="SAPBEXformats 6 2 2 2" xfId="28573"/>
    <cellStyle name="SAPBEXformats 6 3" xfId="28574"/>
    <cellStyle name="SAPBEXformats 6 3 2" xfId="28575"/>
    <cellStyle name="SAPBEXformats 6 4" xfId="28576"/>
    <cellStyle name="SAPBEXformats 7" xfId="28577"/>
    <cellStyle name="SAPBEXformats 7 2" xfId="28578"/>
    <cellStyle name="SAPBEXformats 7 2 2" xfId="28579"/>
    <cellStyle name="SAPBEXformats 7 2 2 2" xfId="28580"/>
    <cellStyle name="SAPBEXformats 7 3" xfId="28581"/>
    <cellStyle name="SAPBEXformats 7 3 2" xfId="28582"/>
    <cellStyle name="SAPBEXformats 7 4" xfId="28583"/>
    <cellStyle name="SAPBEXformats 8" xfId="28584"/>
    <cellStyle name="SAPBEXformats 8 2" xfId="28585"/>
    <cellStyle name="SAPBEXformats 8 2 2" xfId="28586"/>
    <cellStyle name="SAPBEXformats 8 2 2 2" xfId="28587"/>
    <cellStyle name="SAPBEXformats 8 3" xfId="28588"/>
    <cellStyle name="SAPBEXformats 8 3 2" xfId="28589"/>
    <cellStyle name="SAPBEXformats 8 4" xfId="28590"/>
    <cellStyle name="SAPBEXformats 9" xfId="28591"/>
    <cellStyle name="SAPBEXformats 9 2" xfId="28592"/>
    <cellStyle name="SAPBEXformats 9 2 2" xfId="28593"/>
    <cellStyle name="SAPBEXformats 9 2 2 2" xfId="28594"/>
    <cellStyle name="SAPBEXformats 9 3" xfId="28595"/>
    <cellStyle name="SAPBEXformats 9 3 2" xfId="28596"/>
    <cellStyle name="SAPBEXformats 9 4" xfId="28597"/>
    <cellStyle name="SAPBEXformats_010612 Dec Actuals" xfId="28598"/>
    <cellStyle name="SAPBEXheaderItem" xfId="3135"/>
    <cellStyle name="SAPBEXheaderItem 10" xfId="28600"/>
    <cellStyle name="SAPBEXheaderItem 10 2" xfId="28601"/>
    <cellStyle name="SAPBEXheaderItem 10 2 2" xfId="28602"/>
    <cellStyle name="SAPBEXheaderItem 10 2 2 2" xfId="28603"/>
    <cellStyle name="SAPBEXheaderItem 10 2 2 2 2" xfId="28604"/>
    <cellStyle name="SAPBEXheaderItem 10 2 2 3" xfId="28605"/>
    <cellStyle name="SAPBEXheaderItem 10 2 3" xfId="28606"/>
    <cellStyle name="SAPBEXheaderItem 10 3" xfId="28607"/>
    <cellStyle name="SAPBEXheaderItem 10 3 2" xfId="28608"/>
    <cellStyle name="SAPBEXheaderItem 10 3 2 2" xfId="28609"/>
    <cellStyle name="SAPBEXheaderItem 10 3 3" xfId="28610"/>
    <cellStyle name="SAPBEXheaderItem 10 4" xfId="28611"/>
    <cellStyle name="SAPBEXheaderItem 10 5" xfId="28612"/>
    <cellStyle name="SAPBEXheaderItem 11" xfId="28613"/>
    <cellStyle name="SAPBEXheaderItem 11 2" xfId="28614"/>
    <cellStyle name="SAPBEXheaderItem 11 2 2" xfId="28615"/>
    <cellStyle name="SAPBEXheaderItem 11 2 2 2" xfId="28616"/>
    <cellStyle name="SAPBEXheaderItem 11 2 2 2 2" xfId="28617"/>
    <cellStyle name="SAPBEXheaderItem 11 2 2 3" xfId="28618"/>
    <cellStyle name="SAPBEXheaderItem 11 2 3" xfId="28619"/>
    <cellStyle name="SAPBEXheaderItem 11 3" xfId="28620"/>
    <cellStyle name="SAPBEXheaderItem 11 3 2" xfId="28621"/>
    <cellStyle name="SAPBEXheaderItem 11 3 2 2" xfId="28622"/>
    <cellStyle name="SAPBEXheaderItem 11 3 3" xfId="28623"/>
    <cellStyle name="SAPBEXheaderItem 11 4" xfId="28624"/>
    <cellStyle name="SAPBEXheaderItem 11 5" xfId="28625"/>
    <cellStyle name="SAPBEXheaderItem 12" xfId="28626"/>
    <cellStyle name="SAPBEXheaderItem 12 2" xfId="28627"/>
    <cellStyle name="SAPBEXheaderItem 12 2 2" xfId="28628"/>
    <cellStyle name="SAPBEXheaderItem 12 2 2 2" xfId="28629"/>
    <cellStyle name="SAPBEXheaderItem 12 2 3" xfId="28630"/>
    <cellStyle name="SAPBEXheaderItem 12 3" xfId="28631"/>
    <cellStyle name="SAPBEXheaderItem 12 4" xfId="28632"/>
    <cellStyle name="SAPBEXheaderItem 13" xfId="28633"/>
    <cellStyle name="SAPBEXheaderItem 14" xfId="28634"/>
    <cellStyle name="SAPBEXheaderItem 14 2" xfId="28635"/>
    <cellStyle name="SAPBEXheaderItem 14 2 2" xfId="28636"/>
    <cellStyle name="SAPBEXheaderItem 14 3" xfId="28637"/>
    <cellStyle name="SAPBEXheaderItem 15" xfId="28638"/>
    <cellStyle name="SAPBEXheaderItem 16" xfId="28639"/>
    <cellStyle name="SAPBEXheaderItem 17" xfId="28640"/>
    <cellStyle name="SAPBEXheaderItem 18" xfId="28599"/>
    <cellStyle name="SAPBEXheaderItem 2" xfId="3136"/>
    <cellStyle name="SAPBEXheaderItem 2 2" xfId="28641"/>
    <cellStyle name="SAPBEXheaderItem 2 2 2" xfId="28642"/>
    <cellStyle name="SAPBEXheaderItem 2 2 3" xfId="28643"/>
    <cellStyle name="SAPBEXheaderItem 2 2 4" xfId="28644"/>
    <cellStyle name="SAPBEXheaderItem 2 2 5" xfId="28645"/>
    <cellStyle name="SAPBEXheaderItem 2 2 6" xfId="28646"/>
    <cellStyle name="SAPBEXheaderItem 2 2 7" xfId="28647"/>
    <cellStyle name="SAPBEXheaderItem 2 2 8" xfId="28648"/>
    <cellStyle name="SAPBEXheaderItem 2 2 9" xfId="28649"/>
    <cellStyle name="SAPBEXheaderItem 2 3" xfId="28650"/>
    <cellStyle name="SAPBEXheaderItem 2 4" xfId="28651"/>
    <cellStyle name="SAPBEXheaderItem 2 5" xfId="28652"/>
    <cellStyle name="SAPBEXheaderItem 2 6" xfId="28653"/>
    <cellStyle name="SAPBEXheaderItem 2 7" xfId="28654"/>
    <cellStyle name="SAPBEXheaderItem 2 8" xfId="28655"/>
    <cellStyle name="SAPBEXheaderItem 2 9" xfId="28656"/>
    <cellStyle name="SAPBEXheaderItem 3" xfId="3137"/>
    <cellStyle name="SAPBEXheaderItem 3 2" xfId="28657"/>
    <cellStyle name="SAPBEXheaderItem 3 3" xfId="28658"/>
    <cellStyle name="SAPBEXheaderItem 3 4" xfId="28659"/>
    <cellStyle name="SAPBEXheaderItem 3 5" xfId="28660"/>
    <cellStyle name="SAPBEXheaderItem 3 6" xfId="28661"/>
    <cellStyle name="SAPBEXheaderItem 3 7" xfId="28662"/>
    <cellStyle name="SAPBEXheaderItem 3 8" xfId="28663"/>
    <cellStyle name="SAPBEXheaderItem 4" xfId="28664"/>
    <cellStyle name="SAPBEXheaderItem 4 10" xfId="28665"/>
    <cellStyle name="SAPBEXheaderItem 4 10 2" xfId="28666"/>
    <cellStyle name="SAPBEXheaderItem 4 10 2 2" xfId="28667"/>
    <cellStyle name="SAPBEXheaderItem 4 11" xfId="28668"/>
    <cellStyle name="SAPBEXheaderItem 4 11 2" xfId="28669"/>
    <cellStyle name="SAPBEXheaderItem 4 12" xfId="28670"/>
    <cellStyle name="SAPBEXheaderItem 4 2" xfId="28671"/>
    <cellStyle name="SAPBEXheaderItem 4 2 10" xfId="28672"/>
    <cellStyle name="SAPBEXheaderItem 4 2 2" xfId="28673"/>
    <cellStyle name="SAPBEXheaderItem 4 2 2 2" xfId="28674"/>
    <cellStyle name="SAPBEXheaderItem 4 2 2 2 2" xfId="28675"/>
    <cellStyle name="SAPBEXheaderItem 4 2 2 2 2 2" xfId="28676"/>
    <cellStyle name="SAPBEXheaderItem 4 2 2 3" xfId="28677"/>
    <cellStyle name="SAPBEXheaderItem 4 2 2 3 2" xfId="28678"/>
    <cellStyle name="SAPBEXheaderItem 4 2 3" xfId="28679"/>
    <cellStyle name="SAPBEXheaderItem 4 2 3 2" xfId="28680"/>
    <cellStyle name="SAPBEXheaderItem 4 2 3 2 2" xfId="28681"/>
    <cellStyle name="SAPBEXheaderItem 4 2 3 2 2 2" xfId="28682"/>
    <cellStyle name="SAPBEXheaderItem 4 2 3 3" xfId="28683"/>
    <cellStyle name="SAPBEXheaderItem 4 2 3 3 2" xfId="28684"/>
    <cellStyle name="SAPBEXheaderItem 4 2 4" xfId="28685"/>
    <cellStyle name="SAPBEXheaderItem 4 2 4 2" xfId="28686"/>
    <cellStyle name="SAPBEXheaderItem 4 2 4 2 2" xfId="28687"/>
    <cellStyle name="SAPBEXheaderItem 4 2 4 2 2 2" xfId="28688"/>
    <cellStyle name="SAPBEXheaderItem 4 2 4 3" xfId="28689"/>
    <cellStyle name="SAPBEXheaderItem 4 2 4 3 2" xfId="28690"/>
    <cellStyle name="SAPBEXheaderItem 4 2 5" xfId="28691"/>
    <cellStyle name="SAPBEXheaderItem 4 2 5 2" xfId="28692"/>
    <cellStyle name="SAPBEXheaderItem 4 2 5 2 2" xfId="28693"/>
    <cellStyle name="SAPBEXheaderItem 4 2 5 2 2 2" xfId="28694"/>
    <cellStyle name="SAPBEXheaderItem 4 2 5 3" xfId="28695"/>
    <cellStyle name="SAPBEXheaderItem 4 2 5 3 2" xfId="28696"/>
    <cellStyle name="SAPBEXheaderItem 4 2 6" xfId="28697"/>
    <cellStyle name="SAPBEXheaderItem 4 2 6 2" xfId="28698"/>
    <cellStyle name="SAPBEXheaderItem 4 2 6 2 2" xfId="28699"/>
    <cellStyle name="SAPBEXheaderItem 4 2 6 2 2 2" xfId="28700"/>
    <cellStyle name="SAPBEXheaderItem 4 2 6 3" xfId="28701"/>
    <cellStyle name="SAPBEXheaderItem 4 2 6 3 2" xfId="28702"/>
    <cellStyle name="SAPBEXheaderItem 4 2 7" xfId="28703"/>
    <cellStyle name="SAPBEXheaderItem 4 2 7 2" xfId="28704"/>
    <cellStyle name="SAPBEXheaderItem 4 2 7 2 2" xfId="28705"/>
    <cellStyle name="SAPBEXheaderItem 4 2 7 2 2 2" xfId="28706"/>
    <cellStyle name="SAPBEXheaderItem 4 2 7 3" xfId="28707"/>
    <cellStyle name="SAPBEXheaderItem 4 2 7 3 2" xfId="28708"/>
    <cellStyle name="SAPBEXheaderItem 4 2 8" xfId="28709"/>
    <cellStyle name="SAPBEXheaderItem 4 2 8 2" xfId="28710"/>
    <cellStyle name="SAPBEXheaderItem 4 2 8 2 2" xfId="28711"/>
    <cellStyle name="SAPBEXheaderItem 4 2 9" xfId="28712"/>
    <cellStyle name="SAPBEXheaderItem 4 2 9 2" xfId="28713"/>
    <cellStyle name="SAPBEXheaderItem 4 3" xfId="28714"/>
    <cellStyle name="SAPBEXheaderItem 4 3 10" xfId="28715"/>
    <cellStyle name="SAPBEXheaderItem 4 3 11" xfId="28716"/>
    <cellStyle name="SAPBEXheaderItem 4 3 2" xfId="28717"/>
    <cellStyle name="SAPBEXheaderItem 4 3 2 2" xfId="28718"/>
    <cellStyle name="SAPBEXheaderItem 4 3 2 2 2" xfId="28719"/>
    <cellStyle name="SAPBEXheaderItem 4 3 2 2 2 2" xfId="28720"/>
    <cellStyle name="SAPBEXheaderItem 4 3 2 2 2 2 2" xfId="28721"/>
    <cellStyle name="SAPBEXheaderItem 4 3 2 2 2 3" xfId="28722"/>
    <cellStyle name="SAPBEXheaderItem 4 3 2 2 3" xfId="28723"/>
    <cellStyle name="SAPBEXheaderItem 4 3 2 3" xfId="28724"/>
    <cellStyle name="SAPBEXheaderItem 4 3 2 3 2" xfId="28725"/>
    <cellStyle name="SAPBEXheaderItem 4 3 2 3 2 2" xfId="28726"/>
    <cellStyle name="SAPBEXheaderItem 4 3 2 3 3" xfId="28727"/>
    <cellStyle name="SAPBEXheaderItem 4 3 2 4" xfId="28728"/>
    <cellStyle name="SAPBEXheaderItem 4 3 3" xfId="28729"/>
    <cellStyle name="SAPBEXheaderItem 4 3 3 2" xfId="28730"/>
    <cellStyle name="SAPBEXheaderItem 4 3 3 2 2" xfId="28731"/>
    <cellStyle name="SAPBEXheaderItem 4 3 3 2 2 2" xfId="28732"/>
    <cellStyle name="SAPBEXheaderItem 4 3 3 2 2 2 2" xfId="28733"/>
    <cellStyle name="SAPBEXheaderItem 4 3 3 2 2 3" xfId="28734"/>
    <cellStyle name="SAPBEXheaderItem 4 3 3 2 3" xfId="28735"/>
    <cellStyle name="SAPBEXheaderItem 4 3 3 3" xfId="28736"/>
    <cellStyle name="SAPBEXheaderItem 4 3 3 3 2" xfId="28737"/>
    <cellStyle name="SAPBEXheaderItem 4 3 3 3 2 2" xfId="28738"/>
    <cellStyle name="SAPBEXheaderItem 4 3 3 3 3" xfId="28739"/>
    <cellStyle name="SAPBEXheaderItem 4 3 3 4" xfId="28740"/>
    <cellStyle name="SAPBEXheaderItem 4 3 4" xfId="28741"/>
    <cellStyle name="SAPBEXheaderItem 4 3 4 2" xfId="28742"/>
    <cellStyle name="SAPBEXheaderItem 4 3 4 2 2" xfId="28743"/>
    <cellStyle name="SAPBEXheaderItem 4 3 4 2 2 2" xfId="28744"/>
    <cellStyle name="SAPBEXheaderItem 4 3 4 2 2 2 2" xfId="28745"/>
    <cellStyle name="SAPBEXheaderItem 4 3 4 2 2 3" xfId="28746"/>
    <cellStyle name="SAPBEXheaderItem 4 3 4 2 3" xfId="28747"/>
    <cellStyle name="SAPBEXheaderItem 4 3 4 3" xfId="28748"/>
    <cellStyle name="SAPBEXheaderItem 4 3 4 3 2" xfId="28749"/>
    <cellStyle name="SAPBEXheaderItem 4 3 4 3 2 2" xfId="28750"/>
    <cellStyle name="SAPBEXheaderItem 4 3 4 3 3" xfId="28751"/>
    <cellStyle name="SAPBEXheaderItem 4 3 4 4" xfId="28752"/>
    <cellStyle name="SAPBEXheaderItem 4 3 5" xfId="28753"/>
    <cellStyle name="SAPBEXheaderItem 4 3 5 2" xfId="28754"/>
    <cellStyle name="SAPBEXheaderItem 4 3 5 2 2" xfId="28755"/>
    <cellStyle name="SAPBEXheaderItem 4 3 5 2 2 2" xfId="28756"/>
    <cellStyle name="SAPBEXheaderItem 4 3 5 2 2 2 2" xfId="28757"/>
    <cellStyle name="SAPBEXheaderItem 4 3 5 2 2 3" xfId="28758"/>
    <cellStyle name="SAPBEXheaderItem 4 3 5 2 3" xfId="28759"/>
    <cellStyle name="SAPBEXheaderItem 4 3 5 3" xfId="28760"/>
    <cellStyle name="SAPBEXheaderItem 4 3 5 3 2" xfId="28761"/>
    <cellStyle name="SAPBEXheaderItem 4 3 5 3 2 2" xfId="28762"/>
    <cellStyle name="SAPBEXheaderItem 4 3 5 3 3" xfId="28763"/>
    <cellStyle name="SAPBEXheaderItem 4 3 5 4" xfId="28764"/>
    <cellStyle name="SAPBEXheaderItem 4 3 6" xfId="28765"/>
    <cellStyle name="SAPBEXheaderItem 4 3 6 2" xfId="28766"/>
    <cellStyle name="SAPBEXheaderItem 4 3 6 2 2" xfId="28767"/>
    <cellStyle name="SAPBEXheaderItem 4 3 6 2 2 2" xfId="28768"/>
    <cellStyle name="SAPBEXheaderItem 4 3 6 2 2 2 2" xfId="28769"/>
    <cellStyle name="SAPBEXheaderItem 4 3 6 2 2 3" xfId="28770"/>
    <cellStyle name="SAPBEXheaderItem 4 3 6 2 3" xfId="28771"/>
    <cellStyle name="SAPBEXheaderItem 4 3 6 3" xfId="28772"/>
    <cellStyle name="SAPBEXheaderItem 4 3 6 3 2" xfId="28773"/>
    <cellStyle name="SAPBEXheaderItem 4 3 6 3 2 2" xfId="28774"/>
    <cellStyle name="SAPBEXheaderItem 4 3 6 3 3" xfId="28775"/>
    <cellStyle name="SAPBEXheaderItem 4 3 6 4" xfId="28776"/>
    <cellStyle name="SAPBEXheaderItem 4 3 7" xfId="28777"/>
    <cellStyle name="SAPBEXheaderItem 4 3 7 2" xfId="28778"/>
    <cellStyle name="SAPBEXheaderItem 4 3 7 2 2" xfId="28779"/>
    <cellStyle name="SAPBEXheaderItem 4 3 7 2 2 2" xfId="28780"/>
    <cellStyle name="SAPBEXheaderItem 4 3 7 2 2 2 2" xfId="28781"/>
    <cellStyle name="SAPBEXheaderItem 4 3 7 2 2 3" xfId="28782"/>
    <cellStyle name="SAPBEXheaderItem 4 3 7 2 3" xfId="28783"/>
    <cellStyle name="SAPBEXheaderItem 4 3 7 3" xfId="28784"/>
    <cellStyle name="SAPBEXheaderItem 4 3 7 3 2" xfId="28785"/>
    <cellStyle name="SAPBEXheaderItem 4 3 7 3 2 2" xfId="28786"/>
    <cellStyle name="SAPBEXheaderItem 4 3 7 3 3" xfId="28787"/>
    <cellStyle name="SAPBEXheaderItem 4 3 7 4" xfId="28788"/>
    <cellStyle name="SAPBEXheaderItem 4 3 8" xfId="28789"/>
    <cellStyle name="SAPBEXheaderItem 4 3 8 2" xfId="28790"/>
    <cellStyle name="SAPBEXheaderItem 4 3 8 2 2" xfId="28791"/>
    <cellStyle name="SAPBEXheaderItem 4 3 8 2 2 2" xfId="28792"/>
    <cellStyle name="SAPBEXheaderItem 4 3 8 2 3" xfId="28793"/>
    <cellStyle name="SAPBEXheaderItem 4 3 8 3" xfId="28794"/>
    <cellStyle name="SAPBEXheaderItem 4 3 9" xfId="28795"/>
    <cellStyle name="SAPBEXheaderItem 4 3 9 2" xfId="28796"/>
    <cellStyle name="SAPBEXheaderItem 4 3 9 2 2" xfId="28797"/>
    <cellStyle name="SAPBEXheaderItem 4 3 9 3" xfId="28798"/>
    <cellStyle name="SAPBEXheaderItem 4 4" xfId="28799"/>
    <cellStyle name="SAPBEXheaderItem 4 4 2" xfId="28800"/>
    <cellStyle name="SAPBEXheaderItem 4 4 2 2" xfId="28801"/>
    <cellStyle name="SAPBEXheaderItem 4 4 2 2 2" xfId="28802"/>
    <cellStyle name="SAPBEXheaderItem 4 4 3" xfId="28803"/>
    <cellStyle name="SAPBEXheaderItem 4 4 3 2" xfId="28804"/>
    <cellStyle name="SAPBEXheaderItem 4 4 4" xfId="28805"/>
    <cellStyle name="SAPBEXheaderItem 4 5" xfId="28806"/>
    <cellStyle name="SAPBEXheaderItem 4 5 2" xfId="28807"/>
    <cellStyle name="SAPBEXheaderItem 4 5 2 2" xfId="28808"/>
    <cellStyle name="SAPBEXheaderItem 4 5 2 2 2" xfId="28809"/>
    <cellStyle name="SAPBEXheaderItem 4 5 3" xfId="28810"/>
    <cellStyle name="SAPBEXheaderItem 4 5 3 2" xfId="28811"/>
    <cellStyle name="SAPBEXheaderItem 4 5 4" xfId="28812"/>
    <cellStyle name="SAPBEXheaderItem 4 6" xfId="28813"/>
    <cellStyle name="SAPBEXheaderItem 4 6 2" xfId="28814"/>
    <cellStyle name="SAPBEXheaderItem 4 6 2 2" xfId="28815"/>
    <cellStyle name="SAPBEXheaderItem 4 6 2 2 2" xfId="28816"/>
    <cellStyle name="SAPBEXheaderItem 4 6 3" xfId="28817"/>
    <cellStyle name="SAPBEXheaderItem 4 6 3 2" xfId="28818"/>
    <cellStyle name="SAPBEXheaderItem 4 7" xfId="28819"/>
    <cellStyle name="SAPBEXheaderItem 4 7 2" xfId="28820"/>
    <cellStyle name="SAPBEXheaderItem 4 7 2 2" xfId="28821"/>
    <cellStyle name="SAPBEXheaderItem 4 7 2 2 2" xfId="28822"/>
    <cellStyle name="SAPBEXheaderItem 4 7 3" xfId="28823"/>
    <cellStyle name="SAPBEXheaderItem 4 7 3 2" xfId="28824"/>
    <cellStyle name="SAPBEXheaderItem 4 8" xfId="28825"/>
    <cellStyle name="SAPBEXheaderItem 4 8 2" xfId="28826"/>
    <cellStyle name="SAPBEXheaderItem 4 8 2 2" xfId="28827"/>
    <cellStyle name="SAPBEXheaderItem 4 8 2 2 2" xfId="28828"/>
    <cellStyle name="SAPBEXheaderItem 4 8 3" xfId="28829"/>
    <cellStyle name="SAPBEXheaderItem 4 8 3 2" xfId="28830"/>
    <cellStyle name="SAPBEXheaderItem 4 9" xfId="28831"/>
    <cellStyle name="SAPBEXheaderItem 4 9 2" xfId="28832"/>
    <cellStyle name="SAPBEXheaderItem 4 9 2 2" xfId="28833"/>
    <cellStyle name="SAPBEXheaderItem 4 9 2 2 2" xfId="28834"/>
    <cellStyle name="SAPBEXheaderItem 4 9 3" xfId="28835"/>
    <cellStyle name="SAPBEXheaderItem 4 9 3 2" xfId="28836"/>
    <cellStyle name="SAPBEXheaderItem 5" xfId="28837"/>
    <cellStyle name="SAPBEXheaderItem 5 10" xfId="28838"/>
    <cellStyle name="SAPBEXheaderItem 5 11" xfId="28839"/>
    <cellStyle name="SAPBEXheaderItem 5 2" xfId="28840"/>
    <cellStyle name="SAPBEXheaderItem 5 2 2" xfId="28841"/>
    <cellStyle name="SAPBEXheaderItem 5 2 2 2" xfId="28842"/>
    <cellStyle name="SAPBEXheaderItem 5 2 2 2 2" xfId="28843"/>
    <cellStyle name="SAPBEXheaderItem 5 2 2 2 2 2" xfId="28844"/>
    <cellStyle name="SAPBEXheaderItem 5 2 2 2 3" xfId="28845"/>
    <cellStyle name="SAPBEXheaderItem 5 2 2 3" xfId="28846"/>
    <cellStyle name="SAPBEXheaderItem 5 2 3" xfId="28847"/>
    <cellStyle name="SAPBEXheaderItem 5 2 3 2" xfId="28848"/>
    <cellStyle name="SAPBEXheaderItem 5 2 3 2 2" xfId="28849"/>
    <cellStyle name="SAPBEXheaderItem 5 2 3 3" xfId="28850"/>
    <cellStyle name="SAPBEXheaderItem 5 2 4" xfId="28851"/>
    <cellStyle name="SAPBEXheaderItem 5 3" xfId="28852"/>
    <cellStyle name="SAPBEXheaderItem 5 3 2" xfId="28853"/>
    <cellStyle name="SAPBEXheaderItem 5 3 2 2" xfId="28854"/>
    <cellStyle name="SAPBEXheaderItem 5 3 2 2 2" xfId="28855"/>
    <cellStyle name="SAPBEXheaderItem 5 3 2 2 2 2" xfId="28856"/>
    <cellStyle name="SAPBEXheaderItem 5 3 2 2 3" xfId="28857"/>
    <cellStyle name="SAPBEXheaderItem 5 3 2 3" xfId="28858"/>
    <cellStyle name="SAPBEXheaderItem 5 3 3" xfId="28859"/>
    <cellStyle name="SAPBEXheaderItem 5 3 3 2" xfId="28860"/>
    <cellStyle name="SAPBEXheaderItem 5 3 3 2 2" xfId="28861"/>
    <cellStyle name="SAPBEXheaderItem 5 3 3 3" xfId="28862"/>
    <cellStyle name="SAPBEXheaderItem 5 3 4" xfId="28863"/>
    <cellStyle name="SAPBEXheaderItem 5 4" xfId="28864"/>
    <cellStyle name="SAPBEXheaderItem 5 4 2" xfId="28865"/>
    <cellStyle name="SAPBEXheaderItem 5 4 2 2" xfId="28866"/>
    <cellStyle name="SAPBEXheaderItem 5 4 2 2 2" xfId="28867"/>
    <cellStyle name="SAPBEXheaderItem 5 4 2 2 2 2" xfId="28868"/>
    <cellStyle name="SAPBEXheaderItem 5 4 2 2 3" xfId="28869"/>
    <cellStyle name="SAPBEXheaderItem 5 4 2 3" xfId="28870"/>
    <cellStyle name="SAPBEXheaderItem 5 4 3" xfId="28871"/>
    <cellStyle name="SAPBEXheaderItem 5 4 3 2" xfId="28872"/>
    <cellStyle name="SAPBEXheaderItem 5 4 3 2 2" xfId="28873"/>
    <cellStyle name="SAPBEXheaderItem 5 4 3 3" xfId="28874"/>
    <cellStyle name="SAPBEXheaderItem 5 4 4" xfId="28875"/>
    <cellStyle name="SAPBEXheaderItem 5 5" xfId="28876"/>
    <cellStyle name="SAPBEXheaderItem 5 5 2" xfId="28877"/>
    <cellStyle name="SAPBEXheaderItem 5 5 2 2" xfId="28878"/>
    <cellStyle name="SAPBEXheaderItem 5 5 2 2 2" xfId="28879"/>
    <cellStyle name="SAPBEXheaderItem 5 5 2 2 2 2" xfId="28880"/>
    <cellStyle name="SAPBEXheaderItem 5 5 2 2 3" xfId="28881"/>
    <cellStyle name="SAPBEXheaderItem 5 5 2 3" xfId="28882"/>
    <cellStyle name="SAPBEXheaderItem 5 5 3" xfId="28883"/>
    <cellStyle name="SAPBEXheaderItem 5 5 3 2" xfId="28884"/>
    <cellStyle name="SAPBEXheaderItem 5 5 3 2 2" xfId="28885"/>
    <cellStyle name="SAPBEXheaderItem 5 5 3 3" xfId="28886"/>
    <cellStyle name="SAPBEXheaderItem 5 5 4" xfId="28887"/>
    <cellStyle name="SAPBEXheaderItem 5 6" xfId="28888"/>
    <cellStyle name="SAPBEXheaderItem 5 6 2" xfId="28889"/>
    <cellStyle name="SAPBEXheaderItem 5 6 2 2" xfId="28890"/>
    <cellStyle name="SAPBEXheaderItem 5 6 2 2 2" xfId="28891"/>
    <cellStyle name="SAPBEXheaderItem 5 6 2 2 2 2" xfId="28892"/>
    <cellStyle name="SAPBEXheaderItem 5 6 2 2 3" xfId="28893"/>
    <cellStyle name="SAPBEXheaderItem 5 6 2 3" xfId="28894"/>
    <cellStyle name="SAPBEXheaderItem 5 6 3" xfId="28895"/>
    <cellStyle name="SAPBEXheaderItem 5 6 3 2" xfId="28896"/>
    <cellStyle name="SAPBEXheaderItem 5 6 3 2 2" xfId="28897"/>
    <cellStyle name="SAPBEXheaderItem 5 6 3 3" xfId="28898"/>
    <cellStyle name="SAPBEXheaderItem 5 6 4" xfId="28899"/>
    <cellStyle name="SAPBEXheaderItem 5 7" xfId="28900"/>
    <cellStyle name="SAPBEXheaderItem 5 7 2" xfId="28901"/>
    <cellStyle name="SAPBEXheaderItem 5 7 2 2" xfId="28902"/>
    <cellStyle name="SAPBEXheaderItem 5 7 2 2 2" xfId="28903"/>
    <cellStyle name="SAPBEXheaderItem 5 7 2 2 2 2" xfId="28904"/>
    <cellStyle name="SAPBEXheaderItem 5 7 2 2 3" xfId="28905"/>
    <cellStyle name="SAPBEXheaderItem 5 7 2 3" xfId="28906"/>
    <cellStyle name="SAPBEXheaderItem 5 7 3" xfId="28907"/>
    <cellStyle name="SAPBEXheaderItem 5 7 3 2" xfId="28908"/>
    <cellStyle name="SAPBEXheaderItem 5 7 3 2 2" xfId="28909"/>
    <cellStyle name="SAPBEXheaderItem 5 7 3 3" xfId="28910"/>
    <cellStyle name="SAPBEXheaderItem 5 7 4" xfId="28911"/>
    <cellStyle name="SAPBEXheaderItem 5 8" xfId="28912"/>
    <cellStyle name="SAPBEXheaderItem 5 8 2" xfId="28913"/>
    <cellStyle name="SAPBEXheaderItem 5 8 2 2" xfId="28914"/>
    <cellStyle name="SAPBEXheaderItem 5 8 2 2 2" xfId="28915"/>
    <cellStyle name="SAPBEXheaderItem 5 8 2 3" xfId="28916"/>
    <cellStyle name="SAPBEXheaderItem 5 8 3" xfId="28917"/>
    <cellStyle name="SAPBEXheaderItem 5 9" xfId="28918"/>
    <cellStyle name="SAPBEXheaderItem 5 9 2" xfId="28919"/>
    <cellStyle name="SAPBEXheaderItem 5 9 2 2" xfId="28920"/>
    <cellStyle name="SAPBEXheaderItem 5 9 3" xfId="28921"/>
    <cellStyle name="SAPBEXheaderItem 6" xfId="28922"/>
    <cellStyle name="SAPBEXheaderItem 6 2" xfId="28923"/>
    <cellStyle name="SAPBEXheaderItem 6 2 2" xfId="28924"/>
    <cellStyle name="SAPBEXheaderItem 6 2 2 2" xfId="28925"/>
    <cellStyle name="SAPBEXheaderItem 6 2 2 2 2" xfId="28926"/>
    <cellStyle name="SAPBEXheaderItem 6 2 2 3" xfId="28927"/>
    <cellStyle name="SAPBEXheaderItem 6 2 3" xfId="28928"/>
    <cellStyle name="SAPBEXheaderItem 6 3" xfId="28929"/>
    <cellStyle name="SAPBEXheaderItem 6 3 2" xfId="28930"/>
    <cellStyle name="SAPBEXheaderItem 6 3 2 2" xfId="28931"/>
    <cellStyle name="SAPBEXheaderItem 6 3 3" xfId="28932"/>
    <cellStyle name="SAPBEXheaderItem 6 4" xfId="28933"/>
    <cellStyle name="SAPBEXheaderItem 6 5" xfId="28934"/>
    <cellStyle name="SAPBEXheaderItem 7" xfId="28935"/>
    <cellStyle name="SAPBEXheaderItem 7 2" xfId="28936"/>
    <cellStyle name="SAPBEXheaderItem 7 2 2" xfId="28937"/>
    <cellStyle name="SAPBEXheaderItem 7 2 2 2" xfId="28938"/>
    <cellStyle name="SAPBEXheaderItem 7 2 2 2 2" xfId="28939"/>
    <cellStyle name="SAPBEXheaderItem 7 2 2 3" xfId="28940"/>
    <cellStyle name="SAPBEXheaderItem 7 2 3" xfId="28941"/>
    <cellStyle name="SAPBEXheaderItem 7 3" xfId="28942"/>
    <cellStyle name="SAPBEXheaderItem 7 3 2" xfId="28943"/>
    <cellStyle name="SAPBEXheaderItem 7 3 2 2" xfId="28944"/>
    <cellStyle name="SAPBEXheaderItem 7 3 3" xfId="28945"/>
    <cellStyle name="SAPBEXheaderItem 7 4" xfId="28946"/>
    <cellStyle name="SAPBEXheaderItem 7 5" xfId="28947"/>
    <cellStyle name="SAPBEXheaderItem 8" xfId="28948"/>
    <cellStyle name="SAPBEXheaderItem 8 2" xfId="28949"/>
    <cellStyle name="SAPBEXheaderItem 8 2 2" xfId="28950"/>
    <cellStyle name="SAPBEXheaderItem 8 2 2 2" xfId="28951"/>
    <cellStyle name="SAPBEXheaderItem 8 2 2 2 2" xfId="28952"/>
    <cellStyle name="SAPBEXheaderItem 8 2 2 3" xfId="28953"/>
    <cellStyle name="SAPBEXheaderItem 8 2 3" xfId="28954"/>
    <cellStyle name="SAPBEXheaderItem 8 3" xfId="28955"/>
    <cellStyle name="SAPBEXheaderItem 8 3 2" xfId="28956"/>
    <cellStyle name="SAPBEXheaderItem 8 3 2 2" xfId="28957"/>
    <cellStyle name="SAPBEXheaderItem 8 3 3" xfId="28958"/>
    <cellStyle name="SAPBEXheaderItem 8 4" xfId="28959"/>
    <cellStyle name="SAPBEXheaderItem 8 5" xfId="28960"/>
    <cellStyle name="SAPBEXheaderItem 9" xfId="28961"/>
    <cellStyle name="SAPBEXheaderItem 9 2" xfId="28962"/>
    <cellStyle name="SAPBEXheaderItem 9 2 2" xfId="28963"/>
    <cellStyle name="SAPBEXheaderItem 9 2 2 2" xfId="28964"/>
    <cellStyle name="SAPBEXheaderItem 9 2 2 2 2" xfId="28965"/>
    <cellStyle name="SAPBEXheaderItem 9 2 2 3" xfId="28966"/>
    <cellStyle name="SAPBEXheaderItem 9 2 3" xfId="28967"/>
    <cellStyle name="SAPBEXheaderItem 9 3" xfId="28968"/>
    <cellStyle name="SAPBEXheaderItem 9 3 2" xfId="28969"/>
    <cellStyle name="SAPBEXheaderItem 9 3 2 2" xfId="28970"/>
    <cellStyle name="SAPBEXheaderItem 9 3 3" xfId="28971"/>
    <cellStyle name="SAPBEXheaderItem 9 4" xfId="28972"/>
    <cellStyle name="SAPBEXheaderItem 9 5" xfId="28973"/>
    <cellStyle name="SAPBEXheaderItem_010612 Dec Actuals" xfId="28974"/>
    <cellStyle name="SAPBEXheaderText" xfId="3138"/>
    <cellStyle name="SAPBEXheaderText 10" xfId="28976"/>
    <cellStyle name="SAPBEXheaderText 10 2" xfId="28977"/>
    <cellStyle name="SAPBEXheaderText 10 2 2" xfId="28978"/>
    <cellStyle name="SAPBEXheaderText 10 2 2 2" xfId="28979"/>
    <cellStyle name="SAPBEXheaderText 10 2 2 2 2" xfId="28980"/>
    <cellStyle name="SAPBEXheaderText 10 2 2 3" xfId="28981"/>
    <cellStyle name="SAPBEXheaderText 10 2 3" xfId="28982"/>
    <cellStyle name="SAPBEXheaderText 10 3" xfId="28983"/>
    <cellStyle name="SAPBEXheaderText 10 3 2" xfId="28984"/>
    <cellStyle name="SAPBEXheaderText 10 3 2 2" xfId="28985"/>
    <cellStyle name="SAPBEXheaderText 10 3 3" xfId="28986"/>
    <cellStyle name="SAPBEXheaderText 10 4" xfId="28987"/>
    <cellStyle name="SAPBEXheaderText 10 5" xfId="28988"/>
    <cellStyle name="SAPBEXheaderText 11" xfId="28989"/>
    <cellStyle name="SAPBEXheaderText 11 2" xfId="28990"/>
    <cellStyle name="SAPBEXheaderText 11 2 2" xfId="28991"/>
    <cellStyle name="SAPBEXheaderText 11 2 2 2" xfId="28992"/>
    <cellStyle name="SAPBEXheaderText 11 2 2 2 2" xfId="28993"/>
    <cellStyle name="SAPBEXheaderText 11 2 2 3" xfId="28994"/>
    <cellStyle name="SAPBEXheaderText 11 2 3" xfId="28995"/>
    <cellStyle name="SAPBEXheaderText 11 3" xfId="28996"/>
    <cellStyle name="SAPBEXheaderText 11 3 2" xfId="28997"/>
    <cellStyle name="SAPBEXheaderText 11 3 2 2" xfId="28998"/>
    <cellStyle name="SAPBEXheaderText 11 3 3" xfId="28999"/>
    <cellStyle name="SAPBEXheaderText 11 4" xfId="29000"/>
    <cellStyle name="SAPBEXheaderText 11 5" xfId="29001"/>
    <cellStyle name="SAPBEXheaderText 12" xfId="29002"/>
    <cellStyle name="SAPBEXheaderText 12 2" xfId="29003"/>
    <cellStyle name="SAPBEXheaderText 12 2 2" xfId="29004"/>
    <cellStyle name="SAPBEXheaderText 12 2 2 2" xfId="29005"/>
    <cellStyle name="SAPBEXheaderText 12 2 3" xfId="29006"/>
    <cellStyle name="SAPBEXheaderText 12 3" xfId="29007"/>
    <cellStyle name="SAPBEXheaderText 12 4" xfId="29008"/>
    <cellStyle name="SAPBEXheaderText 13" xfId="29009"/>
    <cellStyle name="SAPBEXheaderText 14" xfId="29010"/>
    <cellStyle name="SAPBEXheaderText 14 2" xfId="29011"/>
    <cellStyle name="SAPBEXheaderText 14 2 2" xfId="29012"/>
    <cellStyle name="SAPBEXheaderText 14 3" xfId="29013"/>
    <cellStyle name="SAPBEXheaderText 15" xfId="29014"/>
    <cellStyle name="SAPBEXheaderText 16" xfId="29015"/>
    <cellStyle name="SAPBEXheaderText 17" xfId="29016"/>
    <cellStyle name="SAPBEXheaderText 18" xfId="28975"/>
    <cellStyle name="SAPBEXheaderText 2" xfId="3139"/>
    <cellStyle name="SAPBEXheaderText 2 2" xfId="29017"/>
    <cellStyle name="SAPBEXheaderText 2 2 2" xfId="29018"/>
    <cellStyle name="SAPBEXheaderText 2 2 3" xfId="29019"/>
    <cellStyle name="SAPBEXheaderText 2 2 4" xfId="29020"/>
    <cellStyle name="SAPBEXheaderText 2 2 5" xfId="29021"/>
    <cellStyle name="SAPBEXheaderText 2 2 6" xfId="29022"/>
    <cellStyle name="SAPBEXheaderText 2 2 7" xfId="29023"/>
    <cellStyle name="SAPBEXheaderText 2 2 8" xfId="29024"/>
    <cellStyle name="SAPBEXheaderText 2 2 9" xfId="29025"/>
    <cellStyle name="SAPBEXheaderText 2 3" xfId="29026"/>
    <cellStyle name="SAPBEXheaderText 2 4" xfId="29027"/>
    <cellStyle name="SAPBEXheaderText 2 5" xfId="29028"/>
    <cellStyle name="SAPBEXheaderText 2 6" xfId="29029"/>
    <cellStyle name="SAPBEXheaderText 2 7" xfId="29030"/>
    <cellStyle name="SAPBEXheaderText 2 8" xfId="29031"/>
    <cellStyle name="SAPBEXheaderText 2 9" xfId="29032"/>
    <cellStyle name="SAPBEXheaderText 3" xfId="3140"/>
    <cellStyle name="SAPBEXheaderText 3 2" xfId="29033"/>
    <cellStyle name="SAPBEXheaderText 3 3" xfId="29034"/>
    <cellStyle name="SAPBEXheaderText 3 4" xfId="29035"/>
    <cellStyle name="SAPBEXheaderText 3 5" xfId="29036"/>
    <cellStyle name="SAPBEXheaderText 3 6" xfId="29037"/>
    <cellStyle name="SAPBEXheaderText 3 7" xfId="29038"/>
    <cellStyle name="SAPBEXheaderText 3 8" xfId="29039"/>
    <cellStyle name="SAPBEXheaderText 4" xfId="29040"/>
    <cellStyle name="SAPBEXheaderText 4 10" xfId="29041"/>
    <cellStyle name="SAPBEXheaderText 4 10 2" xfId="29042"/>
    <cellStyle name="SAPBEXheaderText 4 10 2 2" xfId="29043"/>
    <cellStyle name="SAPBEXheaderText 4 11" xfId="29044"/>
    <cellStyle name="SAPBEXheaderText 4 11 2" xfId="29045"/>
    <cellStyle name="SAPBEXheaderText 4 12" xfId="29046"/>
    <cellStyle name="SAPBEXheaderText 4 2" xfId="29047"/>
    <cellStyle name="SAPBEXheaderText 4 2 10" xfId="29048"/>
    <cellStyle name="SAPBEXheaderText 4 2 2" xfId="29049"/>
    <cellStyle name="SAPBEXheaderText 4 2 2 2" xfId="29050"/>
    <cellStyle name="SAPBEXheaderText 4 2 2 2 2" xfId="29051"/>
    <cellStyle name="SAPBEXheaderText 4 2 2 2 2 2" xfId="29052"/>
    <cellStyle name="SAPBEXheaderText 4 2 2 3" xfId="29053"/>
    <cellStyle name="SAPBEXheaderText 4 2 2 3 2" xfId="29054"/>
    <cellStyle name="SAPBEXheaderText 4 2 3" xfId="29055"/>
    <cellStyle name="SAPBEXheaderText 4 2 3 2" xfId="29056"/>
    <cellStyle name="SAPBEXheaderText 4 2 3 2 2" xfId="29057"/>
    <cellStyle name="SAPBEXheaderText 4 2 3 2 2 2" xfId="29058"/>
    <cellStyle name="SAPBEXheaderText 4 2 3 3" xfId="29059"/>
    <cellStyle name="SAPBEXheaderText 4 2 3 3 2" xfId="29060"/>
    <cellStyle name="SAPBEXheaderText 4 2 4" xfId="29061"/>
    <cellStyle name="SAPBEXheaderText 4 2 4 2" xfId="29062"/>
    <cellStyle name="SAPBEXheaderText 4 2 4 2 2" xfId="29063"/>
    <cellStyle name="SAPBEXheaderText 4 2 4 2 2 2" xfId="29064"/>
    <cellStyle name="SAPBEXheaderText 4 2 4 3" xfId="29065"/>
    <cellStyle name="SAPBEXheaderText 4 2 4 3 2" xfId="29066"/>
    <cellStyle name="SAPBEXheaderText 4 2 5" xfId="29067"/>
    <cellStyle name="SAPBEXheaderText 4 2 5 2" xfId="29068"/>
    <cellStyle name="SAPBEXheaderText 4 2 5 2 2" xfId="29069"/>
    <cellStyle name="SAPBEXheaderText 4 2 5 2 2 2" xfId="29070"/>
    <cellStyle name="SAPBEXheaderText 4 2 5 3" xfId="29071"/>
    <cellStyle name="SAPBEXheaderText 4 2 5 3 2" xfId="29072"/>
    <cellStyle name="SAPBEXheaderText 4 2 6" xfId="29073"/>
    <cellStyle name="SAPBEXheaderText 4 2 6 2" xfId="29074"/>
    <cellStyle name="SAPBEXheaderText 4 2 6 2 2" xfId="29075"/>
    <cellStyle name="SAPBEXheaderText 4 2 6 2 2 2" xfId="29076"/>
    <cellStyle name="SAPBEXheaderText 4 2 6 3" xfId="29077"/>
    <cellStyle name="SAPBEXheaderText 4 2 6 3 2" xfId="29078"/>
    <cellStyle name="SAPBEXheaderText 4 2 7" xfId="29079"/>
    <cellStyle name="SAPBEXheaderText 4 2 7 2" xfId="29080"/>
    <cellStyle name="SAPBEXheaderText 4 2 7 2 2" xfId="29081"/>
    <cellStyle name="SAPBEXheaderText 4 2 7 2 2 2" xfId="29082"/>
    <cellStyle name="SAPBEXheaderText 4 2 7 3" xfId="29083"/>
    <cellStyle name="SAPBEXheaderText 4 2 7 3 2" xfId="29084"/>
    <cellStyle name="SAPBEXheaderText 4 2 8" xfId="29085"/>
    <cellStyle name="SAPBEXheaderText 4 2 8 2" xfId="29086"/>
    <cellStyle name="SAPBEXheaderText 4 2 8 2 2" xfId="29087"/>
    <cellStyle name="SAPBEXheaderText 4 2 9" xfId="29088"/>
    <cellStyle name="SAPBEXheaderText 4 2 9 2" xfId="29089"/>
    <cellStyle name="SAPBEXheaderText 4 3" xfId="29090"/>
    <cellStyle name="SAPBEXheaderText 4 3 10" xfId="29091"/>
    <cellStyle name="SAPBEXheaderText 4 3 11" xfId="29092"/>
    <cellStyle name="SAPBEXheaderText 4 3 2" xfId="29093"/>
    <cellStyle name="SAPBEXheaderText 4 3 2 2" xfId="29094"/>
    <cellStyle name="SAPBEXheaderText 4 3 2 2 2" xfId="29095"/>
    <cellStyle name="SAPBEXheaderText 4 3 2 2 2 2" xfId="29096"/>
    <cellStyle name="SAPBEXheaderText 4 3 2 2 2 2 2" xfId="29097"/>
    <cellStyle name="SAPBEXheaderText 4 3 2 2 2 3" xfId="29098"/>
    <cellStyle name="SAPBEXheaderText 4 3 2 2 3" xfId="29099"/>
    <cellStyle name="SAPBEXheaderText 4 3 2 3" xfId="29100"/>
    <cellStyle name="SAPBEXheaderText 4 3 2 3 2" xfId="29101"/>
    <cellStyle name="SAPBEXheaderText 4 3 2 3 2 2" xfId="29102"/>
    <cellStyle name="SAPBEXheaderText 4 3 2 3 3" xfId="29103"/>
    <cellStyle name="SAPBEXheaderText 4 3 2 4" xfId="29104"/>
    <cellStyle name="SAPBEXheaderText 4 3 3" xfId="29105"/>
    <cellStyle name="SAPBEXheaderText 4 3 3 2" xfId="29106"/>
    <cellStyle name="SAPBEXheaderText 4 3 3 2 2" xfId="29107"/>
    <cellStyle name="SAPBEXheaderText 4 3 3 2 2 2" xfId="29108"/>
    <cellStyle name="SAPBEXheaderText 4 3 3 2 2 2 2" xfId="29109"/>
    <cellStyle name="SAPBEXheaderText 4 3 3 2 2 3" xfId="29110"/>
    <cellStyle name="SAPBEXheaderText 4 3 3 2 3" xfId="29111"/>
    <cellStyle name="SAPBEXheaderText 4 3 3 3" xfId="29112"/>
    <cellStyle name="SAPBEXheaderText 4 3 3 3 2" xfId="29113"/>
    <cellStyle name="SAPBEXheaderText 4 3 3 3 2 2" xfId="29114"/>
    <cellStyle name="SAPBEXheaderText 4 3 3 3 3" xfId="29115"/>
    <cellStyle name="SAPBEXheaderText 4 3 3 4" xfId="29116"/>
    <cellStyle name="SAPBEXheaderText 4 3 4" xfId="29117"/>
    <cellStyle name="SAPBEXheaderText 4 3 4 2" xfId="29118"/>
    <cellStyle name="SAPBEXheaderText 4 3 4 2 2" xfId="29119"/>
    <cellStyle name="SAPBEXheaderText 4 3 4 2 2 2" xfId="29120"/>
    <cellStyle name="SAPBEXheaderText 4 3 4 2 2 2 2" xfId="29121"/>
    <cellStyle name="SAPBEXheaderText 4 3 4 2 2 3" xfId="29122"/>
    <cellStyle name="SAPBEXheaderText 4 3 4 2 3" xfId="29123"/>
    <cellStyle name="SAPBEXheaderText 4 3 4 3" xfId="29124"/>
    <cellStyle name="SAPBEXheaderText 4 3 4 3 2" xfId="29125"/>
    <cellStyle name="SAPBEXheaderText 4 3 4 3 2 2" xfId="29126"/>
    <cellStyle name="SAPBEXheaderText 4 3 4 3 3" xfId="29127"/>
    <cellStyle name="SAPBEXheaderText 4 3 4 4" xfId="29128"/>
    <cellStyle name="SAPBEXheaderText 4 3 5" xfId="29129"/>
    <cellStyle name="SAPBEXheaderText 4 3 5 2" xfId="29130"/>
    <cellStyle name="SAPBEXheaderText 4 3 5 2 2" xfId="29131"/>
    <cellStyle name="SAPBEXheaderText 4 3 5 2 2 2" xfId="29132"/>
    <cellStyle name="SAPBEXheaderText 4 3 5 2 2 2 2" xfId="29133"/>
    <cellStyle name="SAPBEXheaderText 4 3 5 2 2 3" xfId="29134"/>
    <cellStyle name="SAPBEXheaderText 4 3 5 2 3" xfId="29135"/>
    <cellStyle name="SAPBEXheaderText 4 3 5 3" xfId="29136"/>
    <cellStyle name="SAPBEXheaderText 4 3 5 3 2" xfId="29137"/>
    <cellStyle name="SAPBEXheaderText 4 3 5 3 2 2" xfId="29138"/>
    <cellStyle name="SAPBEXheaderText 4 3 5 3 3" xfId="29139"/>
    <cellStyle name="SAPBEXheaderText 4 3 5 4" xfId="29140"/>
    <cellStyle name="SAPBEXheaderText 4 3 6" xfId="29141"/>
    <cellStyle name="SAPBEXheaderText 4 3 6 2" xfId="29142"/>
    <cellStyle name="SAPBEXheaderText 4 3 6 2 2" xfId="29143"/>
    <cellStyle name="SAPBEXheaderText 4 3 6 2 2 2" xfId="29144"/>
    <cellStyle name="SAPBEXheaderText 4 3 6 2 2 2 2" xfId="29145"/>
    <cellStyle name="SAPBEXheaderText 4 3 6 2 2 3" xfId="29146"/>
    <cellStyle name="SAPBEXheaderText 4 3 6 2 3" xfId="29147"/>
    <cellStyle name="SAPBEXheaderText 4 3 6 3" xfId="29148"/>
    <cellStyle name="SAPBEXheaderText 4 3 6 3 2" xfId="29149"/>
    <cellStyle name="SAPBEXheaderText 4 3 6 3 2 2" xfId="29150"/>
    <cellStyle name="SAPBEXheaderText 4 3 6 3 3" xfId="29151"/>
    <cellStyle name="SAPBEXheaderText 4 3 6 4" xfId="29152"/>
    <cellStyle name="SAPBEXheaderText 4 3 7" xfId="29153"/>
    <cellStyle name="SAPBEXheaderText 4 3 7 2" xfId="29154"/>
    <cellStyle name="SAPBEXheaderText 4 3 7 2 2" xfId="29155"/>
    <cellStyle name="SAPBEXheaderText 4 3 7 2 2 2" xfId="29156"/>
    <cellStyle name="SAPBEXheaderText 4 3 7 2 2 2 2" xfId="29157"/>
    <cellStyle name="SAPBEXheaderText 4 3 7 2 2 3" xfId="29158"/>
    <cellStyle name="SAPBEXheaderText 4 3 7 2 3" xfId="29159"/>
    <cellStyle name="SAPBEXheaderText 4 3 7 3" xfId="29160"/>
    <cellStyle name="SAPBEXheaderText 4 3 7 3 2" xfId="29161"/>
    <cellStyle name="SAPBEXheaderText 4 3 7 3 2 2" xfId="29162"/>
    <cellStyle name="SAPBEXheaderText 4 3 7 3 3" xfId="29163"/>
    <cellStyle name="SAPBEXheaderText 4 3 7 4" xfId="29164"/>
    <cellStyle name="SAPBEXheaderText 4 3 8" xfId="29165"/>
    <cellStyle name="SAPBEXheaderText 4 3 8 2" xfId="29166"/>
    <cellStyle name="SAPBEXheaderText 4 3 8 2 2" xfId="29167"/>
    <cellStyle name="SAPBEXheaderText 4 3 8 2 2 2" xfId="29168"/>
    <cellStyle name="SAPBEXheaderText 4 3 8 2 3" xfId="29169"/>
    <cellStyle name="SAPBEXheaderText 4 3 8 3" xfId="29170"/>
    <cellStyle name="SAPBEXheaderText 4 3 9" xfId="29171"/>
    <cellStyle name="SAPBEXheaderText 4 3 9 2" xfId="29172"/>
    <cellStyle name="SAPBEXheaderText 4 3 9 2 2" xfId="29173"/>
    <cellStyle name="SAPBEXheaderText 4 3 9 3" xfId="29174"/>
    <cellStyle name="SAPBEXheaderText 4 4" xfId="29175"/>
    <cellStyle name="SAPBEXheaderText 4 4 2" xfId="29176"/>
    <cellStyle name="SAPBEXheaderText 4 4 2 2" xfId="29177"/>
    <cellStyle name="SAPBEXheaderText 4 4 2 2 2" xfId="29178"/>
    <cellStyle name="SAPBEXheaderText 4 4 3" xfId="29179"/>
    <cellStyle name="SAPBEXheaderText 4 4 3 2" xfId="29180"/>
    <cellStyle name="SAPBEXheaderText 4 4 4" xfId="29181"/>
    <cellStyle name="SAPBEXheaderText 4 5" xfId="29182"/>
    <cellStyle name="SAPBEXheaderText 4 5 2" xfId="29183"/>
    <cellStyle name="SAPBEXheaderText 4 5 2 2" xfId="29184"/>
    <cellStyle name="SAPBEXheaderText 4 5 2 2 2" xfId="29185"/>
    <cellStyle name="SAPBEXheaderText 4 5 3" xfId="29186"/>
    <cellStyle name="SAPBEXheaderText 4 5 3 2" xfId="29187"/>
    <cellStyle name="SAPBEXheaderText 4 5 4" xfId="29188"/>
    <cellStyle name="SAPBEXheaderText 4 6" xfId="29189"/>
    <cellStyle name="SAPBEXheaderText 4 6 2" xfId="29190"/>
    <cellStyle name="SAPBEXheaderText 4 6 2 2" xfId="29191"/>
    <cellStyle name="SAPBEXheaderText 4 6 2 2 2" xfId="29192"/>
    <cellStyle name="SAPBEXheaderText 4 6 3" xfId="29193"/>
    <cellStyle name="SAPBEXheaderText 4 6 3 2" xfId="29194"/>
    <cellStyle name="SAPBEXheaderText 4 7" xfId="29195"/>
    <cellStyle name="SAPBEXheaderText 4 7 2" xfId="29196"/>
    <cellStyle name="SAPBEXheaderText 4 7 2 2" xfId="29197"/>
    <cellStyle name="SAPBEXheaderText 4 7 2 2 2" xfId="29198"/>
    <cellStyle name="SAPBEXheaderText 4 7 3" xfId="29199"/>
    <cellStyle name="SAPBEXheaderText 4 7 3 2" xfId="29200"/>
    <cellStyle name="SAPBEXheaderText 4 8" xfId="29201"/>
    <cellStyle name="SAPBEXheaderText 4 8 2" xfId="29202"/>
    <cellStyle name="SAPBEXheaderText 4 8 2 2" xfId="29203"/>
    <cellStyle name="SAPBEXheaderText 4 8 2 2 2" xfId="29204"/>
    <cellStyle name="SAPBEXheaderText 4 8 3" xfId="29205"/>
    <cellStyle name="SAPBEXheaderText 4 8 3 2" xfId="29206"/>
    <cellStyle name="SAPBEXheaderText 4 9" xfId="29207"/>
    <cellStyle name="SAPBEXheaderText 4 9 2" xfId="29208"/>
    <cellStyle name="SAPBEXheaderText 4 9 2 2" xfId="29209"/>
    <cellStyle name="SAPBEXheaderText 4 9 2 2 2" xfId="29210"/>
    <cellStyle name="SAPBEXheaderText 4 9 3" xfId="29211"/>
    <cellStyle name="SAPBEXheaderText 4 9 3 2" xfId="29212"/>
    <cellStyle name="SAPBEXheaderText 5" xfId="29213"/>
    <cellStyle name="SAPBEXheaderText 5 10" xfId="29214"/>
    <cellStyle name="SAPBEXheaderText 5 11" xfId="29215"/>
    <cellStyle name="SAPBEXheaderText 5 2" xfId="29216"/>
    <cellStyle name="SAPBEXheaderText 5 2 2" xfId="29217"/>
    <cellStyle name="SAPBEXheaderText 5 2 2 2" xfId="29218"/>
    <cellStyle name="SAPBEXheaderText 5 2 2 2 2" xfId="29219"/>
    <cellStyle name="SAPBEXheaderText 5 2 2 2 2 2" xfId="29220"/>
    <cellStyle name="SAPBEXheaderText 5 2 2 2 3" xfId="29221"/>
    <cellStyle name="SAPBEXheaderText 5 2 2 3" xfId="29222"/>
    <cellStyle name="SAPBEXheaderText 5 2 3" xfId="29223"/>
    <cellStyle name="SAPBEXheaderText 5 2 3 2" xfId="29224"/>
    <cellStyle name="SAPBEXheaderText 5 2 3 2 2" xfId="29225"/>
    <cellStyle name="SAPBEXheaderText 5 2 3 3" xfId="29226"/>
    <cellStyle name="SAPBEXheaderText 5 2 4" xfId="29227"/>
    <cellStyle name="SAPBEXheaderText 5 3" xfId="29228"/>
    <cellStyle name="SAPBEXheaderText 5 3 2" xfId="29229"/>
    <cellStyle name="SAPBEXheaderText 5 3 2 2" xfId="29230"/>
    <cellStyle name="SAPBEXheaderText 5 3 2 2 2" xfId="29231"/>
    <cellStyle name="SAPBEXheaderText 5 3 2 2 2 2" xfId="29232"/>
    <cellStyle name="SAPBEXheaderText 5 3 2 2 3" xfId="29233"/>
    <cellStyle name="SAPBEXheaderText 5 3 2 3" xfId="29234"/>
    <cellStyle name="SAPBEXheaderText 5 3 3" xfId="29235"/>
    <cellStyle name="SAPBEXheaderText 5 3 3 2" xfId="29236"/>
    <cellStyle name="SAPBEXheaderText 5 3 3 2 2" xfId="29237"/>
    <cellStyle name="SAPBEXheaderText 5 3 3 3" xfId="29238"/>
    <cellStyle name="SAPBEXheaderText 5 3 4" xfId="29239"/>
    <cellStyle name="SAPBEXheaderText 5 4" xfId="29240"/>
    <cellStyle name="SAPBEXheaderText 5 4 2" xfId="29241"/>
    <cellStyle name="SAPBEXheaderText 5 4 2 2" xfId="29242"/>
    <cellStyle name="SAPBEXheaderText 5 4 2 2 2" xfId="29243"/>
    <cellStyle name="SAPBEXheaderText 5 4 2 2 2 2" xfId="29244"/>
    <cellStyle name="SAPBEXheaderText 5 4 2 2 3" xfId="29245"/>
    <cellStyle name="SAPBEXheaderText 5 4 2 3" xfId="29246"/>
    <cellStyle name="SAPBEXheaderText 5 4 3" xfId="29247"/>
    <cellStyle name="SAPBEXheaderText 5 4 3 2" xfId="29248"/>
    <cellStyle name="SAPBEXheaderText 5 4 3 2 2" xfId="29249"/>
    <cellStyle name="SAPBEXheaderText 5 4 3 3" xfId="29250"/>
    <cellStyle name="SAPBEXheaderText 5 4 4" xfId="29251"/>
    <cellStyle name="SAPBEXheaderText 5 5" xfId="29252"/>
    <cellStyle name="SAPBEXheaderText 5 5 2" xfId="29253"/>
    <cellStyle name="SAPBEXheaderText 5 5 2 2" xfId="29254"/>
    <cellStyle name="SAPBEXheaderText 5 5 2 2 2" xfId="29255"/>
    <cellStyle name="SAPBEXheaderText 5 5 2 2 2 2" xfId="29256"/>
    <cellStyle name="SAPBEXheaderText 5 5 2 2 3" xfId="29257"/>
    <cellStyle name="SAPBEXheaderText 5 5 2 3" xfId="29258"/>
    <cellStyle name="SAPBEXheaderText 5 5 3" xfId="29259"/>
    <cellStyle name="SAPBEXheaderText 5 5 3 2" xfId="29260"/>
    <cellStyle name="SAPBEXheaderText 5 5 3 2 2" xfId="29261"/>
    <cellStyle name="SAPBEXheaderText 5 5 3 3" xfId="29262"/>
    <cellStyle name="SAPBEXheaderText 5 5 4" xfId="29263"/>
    <cellStyle name="SAPBEXheaderText 5 6" xfId="29264"/>
    <cellStyle name="SAPBEXheaderText 5 6 2" xfId="29265"/>
    <cellStyle name="SAPBEXheaderText 5 6 2 2" xfId="29266"/>
    <cellStyle name="SAPBEXheaderText 5 6 2 2 2" xfId="29267"/>
    <cellStyle name="SAPBEXheaderText 5 6 2 2 2 2" xfId="29268"/>
    <cellStyle name="SAPBEXheaderText 5 6 2 2 3" xfId="29269"/>
    <cellStyle name="SAPBEXheaderText 5 6 2 3" xfId="29270"/>
    <cellStyle name="SAPBEXheaderText 5 6 3" xfId="29271"/>
    <cellStyle name="SAPBEXheaderText 5 6 3 2" xfId="29272"/>
    <cellStyle name="SAPBEXheaderText 5 6 3 2 2" xfId="29273"/>
    <cellStyle name="SAPBEXheaderText 5 6 3 3" xfId="29274"/>
    <cellStyle name="SAPBEXheaderText 5 6 4" xfId="29275"/>
    <cellStyle name="SAPBEXheaderText 5 7" xfId="29276"/>
    <cellStyle name="SAPBEXheaderText 5 7 2" xfId="29277"/>
    <cellStyle name="SAPBEXheaderText 5 7 2 2" xfId="29278"/>
    <cellStyle name="SAPBEXheaderText 5 7 2 2 2" xfId="29279"/>
    <cellStyle name="SAPBEXheaderText 5 7 2 2 2 2" xfId="29280"/>
    <cellStyle name="SAPBEXheaderText 5 7 2 2 3" xfId="29281"/>
    <cellStyle name="SAPBEXheaderText 5 7 2 3" xfId="29282"/>
    <cellStyle name="SAPBEXheaderText 5 7 3" xfId="29283"/>
    <cellStyle name="SAPBEXheaderText 5 7 3 2" xfId="29284"/>
    <cellStyle name="SAPBEXheaderText 5 7 3 2 2" xfId="29285"/>
    <cellStyle name="SAPBEXheaderText 5 7 3 3" xfId="29286"/>
    <cellStyle name="SAPBEXheaderText 5 7 4" xfId="29287"/>
    <cellStyle name="SAPBEXheaderText 5 8" xfId="29288"/>
    <cellStyle name="SAPBEXheaderText 5 8 2" xfId="29289"/>
    <cellStyle name="SAPBEXheaderText 5 8 2 2" xfId="29290"/>
    <cellStyle name="SAPBEXheaderText 5 8 2 2 2" xfId="29291"/>
    <cellStyle name="SAPBEXheaderText 5 8 2 3" xfId="29292"/>
    <cellStyle name="SAPBEXheaderText 5 8 3" xfId="29293"/>
    <cellStyle name="SAPBEXheaderText 5 9" xfId="29294"/>
    <cellStyle name="SAPBEXheaderText 5 9 2" xfId="29295"/>
    <cellStyle name="SAPBEXheaderText 5 9 2 2" xfId="29296"/>
    <cellStyle name="SAPBEXheaderText 5 9 3" xfId="29297"/>
    <cellStyle name="SAPBEXheaderText 6" xfId="29298"/>
    <cellStyle name="SAPBEXheaderText 6 2" xfId="29299"/>
    <cellStyle name="SAPBEXheaderText 6 2 2" xfId="29300"/>
    <cellStyle name="SAPBEXheaderText 6 2 2 2" xfId="29301"/>
    <cellStyle name="SAPBEXheaderText 6 2 2 2 2" xfId="29302"/>
    <cellStyle name="SAPBEXheaderText 6 2 2 3" xfId="29303"/>
    <cellStyle name="SAPBEXheaderText 6 2 3" xfId="29304"/>
    <cellStyle name="SAPBEXheaderText 6 3" xfId="29305"/>
    <cellStyle name="SAPBEXheaderText 6 3 2" xfId="29306"/>
    <cellStyle name="SAPBEXheaderText 6 3 2 2" xfId="29307"/>
    <cellStyle name="SAPBEXheaderText 6 3 3" xfId="29308"/>
    <cellStyle name="SAPBEXheaderText 6 4" xfId="29309"/>
    <cellStyle name="SAPBEXheaderText 6 5" xfId="29310"/>
    <cellStyle name="SAPBEXheaderText 7" xfId="29311"/>
    <cellStyle name="SAPBEXheaderText 7 2" xfId="29312"/>
    <cellStyle name="SAPBEXheaderText 7 2 2" xfId="29313"/>
    <cellStyle name="SAPBEXheaderText 7 2 2 2" xfId="29314"/>
    <cellStyle name="SAPBEXheaderText 7 2 2 2 2" xfId="29315"/>
    <cellStyle name="SAPBEXheaderText 7 2 2 3" xfId="29316"/>
    <cellStyle name="SAPBEXheaderText 7 2 3" xfId="29317"/>
    <cellStyle name="SAPBEXheaderText 7 3" xfId="29318"/>
    <cellStyle name="SAPBEXheaderText 7 3 2" xfId="29319"/>
    <cellStyle name="SAPBEXheaderText 7 3 2 2" xfId="29320"/>
    <cellStyle name="SAPBEXheaderText 7 3 3" xfId="29321"/>
    <cellStyle name="SAPBEXheaderText 7 4" xfId="29322"/>
    <cellStyle name="SAPBEXheaderText 7 5" xfId="29323"/>
    <cellStyle name="SAPBEXheaderText 8" xfId="29324"/>
    <cellStyle name="SAPBEXheaderText 8 2" xfId="29325"/>
    <cellStyle name="SAPBEXheaderText 8 2 2" xfId="29326"/>
    <cellStyle name="SAPBEXheaderText 8 2 2 2" xfId="29327"/>
    <cellStyle name="SAPBEXheaderText 8 2 2 2 2" xfId="29328"/>
    <cellStyle name="SAPBEXheaderText 8 2 2 3" xfId="29329"/>
    <cellStyle name="SAPBEXheaderText 8 2 3" xfId="29330"/>
    <cellStyle name="SAPBEXheaderText 8 3" xfId="29331"/>
    <cellStyle name="SAPBEXheaderText 8 3 2" xfId="29332"/>
    <cellStyle name="SAPBEXheaderText 8 3 2 2" xfId="29333"/>
    <cellStyle name="SAPBEXheaderText 8 3 3" xfId="29334"/>
    <cellStyle name="SAPBEXheaderText 8 4" xfId="29335"/>
    <cellStyle name="SAPBEXheaderText 8 5" xfId="29336"/>
    <cellStyle name="SAPBEXheaderText 9" xfId="29337"/>
    <cellStyle name="SAPBEXheaderText 9 2" xfId="29338"/>
    <cellStyle name="SAPBEXheaderText 9 2 2" xfId="29339"/>
    <cellStyle name="SAPBEXheaderText 9 2 2 2" xfId="29340"/>
    <cellStyle name="SAPBEXheaderText 9 2 2 2 2" xfId="29341"/>
    <cellStyle name="SAPBEXheaderText 9 2 2 3" xfId="29342"/>
    <cellStyle name="SAPBEXheaderText 9 2 3" xfId="29343"/>
    <cellStyle name="SAPBEXheaderText 9 3" xfId="29344"/>
    <cellStyle name="SAPBEXheaderText 9 3 2" xfId="29345"/>
    <cellStyle name="SAPBEXheaderText 9 3 2 2" xfId="29346"/>
    <cellStyle name="SAPBEXheaderText 9 3 3" xfId="29347"/>
    <cellStyle name="SAPBEXheaderText 9 4" xfId="29348"/>
    <cellStyle name="SAPBEXheaderText 9 5" xfId="29349"/>
    <cellStyle name="SAPBEXheaderText_010612 Dec Actuals" xfId="29350"/>
    <cellStyle name="SAPBEXHLevel0" xfId="3141"/>
    <cellStyle name="SAPBEXHLevel0 10" xfId="29351"/>
    <cellStyle name="SAPBEXHLevel0 10 2" xfId="29352"/>
    <cellStyle name="SAPBEXHLevel0 10 2 2" xfId="29353"/>
    <cellStyle name="SAPBEXHLevel0 10 2 2 2" xfId="29354"/>
    <cellStyle name="SAPBEXHLevel0 10 3" xfId="29355"/>
    <cellStyle name="SAPBEXHLevel0 10 3 2" xfId="29356"/>
    <cellStyle name="SAPBEXHLevel0 10 4" xfId="29357"/>
    <cellStyle name="SAPBEXHLevel0 11" xfId="29358"/>
    <cellStyle name="SAPBEXHLevel0 11 2" xfId="29359"/>
    <cellStyle name="SAPBEXHLevel0 11 2 2" xfId="29360"/>
    <cellStyle name="SAPBEXHLevel0 11 2 2 2" xfId="29361"/>
    <cellStyle name="SAPBEXHLevel0 11 3" xfId="29362"/>
    <cellStyle name="SAPBEXHLevel0 11 3 2" xfId="29363"/>
    <cellStyle name="SAPBEXHLevel0 11 4" xfId="29364"/>
    <cellStyle name="SAPBEXHLevel0 12" xfId="29365"/>
    <cellStyle name="SAPBEXHLevel0 12 2" xfId="29366"/>
    <cellStyle name="SAPBEXHLevel0 12 2 2" xfId="29367"/>
    <cellStyle name="SAPBEXHLevel0 12 3" xfId="29368"/>
    <cellStyle name="SAPBEXHLevel0 13" xfId="29369"/>
    <cellStyle name="SAPBEXHLevel0 14" xfId="29370"/>
    <cellStyle name="SAPBEXHLevel0 15" xfId="29371"/>
    <cellStyle name="SAPBEXHLevel0 16" xfId="29372"/>
    <cellStyle name="SAPBEXHLevel0 2" xfId="3142"/>
    <cellStyle name="SAPBEXHLevel0 2 10" xfId="29373"/>
    <cellStyle name="SAPBEXHLevel0 2 10 2" xfId="29374"/>
    <cellStyle name="SAPBEXHLevel0 2 10 3" xfId="29375"/>
    <cellStyle name="SAPBEXHLevel0 2 11" xfId="29376"/>
    <cellStyle name="SAPBEXHLevel0 2 2" xfId="29377"/>
    <cellStyle name="SAPBEXHLevel0 2 2 10" xfId="29378"/>
    <cellStyle name="SAPBEXHLevel0 2 2 2" xfId="29379"/>
    <cellStyle name="SAPBEXHLevel0 2 2 2 2" xfId="29380"/>
    <cellStyle name="SAPBEXHLevel0 2 2 2 2 2" xfId="29381"/>
    <cellStyle name="SAPBEXHLevel0 2 2 2 2 2 2" xfId="29382"/>
    <cellStyle name="SAPBEXHLevel0 2 2 2 2 3" xfId="29383"/>
    <cellStyle name="SAPBEXHLevel0 2 2 2 3" xfId="29384"/>
    <cellStyle name="SAPBEXHLevel0 2 2 2 3 2" xfId="29385"/>
    <cellStyle name="SAPBEXHLevel0 2 2 2 4" xfId="29386"/>
    <cellStyle name="SAPBEXHLevel0 2 2 3" xfId="29387"/>
    <cellStyle name="SAPBEXHLevel0 2 2 3 2" xfId="29388"/>
    <cellStyle name="SAPBEXHLevel0 2 2 3 2 2" xfId="29389"/>
    <cellStyle name="SAPBEXHLevel0 2 2 3 2 2 2" xfId="29390"/>
    <cellStyle name="SAPBEXHLevel0 2 2 3 2 3" xfId="29391"/>
    <cellStyle name="SAPBEXHLevel0 2 2 3 3" xfId="29392"/>
    <cellStyle name="SAPBEXHLevel0 2 2 3 3 2" xfId="29393"/>
    <cellStyle name="SAPBEXHLevel0 2 2 3 4" xfId="29394"/>
    <cellStyle name="SAPBEXHLevel0 2 2 4" xfId="29395"/>
    <cellStyle name="SAPBEXHLevel0 2 2 4 2" xfId="29396"/>
    <cellStyle name="SAPBEXHLevel0 2 2 4 2 2" xfId="29397"/>
    <cellStyle name="SAPBEXHLevel0 2 2 4 2 2 2" xfId="29398"/>
    <cellStyle name="SAPBEXHLevel0 2 2 4 2 3" xfId="29399"/>
    <cellStyle name="SAPBEXHLevel0 2 2 4 3" xfId="29400"/>
    <cellStyle name="SAPBEXHLevel0 2 2 4 3 2" xfId="29401"/>
    <cellStyle name="SAPBEXHLevel0 2 2 4 4" xfId="29402"/>
    <cellStyle name="SAPBEXHLevel0 2 2 5" xfId="29403"/>
    <cellStyle name="SAPBEXHLevel0 2 2 5 2" xfId="29404"/>
    <cellStyle name="SAPBEXHLevel0 2 2 5 2 2" xfId="29405"/>
    <cellStyle name="SAPBEXHLevel0 2 2 5 2 2 2" xfId="29406"/>
    <cellStyle name="SAPBEXHLevel0 2 2 5 2 3" xfId="29407"/>
    <cellStyle name="SAPBEXHLevel0 2 2 5 3" xfId="29408"/>
    <cellStyle name="SAPBEXHLevel0 2 2 5 3 2" xfId="29409"/>
    <cellStyle name="SAPBEXHLevel0 2 2 5 4" xfId="29410"/>
    <cellStyle name="SAPBEXHLevel0 2 2 6" xfId="29411"/>
    <cellStyle name="SAPBEXHLevel0 2 2 6 2" xfId="29412"/>
    <cellStyle name="SAPBEXHLevel0 2 2 6 2 2" xfId="29413"/>
    <cellStyle name="SAPBEXHLevel0 2 2 6 2 2 2" xfId="29414"/>
    <cellStyle name="SAPBEXHLevel0 2 2 6 2 3" xfId="29415"/>
    <cellStyle name="SAPBEXHLevel0 2 2 6 3" xfId="29416"/>
    <cellStyle name="SAPBEXHLevel0 2 2 6 3 2" xfId="29417"/>
    <cellStyle name="SAPBEXHLevel0 2 2 6 4" xfId="29418"/>
    <cellStyle name="SAPBEXHLevel0 2 2 7" xfId="29419"/>
    <cellStyle name="SAPBEXHLevel0 2 2 7 2" xfId="29420"/>
    <cellStyle name="SAPBEXHLevel0 2 2 7 2 2" xfId="29421"/>
    <cellStyle name="SAPBEXHLevel0 2 2 7 2 2 2" xfId="29422"/>
    <cellStyle name="SAPBEXHLevel0 2 2 7 2 3" xfId="29423"/>
    <cellStyle name="SAPBEXHLevel0 2 2 7 3" xfId="29424"/>
    <cellStyle name="SAPBEXHLevel0 2 2 7 3 2" xfId="29425"/>
    <cellStyle name="SAPBEXHLevel0 2 2 7 4" xfId="29426"/>
    <cellStyle name="SAPBEXHLevel0 2 2 8" xfId="29427"/>
    <cellStyle name="SAPBEXHLevel0 2 2 8 2" xfId="29428"/>
    <cellStyle name="SAPBEXHLevel0 2 2 8 2 2" xfId="29429"/>
    <cellStyle name="SAPBEXHLevel0 2 2 8 2 3" xfId="29430"/>
    <cellStyle name="SAPBEXHLevel0 2 2 8 3" xfId="29431"/>
    <cellStyle name="SAPBEXHLevel0 2 2 9" xfId="29432"/>
    <cellStyle name="SAPBEXHLevel0 2 2 9 2" xfId="29433"/>
    <cellStyle name="SAPBEXHLevel0 2 3" xfId="29434"/>
    <cellStyle name="SAPBEXHLevel0 2 3 2" xfId="29435"/>
    <cellStyle name="SAPBEXHLevel0 2 3 2 2" xfId="29436"/>
    <cellStyle name="SAPBEXHLevel0 2 3 2 2 2" xfId="29437"/>
    <cellStyle name="SAPBEXHLevel0 2 3 2 2 3" xfId="29438"/>
    <cellStyle name="SAPBEXHLevel0 2 3 2 3" xfId="29439"/>
    <cellStyle name="SAPBEXHLevel0 2 3 3" xfId="29440"/>
    <cellStyle name="SAPBEXHLevel0 2 3 3 2" xfId="29441"/>
    <cellStyle name="SAPBEXHLevel0 2 3 3 2 2" xfId="29442"/>
    <cellStyle name="SAPBEXHLevel0 2 3 3 3" xfId="29443"/>
    <cellStyle name="SAPBEXHLevel0 2 3 4" xfId="29444"/>
    <cellStyle name="SAPBEXHLevel0 2 3 4 2" xfId="29445"/>
    <cellStyle name="SAPBEXHLevel0 2 3 5" xfId="29446"/>
    <cellStyle name="SAPBEXHLevel0 2 3 5 2" xfId="29447"/>
    <cellStyle name="SAPBEXHLevel0 2 3 6" xfId="29448"/>
    <cellStyle name="SAPBEXHLevel0 2 3 7" xfId="29449"/>
    <cellStyle name="SAPBEXHLevel0 2 4" xfId="29450"/>
    <cellStyle name="SAPBEXHLevel0 2 4 2" xfId="29451"/>
    <cellStyle name="SAPBEXHLevel0 2 4 2 2" xfId="29452"/>
    <cellStyle name="SAPBEXHLevel0 2 4 2 2 2" xfId="29453"/>
    <cellStyle name="SAPBEXHLevel0 2 4 3" xfId="29454"/>
    <cellStyle name="SAPBEXHLevel0 2 4 3 2" xfId="29455"/>
    <cellStyle name="SAPBEXHLevel0 2 4 4" xfId="29456"/>
    <cellStyle name="SAPBEXHLevel0 2 5" xfId="29457"/>
    <cellStyle name="SAPBEXHLevel0 2 5 2" xfId="29458"/>
    <cellStyle name="SAPBEXHLevel0 2 5 2 2" xfId="29459"/>
    <cellStyle name="SAPBEXHLevel0 2 5 2 2 2" xfId="29460"/>
    <cellStyle name="SAPBEXHLevel0 2 5 3" xfId="29461"/>
    <cellStyle name="SAPBEXHLevel0 2 5 3 2" xfId="29462"/>
    <cellStyle name="SAPBEXHLevel0 2 5 4" xfId="29463"/>
    <cellStyle name="SAPBEXHLevel0 2 6" xfId="29464"/>
    <cellStyle name="SAPBEXHLevel0 2 6 2" xfId="29465"/>
    <cellStyle name="SAPBEXHLevel0 2 6 2 2" xfId="29466"/>
    <cellStyle name="SAPBEXHLevel0 2 6 2 2 2" xfId="29467"/>
    <cellStyle name="SAPBEXHLevel0 2 6 3" xfId="29468"/>
    <cellStyle name="SAPBEXHLevel0 2 6 3 2" xfId="29469"/>
    <cellStyle name="SAPBEXHLevel0 2 6 4" xfId="29470"/>
    <cellStyle name="SAPBEXHLevel0 2 7" xfId="29471"/>
    <cellStyle name="SAPBEXHLevel0 2 7 2" xfId="29472"/>
    <cellStyle name="SAPBEXHLevel0 2 7 2 2" xfId="29473"/>
    <cellStyle name="SAPBEXHLevel0 2 7 2 2 2" xfId="29474"/>
    <cellStyle name="SAPBEXHLevel0 2 7 3" xfId="29475"/>
    <cellStyle name="SAPBEXHLevel0 2 7 3 2" xfId="29476"/>
    <cellStyle name="SAPBEXHLevel0 2 7 4" xfId="29477"/>
    <cellStyle name="SAPBEXHLevel0 2 8" xfId="29478"/>
    <cellStyle name="SAPBEXHLevel0 2 8 2" xfId="29479"/>
    <cellStyle name="SAPBEXHLevel0 2 8 2 2" xfId="29480"/>
    <cellStyle name="SAPBEXHLevel0 2 8 2 2 2" xfId="29481"/>
    <cellStyle name="SAPBEXHLevel0 2 8 3" xfId="29482"/>
    <cellStyle name="SAPBEXHLevel0 2 8 3 2" xfId="29483"/>
    <cellStyle name="SAPBEXHLevel0 2 8 4" xfId="29484"/>
    <cellStyle name="SAPBEXHLevel0 2 9" xfId="29485"/>
    <cellStyle name="SAPBEXHLevel0 2 9 2" xfId="29486"/>
    <cellStyle name="SAPBEXHLevel0 2 9 2 2" xfId="29487"/>
    <cellStyle name="SAPBEXHLevel0 2 9 3" xfId="29488"/>
    <cellStyle name="SAPBEXHLevel0 2_7. Capital ASM Mar 2" xfId="29489"/>
    <cellStyle name="SAPBEXHLevel0 3" xfId="3143"/>
    <cellStyle name="SAPBEXHLevel0 3 10" xfId="29490"/>
    <cellStyle name="SAPBEXHLevel0 3 10 2" xfId="29491"/>
    <cellStyle name="SAPBEXHLevel0 3 11" xfId="29492"/>
    <cellStyle name="SAPBEXHLevel0 3 2" xfId="29493"/>
    <cellStyle name="SAPBEXHLevel0 3 2 10" xfId="29494"/>
    <cellStyle name="SAPBEXHLevel0 3 2 2" xfId="29495"/>
    <cellStyle name="SAPBEXHLevel0 3 2 2 2" xfId="29496"/>
    <cellStyle name="SAPBEXHLevel0 3 2 2 2 2" xfId="29497"/>
    <cellStyle name="SAPBEXHLevel0 3 2 2 2 2 2" xfId="29498"/>
    <cellStyle name="SAPBEXHLevel0 3 2 2 3" xfId="29499"/>
    <cellStyle name="SAPBEXHLevel0 3 2 2 3 2" xfId="29500"/>
    <cellStyle name="SAPBEXHLevel0 3 2 2 4" xfId="29501"/>
    <cellStyle name="SAPBEXHLevel0 3 2 3" xfId="29502"/>
    <cellStyle name="SAPBEXHLevel0 3 2 3 2" xfId="29503"/>
    <cellStyle name="SAPBEXHLevel0 3 2 3 2 2" xfId="29504"/>
    <cellStyle name="SAPBEXHLevel0 3 2 3 2 2 2" xfId="29505"/>
    <cellStyle name="SAPBEXHLevel0 3 2 3 3" xfId="29506"/>
    <cellStyle name="SAPBEXHLevel0 3 2 3 3 2" xfId="29507"/>
    <cellStyle name="SAPBEXHLevel0 3 2 4" xfId="29508"/>
    <cellStyle name="SAPBEXHLevel0 3 2 4 2" xfId="29509"/>
    <cellStyle name="SAPBEXHLevel0 3 2 4 2 2" xfId="29510"/>
    <cellStyle name="SAPBEXHLevel0 3 2 4 2 2 2" xfId="29511"/>
    <cellStyle name="SAPBEXHLevel0 3 2 4 3" xfId="29512"/>
    <cellStyle name="SAPBEXHLevel0 3 2 4 3 2" xfId="29513"/>
    <cellStyle name="SAPBEXHLevel0 3 2 5" xfId="29514"/>
    <cellStyle name="SAPBEXHLevel0 3 2 5 2" xfId="29515"/>
    <cellStyle name="SAPBEXHLevel0 3 2 5 2 2" xfId="29516"/>
    <cellStyle name="SAPBEXHLevel0 3 2 5 2 2 2" xfId="29517"/>
    <cellStyle name="SAPBEXHLevel0 3 2 5 3" xfId="29518"/>
    <cellStyle name="SAPBEXHLevel0 3 2 5 3 2" xfId="29519"/>
    <cellStyle name="SAPBEXHLevel0 3 2 6" xfId="29520"/>
    <cellStyle name="SAPBEXHLevel0 3 2 6 2" xfId="29521"/>
    <cellStyle name="SAPBEXHLevel0 3 2 6 2 2" xfId="29522"/>
    <cellStyle name="SAPBEXHLevel0 3 2 6 2 2 2" xfId="29523"/>
    <cellStyle name="SAPBEXHLevel0 3 2 6 3" xfId="29524"/>
    <cellStyle name="SAPBEXHLevel0 3 2 6 3 2" xfId="29525"/>
    <cellStyle name="SAPBEXHLevel0 3 2 7" xfId="29526"/>
    <cellStyle name="SAPBEXHLevel0 3 2 7 2" xfId="29527"/>
    <cellStyle name="SAPBEXHLevel0 3 2 7 2 2" xfId="29528"/>
    <cellStyle name="SAPBEXHLevel0 3 2 7 2 2 2" xfId="29529"/>
    <cellStyle name="SAPBEXHLevel0 3 2 7 3" xfId="29530"/>
    <cellStyle name="SAPBEXHLevel0 3 2 7 3 2" xfId="29531"/>
    <cellStyle name="SAPBEXHLevel0 3 2 8" xfId="29532"/>
    <cellStyle name="SAPBEXHLevel0 3 2 8 2" xfId="29533"/>
    <cellStyle name="SAPBEXHLevel0 3 2 8 2 2" xfId="29534"/>
    <cellStyle name="SAPBEXHLevel0 3 2 9" xfId="29535"/>
    <cellStyle name="SAPBEXHLevel0 3 2 9 2" xfId="29536"/>
    <cellStyle name="SAPBEXHLevel0 3 3" xfId="29537"/>
    <cellStyle name="SAPBEXHLevel0 3 3 2" xfId="29538"/>
    <cellStyle name="SAPBEXHLevel0 3 3 2 2" xfId="29539"/>
    <cellStyle name="SAPBEXHLevel0 3 3 2 2 2" xfId="29540"/>
    <cellStyle name="SAPBEXHLevel0 3 3 2 3" xfId="29541"/>
    <cellStyle name="SAPBEXHLevel0 3 3 3" xfId="29542"/>
    <cellStyle name="SAPBEXHLevel0 3 3 3 2" xfId="29543"/>
    <cellStyle name="SAPBEXHLevel0 3 3 4" xfId="29544"/>
    <cellStyle name="SAPBEXHLevel0 3 4" xfId="29545"/>
    <cellStyle name="SAPBEXHLevel0 3 4 2" xfId="29546"/>
    <cellStyle name="SAPBEXHLevel0 3 4 2 2" xfId="29547"/>
    <cellStyle name="SAPBEXHLevel0 3 4 2 2 2" xfId="29548"/>
    <cellStyle name="SAPBEXHLevel0 3 4 2 3" xfId="29549"/>
    <cellStyle name="SAPBEXHLevel0 3 4 3" xfId="29550"/>
    <cellStyle name="SAPBEXHLevel0 3 4 3 2" xfId="29551"/>
    <cellStyle name="SAPBEXHLevel0 3 4 4" xfId="29552"/>
    <cellStyle name="SAPBEXHLevel0 3 5" xfId="29553"/>
    <cellStyle name="SAPBEXHLevel0 3 5 2" xfId="29554"/>
    <cellStyle name="SAPBEXHLevel0 3 5 2 2" xfId="29555"/>
    <cellStyle name="SAPBEXHLevel0 3 5 2 2 2" xfId="29556"/>
    <cellStyle name="SAPBEXHLevel0 3 5 2 3" xfId="29557"/>
    <cellStyle name="SAPBEXHLevel0 3 5 3" xfId="29558"/>
    <cellStyle name="SAPBEXHLevel0 3 5 3 2" xfId="29559"/>
    <cellStyle name="SAPBEXHLevel0 3 5 4" xfId="29560"/>
    <cellStyle name="SAPBEXHLevel0 3 6" xfId="29561"/>
    <cellStyle name="SAPBEXHLevel0 3 6 2" xfId="29562"/>
    <cellStyle name="SAPBEXHLevel0 3 6 2 2" xfId="29563"/>
    <cellStyle name="SAPBEXHLevel0 3 6 2 2 2" xfId="29564"/>
    <cellStyle name="SAPBEXHLevel0 3 6 2 3" xfId="29565"/>
    <cellStyle name="SAPBEXHLevel0 3 6 3" xfId="29566"/>
    <cellStyle name="SAPBEXHLevel0 3 6 3 2" xfId="29567"/>
    <cellStyle name="SAPBEXHLevel0 3 6 4" xfId="29568"/>
    <cellStyle name="SAPBEXHLevel0 3 7" xfId="29569"/>
    <cellStyle name="SAPBEXHLevel0 3 7 2" xfId="29570"/>
    <cellStyle name="SAPBEXHLevel0 3 7 2 2" xfId="29571"/>
    <cellStyle name="SAPBEXHLevel0 3 7 2 2 2" xfId="29572"/>
    <cellStyle name="SAPBEXHLevel0 3 7 2 3" xfId="29573"/>
    <cellStyle name="SAPBEXHLevel0 3 7 3" xfId="29574"/>
    <cellStyle name="SAPBEXHLevel0 3 7 3 2" xfId="29575"/>
    <cellStyle name="SAPBEXHLevel0 3 7 4" xfId="29576"/>
    <cellStyle name="SAPBEXHLevel0 3 8" xfId="29577"/>
    <cellStyle name="SAPBEXHLevel0 3 8 2" xfId="29578"/>
    <cellStyle name="SAPBEXHLevel0 3 8 2 2" xfId="29579"/>
    <cellStyle name="SAPBEXHLevel0 3 8 2 2 2" xfId="29580"/>
    <cellStyle name="SAPBEXHLevel0 3 8 2 3" xfId="29581"/>
    <cellStyle name="SAPBEXHLevel0 3 8 3" xfId="29582"/>
    <cellStyle name="SAPBEXHLevel0 3 8 3 2" xfId="29583"/>
    <cellStyle name="SAPBEXHLevel0 3 8 4" xfId="29584"/>
    <cellStyle name="SAPBEXHLevel0 3 9" xfId="29585"/>
    <cellStyle name="SAPBEXHLevel0 3 9 2" xfId="29586"/>
    <cellStyle name="SAPBEXHLevel0 3 9 2 2" xfId="29587"/>
    <cellStyle name="SAPBEXHLevel0 3 9 3" xfId="29588"/>
    <cellStyle name="SAPBEXHLevel0 3_7. Capital ASM Mar 2" xfId="29589"/>
    <cellStyle name="SAPBEXHLevel0 4" xfId="29590"/>
    <cellStyle name="SAPBEXHLevel0 4 10" xfId="29591"/>
    <cellStyle name="SAPBEXHLevel0 4 10 2" xfId="29592"/>
    <cellStyle name="SAPBEXHLevel0 4 10 2 2" xfId="29593"/>
    <cellStyle name="SAPBEXHLevel0 4 11" xfId="29594"/>
    <cellStyle name="SAPBEXHLevel0 4 11 2" xfId="29595"/>
    <cellStyle name="SAPBEXHLevel0 4 12" xfId="29596"/>
    <cellStyle name="SAPBEXHLevel0 4 2" xfId="29597"/>
    <cellStyle name="SAPBEXHLevel0 4 2 10" xfId="29598"/>
    <cellStyle name="SAPBEXHLevel0 4 2 2" xfId="29599"/>
    <cellStyle name="SAPBEXHLevel0 4 2 2 2" xfId="29600"/>
    <cellStyle name="SAPBEXHLevel0 4 2 2 2 2" xfId="29601"/>
    <cellStyle name="SAPBEXHLevel0 4 2 2 2 2 2" xfId="29602"/>
    <cellStyle name="SAPBEXHLevel0 4 2 2 3" xfId="29603"/>
    <cellStyle name="SAPBEXHLevel0 4 2 2 3 2" xfId="29604"/>
    <cellStyle name="SAPBEXHLevel0 4 2 3" xfId="29605"/>
    <cellStyle name="SAPBEXHLevel0 4 2 3 2" xfId="29606"/>
    <cellStyle name="SAPBEXHLevel0 4 2 3 2 2" xfId="29607"/>
    <cellStyle name="SAPBEXHLevel0 4 2 3 2 2 2" xfId="29608"/>
    <cellStyle name="SAPBEXHLevel0 4 2 3 3" xfId="29609"/>
    <cellStyle name="SAPBEXHLevel0 4 2 3 3 2" xfId="29610"/>
    <cellStyle name="SAPBEXHLevel0 4 2 4" xfId="29611"/>
    <cellStyle name="SAPBEXHLevel0 4 2 4 2" xfId="29612"/>
    <cellStyle name="SAPBEXHLevel0 4 2 4 2 2" xfId="29613"/>
    <cellStyle name="SAPBEXHLevel0 4 2 4 2 2 2" xfId="29614"/>
    <cellStyle name="SAPBEXHLevel0 4 2 4 3" xfId="29615"/>
    <cellStyle name="SAPBEXHLevel0 4 2 4 3 2" xfId="29616"/>
    <cellStyle name="SAPBEXHLevel0 4 2 5" xfId="29617"/>
    <cellStyle name="SAPBEXHLevel0 4 2 5 2" xfId="29618"/>
    <cellStyle name="SAPBEXHLevel0 4 2 5 2 2" xfId="29619"/>
    <cellStyle name="SAPBEXHLevel0 4 2 5 2 2 2" xfId="29620"/>
    <cellStyle name="SAPBEXHLevel0 4 2 5 3" xfId="29621"/>
    <cellStyle name="SAPBEXHLevel0 4 2 5 3 2" xfId="29622"/>
    <cellStyle name="SAPBEXHLevel0 4 2 6" xfId="29623"/>
    <cellStyle name="SAPBEXHLevel0 4 2 6 2" xfId="29624"/>
    <cellStyle name="SAPBEXHLevel0 4 2 6 2 2" xfId="29625"/>
    <cellStyle name="SAPBEXHLevel0 4 2 6 2 2 2" xfId="29626"/>
    <cellStyle name="SAPBEXHLevel0 4 2 6 3" xfId="29627"/>
    <cellStyle name="SAPBEXHLevel0 4 2 6 3 2" xfId="29628"/>
    <cellStyle name="SAPBEXHLevel0 4 2 7" xfId="29629"/>
    <cellStyle name="SAPBEXHLevel0 4 2 7 2" xfId="29630"/>
    <cellStyle name="SAPBEXHLevel0 4 2 7 2 2" xfId="29631"/>
    <cellStyle name="SAPBEXHLevel0 4 2 7 2 2 2" xfId="29632"/>
    <cellStyle name="SAPBEXHLevel0 4 2 7 3" xfId="29633"/>
    <cellStyle name="SAPBEXHLevel0 4 2 7 3 2" xfId="29634"/>
    <cellStyle name="SAPBEXHLevel0 4 2 8" xfId="29635"/>
    <cellStyle name="SAPBEXHLevel0 4 2 8 2" xfId="29636"/>
    <cellStyle name="SAPBEXHLevel0 4 2 8 2 2" xfId="29637"/>
    <cellStyle name="SAPBEXHLevel0 4 2 9" xfId="29638"/>
    <cellStyle name="SAPBEXHLevel0 4 2 9 2" xfId="29639"/>
    <cellStyle name="SAPBEXHLevel0 4 3" xfId="29640"/>
    <cellStyle name="SAPBEXHLevel0 4 3 2" xfId="29641"/>
    <cellStyle name="SAPBEXHLevel0 4 3 2 2" xfId="29642"/>
    <cellStyle name="SAPBEXHLevel0 4 3 2 2 2" xfId="29643"/>
    <cellStyle name="SAPBEXHLevel0 4 3 2 2 2 2" xfId="29644"/>
    <cellStyle name="SAPBEXHLevel0 4 3 2 3" xfId="29645"/>
    <cellStyle name="SAPBEXHLevel0 4 3 2 3 2" xfId="29646"/>
    <cellStyle name="SAPBEXHLevel0 4 3 3" xfId="29647"/>
    <cellStyle name="SAPBEXHLevel0 4 3 3 2" xfId="29648"/>
    <cellStyle name="SAPBEXHLevel0 4 3 3 2 2" xfId="29649"/>
    <cellStyle name="SAPBEXHLevel0 4 3 3 2 2 2" xfId="29650"/>
    <cellStyle name="SAPBEXHLevel0 4 3 3 3" xfId="29651"/>
    <cellStyle name="SAPBEXHLevel0 4 3 3 3 2" xfId="29652"/>
    <cellStyle name="SAPBEXHLevel0 4 3 4" xfId="29653"/>
    <cellStyle name="SAPBEXHLevel0 4 3 4 2" xfId="29654"/>
    <cellStyle name="SAPBEXHLevel0 4 3 4 2 2" xfId="29655"/>
    <cellStyle name="SAPBEXHLevel0 4 3 4 2 2 2" xfId="29656"/>
    <cellStyle name="SAPBEXHLevel0 4 3 4 3" xfId="29657"/>
    <cellStyle name="SAPBEXHLevel0 4 3 4 3 2" xfId="29658"/>
    <cellStyle name="SAPBEXHLevel0 4 3 5" xfId="29659"/>
    <cellStyle name="SAPBEXHLevel0 4 3 5 2" xfId="29660"/>
    <cellStyle name="SAPBEXHLevel0 4 3 5 2 2" xfId="29661"/>
    <cellStyle name="SAPBEXHLevel0 4 3 5 2 2 2" xfId="29662"/>
    <cellStyle name="SAPBEXHLevel0 4 3 5 3" xfId="29663"/>
    <cellStyle name="SAPBEXHLevel0 4 3 5 3 2" xfId="29664"/>
    <cellStyle name="SAPBEXHLevel0 4 3 6" xfId="29665"/>
    <cellStyle name="SAPBEXHLevel0 4 3 6 2" xfId="29666"/>
    <cellStyle name="SAPBEXHLevel0 4 3 6 2 2" xfId="29667"/>
    <cellStyle name="SAPBEXHLevel0 4 3 6 2 2 2" xfId="29668"/>
    <cellStyle name="SAPBEXHLevel0 4 3 6 3" xfId="29669"/>
    <cellStyle name="SAPBEXHLevel0 4 3 6 3 2" xfId="29670"/>
    <cellStyle name="SAPBEXHLevel0 4 3 7" xfId="29671"/>
    <cellStyle name="SAPBEXHLevel0 4 3 7 2" xfId="29672"/>
    <cellStyle name="SAPBEXHLevel0 4 3 7 2 2" xfId="29673"/>
    <cellStyle name="SAPBEXHLevel0 4 3 7 2 2 2" xfId="29674"/>
    <cellStyle name="SAPBEXHLevel0 4 3 7 3" xfId="29675"/>
    <cellStyle name="SAPBEXHLevel0 4 3 7 3 2" xfId="29676"/>
    <cellStyle name="SAPBEXHLevel0 4 3 8" xfId="29677"/>
    <cellStyle name="SAPBEXHLevel0 4 3 8 2" xfId="29678"/>
    <cellStyle name="SAPBEXHLevel0 4 3 8 2 2" xfId="29679"/>
    <cellStyle name="SAPBEXHLevel0 4 3 9" xfId="29680"/>
    <cellStyle name="SAPBEXHLevel0 4 4" xfId="29681"/>
    <cellStyle name="SAPBEXHLevel0 4 4 2" xfId="29682"/>
    <cellStyle name="SAPBEXHLevel0 4 4 2 2" xfId="29683"/>
    <cellStyle name="SAPBEXHLevel0 4 4 2 2 2" xfId="29684"/>
    <cellStyle name="SAPBEXHLevel0 4 4 3" xfId="29685"/>
    <cellStyle name="SAPBEXHLevel0 4 4 3 2" xfId="29686"/>
    <cellStyle name="SAPBEXHLevel0 4 4 4" xfId="29687"/>
    <cellStyle name="SAPBEXHLevel0 4 5" xfId="29688"/>
    <cellStyle name="SAPBEXHLevel0 4 5 2" xfId="29689"/>
    <cellStyle name="SAPBEXHLevel0 4 5 2 2" xfId="29690"/>
    <cellStyle name="SAPBEXHLevel0 4 5 2 2 2" xfId="29691"/>
    <cellStyle name="SAPBEXHLevel0 4 5 3" xfId="29692"/>
    <cellStyle name="SAPBEXHLevel0 4 5 3 2" xfId="29693"/>
    <cellStyle name="SAPBEXHLevel0 4 5 4" xfId="29694"/>
    <cellStyle name="SAPBEXHLevel0 4 6" xfId="29695"/>
    <cellStyle name="SAPBEXHLevel0 4 6 2" xfId="29696"/>
    <cellStyle name="SAPBEXHLevel0 4 6 2 2" xfId="29697"/>
    <cellStyle name="SAPBEXHLevel0 4 6 2 2 2" xfId="29698"/>
    <cellStyle name="SAPBEXHLevel0 4 6 3" xfId="29699"/>
    <cellStyle name="SAPBEXHLevel0 4 6 3 2" xfId="29700"/>
    <cellStyle name="SAPBEXHLevel0 4 7" xfId="29701"/>
    <cellStyle name="SAPBEXHLevel0 4 7 2" xfId="29702"/>
    <cellStyle name="SAPBEXHLevel0 4 7 2 2" xfId="29703"/>
    <cellStyle name="SAPBEXHLevel0 4 7 2 2 2" xfId="29704"/>
    <cellStyle name="SAPBEXHLevel0 4 7 3" xfId="29705"/>
    <cellStyle name="SAPBEXHLevel0 4 7 3 2" xfId="29706"/>
    <cellStyle name="SAPBEXHLevel0 4 8" xfId="29707"/>
    <cellStyle name="SAPBEXHLevel0 4 8 2" xfId="29708"/>
    <cellStyle name="SAPBEXHLevel0 4 8 2 2" xfId="29709"/>
    <cellStyle name="SAPBEXHLevel0 4 8 2 2 2" xfId="29710"/>
    <cellStyle name="SAPBEXHLevel0 4 8 3" xfId="29711"/>
    <cellStyle name="SAPBEXHLevel0 4 8 3 2" xfId="29712"/>
    <cellStyle name="SAPBEXHLevel0 4 9" xfId="29713"/>
    <cellStyle name="SAPBEXHLevel0 4 9 2" xfId="29714"/>
    <cellStyle name="SAPBEXHLevel0 4 9 2 2" xfId="29715"/>
    <cellStyle name="SAPBEXHLevel0 4 9 2 2 2" xfId="29716"/>
    <cellStyle name="SAPBEXHLevel0 4 9 3" xfId="29717"/>
    <cellStyle name="SAPBEXHLevel0 4 9 3 2" xfId="29718"/>
    <cellStyle name="SAPBEXHLevel0 5" xfId="29719"/>
    <cellStyle name="SAPBEXHLevel0 5 2" xfId="29720"/>
    <cellStyle name="SAPBEXHLevel0 5 2 2" xfId="29721"/>
    <cellStyle name="SAPBEXHLevel0 5 2 2 2" xfId="29722"/>
    <cellStyle name="SAPBEXHLevel0 5 2 2 2 2" xfId="29723"/>
    <cellStyle name="SAPBEXHLevel0 5 2 3" xfId="29724"/>
    <cellStyle name="SAPBEXHLevel0 5 2 3 2" xfId="29725"/>
    <cellStyle name="SAPBEXHLevel0 5 3" xfId="29726"/>
    <cellStyle name="SAPBEXHLevel0 5 3 2" xfId="29727"/>
    <cellStyle name="SAPBEXHLevel0 5 3 2 2" xfId="29728"/>
    <cellStyle name="SAPBEXHLevel0 5 3 2 2 2" xfId="29729"/>
    <cellStyle name="SAPBEXHLevel0 5 3 3" xfId="29730"/>
    <cellStyle name="SAPBEXHLevel0 5 3 3 2" xfId="29731"/>
    <cellStyle name="SAPBEXHLevel0 5 4" xfId="29732"/>
    <cellStyle name="SAPBEXHLevel0 5 4 2" xfId="29733"/>
    <cellStyle name="SAPBEXHLevel0 5 4 2 2" xfId="29734"/>
    <cellStyle name="SAPBEXHLevel0 5 4 2 2 2" xfId="29735"/>
    <cellStyle name="SAPBEXHLevel0 5 4 3" xfId="29736"/>
    <cellStyle name="SAPBEXHLevel0 5 4 3 2" xfId="29737"/>
    <cellStyle name="SAPBEXHLevel0 5 5" xfId="29738"/>
    <cellStyle name="SAPBEXHLevel0 5 5 2" xfId="29739"/>
    <cellStyle name="SAPBEXHLevel0 5 5 2 2" xfId="29740"/>
    <cellStyle name="SAPBEXHLevel0 5 5 2 2 2" xfId="29741"/>
    <cellStyle name="SAPBEXHLevel0 5 5 3" xfId="29742"/>
    <cellStyle name="SAPBEXHLevel0 5 5 3 2" xfId="29743"/>
    <cellStyle name="SAPBEXHLevel0 5 6" xfId="29744"/>
    <cellStyle name="SAPBEXHLevel0 5 6 2" xfId="29745"/>
    <cellStyle name="SAPBEXHLevel0 5 6 2 2" xfId="29746"/>
    <cellStyle name="SAPBEXHLevel0 5 6 2 2 2" xfId="29747"/>
    <cellStyle name="SAPBEXHLevel0 5 6 3" xfId="29748"/>
    <cellStyle name="SAPBEXHLevel0 5 6 3 2" xfId="29749"/>
    <cellStyle name="SAPBEXHLevel0 5 7" xfId="29750"/>
    <cellStyle name="SAPBEXHLevel0 5 7 2" xfId="29751"/>
    <cellStyle name="SAPBEXHLevel0 5 7 2 2" xfId="29752"/>
    <cellStyle name="SAPBEXHLevel0 5 7 2 2 2" xfId="29753"/>
    <cellStyle name="SAPBEXHLevel0 5 7 3" xfId="29754"/>
    <cellStyle name="SAPBEXHLevel0 5 7 3 2" xfId="29755"/>
    <cellStyle name="SAPBEXHLevel0 5 8" xfId="29756"/>
    <cellStyle name="SAPBEXHLevel0 5 8 2" xfId="29757"/>
    <cellStyle name="SAPBEXHLevel0 5 8 2 2" xfId="29758"/>
    <cellStyle name="SAPBEXHLevel0 5 9" xfId="29759"/>
    <cellStyle name="SAPBEXHLevel0 6" xfId="29760"/>
    <cellStyle name="SAPBEXHLevel0 6 2" xfId="29761"/>
    <cellStyle name="SAPBEXHLevel0 6 2 2" xfId="29762"/>
    <cellStyle name="SAPBEXHLevel0 6 2 2 2" xfId="29763"/>
    <cellStyle name="SAPBEXHLevel0 6 3" xfId="29764"/>
    <cellStyle name="SAPBEXHLevel0 6 3 2" xfId="29765"/>
    <cellStyle name="SAPBEXHLevel0 6 4" xfId="29766"/>
    <cellStyle name="SAPBEXHLevel0 7" xfId="29767"/>
    <cellStyle name="SAPBEXHLevel0 7 2" xfId="29768"/>
    <cellStyle name="SAPBEXHLevel0 7 2 2" xfId="29769"/>
    <cellStyle name="SAPBEXHLevel0 7 2 2 2" xfId="29770"/>
    <cellStyle name="SAPBEXHLevel0 7 3" xfId="29771"/>
    <cellStyle name="SAPBEXHLevel0 7 3 2" xfId="29772"/>
    <cellStyle name="SAPBEXHLevel0 7 4" xfId="29773"/>
    <cellStyle name="SAPBEXHLevel0 8" xfId="29774"/>
    <cellStyle name="SAPBEXHLevel0 8 2" xfId="29775"/>
    <cellStyle name="SAPBEXHLevel0 8 2 2" xfId="29776"/>
    <cellStyle name="SAPBEXHLevel0 8 2 2 2" xfId="29777"/>
    <cellStyle name="SAPBEXHLevel0 8 3" xfId="29778"/>
    <cellStyle name="SAPBEXHLevel0 8 3 2" xfId="29779"/>
    <cellStyle name="SAPBEXHLevel0 8 4" xfId="29780"/>
    <cellStyle name="SAPBEXHLevel0 9" xfId="29781"/>
    <cellStyle name="SAPBEXHLevel0 9 2" xfId="29782"/>
    <cellStyle name="SAPBEXHLevel0 9 2 2" xfId="29783"/>
    <cellStyle name="SAPBEXHLevel0 9 2 2 2" xfId="29784"/>
    <cellStyle name="SAPBEXHLevel0 9 3" xfId="29785"/>
    <cellStyle name="SAPBEXHLevel0 9 3 2" xfId="29786"/>
    <cellStyle name="SAPBEXHLevel0 9 4" xfId="29787"/>
    <cellStyle name="SAPBEXHLevel0_010612 Dec Actuals" xfId="29788"/>
    <cellStyle name="SAPBEXHLevel0X" xfId="3144"/>
    <cellStyle name="SAPBEXHLevel0X 10" xfId="29790"/>
    <cellStyle name="SAPBEXHLevel0X 10 2" xfId="29791"/>
    <cellStyle name="SAPBEXHLevel0X 10 2 2" xfId="29792"/>
    <cellStyle name="SAPBEXHLevel0X 10 2 2 2" xfId="29793"/>
    <cellStyle name="SAPBEXHLevel0X 10 3" xfId="29794"/>
    <cellStyle name="SAPBEXHLevel0X 10 3 2" xfId="29795"/>
    <cellStyle name="SAPBEXHLevel0X 11" xfId="29796"/>
    <cellStyle name="SAPBEXHLevel0X 11 2" xfId="29797"/>
    <cellStyle name="SAPBEXHLevel0X 11 2 2" xfId="29798"/>
    <cellStyle name="SAPBEXHLevel0X 12" xfId="29799"/>
    <cellStyle name="SAPBEXHLevel0X 12 2" xfId="29800"/>
    <cellStyle name="SAPBEXHLevel0X 13" xfId="29801"/>
    <cellStyle name="SAPBEXHLevel0X 14" xfId="29802"/>
    <cellStyle name="SAPBEXHLevel0X 15" xfId="29803"/>
    <cellStyle name="SAPBEXHLevel0X 16" xfId="29789"/>
    <cellStyle name="SAPBEXHLevel0X 2" xfId="3145"/>
    <cellStyle name="SAPBEXHLevel0X 2 10" xfId="29804"/>
    <cellStyle name="SAPBEXHLevel0X 2 10 2" xfId="29805"/>
    <cellStyle name="SAPBEXHLevel0X 2 11" xfId="29806"/>
    <cellStyle name="SAPBEXHLevel0X 2 12" xfId="29807"/>
    <cellStyle name="SAPBEXHLevel0X 2 2" xfId="29808"/>
    <cellStyle name="SAPBEXHLevel0X 2 2 10" xfId="29809"/>
    <cellStyle name="SAPBEXHLevel0X 2 2 2" xfId="29810"/>
    <cellStyle name="SAPBEXHLevel0X 2 2 2 2" xfId="29811"/>
    <cellStyle name="SAPBEXHLevel0X 2 2 2 2 2" xfId="29812"/>
    <cellStyle name="SAPBEXHLevel0X 2 2 2 2 2 2" xfId="29813"/>
    <cellStyle name="SAPBEXHLevel0X 2 2 2 3" xfId="29814"/>
    <cellStyle name="SAPBEXHLevel0X 2 2 2 3 2" xfId="29815"/>
    <cellStyle name="SAPBEXHLevel0X 2 2 2 4" xfId="29816"/>
    <cellStyle name="SAPBEXHLevel0X 2 2 3" xfId="29817"/>
    <cellStyle name="SAPBEXHLevel0X 2 2 3 2" xfId="29818"/>
    <cellStyle name="SAPBEXHLevel0X 2 2 3 2 2" xfId="29819"/>
    <cellStyle name="SAPBEXHLevel0X 2 2 3 2 2 2" xfId="29820"/>
    <cellStyle name="SAPBEXHLevel0X 2 2 3 3" xfId="29821"/>
    <cellStyle name="SAPBEXHLevel0X 2 2 3 3 2" xfId="29822"/>
    <cellStyle name="SAPBEXHLevel0X 2 2 4" xfId="29823"/>
    <cellStyle name="SAPBEXHLevel0X 2 2 4 2" xfId="29824"/>
    <cellStyle name="SAPBEXHLevel0X 2 2 4 2 2" xfId="29825"/>
    <cellStyle name="SAPBEXHLevel0X 2 2 4 2 2 2" xfId="29826"/>
    <cellStyle name="SAPBEXHLevel0X 2 2 4 3" xfId="29827"/>
    <cellStyle name="SAPBEXHLevel0X 2 2 4 3 2" xfId="29828"/>
    <cellStyle name="SAPBEXHLevel0X 2 2 5" xfId="29829"/>
    <cellStyle name="SAPBEXHLevel0X 2 2 5 2" xfId="29830"/>
    <cellStyle name="SAPBEXHLevel0X 2 2 5 2 2" xfId="29831"/>
    <cellStyle name="SAPBEXHLevel0X 2 2 5 2 2 2" xfId="29832"/>
    <cellStyle name="SAPBEXHLevel0X 2 2 5 3" xfId="29833"/>
    <cellStyle name="SAPBEXHLevel0X 2 2 5 3 2" xfId="29834"/>
    <cellStyle name="SAPBEXHLevel0X 2 2 6" xfId="29835"/>
    <cellStyle name="SAPBEXHLevel0X 2 2 6 2" xfId="29836"/>
    <cellStyle name="SAPBEXHLevel0X 2 2 6 2 2" xfId="29837"/>
    <cellStyle name="SAPBEXHLevel0X 2 2 6 2 2 2" xfId="29838"/>
    <cellStyle name="SAPBEXHLevel0X 2 2 6 3" xfId="29839"/>
    <cellStyle name="SAPBEXHLevel0X 2 2 6 3 2" xfId="29840"/>
    <cellStyle name="SAPBEXHLevel0X 2 2 7" xfId="29841"/>
    <cellStyle name="SAPBEXHLevel0X 2 2 7 2" xfId="29842"/>
    <cellStyle name="SAPBEXHLevel0X 2 2 7 2 2" xfId="29843"/>
    <cellStyle name="SAPBEXHLevel0X 2 2 7 2 2 2" xfId="29844"/>
    <cellStyle name="SAPBEXHLevel0X 2 2 7 3" xfId="29845"/>
    <cellStyle name="SAPBEXHLevel0X 2 2 7 3 2" xfId="29846"/>
    <cellStyle name="SAPBEXHLevel0X 2 2 8" xfId="29847"/>
    <cellStyle name="SAPBEXHLevel0X 2 2 8 2" xfId="29848"/>
    <cellStyle name="SAPBEXHLevel0X 2 2 8 2 2" xfId="29849"/>
    <cellStyle name="SAPBEXHLevel0X 2 2 9" xfId="29850"/>
    <cellStyle name="SAPBEXHLevel0X 2 2 9 2" xfId="29851"/>
    <cellStyle name="SAPBEXHLevel0X 2 3" xfId="29852"/>
    <cellStyle name="SAPBEXHLevel0X 2 3 2" xfId="29853"/>
    <cellStyle name="SAPBEXHLevel0X 2 3 2 2" xfId="29854"/>
    <cellStyle name="SAPBEXHLevel0X 2 3 2 2 2" xfId="29855"/>
    <cellStyle name="SAPBEXHLevel0X 2 3 2 3" xfId="29856"/>
    <cellStyle name="SAPBEXHLevel0X 2 3 3" xfId="29857"/>
    <cellStyle name="SAPBEXHLevel0X 2 3 3 2" xfId="29858"/>
    <cellStyle name="SAPBEXHLevel0X 2 3 4" xfId="29859"/>
    <cellStyle name="SAPBEXHLevel0X 2 4" xfId="29860"/>
    <cellStyle name="SAPBEXHLevel0X 2 4 2" xfId="29861"/>
    <cellStyle name="SAPBEXHLevel0X 2 4 2 2" xfId="29862"/>
    <cellStyle name="SAPBEXHLevel0X 2 4 2 2 2" xfId="29863"/>
    <cellStyle name="SAPBEXHLevel0X 2 4 2 3" xfId="29864"/>
    <cellStyle name="SAPBEXHLevel0X 2 4 3" xfId="29865"/>
    <cellStyle name="SAPBEXHLevel0X 2 4 3 2" xfId="29866"/>
    <cellStyle name="SAPBEXHLevel0X 2 4 4" xfId="29867"/>
    <cellStyle name="SAPBEXHLevel0X 2 5" xfId="29868"/>
    <cellStyle name="SAPBEXHLevel0X 2 5 2" xfId="29869"/>
    <cellStyle name="SAPBEXHLevel0X 2 5 2 2" xfId="29870"/>
    <cellStyle name="SAPBEXHLevel0X 2 5 2 2 2" xfId="29871"/>
    <cellStyle name="SAPBEXHLevel0X 2 5 2 3" xfId="29872"/>
    <cellStyle name="SAPBEXHLevel0X 2 5 3" xfId="29873"/>
    <cellStyle name="SAPBEXHLevel0X 2 5 3 2" xfId="29874"/>
    <cellStyle name="SAPBEXHLevel0X 2 5 4" xfId="29875"/>
    <cellStyle name="SAPBEXHLevel0X 2 6" xfId="29876"/>
    <cellStyle name="SAPBEXHLevel0X 2 6 2" xfId="29877"/>
    <cellStyle name="SAPBEXHLevel0X 2 6 2 2" xfId="29878"/>
    <cellStyle name="SAPBEXHLevel0X 2 6 2 2 2" xfId="29879"/>
    <cellStyle name="SAPBEXHLevel0X 2 6 2 3" xfId="29880"/>
    <cellStyle name="SAPBEXHLevel0X 2 6 3" xfId="29881"/>
    <cellStyle name="SAPBEXHLevel0X 2 6 3 2" xfId="29882"/>
    <cellStyle name="SAPBEXHLevel0X 2 6 4" xfId="29883"/>
    <cellStyle name="SAPBEXHLevel0X 2 7" xfId="29884"/>
    <cellStyle name="SAPBEXHLevel0X 2 7 2" xfId="29885"/>
    <cellStyle name="SAPBEXHLevel0X 2 7 2 2" xfId="29886"/>
    <cellStyle name="SAPBEXHLevel0X 2 7 2 2 2" xfId="29887"/>
    <cellStyle name="SAPBEXHLevel0X 2 7 2 3" xfId="29888"/>
    <cellStyle name="SAPBEXHLevel0X 2 7 3" xfId="29889"/>
    <cellStyle name="SAPBEXHLevel0X 2 7 3 2" xfId="29890"/>
    <cellStyle name="SAPBEXHLevel0X 2 7 4" xfId="29891"/>
    <cellStyle name="SAPBEXHLevel0X 2 8" xfId="29892"/>
    <cellStyle name="SAPBEXHLevel0X 2 8 2" xfId="29893"/>
    <cellStyle name="SAPBEXHLevel0X 2 8 2 2" xfId="29894"/>
    <cellStyle name="SAPBEXHLevel0X 2 8 2 2 2" xfId="29895"/>
    <cellStyle name="SAPBEXHLevel0X 2 8 2 3" xfId="29896"/>
    <cellStyle name="SAPBEXHLevel0X 2 8 3" xfId="29897"/>
    <cellStyle name="SAPBEXHLevel0X 2 8 3 2" xfId="29898"/>
    <cellStyle name="SAPBEXHLevel0X 2 8 4" xfId="29899"/>
    <cellStyle name="SAPBEXHLevel0X 2 9" xfId="29900"/>
    <cellStyle name="SAPBEXHLevel0X 2 9 2" xfId="29901"/>
    <cellStyle name="SAPBEXHLevel0X 2 9 2 2" xfId="29902"/>
    <cellStyle name="SAPBEXHLevel0X 2 9 3" xfId="29903"/>
    <cellStyle name="SAPBEXHLevel0X 2_7. Capital ASM Mar 2" xfId="29904"/>
    <cellStyle name="SAPBEXHLevel0X 3" xfId="3146"/>
    <cellStyle name="SAPBEXHLevel0X 3 10" xfId="29905"/>
    <cellStyle name="SAPBEXHLevel0X 3 10 2" xfId="29906"/>
    <cellStyle name="SAPBEXHLevel0X 3 11" xfId="29907"/>
    <cellStyle name="SAPBEXHLevel0X 3 12" xfId="29908"/>
    <cellStyle name="SAPBEXHLevel0X 3 2" xfId="29909"/>
    <cellStyle name="SAPBEXHLevel0X 3 2 10" xfId="29910"/>
    <cellStyle name="SAPBEXHLevel0X 3 2 2" xfId="29911"/>
    <cellStyle name="SAPBEXHLevel0X 3 2 2 2" xfId="29912"/>
    <cellStyle name="SAPBEXHLevel0X 3 2 2 2 2" xfId="29913"/>
    <cellStyle name="SAPBEXHLevel0X 3 2 2 2 2 2" xfId="29914"/>
    <cellStyle name="SAPBEXHLevel0X 3 2 2 3" xfId="29915"/>
    <cellStyle name="SAPBEXHLevel0X 3 2 2 3 2" xfId="29916"/>
    <cellStyle name="SAPBEXHLevel0X 3 2 2 4" xfId="29917"/>
    <cellStyle name="SAPBEXHLevel0X 3 2 3" xfId="29918"/>
    <cellStyle name="SAPBEXHLevel0X 3 2 3 2" xfId="29919"/>
    <cellStyle name="SAPBEXHLevel0X 3 2 3 2 2" xfId="29920"/>
    <cellStyle name="SAPBEXHLevel0X 3 2 3 2 2 2" xfId="29921"/>
    <cellStyle name="SAPBEXHLevel0X 3 2 3 3" xfId="29922"/>
    <cellStyle name="SAPBEXHLevel0X 3 2 3 3 2" xfId="29923"/>
    <cellStyle name="SAPBEXHLevel0X 3 2 4" xfId="29924"/>
    <cellStyle name="SAPBEXHLevel0X 3 2 4 2" xfId="29925"/>
    <cellStyle name="SAPBEXHLevel0X 3 2 4 2 2" xfId="29926"/>
    <cellStyle name="SAPBEXHLevel0X 3 2 4 2 2 2" xfId="29927"/>
    <cellStyle name="SAPBEXHLevel0X 3 2 4 3" xfId="29928"/>
    <cellStyle name="SAPBEXHLevel0X 3 2 4 3 2" xfId="29929"/>
    <cellStyle name="SAPBEXHLevel0X 3 2 5" xfId="29930"/>
    <cellStyle name="SAPBEXHLevel0X 3 2 5 2" xfId="29931"/>
    <cellStyle name="SAPBEXHLevel0X 3 2 5 2 2" xfId="29932"/>
    <cellStyle name="SAPBEXHLevel0X 3 2 5 2 2 2" xfId="29933"/>
    <cellStyle name="SAPBEXHLevel0X 3 2 5 3" xfId="29934"/>
    <cellStyle name="SAPBEXHLevel0X 3 2 5 3 2" xfId="29935"/>
    <cellStyle name="SAPBEXHLevel0X 3 2 6" xfId="29936"/>
    <cellStyle name="SAPBEXHLevel0X 3 2 6 2" xfId="29937"/>
    <cellStyle name="SAPBEXHLevel0X 3 2 6 2 2" xfId="29938"/>
    <cellStyle name="SAPBEXHLevel0X 3 2 6 2 2 2" xfId="29939"/>
    <cellStyle name="SAPBEXHLevel0X 3 2 6 3" xfId="29940"/>
    <cellStyle name="SAPBEXHLevel0X 3 2 6 3 2" xfId="29941"/>
    <cellStyle name="SAPBEXHLevel0X 3 2 7" xfId="29942"/>
    <cellStyle name="SAPBEXHLevel0X 3 2 7 2" xfId="29943"/>
    <cellStyle name="SAPBEXHLevel0X 3 2 7 2 2" xfId="29944"/>
    <cellStyle name="SAPBEXHLevel0X 3 2 7 2 2 2" xfId="29945"/>
    <cellStyle name="SAPBEXHLevel0X 3 2 7 3" xfId="29946"/>
    <cellStyle name="SAPBEXHLevel0X 3 2 7 3 2" xfId="29947"/>
    <cellStyle name="SAPBEXHLevel0X 3 2 8" xfId="29948"/>
    <cellStyle name="SAPBEXHLevel0X 3 2 8 2" xfId="29949"/>
    <cellStyle name="SAPBEXHLevel0X 3 2 8 2 2" xfId="29950"/>
    <cellStyle name="SAPBEXHLevel0X 3 2 9" xfId="29951"/>
    <cellStyle name="SAPBEXHLevel0X 3 2 9 2" xfId="29952"/>
    <cellStyle name="SAPBEXHLevel0X 3 3" xfId="29953"/>
    <cellStyle name="SAPBEXHLevel0X 3 3 2" xfId="29954"/>
    <cellStyle name="SAPBEXHLevel0X 3 3 2 2" xfId="29955"/>
    <cellStyle name="SAPBEXHLevel0X 3 3 2 2 2" xfId="29956"/>
    <cellStyle name="SAPBEXHLevel0X 3 3 2 3" xfId="29957"/>
    <cellStyle name="SAPBEXHLevel0X 3 3 3" xfId="29958"/>
    <cellStyle name="SAPBEXHLevel0X 3 3 3 2" xfId="29959"/>
    <cellStyle name="SAPBEXHLevel0X 3 3 4" xfId="29960"/>
    <cellStyle name="SAPBEXHLevel0X 3 4" xfId="29961"/>
    <cellStyle name="SAPBEXHLevel0X 3 4 2" xfId="29962"/>
    <cellStyle name="SAPBEXHLevel0X 3 4 2 2" xfId="29963"/>
    <cellStyle name="SAPBEXHLevel0X 3 4 2 2 2" xfId="29964"/>
    <cellStyle name="SAPBEXHLevel0X 3 4 2 3" xfId="29965"/>
    <cellStyle name="SAPBEXHLevel0X 3 4 3" xfId="29966"/>
    <cellStyle name="SAPBEXHLevel0X 3 4 3 2" xfId="29967"/>
    <cellStyle name="SAPBEXHLevel0X 3 4 4" xfId="29968"/>
    <cellStyle name="SAPBEXHLevel0X 3 5" xfId="29969"/>
    <cellStyle name="SAPBEXHLevel0X 3 5 2" xfId="29970"/>
    <cellStyle name="SAPBEXHLevel0X 3 5 2 2" xfId="29971"/>
    <cellStyle name="SAPBEXHLevel0X 3 5 2 2 2" xfId="29972"/>
    <cellStyle name="SAPBEXHLevel0X 3 5 2 3" xfId="29973"/>
    <cellStyle name="SAPBEXHLevel0X 3 5 3" xfId="29974"/>
    <cellStyle name="SAPBEXHLevel0X 3 5 3 2" xfId="29975"/>
    <cellStyle name="SAPBEXHLevel0X 3 5 4" xfId="29976"/>
    <cellStyle name="SAPBEXHLevel0X 3 6" xfId="29977"/>
    <cellStyle name="SAPBEXHLevel0X 3 6 2" xfId="29978"/>
    <cellStyle name="SAPBEXHLevel0X 3 6 2 2" xfId="29979"/>
    <cellStyle name="SAPBEXHLevel0X 3 6 2 2 2" xfId="29980"/>
    <cellStyle name="SAPBEXHLevel0X 3 6 2 3" xfId="29981"/>
    <cellStyle name="SAPBEXHLevel0X 3 6 3" xfId="29982"/>
    <cellStyle name="SAPBEXHLevel0X 3 6 3 2" xfId="29983"/>
    <cellStyle name="SAPBEXHLevel0X 3 6 4" xfId="29984"/>
    <cellStyle name="SAPBEXHLevel0X 3 7" xfId="29985"/>
    <cellStyle name="SAPBEXHLevel0X 3 7 2" xfId="29986"/>
    <cellStyle name="SAPBEXHLevel0X 3 7 2 2" xfId="29987"/>
    <cellStyle name="SAPBEXHLevel0X 3 7 2 2 2" xfId="29988"/>
    <cellStyle name="SAPBEXHLevel0X 3 7 2 3" xfId="29989"/>
    <cellStyle name="SAPBEXHLevel0X 3 7 3" xfId="29990"/>
    <cellStyle name="SAPBEXHLevel0X 3 7 3 2" xfId="29991"/>
    <cellStyle name="SAPBEXHLevel0X 3 7 4" xfId="29992"/>
    <cellStyle name="SAPBEXHLevel0X 3 8" xfId="29993"/>
    <cellStyle name="SAPBEXHLevel0X 3 8 2" xfId="29994"/>
    <cellStyle name="SAPBEXHLevel0X 3 8 2 2" xfId="29995"/>
    <cellStyle name="SAPBEXHLevel0X 3 8 2 2 2" xfId="29996"/>
    <cellStyle name="SAPBEXHLevel0X 3 8 2 3" xfId="29997"/>
    <cellStyle name="SAPBEXHLevel0X 3 8 3" xfId="29998"/>
    <cellStyle name="SAPBEXHLevel0X 3 8 3 2" xfId="29999"/>
    <cellStyle name="SAPBEXHLevel0X 3 8 4" xfId="30000"/>
    <cellStyle name="SAPBEXHLevel0X 3 9" xfId="30001"/>
    <cellStyle name="SAPBEXHLevel0X 3 9 2" xfId="30002"/>
    <cellStyle name="SAPBEXHLevel0X 3 9 2 2" xfId="30003"/>
    <cellStyle name="SAPBEXHLevel0X 3 9 3" xfId="30004"/>
    <cellStyle name="SAPBEXHLevel0X 3_7. Capital ASM Mar 2" xfId="30005"/>
    <cellStyle name="SAPBEXHLevel0X 4" xfId="30006"/>
    <cellStyle name="SAPBEXHLevel0X 4 10" xfId="30007"/>
    <cellStyle name="SAPBEXHLevel0X 4 10 2" xfId="30008"/>
    <cellStyle name="SAPBEXHLevel0X 4 10 2 2" xfId="30009"/>
    <cellStyle name="SAPBEXHLevel0X 4 11" xfId="30010"/>
    <cellStyle name="SAPBEXHLevel0X 4 11 2" xfId="30011"/>
    <cellStyle name="SAPBEXHLevel0X 4 12" xfId="30012"/>
    <cellStyle name="SAPBEXHLevel0X 4 2" xfId="30013"/>
    <cellStyle name="SAPBEXHLevel0X 4 2 2" xfId="30014"/>
    <cellStyle name="SAPBEXHLevel0X 4 2 2 2" xfId="30015"/>
    <cellStyle name="SAPBEXHLevel0X 4 2 2 2 2" xfId="30016"/>
    <cellStyle name="SAPBEXHLevel0X 4 2 2 2 2 2" xfId="30017"/>
    <cellStyle name="SAPBEXHLevel0X 4 2 2 3" xfId="30018"/>
    <cellStyle name="SAPBEXHLevel0X 4 2 2 3 2" xfId="30019"/>
    <cellStyle name="SAPBEXHLevel0X 4 2 3" xfId="30020"/>
    <cellStyle name="SAPBEXHLevel0X 4 2 3 2" xfId="30021"/>
    <cellStyle name="SAPBEXHLevel0X 4 2 3 2 2" xfId="30022"/>
    <cellStyle name="SAPBEXHLevel0X 4 2 3 2 2 2" xfId="30023"/>
    <cellStyle name="SAPBEXHLevel0X 4 2 3 3" xfId="30024"/>
    <cellStyle name="SAPBEXHLevel0X 4 2 3 3 2" xfId="30025"/>
    <cellStyle name="SAPBEXHLevel0X 4 2 4" xfId="30026"/>
    <cellStyle name="SAPBEXHLevel0X 4 2 4 2" xfId="30027"/>
    <cellStyle name="SAPBEXHLevel0X 4 2 4 2 2" xfId="30028"/>
    <cellStyle name="SAPBEXHLevel0X 4 2 4 2 2 2" xfId="30029"/>
    <cellStyle name="SAPBEXHLevel0X 4 2 4 3" xfId="30030"/>
    <cellStyle name="SAPBEXHLevel0X 4 2 4 3 2" xfId="30031"/>
    <cellStyle name="SAPBEXHLevel0X 4 2 5" xfId="30032"/>
    <cellStyle name="SAPBEXHLevel0X 4 2 5 2" xfId="30033"/>
    <cellStyle name="SAPBEXHLevel0X 4 2 5 2 2" xfId="30034"/>
    <cellStyle name="SAPBEXHLevel0X 4 2 5 2 2 2" xfId="30035"/>
    <cellStyle name="SAPBEXHLevel0X 4 2 5 3" xfId="30036"/>
    <cellStyle name="SAPBEXHLevel0X 4 2 5 3 2" xfId="30037"/>
    <cellStyle name="SAPBEXHLevel0X 4 2 6" xfId="30038"/>
    <cellStyle name="SAPBEXHLevel0X 4 2 6 2" xfId="30039"/>
    <cellStyle name="SAPBEXHLevel0X 4 2 6 2 2" xfId="30040"/>
    <cellStyle name="SAPBEXHLevel0X 4 2 6 2 2 2" xfId="30041"/>
    <cellStyle name="SAPBEXHLevel0X 4 2 6 3" xfId="30042"/>
    <cellStyle name="SAPBEXHLevel0X 4 2 6 3 2" xfId="30043"/>
    <cellStyle name="SAPBEXHLevel0X 4 2 7" xfId="30044"/>
    <cellStyle name="SAPBEXHLevel0X 4 2 7 2" xfId="30045"/>
    <cellStyle name="SAPBEXHLevel0X 4 2 7 2 2" xfId="30046"/>
    <cellStyle name="SAPBEXHLevel0X 4 2 7 2 2 2" xfId="30047"/>
    <cellStyle name="SAPBEXHLevel0X 4 2 7 3" xfId="30048"/>
    <cellStyle name="SAPBEXHLevel0X 4 2 7 3 2" xfId="30049"/>
    <cellStyle name="SAPBEXHLevel0X 4 2 8" xfId="30050"/>
    <cellStyle name="SAPBEXHLevel0X 4 2 8 2" xfId="30051"/>
    <cellStyle name="SAPBEXHLevel0X 4 2 8 2 2" xfId="30052"/>
    <cellStyle name="SAPBEXHLevel0X 4 2 9" xfId="30053"/>
    <cellStyle name="SAPBEXHLevel0X 4 2 9 2" xfId="30054"/>
    <cellStyle name="SAPBEXHLevel0X 4 3" xfId="30055"/>
    <cellStyle name="SAPBEXHLevel0X 4 3 2" xfId="30056"/>
    <cellStyle name="SAPBEXHLevel0X 4 3 2 2" xfId="30057"/>
    <cellStyle name="SAPBEXHLevel0X 4 3 2 2 2" xfId="30058"/>
    <cellStyle name="SAPBEXHLevel0X 4 3 2 2 2 2" xfId="30059"/>
    <cellStyle name="SAPBEXHLevel0X 4 3 2 3" xfId="30060"/>
    <cellStyle name="SAPBEXHLevel0X 4 3 2 3 2" xfId="30061"/>
    <cellStyle name="SAPBEXHLevel0X 4 3 3" xfId="30062"/>
    <cellStyle name="SAPBEXHLevel0X 4 3 3 2" xfId="30063"/>
    <cellStyle name="SAPBEXHLevel0X 4 3 3 2 2" xfId="30064"/>
    <cellStyle name="SAPBEXHLevel0X 4 3 3 2 2 2" xfId="30065"/>
    <cellStyle name="SAPBEXHLevel0X 4 3 3 3" xfId="30066"/>
    <cellStyle name="SAPBEXHLevel0X 4 3 3 3 2" xfId="30067"/>
    <cellStyle name="SAPBEXHLevel0X 4 3 4" xfId="30068"/>
    <cellStyle name="SAPBEXHLevel0X 4 3 4 2" xfId="30069"/>
    <cellStyle name="SAPBEXHLevel0X 4 3 4 2 2" xfId="30070"/>
    <cellStyle name="SAPBEXHLevel0X 4 3 4 2 2 2" xfId="30071"/>
    <cellStyle name="SAPBEXHLevel0X 4 3 4 3" xfId="30072"/>
    <cellStyle name="SAPBEXHLevel0X 4 3 4 3 2" xfId="30073"/>
    <cellStyle name="SAPBEXHLevel0X 4 3 5" xfId="30074"/>
    <cellStyle name="SAPBEXHLevel0X 4 3 5 2" xfId="30075"/>
    <cellStyle name="SAPBEXHLevel0X 4 3 5 2 2" xfId="30076"/>
    <cellStyle name="SAPBEXHLevel0X 4 3 5 2 2 2" xfId="30077"/>
    <cellStyle name="SAPBEXHLevel0X 4 3 5 3" xfId="30078"/>
    <cellStyle name="SAPBEXHLevel0X 4 3 5 3 2" xfId="30079"/>
    <cellStyle name="SAPBEXHLevel0X 4 3 6" xfId="30080"/>
    <cellStyle name="SAPBEXHLevel0X 4 3 6 2" xfId="30081"/>
    <cellStyle name="SAPBEXHLevel0X 4 3 6 2 2" xfId="30082"/>
    <cellStyle name="SAPBEXHLevel0X 4 3 6 2 2 2" xfId="30083"/>
    <cellStyle name="SAPBEXHLevel0X 4 3 6 3" xfId="30084"/>
    <cellStyle name="SAPBEXHLevel0X 4 3 6 3 2" xfId="30085"/>
    <cellStyle name="SAPBEXHLevel0X 4 3 7" xfId="30086"/>
    <cellStyle name="SAPBEXHLevel0X 4 3 7 2" xfId="30087"/>
    <cellStyle name="SAPBEXHLevel0X 4 3 7 2 2" xfId="30088"/>
    <cellStyle name="SAPBEXHLevel0X 4 3 7 2 2 2" xfId="30089"/>
    <cellStyle name="SAPBEXHLevel0X 4 3 7 3" xfId="30090"/>
    <cellStyle name="SAPBEXHLevel0X 4 3 7 3 2" xfId="30091"/>
    <cellStyle name="SAPBEXHLevel0X 4 3 8" xfId="30092"/>
    <cellStyle name="SAPBEXHLevel0X 4 3 8 2" xfId="30093"/>
    <cellStyle name="SAPBEXHLevel0X 4 3 8 2 2" xfId="30094"/>
    <cellStyle name="SAPBEXHLevel0X 4 3 9" xfId="30095"/>
    <cellStyle name="SAPBEXHLevel0X 4 3 9 2" xfId="30096"/>
    <cellStyle name="SAPBEXHLevel0X 4 4" xfId="30097"/>
    <cellStyle name="SAPBEXHLevel0X 4 4 2" xfId="30098"/>
    <cellStyle name="SAPBEXHLevel0X 4 4 2 2" xfId="30099"/>
    <cellStyle name="SAPBEXHLevel0X 4 4 2 2 2" xfId="30100"/>
    <cellStyle name="SAPBEXHLevel0X 4 4 3" xfId="30101"/>
    <cellStyle name="SAPBEXHLevel0X 4 4 3 2" xfId="30102"/>
    <cellStyle name="SAPBEXHLevel0X 4 5" xfId="30103"/>
    <cellStyle name="SAPBEXHLevel0X 4 5 2" xfId="30104"/>
    <cellStyle name="SAPBEXHLevel0X 4 5 2 2" xfId="30105"/>
    <cellStyle name="SAPBEXHLevel0X 4 5 2 2 2" xfId="30106"/>
    <cellStyle name="SAPBEXHLevel0X 4 5 3" xfId="30107"/>
    <cellStyle name="SAPBEXHLevel0X 4 5 3 2" xfId="30108"/>
    <cellStyle name="SAPBEXHLevel0X 4 6" xfId="30109"/>
    <cellStyle name="SAPBEXHLevel0X 4 6 2" xfId="30110"/>
    <cellStyle name="SAPBEXHLevel0X 4 6 2 2" xfId="30111"/>
    <cellStyle name="SAPBEXHLevel0X 4 6 2 2 2" xfId="30112"/>
    <cellStyle name="SAPBEXHLevel0X 4 6 3" xfId="30113"/>
    <cellStyle name="SAPBEXHLevel0X 4 6 3 2" xfId="30114"/>
    <cellStyle name="SAPBEXHLevel0X 4 7" xfId="30115"/>
    <cellStyle name="SAPBEXHLevel0X 4 7 2" xfId="30116"/>
    <cellStyle name="SAPBEXHLevel0X 4 7 2 2" xfId="30117"/>
    <cellStyle name="SAPBEXHLevel0X 4 7 2 2 2" xfId="30118"/>
    <cellStyle name="SAPBEXHLevel0X 4 7 3" xfId="30119"/>
    <cellStyle name="SAPBEXHLevel0X 4 7 3 2" xfId="30120"/>
    <cellStyle name="SAPBEXHLevel0X 4 8" xfId="30121"/>
    <cellStyle name="SAPBEXHLevel0X 4 8 2" xfId="30122"/>
    <cellStyle name="SAPBEXHLevel0X 4 8 2 2" xfId="30123"/>
    <cellStyle name="SAPBEXHLevel0X 4 8 2 2 2" xfId="30124"/>
    <cellStyle name="SAPBEXHLevel0X 4 8 3" xfId="30125"/>
    <cellStyle name="SAPBEXHLevel0X 4 8 3 2" xfId="30126"/>
    <cellStyle name="SAPBEXHLevel0X 4 9" xfId="30127"/>
    <cellStyle name="SAPBEXHLevel0X 4 9 2" xfId="30128"/>
    <cellStyle name="SAPBEXHLevel0X 4 9 2 2" xfId="30129"/>
    <cellStyle name="SAPBEXHLevel0X 4 9 2 2 2" xfId="30130"/>
    <cellStyle name="SAPBEXHLevel0X 4 9 3" xfId="30131"/>
    <cellStyle name="SAPBEXHLevel0X 4 9 3 2" xfId="30132"/>
    <cellStyle name="SAPBEXHLevel0X 5" xfId="30133"/>
    <cellStyle name="SAPBEXHLevel0X 5 2" xfId="30134"/>
    <cellStyle name="SAPBEXHLevel0X 5 2 2" xfId="30135"/>
    <cellStyle name="SAPBEXHLevel0X 5 2 2 2" xfId="30136"/>
    <cellStyle name="SAPBEXHLevel0X 5 3" xfId="30137"/>
    <cellStyle name="SAPBEXHLevel0X 5 3 2" xfId="30138"/>
    <cellStyle name="SAPBEXHLevel0X 5 4" xfId="30139"/>
    <cellStyle name="SAPBEXHLevel0X 6" xfId="30140"/>
    <cellStyle name="SAPBEXHLevel0X 6 2" xfId="30141"/>
    <cellStyle name="SAPBEXHLevel0X 6 2 2" xfId="30142"/>
    <cellStyle name="SAPBEXHLevel0X 6 2 2 2" xfId="30143"/>
    <cellStyle name="SAPBEXHLevel0X 6 3" xfId="30144"/>
    <cellStyle name="SAPBEXHLevel0X 6 3 2" xfId="30145"/>
    <cellStyle name="SAPBEXHLevel0X 6 4" xfId="30146"/>
    <cellStyle name="SAPBEXHLevel0X 7" xfId="30147"/>
    <cellStyle name="SAPBEXHLevel0X 7 2" xfId="30148"/>
    <cellStyle name="SAPBEXHLevel0X 7 2 2" xfId="30149"/>
    <cellStyle name="SAPBEXHLevel0X 7 2 2 2" xfId="30150"/>
    <cellStyle name="SAPBEXHLevel0X 7 3" xfId="30151"/>
    <cellStyle name="SAPBEXHLevel0X 7 3 2" xfId="30152"/>
    <cellStyle name="SAPBEXHLevel0X 7 4" xfId="30153"/>
    <cellStyle name="SAPBEXHLevel0X 8" xfId="30154"/>
    <cellStyle name="SAPBEXHLevel0X 8 2" xfId="30155"/>
    <cellStyle name="SAPBEXHLevel0X 8 2 2" xfId="30156"/>
    <cellStyle name="SAPBEXHLevel0X 8 2 2 2" xfId="30157"/>
    <cellStyle name="SAPBEXHLevel0X 8 3" xfId="30158"/>
    <cellStyle name="SAPBEXHLevel0X 8 3 2" xfId="30159"/>
    <cellStyle name="SAPBEXHLevel0X 8 4" xfId="30160"/>
    <cellStyle name="SAPBEXHLevel0X 9" xfId="30161"/>
    <cellStyle name="SAPBEXHLevel0X 9 2" xfId="30162"/>
    <cellStyle name="SAPBEXHLevel0X 9 2 2" xfId="30163"/>
    <cellStyle name="SAPBEXHLevel0X 9 2 2 2" xfId="30164"/>
    <cellStyle name="SAPBEXHLevel0X 9 3" xfId="30165"/>
    <cellStyle name="SAPBEXHLevel0X 9 3 2" xfId="30166"/>
    <cellStyle name="SAPBEXHLevel0X 9 4" xfId="30167"/>
    <cellStyle name="SAPBEXHLevel0X_010612 Dec Actuals" xfId="30168"/>
    <cellStyle name="SAPBEXHLevel1" xfId="3147"/>
    <cellStyle name="SAPBEXHLevel1 10" xfId="30170"/>
    <cellStyle name="SAPBEXHLevel1 10 2" xfId="30171"/>
    <cellStyle name="SAPBEXHLevel1 10 2 2" xfId="30172"/>
    <cellStyle name="SAPBEXHLevel1 10 2 2 2" xfId="30173"/>
    <cellStyle name="SAPBEXHLevel1 10 3" xfId="30174"/>
    <cellStyle name="SAPBEXHLevel1 10 3 2" xfId="30175"/>
    <cellStyle name="SAPBEXHLevel1 10 4" xfId="30176"/>
    <cellStyle name="SAPBEXHLevel1 11" xfId="30177"/>
    <cellStyle name="SAPBEXHLevel1 11 2" xfId="30178"/>
    <cellStyle name="SAPBEXHLevel1 11 2 2" xfId="30179"/>
    <cellStyle name="SAPBEXHLevel1 11 2 2 2" xfId="30180"/>
    <cellStyle name="SAPBEXHLevel1 11 3" xfId="30181"/>
    <cellStyle name="SAPBEXHLevel1 11 3 2" xfId="30182"/>
    <cellStyle name="SAPBEXHLevel1 11 4" xfId="30183"/>
    <cellStyle name="SAPBEXHLevel1 12" xfId="30184"/>
    <cellStyle name="SAPBEXHLevel1 12 2" xfId="30185"/>
    <cellStyle name="SAPBEXHLevel1 12 2 2" xfId="30186"/>
    <cellStyle name="SAPBEXHLevel1 12 3" xfId="30187"/>
    <cellStyle name="SAPBEXHLevel1 13" xfId="30188"/>
    <cellStyle name="SAPBEXHLevel1 14" xfId="30189"/>
    <cellStyle name="SAPBEXHLevel1 15" xfId="30190"/>
    <cellStyle name="SAPBEXHLevel1 16" xfId="30169"/>
    <cellStyle name="SAPBEXHLevel1 2" xfId="3148"/>
    <cellStyle name="SAPBEXHLevel1 2 10" xfId="30191"/>
    <cellStyle name="SAPBEXHLevel1 2 10 2" xfId="30192"/>
    <cellStyle name="SAPBEXHLevel1 2 10 3" xfId="30193"/>
    <cellStyle name="SAPBEXHLevel1 2 11" xfId="30194"/>
    <cellStyle name="SAPBEXHLevel1 2 2" xfId="30195"/>
    <cellStyle name="SAPBEXHLevel1 2 2 10" xfId="30196"/>
    <cellStyle name="SAPBEXHLevel1 2 2 2" xfId="30197"/>
    <cellStyle name="SAPBEXHLevel1 2 2 2 2" xfId="30198"/>
    <cellStyle name="SAPBEXHLevel1 2 2 2 2 2" xfId="30199"/>
    <cellStyle name="SAPBEXHLevel1 2 2 2 2 2 2" xfId="30200"/>
    <cellStyle name="SAPBEXHLevel1 2 2 2 2 3" xfId="30201"/>
    <cellStyle name="SAPBEXHLevel1 2 2 2 3" xfId="30202"/>
    <cellStyle name="SAPBEXHLevel1 2 2 2 3 2" xfId="30203"/>
    <cellStyle name="SAPBEXHLevel1 2 2 2 4" xfId="30204"/>
    <cellStyle name="SAPBEXHLevel1 2 2 3" xfId="30205"/>
    <cellStyle name="SAPBEXHLevel1 2 2 3 2" xfId="30206"/>
    <cellStyle name="SAPBEXHLevel1 2 2 3 2 2" xfId="30207"/>
    <cellStyle name="SAPBEXHLevel1 2 2 3 2 2 2" xfId="30208"/>
    <cellStyle name="SAPBEXHLevel1 2 2 3 2 3" xfId="30209"/>
    <cellStyle name="SAPBEXHLevel1 2 2 3 3" xfId="30210"/>
    <cellStyle name="SAPBEXHLevel1 2 2 3 3 2" xfId="30211"/>
    <cellStyle name="SAPBEXHLevel1 2 2 3 4" xfId="30212"/>
    <cellStyle name="SAPBEXHLevel1 2 2 4" xfId="30213"/>
    <cellStyle name="SAPBEXHLevel1 2 2 4 2" xfId="30214"/>
    <cellStyle name="SAPBEXHLevel1 2 2 4 2 2" xfId="30215"/>
    <cellStyle name="SAPBEXHLevel1 2 2 4 2 2 2" xfId="30216"/>
    <cellStyle name="SAPBEXHLevel1 2 2 4 2 3" xfId="30217"/>
    <cellStyle name="SAPBEXHLevel1 2 2 4 3" xfId="30218"/>
    <cellStyle name="SAPBEXHLevel1 2 2 4 3 2" xfId="30219"/>
    <cellStyle name="SAPBEXHLevel1 2 2 4 4" xfId="30220"/>
    <cellStyle name="SAPBEXHLevel1 2 2 5" xfId="30221"/>
    <cellStyle name="SAPBEXHLevel1 2 2 5 2" xfId="30222"/>
    <cellStyle name="SAPBEXHLevel1 2 2 5 2 2" xfId="30223"/>
    <cellStyle name="SAPBEXHLevel1 2 2 5 2 2 2" xfId="30224"/>
    <cellStyle name="SAPBEXHLevel1 2 2 5 2 3" xfId="30225"/>
    <cellStyle name="SAPBEXHLevel1 2 2 5 3" xfId="30226"/>
    <cellStyle name="SAPBEXHLevel1 2 2 5 3 2" xfId="30227"/>
    <cellStyle name="SAPBEXHLevel1 2 2 5 4" xfId="30228"/>
    <cellStyle name="SAPBEXHLevel1 2 2 6" xfId="30229"/>
    <cellStyle name="SAPBEXHLevel1 2 2 6 2" xfId="30230"/>
    <cellStyle name="SAPBEXHLevel1 2 2 6 2 2" xfId="30231"/>
    <cellStyle name="SAPBEXHLevel1 2 2 6 2 2 2" xfId="30232"/>
    <cellStyle name="SAPBEXHLevel1 2 2 6 2 3" xfId="30233"/>
    <cellStyle name="SAPBEXHLevel1 2 2 6 3" xfId="30234"/>
    <cellStyle name="SAPBEXHLevel1 2 2 6 3 2" xfId="30235"/>
    <cellStyle name="SAPBEXHLevel1 2 2 6 4" xfId="30236"/>
    <cellStyle name="SAPBEXHLevel1 2 2 7" xfId="30237"/>
    <cellStyle name="SAPBEXHLevel1 2 2 7 2" xfId="30238"/>
    <cellStyle name="SAPBEXHLevel1 2 2 7 2 2" xfId="30239"/>
    <cellStyle name="SAPBEXHLevel1 2 2 7 2 2 2" xfId="30240"/>
    <cellStyle name="SAPBEXHLevel1 2 2 7 2 3" xfId="30241"/>
    <cellStyle name="SAPBEXHLevel1 2 2 7 3" xfId="30242"/>
    <cellStyle name="SAPBEXHLevel1 2 2 7 3 2" xfId="30243"/>
    <cellStyle name="SAPBEXHLevel1 2 2 7 4" xfId="30244"/>
    <cellStyle name="SAPBEXHLevel1 2 2 8" xfId="30245"/>
    <cellStyle name="SAPBEXHLevel1 2 2 8 2" xfId="30246"/>
    <cellStyle name="SAPBEXHLevel1 2 2 8 2 2" xfId="30247"/>
    <cellStyle name="SAPBEXHLevel1 2 2 8 2 3" xfId="30248"/>
    <cellStyle name="SAPBEXHLevel1 2 2 8 3" xfId="30249"/>
    <cellStyle name="SAPBEXHLevel1 2 2 9" xfId="30250"/>
    <cellStyle name="SAPBEXHLevel1 2 2 9 2" xfId="30251"/>
    <cellStyle name="SAPBEXHLevel1 2 3" xfId="30252"/>
    <cellStyle name="SAPBEXHLevel1 2 3 2" xfId="30253"/>
    <cellStyle name="SAPBEXHLevel1 2 3 2 2" xfId="30254"/>
    <cellStyle name="SAPBEXHLevel1 2 3 2 2 2" xfId="30255"/>
    <cellStyle name="SAPBEXHLevel1 2 3 2 2 3" xfId="30256"/>
    <cellStyle name="SAPBEXHLevel1 2 3 2 3" xfId="30257"/>
    <cellStyle name="SAPBEXHLevel1 2 3 3" xfId="30258"/>
    <cellStyle name="SAPBEXHLevel1 2 3 3 2" xfId="30259"/>
    <cellStyle name="SAPBEXHLevel1 2 3 3 2 2" xfId="30260"/>
    <cellStyle name="SAPBEXHLevel1 2 3 3 3" xfId="30261"/>
    <cellStyle name="SAPBEXHLevel1 2 3 4" xfId="30262"/>
    <cellStyle name="SAPBEXHLevel1 2 3 4 2" xfId="30263"/>
    <cellStyle name="SAPBEXHLevel1 2 3 5" xfId="30264"/>
    <cellStyle name="SAPBEXHLevel1 2 3 5 2" xfId="30265"/>
    <cellStyle name="SAPBEXHLevel1 2 3 6" xfId="30266"/>
    <cellStyle name="SAPBEXHLevel1 2 3 7" xfId="30267"/>
    <cellStyle name="SAPBEXHLevel1 2 4" xfId="30268"/>
    <cellStyle name="SAPBEXHLevel1 2 4 2" xfId="30269"/>
    <cellStyle name="SAPBEXHLevel1 2 4 2 2" xfId="30270"/>
    <cellStyle name="SAPBEXHLevel1 2 4 2 2 2" xfId="30271"/>
    <cellStyle name="SAPBEXHLevel1 2 4 3" xfId="30272"/>
    <cellStyle name="SAPBEXHLevel1 2 4 3 2" xfId="30273"/>
    <cellStyle name="SAPBEXHLevel1 2 4 4" xfId="30274"/>
    <cellStyle name="SAPBEXHLevel1 2 5" xfId="30275"/>
    <cellStyle name="SAPBEXHLevel1 2 5 2" xfId="30276"/>
    <cellStyle name="SAPBEXHLevel1 2 5 2 2" xfId="30277"/>
    <cellStyle name="SAPBEXHLevel1 2 5 2 2 2" xfId="30278"/>
    <cellStyle name="SAPBEXHLevel1 2 5 3" xfId="30279"/>
    <cellStyle name="SAPBEXHLevel1 2 5 3 2" xfId="30280"/>
    <cellStyle name="SAPBEXHLevel1 2 5 4" xfId="30281"/>
    <cellStyle name="SAPBEXHLevel1 2 6" xfId="30282"/>
    <cellStyle name="SAPBEXHLevel1 2 6 2" xfId="30283"/>
    <cellStyle name="SAPBEXHLevel1 2 6 2 2" xfId="30284"/>
    <cellStyle name="SAPBEXHLevel1 2 6 2 2 2" xfId="30285"/>
    <cellStyle name="SAPBEXHLevel1 2 6 3" xfId="30286"/>
    <cellStyle name="SAPBEXHLevel1 2 6 3 2" xfId="30287"/>
    <cellStyle name="SAPBEXHLevel1 2 6 4" xfId="30288"/>
    <cellStyle name="SAPBEXHLevel1 2 7" xfId="30289"/>
    <cellStyle name="SAPBEXHLevel1 2 7 2" xfId="30290"/>
    <cellStyle name="SAPBEXHLevel1 2 7 2 2" xfId="30291"/>
    <cellStyle name="SAPBEXHLevel1 2 7 2 2 2" xfId="30292"/>
    <cellStyle name="SAPBEXHLevel1 2 7 3" xfId="30293"/>
    <cellStyle name="SAPBEXHLevel1 2 7 3 2" xfId="30294"/>
    <cellStyle name="SAPBEXHLevel1 2 7 4" xfId="30295"/>
    <cellStyle name="SAPBEXHLevel1 2 8" xfId="30296"/>
    <cellStyle name="SAPBEXHLevel1 2 8 2" xfId="30297"/>
    <cellStyle name="SAPBEXHLevel1 2 8 2 2" xfId="30298"/>
    <cellStyle name="SAPBEXHLevel1 2 8 2 2 2" xfId="30299"/>
    <cellStyle name="SAPBEXHLevel1 2 8 3" xfId="30300"/>
    <cellStyle name="SAPBEXHLevel1 2 8 3 2" xfId="30301"/>
    <cellStyle name="SAPBEXHLevel1 2 8 4" xfId="30302"/>
    <cellStyle name="SAPBEXHLevel1 2 9" xfId="30303"/>
    <cellStyle name="SAPBEXHLevel1 2 9 2" xfId="30304"/>
    <cellStyle name="SAPBEXHLevel1 2 9 2 2" xfId="30305"/>
    <cellStyle name="SAPBEXHLevel1 2 9 3" xfId="30306"/>
    <cellStyle name="SAPBEXHLevel1 2_7. Capital ASM Mar 2" xfId="30307"/>
    <cellStyle name="SAPBEXHLevel1 3" xfId="3149"/>
    <cellStyle name="SAPBEXHLevel1 3 10" xfId="30308"/>
    <cellStyle name="SAPBEXHLevel1 3 10 2" xfId="30309"/>
    <cellStyle name="SAPBEXHLevel1 3 11" xfId="30310"/>
    <cellStyle name="SAPBEXHLevel1 3 2" xfId="30311"/>
    <cellStyle name="SAPBEXHLevel1 3 2 10" xfId="30312"/>
    <cellStyle name="SAPBEXHLevel1 3 2 2" xfId="30313"/>
    <cellStyle name="SAPBEXHLevel1 3 2 2 2" xfId="30314"/>
    <cellStyle name="SAPBEXHLevel1 3 2 2 2 2" xfId="30315"/>
    <cellStyle name="SAPBEXHLevel1 3 2 2 2 2 2" xfId="30316"/>
    <cellStyle name="SAPBEXHLevel1 3 2 2 3" xfId="30317"/>
    <cellStyle name="SAPBEXHLevel1 3 2 2 3 2" xfId="30318"/>
    <cellStyle name="SAPBEXHLevel1 3 2 2 4" xfId="30319"/>
    <cellStyle name="SAPBEXHLevel1 3 2 3" xfId="30320"/>
    <cellStyle name="SAPBEXHLevel1 3 2 3 2" xfId="30321"/>
    <cellStyle name="SAPBEXHLevel1 3 2 3 2 2" xfId="30322"/>
    <cellStyle name="SAPBEXHLevel1 3 2 3 2 2 2" xfId="30323"/>
    <cellStyle name="SAPBEXHLevel1 3 2 3 3" xfId="30324"/>
    <cellStyle name="SAPBEXHLevel1 3 2 3 3 2" xfId="30325"/>
    <cellStyle name="SAPBEXHLevel1 3 2 4" xfId="30326"/>
    <cellStyle name="SAPBEXHLevel1 3 2 4 2" xfId="30327"/>
    <cellStyle name="SAPBEXHLevel1 3 2 4 2 2" xfId="30328"/>
    <cellStyle name="SAPBEXHLevel1 3 2 4 2 2 2" xfId="30329"/>
    <cellStyle name="SAPBEXHLevel1 3 2 4 3" xfId="30330"/>
    <cellStyle name="SAPBEXHLevel1 3 2 4 3 2" xfId="30331"/>
    <cellStyle name="SAPBEXHLevel1 3 2 5" xfId="30332"/>
    <cellStyle name="SAPBEXHLevel1 3 2 5 2" xfId="30333"/>
    <cellStyle name="SAPBEXHLevel1 3 2 5 2 2" xfId="30334"/>
    <cellStyle name="SAPBEXHLevel1 3 2 5 2 2 2" xfId="30335"/>
    <cellStyle name="SAPBEXHLevel1 3 2 5 3" xfId="30336"/>
    <cellStyle name="SAPBEXHLevel1 3 2 5 3 2" xfId="30337"/>
    <cellStyle name="SAPBEXHLevel1 3 2 6" xfId="30338"/>
    <cellStyle name="SAPBEXHLevel1 3 2 6 2" xfId="30339"/>
    <cellStyle name="SAPBEXHLevel1 3 2 6 2 2" xfId="30340"/>
    <cellStyle name="SAPBEXHLevel1 3 2 6 2 2 2" xfId="30341"/>
    <cellStyle name="SAPBEXHLevel1 3 2 6 3" xfId="30342"/>
    <cellStyle name="SAPBEXHLevel1 3 2 6 3 2" xfId="30343"/>
    <cellStyle name="SAPBEXHLevel1 3 2 7" xfId="30344"/>
    <cellStyle name="SAPBEXHLevel1 3 2 7 2" xfId="30345"/>
    <cellStyle name="SAPBEXHLevel1 3 2 7 2 2" xfId="30346"/>
    <cellStyle name="SAPBEXHLevel1 3 2 7 2 2 2" xfId="30347"/>
    <cellStyle name="SAPBEXHLevel1 3 2 7 3" xfId="30348"/>
    <cellStyle name="SAPBEXHLevel1 3 2 7 3 2" xfId="30349"/>
    <cellStyle name="SAPBEXHLevel1 3 2 8" xfId="30350"/>
    <cellStyle name="SAPBEXHLevel1 3 2 8 2" xfId="30351"/>
    <cellStyle name="SAPBEXHLevel1 3 2 8 2 2" xfId="30352"/>
    <cellStyle name="SAPBEXHLevel1 3 2 9" xfId="30353"/>
    <cellStyle name="SAPBEXHLevel1 3 2 9 2" xfId="30354"/>
    <cellStyle name="SAPBEXHLevel1 3 3" xfId="30355"/>
    <cellStyle name="SAPBEXHLevel1 3 3 2" xfId="30356"/>
    <cellStyle name="SAPBEXHLevel1 3 3 2 2" xfId="30357"/>
    <cellStyle name="SAPBEXHLevel1 3 3 2 2 2" xfId="30358"/>
    <cellStyle name="SAPBEXHLevel1 3 3 2 3" xfId="30359"/>
    <cellStyle name="SAPBEXHLevel1 3 3 3" xfId="30360"/>
    <cellStyle name="SAPBEXHLevel1 3 3 3 2" xfId="30361"/>
    <cellStyle name="SAPBEXHLevel1 3 3 4" xfId="30362"/>
    <cellStyle name="SAPBEXHLevel1 3 4" xfId="30363"/>
    <cellStyle name="SAPBEXHLevel1 3 4 2" xfId="30364"/>
    <cellStyle name="SAPBEXHLevel1 3 4 2 2" xfId="30365"/>
    <cellStyle name="SAPBEXHLevel1 3 4 2 2 2" xfId="30366"/>
    <cellStyle name="SAPBEXHLevel1 3 4 2 3" xfId="30367"/>
    <cellStyle name="SAPBEXHLevel1 3 4 3" xfId="30368"/>
    <cellStyle name="SAPBEXHLevel1 3 4 3 2" xfId="30369"/>
    <cellStyle name="SAPBEXHLevel1 3 4 4" xfId="30370"/>
    <cellStyle name="SAPBEXHLevel1 3 5" xfId="30371"/>
    <cellStyle name="SAPBEXHLevel1 3 5 2" xfId="30372"/>
    <cellStyle name="SAPBEXHLevel1 3 5 2 2" xfId="30373"/>
    <cellStyle name="SAPBEXHLevel1 3 5 2 2 2" xfId="30374"/>
    <cellStyle name="SAPBEXHLevel1 3 5 2 3" xfId="30375"/>
    <cellStyle name="SAPBEXHLevel1 3 5 3" xfId="30376"/>
    <cellStyle name="SAPBEXHLevel1 3 5 3 2" xfId="30377"/>
    <cellStyle name="SAPBEXHLevel1 3 5 4" xfId="30378"/>
    <cellStyle name="SAPBEXHLevel1 3 6" xfId="30379"/>
    <cellStyle name="SAPBEXHLevel1 3 6 2" xfId="30380"/>
    <cellStyle name="SAPBEXHLevel1 3 6 2 2" xfId="30381"/>
    <cellStyle name="SAPBEXHLevel1 3 6 2 2 2" xfId="30382"/>
    <cellStyle name="SAPBEXHLevel1 3 6 2 3" xfId="30383"/>
    <cellStyle name="SAPBEXHLevel1 3 6 3" xfId="30384"/>
    <cellStyle name="SAPBEXHLevel1 3 6 3 2" xfId="30385"/>
    <cellStyle name="SAPBEXHLevel1 3 6 4" xfId="30386"/>
    <cellStyle name="SAPBEXHLevel1 3 7" xfId="30387"/>
    <cellStyle name="SAPBEXHLevel1 3 7 2" xfId="30388"/>
    <cellStyle name="SAPBEXHLevel1 3 7 2 2" xfId="30389"/>
    <cellStyle name="SAPBEXHLevel1 3 7 2 2 2" xfId="30390"/>
    <cellStyle name="SAPBEXHLevel1 3 7 2 3" xfId="30391"/>
    <cellStyle name="SAPBEXHLevel1 3 7 3" xfId="30392"/>
    <cellStyle name="SAPBEXHLevel1 3 7 3 2" xfId="30393"/>
    <cellStyle name="SAPBEXHLevel1 3 7 4" xfId="30394"/>
    <cellStyle name="SAPBEXHLevel1 3 8" xfId="30395"/>
    <cellStyle name="SAPBEXHLevel1 3 8 2" xfId="30396"/>
    <cellStyle name="SAPBEXHLevel1 3 8 2 2" xfId="30397"/>
    <cellStyle name="SAPBEXHLevel1 3 8 2 2 2" xfId="30398"/>
    <cellStyle name="SAPBEXHLevel1 3 8 2 3" xfId="30399"/>
    <cellStyle name="SAPBEXHLevel1 3 8 3" xfId="30400"/>
    <cellStyle name="SAPBEXHLevel1 3 8 3 2" xfId="30401"/>
    <cellStyle name="SAPBEXHLevel1 3 8 4" xfId="30402"/>
    <cellStyle name="SAPBEXHLevel1 3 9" xfId="30403"/>
    <cellStyle name="SAPBEXHLevel1 3 9 2" xfId="30404"/>
    <cellStyle name="SAPBEXHLevel1 3 9 2 2" xfId="30405"/>
    <cellStyle name="SAPBEXHLevel1 3 9 3" xfId="30406"/>
    <cellStyle name="SAPBEXHLevel1 3_7. Capital ASM Mar 2" xfId="30407"/>
    <cellStyle name="SAPBEXHLevel1 4" xfId="30408"/>
    <cellStyle name="SAPBEXHLevel1 4 10" xfId="30409"/>
    <cellStyle name="SAPBEXHLevel1 4 10 2" xfId="30410"/>
    <cellStyle name="SAPBEXHLevel1 4 10 2 2" xfId="30411"/>
    <cellStyle name="SAPBEXHLevel1 4 11" xfId="30412"/>
    <cellStyle name="SAPBEXHLevel1 4 11 2" xfId="30413"/>
    <cellStyle name="SAPBEXHLevel1 4 12" xfId="30414"/>
    <cellStyle name="SAPBEXHLevel1 4 2" xfId="30415"/>
    <cellStyle name="SAPBEXHLevel1 4 2 10" xfId="30416"/>
    <cellStyle name="SAPBEXHLevel1 4 2 2" xfId="30417"/>
    <cellStyle name="SAPBEXHLevel1 4 2 2 2" xfId="30418"/>
    <cellStyle name="SAPBEXHLevel1 4 2 2 2 2" xfId="30419"/>
    <cellStyle name="SAPBEXHLevel1 4 2 2 2 2 2" xfId="30420"/>
    <cellStyle name="SAPBEXHLevel1 4 2 2 3" xfId="30421"/>
    <cellStyle name="SAPBEXHLevel1 4 2 2 3 2" xfId="30422"/>
    <cellStyle name="SAPBEXHLevel1 4 2 3" xfId="30423"/>
    <cellStyle name="SAPBEXHLevel1 4 2 3 2" xfId="30424"/>
    <cellStyle name="SAPBEXHLevel1 4 2 3 2 2" xfId="30425"/>
    <cellStyle name="SAPBEXHLevel1 4 2 3 2 2 2" xfId="30426"/>
    <cellStyle name="SAPBEXHLevel1 4 2 3 3" xfId="30427"/>
    <cellStyle name="SAPBEXHLevel1 4 2 3 3 2" xfId="30428"/>
    <cellStyle name="SAPBEXHLevel1 4 2 4" xfId="30429"/>
    <cellStyle name="SAPBEXHLevel1 4 2 4 2" xfId="30430"/>
    <cellStyle name="SAPBEXHLevel1 4 2 4 2 2" xfId="30431"/>
    <cellStyle name="SAPBEXHLevel1 4 2 4 2 2 2" xfId="30432"/>
    <cellStyle name="SAPBEXHLevel1 4 2 4 3" xfId="30433"/>
    <cellStyle name="SAPBEXHLevel1 4 2 4 3 2" xfId="30434"/>
    <cellStyle name="SAPBEXHLevel1 4 2 5" xfId="30435"/>
    <cellStyle name="SAPBEXHLevel1 4 2 5 2" xfId="30436"/>
    <cellStyle name="SAPBEXHLevel1 4 2 5 2 2" xfId="30437"/>
    <cellStyle name="SAPBEXHLevel1 4 2 5 2 2 2" xfId="30438"/>
    <cellStyle name="SAPBEXHLevel1 4 2 5 3" xfId="30439"/>
    <cellStyle name="SAPBEXHLevel1 4 2 5 3 2" xfId="30440"/>
    <cellStyle name="SAPBEXHLevel1 4 2 6" xfId="30441"/>
    <cellStyle name="SAPBEXHLevel1 4 2 6 2" xfId="30442"/>
    <cellStyle name="SAPBEXHLevel1 4 2 6 2 2" xfId="30443"/>
    <cellStyle name="SAPBEXHLevel1 4 2 6 2 2 2" xfId="30444"/>
    <cellStyle name="SAPBEXHLevel1 4 2 6 3" xfId="30445"/>
    <cellStyle name="SAPBEXHLevel1 4 2 6 3 2" xfId="30446"/>
    <cellStyle name="SAPBEXHLevel1 4 2 7" xfId="30447"/>
    <cellStyle name="SAPBEXHLevel1 4 2 7 2" xfId="30448"/>
    <cellStyle name="SAPBEXHLevel1 4 2 7 2 2" xfId="30449"/>
    <cellStyle name="SAPBEXHLevel1 4 2 7 2 2 2" xfId="30450"/>
    <cellStyle name="SAPBEXHLevel1 4 2 7 3" xfId="30451"/>
    <cellStyle name="SAPBEXHLevel1 4 2 7 3 2" xfId="30452"/>
    <cellStyle name="SAPBEXHLevel1 4 2 8" xfId="30453"/>
    <cellStyle name="SAPBEXHLevel1 4 2 8 2" xfId="30454"/>
    <cellStyle name="SAPBEXHLevel1 4 2 8 2 2" xfId="30455"/>
    <cellStyle name="SAPBEXHLevel1 4 2 9" xfId="30456"/>
    <cellStyle name="SAPBEXHLevel1 4 2 9 2" xfId="30457"/>
    <cellStyle name="SAPBEXHLevel1 4 3" xfId="30458"/>
    <cellStyle name="SAPBEXHLevel1 4 3 2" xfId="30459"/>
    <cellStyle name="SAPBEXHLevel1 4 3 2 2" xfId="30460"/>
    <cellStyle name="SAPBEXHLevel1 4 3 2 2 2" xfId="30461"/>
    <cellStyle name="SAPBEXHLevel1 4 3 2 2 2 2" xfId="30462"/>
    <cellStyle name="SAPBEXHLevel1 4 3 2 3" xfId="30463"/>
    <cellStyle name="SAPBEXHLevel1 4 3 2 3 2" xfId="30464"/>
    <cellStyle name="SAPBEXHLevel1 4 3 3" xfId="30465"/>
    <cellStyle name="SAPBEXHLevel1 4 3 3 2" xfId="30466"/>
    <cellStyle name="SAPBEXHLevel1 4 3 3 2 2" xfId="30467"/>
    <cellStyle name="SAPBEXHLevel1 4 3 3 2 2 2" xfId="30468"/>
    <cellStyle name="SAPBEXHLevel1 4 3 3 3" xfId="30469"/>
    <cellStyle name="SAPBEXHLevel1 4 3 3 3 2" xfId="30470"/>
    <cellStyle name="SAPBEXHLevel1 4 3 4" xfId="30471"/>
    <cellStyle name="SAPBEXHLevel1 4 3 4 2" xfId="30472"/>
    <cellStyle name="SAPBEXHLevel1 4 3 4 2 2" xfId="30473"/>
    <cellStyle name="SAPBEXHLevel1 4 3 4 2 2 2" xfId="30474"/>
    <cellStyle name="SAPBEXHLevel1 4 3 4 3" xfId="30475"/>
    <cellStyle name="SAPBEXHLevel1 4 3 4 3 2" xfId="30476"/>
    <cellStyle name="SAPBEXHLevel1 4 3 5" xfId="30477"/>
    <cellStyle name="SAPBEXHLevel1 4 3 5 2" xfId="30478"/>
    <cellStyle name="SAPBEXHLevel1 4 3 5 2 2" xfId="30479"/>
    <cellStyle name="SAPBEXHLevel1 4 3 5 2 2 2" xfId="30480"/>
    <cellStyle name="SAPBEXHLevel1 4 3 5 3" xfId="30481"/>
    <cellStyle name="SAPBEXHLevel1 4 3 5 3 2" xfId="30482"/>
    <cellStyle name="SAPBEXHLevel1 4 3 6" xfId="30483"/>
    <cellStyle name="SAPBEXHLevel1 4 3 6 2" xfId="30484"/>
    <cellStyle name="SAPBEXHLevel1 4 3 6 2 2" xfId="30485"/>
    <cellStyle name="SAPBEXHLevel1 4 3 6 2 2 2" xfId="30486"/>
    <cellStyle name="SAPBEXHLevel1 4 3 6 3" xfId="30487"/>
    <cellStyle name="SAPBEXHLevel1 4 3 6 3 2" xfId="30488"/>
    <cellStyle name="SAPBEXHLevel1 4 3 7" xfId="30489"/>
    <cellStyle name="SAPBEXHLevel1 4 3 7 2" xfId="30490"/>
    <cellStyle name="SAPBEXHLevel1 4 3 7 2 2" xfId="30491"/>
    <cellStyle name="SAPBEXHLevel1 4 3 7 2 2 2" xfId="30492"/>
    <cellStyle name="SAPBEXHLevel1 4 3 7 3" xfId="30493"/>
    <cellStyle name="SAPBEXHLevel1 4 3 7 3 2" xfId="30494"/>
    <cellStyle name="SAPBEXHLevel1 4 3 8" xfId="30495"/>
    <cellStyle name="SAPBEXHLevel1 4 3 8 2" xfId="30496"/>
    <cellStyle name="SAPBEXHLevel1 4 3 8 2 2" xfId="30497"/>
    <cellStyle name="SAPBEXHLevel1 4 3 9" xfId="30498"/>
    <cellStyle name="SAPBEXHLevel1 4 4" xfId="30499"/>
    <cellStyle name="SAPBEXHLevel1 4 4 2" xfId="30500"/>
    <cellStyle name="SAPBEXHLevel1 4 4 2 2" xfId="30501"/>
    <cellStyle name="SAPBEXHLevel1 4 4 2 2 2" xfId="30502"/>
    <cellStyle name="SAPBEXHLevel1 4 4 3" xfId="30503"/>
    <cellStyle name="SAPBEXHLevel1 4 4 3 2" xfId="30504"/>
    <cellStyle name="SAPBEXHLevel1 4 4 4" xfId="30505"/>
    <cellStyle name="SAPBEXHLevel1 4 5" xfId="30506"/>
    <cellStyle name="SAPBEXHLevel1 4 5 2" xfId="30507"/>
    <cellStyle name="SAPBEXHLevel1 4 5 2 2" xfId="30508"/>
    <cellStyle name="SAPBEXHLevel1 4 5 2 2 2" xfId="30509"/>
    <cellStyle name="SAPBEXHLevel1 4 5 3" xfId="30510"/>
    <cellStyle name="SAPBEXHLevel1 4 5 3 2" xfId="30511"/>
    <cellStyle name="SAPBEXHLevel1 4 5 4" xfId="30512"/>
    <cellStyle name="SAPBEXHLevel1 4 6" xfId="30513"/>
    <cellStyle name="SAPBEXHLevel1 4 6 2" xfId="30514"/>
    <cellStyle name="SAPBEXHLevel1 4 6 2 2" xfId="30515"/>
    <cellStyle name="SAPBEXHLevel1 4 6 2 2 2" xfId="30516"/>
    <cellStyle name="SAPBEXHLevel1 4 6 3" xfId="30517"/>
    <cellStyle name="SAPBEXHLevel1 4 6 3 2" xfId="30518"/>
    <cellStyle name="SAPBEXHLevel1 4 7" xfId="30519"/>
    <cellStyle name="SAPBEXHLevel1 4 7 2" xfId="30520"/>
    <cellStyle name="SAPBEXHLevel1 4 7 2 2" xfId="30521"/>
    <cellStyle name="SAPBEXHLevel1 4 7 2 2 2" xfId="30522"/>
    <cellStyle name="SAPBEXHLevel1 4 7 3" xfId="30523"/>
    <cellStyle name="SAPBEXHLevel1 4 7 3 2" xfId="30524"/>
    <cellStyle name="SAPBEXHLevel1 4 8" xfId="30525"/>
    <cellStyle name="SAPBEXHLevel1 4 8 2" xfId="30526"/>
    <cellStyle name="SAPBEXHLevel1 4 8 2 2" xfId="30527"/>
    <cellStyle name="SAPBEXHLevel1 4 8 2 2 2" xfId="30528"/>
    <cellStyle name="SAPBEXHLevel1 4 8 3" xfId="30529"/>
    <cellStyle name="SAPBEXHLevel1 4 8 3 2" xfId="30530"/>
    <cellStyle name="SAPBEXHLevel1 4 9" xfId="30531"/>
    <cellStyle name="SAPBEXHLevel1 4 9 2" xfId="30532"/>
    <cellStyle name="SAPBEXHLevel1 4 9 2 2" xfId="30533"/>
    <cellStyle name="SAPBEXHLevel1 4 9 2 2 2" xfId="30534"/>
    <cellStyle name="SAPBEXHLevel1 4 9 3" xfId="30535"/>
    <cellStyle name="SAPBEXHLevel1 4 9 3 2" xfId="30536"/>
    <cellStyle name="SAPBEXHLevel1 5" xfId="30537"/>
    <cellStyle name="SAPBEXHLevel1 5 2" xfId="30538"/>
    <cellStyle name="SAPBEXHLevel1 5 2 2" xfId="30539"/>
    <cellStyle name="SAPBEXHLevel1 5 2 2 2" xfId="30540"/>
    <cellStyle name="SAPBEXHLevel1 5 2 2 2 2" xfId="30541"/>
    <cellStyle name="SAPBEXHLevel1 5 2 3" xfId="30542"/>
    <cellStyle name="SAPBEXHLevel1 5 2 3 2" xfId="30543"/>
    <cellStyle name="SAPBEXHLevel1 5 3" xfId="30544"/>
    <cellStyle name="SAPBEXHLevel1 5 3 2" xfId="30545"/>
    <cellStyle name="SAPBEXHLevel1 5 3 2 2" xfId="30546"/>
    <cellStyle name="SAPBEXHLevel1 5 3 2 2 2" xfId="30547"/>
    <cellStyle name="SAPBEXHLevel1 5 3 3" xfId="30548"/>
    <cellStyle name="SAPBEXHLevel1 5 3 3 2" xfId="30549"/>
    <cellStyle name="SAPBEXHLevel1 5 4" xfId="30550"/>
    <cellStyle name="SAPBEXHLevel1 5 4 2" xfId="30551"/>
    <cellStyle name="SAPBEXHLevel1 5 4 2 2" xfId="30552"/>
    <cellStyle name="SAPBEXHLevel1 5 4 2 2 2" xfId="30553"/>
    <cellStyle name="SAPBEXHLevel1 5 4 3" xfId="30554"/>
    <cellStyle name="SAPBEXHLevel1 5 4 3 2" xfId="30555"/>
    <cellStyle name="SAPBEXHLevel1 5 5" xfId="30556"/>
    <cellStyle name="SAPBEXHLevel1 5 5 2" xfId="30557"/>
    <cellStyle name="SAPBEXHLevel1 5 5 2 2" xfId="30558"/>
    <cellStyle name="SAPBEXHLevel1 5 5 2 2 2" xfId="30559"/>
    <cellStyle name="SAPBEXHLevel1 5 5 3" xfId="30560"/>
    <cellStyle name="SAPBEXHLevel1 5 5 3 2" xfId="30561"/>
    <cellStyle name="SAPBEXHLevel1 5 6" xfId="30562"/>
    <cellStyle name="SAPBEXHLevel1 5 6 2" xfId="30563"/>
    <cellStyle name="SAPBEXHLevel1 5 6 2 2" xfId="30564"/>
    <cellStyle name="SAPBEXHLevel1 5 6 2 2 2" xfId="30565"/>
    <cellStyle name="SAPBEXHLevel1 5 6 3" xfId="30566"/>
    <cellStyle name="SAPBEXHLevel1 5 6 3 2" xfId="30567"/>
    <cellStyle name="SAPBEXHLevel1 5 7" xfId="30568"/>
    <cellStyle name="SAPBEXHLevel1 5 7 2" xfId="30569"/>
    <cellStyle name="SAPBEXHLevel1 5 7 2 2" xfId="30570"/>
    <cellStyle name="SAPBEXHLevel1 5 7 2 2 2" xfId="30571"/>
    <cellStyle name="SAPBEXHLevel1 5 7 3" xfId="30572"/>
    <cellStyle name="SAPBEXHLevel1 5 7 3 2" xfId="30573"/>
    <cellStyle name="SAPBEXHLevel1 5 8" xfId="30574"/>
    <cellStyle name="SAPBEXHLevel1 5 8 2" xfId="30575"/>
    <cellStyle name="SAPBEXHLevel1 5 8 2 2" xfId="30576"/>
    <cellStyle name="SAPBEXHLevel1 5 9" xfId="30577"/>
    <cellStyle name="SAPBEXHLevel1 6" xfId="30578"/>
    <cellStyle name="SAPBEXHLevel1 6 2" xfId="30579"/>
    <cellStyle name="SAPBEXHLevel1 6 2 2" xfId="30580"/>
    <cellStyle name="SAPBEXHLevel1 6 2 2 2" xfId="30581"/>
    <cellStyle name="SAPBEXHLevel1 6 3" xfId="30582"/>
    <cellStyle name="SAPBEXHLevel1 6 3 2" xfId="30583"/>
    <cellStyle name="SAPBEXHLevel1 6 4" xfId="30584"/>
    <cellStyle name="SAPBEXHLevel1 7" xfId="30585"/>
    <cellStyle name="SAPBEXHLevel1 7 2" xfId="30586"/>
    <cellStyle name="SAPBEXHLevel1 7 2 2" xfId="30587"/>
    <cellStyle name="SAPBEXHLevel1 7 2 2 2" xfId="30588"/>
    <cellStyle name="SAPBEXHLevel1 7 3" xfId="30589"/>
    <cellStyle name="SAPBEXHLevel1 7 3 2" xfId="30590"/>
    <cellStyle name="SAPBEXHLevel1 7 4" xfId="30591"/>
    <cellStyle name="SAPBEXHLevel1 8" xfId="30592"/>
    <cellStyle name="SAPBEXHLevel1 8 2" xfId="30593"/>
    <cellStyle name="SAPBEXHLevel1 8 2 2" xfId="30594"/>
    <cellStyle name="SAPBEXHLevel1 8 2 2 2" xfId="30595"/>
    <cellStyle name="SAPBEXHLevel1 8 3" xfId="30596"/>
    <cellStyle name="SAPBEXHLevel1 8 3 2" xfId="30597"/>
    <cellStyle name="SAPBEXHLevel1 8 4" xfId="30598"/>
    <cellStyle name="SAPBEXHLevel1 9" xfId="30599"/>
    <cellStyle name="SAPBEXHLevel1 9 2" xfId="30600"/>
    <cellStyle name="SAPBEXHLevel1 9 2 2" xfId="30601"/>
    <cellStyle name="SAPBEXHLevel1 9 2 2 2" xfId="30602"/>
    <cellStyle name="SAPBEXHLevel1 9 3" xfId="30603"/>
    <cellStyle name="SAPBEXHLevel1 9 3 2" xfId="30604"/>
    <cellStyle name="SAPBEXHLevel1 9 4" xfId="30605"/>
    <cellStyle name="SAPBEXHLevel1_010612 Dec Actuals" xfId="30606"/>
    <cellStyle name="SAPBEXHLevel1X" xfId="3150"/>
    <cellStyle name="SAPBEXHLevel1X 10" xfId="30608"/>
    <cellStyle name="SAPBEXHLevel1X 10 2" xfId="30609"/>
    <cellStyle name="SAPBEXHLevel1X 10 2 2" xfId="30610"/>
    <cellStyle name="SAPBEXHLevel1X 10 2 2 2" xfId="30611"/>
    <cellStyle name="SAPBEXHLevel1X 10 3" xfId="30612"/>
    <cellStyle name="SAPBEXHLevel1X 10 3 2" xfId="30613"/>
    <cellStyle name="SAPBEXHLevel1X 11" xfId="30614"/>
    <cellStyle name="SAPBEXHLevel1X 11 2" xfId="30615"/>
    <cellStyle name="SAPBEXHLevel1X 11 2 2" xfId="30616"/>
    <cellStyle name="SAPBEXHLevel1X 12" xfId="30617"/>
    <cellStyle name="SAPBEXHLevel1X 12 2" xfId="30618"/>
    <cellStyle name="SAPBEXHLevel1X 13" xfId="30619"/>
    <cellStyle name="SAPBEXHLevel1X 14" xfId="30620"/>
    <cellStyle name="SAPBEXHLevel1X 15" xfId="30621"/>
    <cellStyle name="SAPBEXHLevel1X 16" xfId="30607"/>
    <cellStyle name="SAPBEXHLevel1X 2" xfId="3151"/>
    <cellStyle name="SAPBEXHLevel1X 2 10" xfId="30622"/>
    <cellStyle name="SAPBEXHLevel1X 2 10 2" xfId="30623"/>
    <cellStyle name="SAPBEXHLevel1X 2 11" xfId="30624"/>
    <cellStyle name="SAPBEXHLevel1X 2 12" xfId="30625"/>
    <cellStyle name="SAPBEXHLevel1X 2 2" xfId="30626"/>
    <cellStyle name="SAPBEXHLevel1X 2 2 10" xfId="30627"/>
    <cellStyle name="SAPBEXHLevel1X 2 2 2" xfId="30628"/>
    <cellStyle name="SAPBEXHLevel1X 2 2 2 2" xfId="30629"/>
    <cellStyle name="SAPBEXHLevel1X 2 2 2 2 2" xfId="30630"/>
    <cellStyle name="SAPBEXHLevel1X 2 2 2 2 2 2" xfId="30631"/>
    <cellStyle name="SAPBEXHLevel1X 2 2 2 3" xfId="30632"/>
    <cellStyle name="SAPBEXHLevel1X 2 2 2 3 2" xfId="30633"/>
    <cellStyle name="SAPBEXHLevel1X 2 2 2 4" xfId="30634"/>
    <cellStyle name="SAPBEXHLevel1X 2 2 3" xfId="30635"/>
    <cellStyle name="SAPBEXHLevel1X 2 2 3 2" xfId="30636"/>
    <cellStyle name="SAPBEXHLevel1X 2 2 3 2 2" xfId="30637"/>
    <cellStyle name="SAPBEXHLevel1X 2 2 3 2 2 2" xfId="30638"/>
    <cellStyle name="SAPBEXHLevel1X 2 2 3 3" xfId="30639"/>
    <cellStyle name="SAPBEXHLevel1X 2 2 3 3 2" xfId="30640"/>
    <cellStyle name="SAPBEXHLevel1X 2 2 4" xfId="30641"/>
    <cellStyle name="SAPBEXHLevel1X 2 2 4 2" xfId="30642"/>
    <cellStyle name="SAPBEXHLevel1X 2 2 4 2 2" xfId="30643"/>
    <cellStyle name="SAPBEXHLevel1X 2 2 4 2 2 2" xfId="30644"/>
    <cellStyle name="SAPBEXHLevel1X 2 2 4 3" xfId="30645"/>
    <cellStyle name="SAPBEXHLevel1X 2 2 4 3 2" xfId="30646"/>
    <cellStyle name="SAPBEXHLevel1X 2 2 5" xfId="30647"/>
    <cellStyle name="SAPBEXHLevel1X 2 2 5 2" xfId="30648"/>
    <cellStyle name="SAPBEXHLevel1X 2 2 5 2 2" xfId="30649"/>
    <cellStyle name="SAPBEXHLevel1X 2 2 5 2 2 2" xfId="30650"/>
    <cellStyle name="SAPBEXHLevel1X 2 2 5 3" xfId="30651"/>
    <cellStyle name="SAPBEXHLevel1X 2 2 5 3 2" xfId="30652"/>
    <cellStyle name="SAPBEXHLevel1X 2 2 6" xfId="30653"/>
    <cellStyle name="SAPBEXHLevel1X 2 2 6 2" xfId="30654"/>
    <cellStyle name="SAPBEXHLevel1X 2 2 6 2 2" xfId="30655"/>
    <cellStyle name="SAPBEXHLevel1X 2 2 6 2 2 2" xfId="30656"/>
    <cellStyle name="SAPBEXHLevel1X 2 2 6 3" xfId="30657"/>
    <cellStyle name="SAPBEXHLevel1X 2 2 6 3 2" xfId="30658"/>
    <cellStyle name="SAPBEXHLevel1X 2 2 7" xfId="30659"/>
    <cellStyle name="SAPBEXHLevel1X 2 2 7 2" xfId="30660"/>
    <cellStyle name="SAPBEXHLevel1X 2 2 7 2 2" xfId="30661"/>
    <cellStyle name="SAPBEXHLevel1X 2 2 7 2 2 2" xfId="30662"/>
    <cellStyle name="SAPBEXHLevel1X 2 2 7 3" xfId="30663"/>
    <cellStyle name="SAPBEXHLevel1X 2 2 7 3 2" xfId="30664"/>
    <cellStyle name="SAPBEXHLevel1X 2 2 8" xfId="30665"/>
    <cellStyle name="SAPBEXHLevel1X 2 2 8 2" xfId="30666"/>
    <cellStyle name="SAPBEXHLevel1X 2 2 8 2 2" xfId="30667"/>
    <cellStyle name="SAPBEXHLevel1X 2 2 9" xfId="30668"/>
    <cellStyle name="SAPBEXHLevel1X 2 2 9 2" xfId="30669"/>
    <cellStyle name="SAPBEXHLevel1X 2 3" xfId="30670"/>
    <cellStyle name="SAPBEXHLevel1X 2 3 2" xfId="30671"/>
    <cellStyle name="SAPBEXHLevel1X 2 3 2 2" xfId="30672"/>
    <cellStyle name="SAPBEXHLevel1X 2 3 2 2 2" xfId="30673"/>
    <cellStyle name="SAPBEXHLevel1X 2 3 2 3" xfId="30674"/>
    <cellStyle name="SAPBEXHLevel1X 2 3 3" xfId="30675"/>
    <cellStyle name="SAPBEXHLevel1X 2 3 3 2" xfId="30676"/>
    <cellStyle name="SAPBEXHLevel1X 2 3 4" xfId="30677"/>
    <cellStyle name="SAPBEXHLevel1X 2 4" xfId="30678"/>
    <cellStyle name="SAPBEXHLevel1X 2 4 2" xfId="30679"/>
    <cellStyle name="SAPBEXHLevel1X 2 4 2 2" xfId="30680"/>
    <cellStyle name="SAPBEXHLevel1X 2 4 2 2 2" xfId="30681"/>
    <cellStyle name="SAPBEXHLevel1X 2 4 2 3" xfId="30682"/>
    <cellStyle name="SAPBEXHLevel1X 2 4 3" xfId="30683"/>
    <cellStyle name="SAPBEXHLevel1X 2 4 3 2" xfId="30684"/>
    <cellStyle name="SAPBEXHLevel1X 2 4 4" xfId="30685"/>
    <cellStyle name="SAPBEXHLevel1X 2 5" xfId="30686"/>
    <cellStyle name="SAPBEXHLevel1X 2 5 2" xfId="30687"/>
    <cellStyle name="SAPBEXHLevel1X 2 5 2 2" xfId="30688"/>
    <cellStyle name="SAPBEXHLevel1X 2 5 2 2 2" xfId="30689"/>
    <cellStyle name="SAPBEXHLevel1X 2 5 2 3" xfId="30690"/>
    <cellStyle name="SAPBEXHLevel1X 2 5 3" xfId="30691"/>
    <cellStyle name="SAPBEXHLevel1X 2 5 3 2" xfId="30692"/>
    <cellStyle name="SAPBEXHLevel1X 2 5 4" xfId="30693"/>
    <cellStyle name="SAPBEXHLevel1X 2 6" xfId="30694"/>
    <cellStyle name="SAPBEXHLevel1X 2 6 2" xfId="30695"/>
    <cellStyle name="SAPBEXHLevel1X 2 6 2 2" xfId="30696"/>
    <cellStyle name="SAPBEXHLevel1X 2 6 2 2 2" xfId="30697"/>
    <cellStyle name="SAPBEXHLevel1X 2 6 2 3" xfId="30698"/>
    <cellStyle name="SAPBEXHLevel1X 2 6 3" xfId="30699"/>
    <cellStyle name="SAPBEXHLevel1X 2 6 3 2" xfId="30700"/>
    <cellStyle name="SAPBEXHLevel1X 2 6 4" xfId="30701"/>
    <cellStyle name="SAPBEXHLevel1X 2 7" xfId="30702"/>
    <cellStyle name="SAPBEXHLevel1X 2 7 2" xfId="30703"/>
    <cellStyle name="SAPBEXHLevel1X 2 7 2 2" xfId="30704"/>
    <cellStyle name="SAPBEXHLevel1X 2 7 2 2 2" xfId="30705"/>
    <cellStyle name="SAPBEXHLevel1X 2 7 2 3" xfId="30706"/>
    <cellStyle name="SAPBEXHLevel1X 2 7 3" xfId="30707"/>
    <cellStyle name="SAPBEXHLevel1X 2 7 3 2" xfId="30708"/>
    <cellStyle name="SAPBEXHLevel1X 2 7 4" xfId="30709"/>
    <cellStyle name="SAPBEXHLevel1X 2 8" xfId="30710"/>
    <cellStyle name="SAPBEXHLevel1X 2 8 2" xfId="30711"/>
    <cellStyle name="SAPBEXHLevel1X 2 8 2 2" xfId="30712"/>
    <cellStyle name="SAPBEXHLevel1X 2 8 2 2 2" xfId="30713"/>
    <cellStyle name="SAPBEXHLevel1X 2 8 2 3" xfId="30714"/>
    <cellStyle name="SAPBEXHLevel1X 2 8 3" xfId="30715"/>
    <cellStyle name="SAPBEXHLevel1X 2 8 3 2" xfId="30716"/>
    <cellStyle name="SAPBEXHLevel1X 2 8 4" xfId="30717"/>
    <cellStyle name="SAPBEXHLevel1X 2 9" xfId="30718"/>
    <cellStyle name="SAPBEXHLevel1X 2 9 2" xfId="30719"/>
    <cellStyle name="SAPBEXHLevel1X 2 9 2 2" xfId="30720"/>
    <cellStyle name="SAPBEXHLevel1X 2 9 3" xfId="30721"/>
    <cellStyle name="SAPBEXHLevel1X 2_7. Capital ASM Mar 2" xfId="30722"/>
    <cellStyle name="SAPBEXHLevel1X 3" xfId="3152"/>
    <cellStyle name="SAPBEXHLevel1X 3 10" xfId="30723"/>
    <cellStyle name="SAPBEXHLevel1X 3 10 2" xfId="30724"/>
    <cellStyle name="SAPBEXHLevel1X 3 11" xfId="30725"/>
    <cellStyle name="SAPBEXHLevel1X 3 12" xfId="30726"/>
    <cellStyle name="SAPBEXHLevel1X 3 2" xfId="30727"/>
    <cellStyle name="SAPBEXHLevel1X 3 2 10" xfId="30728"/>
    <cellStyle name="SAPBEXHLevel1X 3 2 2" xfId="30729"/>
    <cellStyle name="SAPBEXHLevel1X 3 2 2 2" xfId="30730"/>
    <cellStyle name="SAPBEXHLevel1X 3 2 2 2 2" xfId="30731"/>
    <cellStyle name="SAPBEXHLevel1X 3 2 2 2 2 2" xfId="30732"/>
    <cellStyle name="SAPBEXHLevel1X 3 2 2 3" xfId="30733"/>
    <cellStyle name="SAPBEXHLevel1X 3 2 2 3 2" xfId="30734"/>
    <cellStyle name="SAPBEXHLevel1X 3 2 2 4" xfId="30735"/>
    <cellStyle name="SAPBEXHLevel1X 3 2 3" xfId="30736"/>
    <cellStyle name="SAPBEXHLevel1X 3 2 3 2" xfId="30737"/>
    <cellStyle name="SAPBEXHLevel1X 3 2 3 2 2" xfId="30738"/>
    <cellStyle name="SAPBEXHLevel1X 3 2 3 2 2 2" xfId="30739"/>
    <cellStyle name="SAPBEXHLevel1X 3 2 3 3" xfId="30740"/>
    <cellStyle name="SAPBEXHLevel1X 3 2 3 3 2" xfId="30741"/>
    <cellStyle name="SAPBEXHLevel1X 3 2 4" xfId="30742"/>
    <cellStyle name="SAPBEXHLevel1X 3 2 4 2" xfId="30743"/>
    <cellStyle name="SAPBEXHLevel1X 3 2 4 2 2" xfId="30744"/>
    <cellStyle name="SAPBEXHLevel1X 3 2 4 2 2 2" xfId="30745"/>
    <cellStyle name="SAPBEXHLevel1X 3 2 4 3" xfId="30746"/>
    <cellStyle name="SAPBEXHLevel1X 3 2 4 3 2" xfId="30747"/>
    <cellStyle name="SAPBEXHLevel1X 3 2 5" xfId="30748"/>
    <cellStyle name="SAPBEXHLevel1X 3 2 5 2" xfId="30749"/>
    <cellStyle name="SAPBEXHLevel1X 3 2 5 2 2" xfId="30750"/>
    <cellStyle name="SAPBEXHLevel1X 3 2 5 2 2 2" xfId="30751"/>
    <cellStyle name="SAPBEXHLevel1X 3 2 5 3" xfId="30752"/>
    <cellStyle name="SAPBEXHLevel1X 3 2 5 3 2" xfId="30753"/>
    <cellStyle name="SAPBEXHLevel1X 3 2 6" xfId="30754"/>
    <cellStyle name="SAPBEXHLevel1X 3 2 6 2" xfId="30755"/>
    <cellStyle name="SAPBEXHLevel1X 3 2 6 2 2" xfId="30756"/>
    <cellStyle name="SAPBEXHLevel1X 3 2 6 2 2 2" xfId="30757"/>
    <cellStyle name="SAPBEXHLevel1X 3 2 6 3" xfId="30758"/>
    <cellStyle name="SAPBEXHLevel1X 3 2 6 3 2" xfId="30759"/>
    <cellStyle name="SAPBEXHLevel1X 3 2 7" xfId="30760"/>
    <cellStyle name="SAPBEXHLevel1X 3 2 7 2" xfId="30761"/>
    <cellStyle name="SAPBEXHLevel1X 3 2 7 2 2" xfId="30762"/>
    <cellStyle name="SAPBEXHLevel1X 3 2 7 2 2 2" xfId="30763"/>
    <cellStyle name="SAPBEXHLevel1X 3 2 7 3" xfId="30764"/>
    <cellStyle name="SAPBEXHLevel1X 3 2 7 3 2" xfId="30765"/>
    <cellStyle name="SAPBEXHLevel1X 3 2 8" xfId="30766"/>
    <cellStyle name="SAPBEXHLevel1X 3 2 8 2" xfId="30767"/>
    <cellStyle name="SAPBEXHLevel1X 3 2 8 2 2" xfId="30768"/>
    <cellStyle name="SAPBEXHLevel1X 3 2 9" xfId="30769"/>
    <cellStyle name="SAPBEXHLevel1X 3 2 9 2" xfId="30770"/>
    <cellStyle name="SAPBEXHLevel1X 3 3" xfId="30771"/>
    <cellStyle name="SAPBEXHLevel1X 3 3 2" xfId="30772"/>
    <cellStyle name="SAPBEXHLevel1X 3 3 2 2" xfId="30773"/>
    <cellStyle name="SAPBEXHLevel1X 3 3 2 2 2" xfId="30774"/>
    <cellStyle name="SAPBEXHLevel1X 3 3 2 3" xfId="30775"/>
    <cellStyle name="SAPBEXHLevel1X 3 3 3" xfId="30776"/>
    <cellStyle name="SAPBEXHLevel1X 3 3 3 2" xfId="30777"/>
    <cellStyle name="SAPBEXHLevel1X 3 3 4" xfId="30778"/>
    <cellStyle name="SAPBEXHLevel1X 3 4" xfId="30779"/>
    <cellStyle name="SAPBEXHLevel1X 3 4 2" xfId="30780"/>
    <cellStyle name="SAPBEXHLevel1X 3 4 2 2" xfId="30781"/>
    <cellStyle name="SAPBEXHLevel1X 3 4 2 2 2" xfId="30782"/>
    <cellStyle name="SAPBEXHLevel1X 3 4 2 3" xfId="30783"/>
    <cellStyle name="SAPBEXHLevel1X 3 4 3" xfId="30784"/>
    <cellStyle name="SAPBEXHLevel1X 3 4 3 2" xfId="30785"/>
    <cellStyle name="SAPBEXHLevel1X 3 4 4" xfId="30786"/>
    <cellStyle name="SAPBEXHLevel1X 3 5" xfId="30787"/>
    <cellStyle name="SAPBEXHLevel1X 3 5 2" xfId="30788"/>
    <cellStyle name="SAPBEXHLevel1X 3 5 2 2" xfId="30789"/>
    <cellStyle name="SAPBEXHLevel1X 3 5 2 2 2" xfId="30790"/>
    <cellStyle name="SAPBEXHLevel1X 3 5 2 3" xfId="30791"/>
    <cellStyle name="SAPBEXHLevel1X 3 5 3" xfId="30792"/>
    <cellStyle name="SAPBEXHLevel1X 3 5 3 2" xfId="30793"/>
    <cellStyle name="SAPBEXHLevel1X 3 5 4" xfId="30794"/>
    <cellStyle name="SAPBEXHLevel1X 3 6" xfId="30795"/>
    <cellStyle name="SAPBEXHLevel1X 3 6 2" xfId="30796"/>
    <cellStyle name="SAPBEXHLevel1X 3 6 2 2" xfId="30797"/>
    <cellStyle name="SAPBEXHLevel1X 3 6 2 2 2" xfId="30798"/>
    <cellStyle name="SAPBEXHLevel1X 3 6 2 3" xfId="30799"/>
    <cellStyle name="SAPBEXHLevel1X 3 6 3" xfId="30800"/>
    <cellStyle name="SAPBEXHLevel1X 3 6 3 2" xfId="30801"/>
    <cellStyle name="SAPBEXHLevel1X 3 6 4" xfId="30802"/>
    <cellStyle name="SAPBEXHLevel1X 3 7" xfId="30803"/>
    <cellStyle name="SAPBEXHLevel1X 3 7 2" xfId="30804"/>
    <cellStyle name="SAPBEXHLevel1X 3 7 2 2" xfId="30805"/>
    <cellStyle name="SAPBEXHLevel1X 3 7 2 2 2" xfId="30806"/>
    <cellStyle name="SAPBEXHLevel1X 3 7 2 3" xfId="30807"/>
    <cellStyle name="SAPBEXHLevel1X 3 7 3" xfId="30808"/>
    <cellStyle name="SAPBEXHLevel1X 3 7 3 2" xfId="30809"/>
    <cellStyle name="SAPBEXHLevel1X 3 7 4" xfId="30810"/>
    <cellStyle name="SAPBEXHLevel1X 3 8" xfId="30811"/>
    <cellStyle name="SAPBEXHLevel1X 3 8 2" xfId="30812"/>
    <cellStyle name="SAPBEXHLevel1X 3 8 2 2" xfId="30813"/>
    <cellStyle name="SAPBEXHLevel1X 3 8 2 2 2" xfId="30814"/>
    <cellStyle name="SAPBEXHLevel1X 3 8 2 3" xfId="30815"/>
    <cellStyle name="SAPBEXHLevel1X 3 8 3" xfId="30816"/>
    <cellStyle name="SAPBEXHLevel1X 3 8 3 2" xfId="30817"/>
    <cellStyle name="SAPBEXHLevel1X 3 8 4" xfId="30818"/>
    <cellStyle name="SAPBEXHLevel1X 3 9" xfId="30819"/>
    <cellStyle name="SAPBEXHLevel1X 3 9 2" xfId="30820"/>
    <cellStyle name="SAPBEXHLevel1X 3 9 2 2" xfId="30821"/>
    <cellStyle name="SAPBEXHLevel1X 3 9 3" xfId="30822"/>
    <cellStyle name="SAPBEXHLevel1X 3_7. Capital ASM Mar 2" xfId="30823"/>
    <cellStyle name="SAPBEXHLevel1X 4" xfId="30824"/>
    <cellStyle name="SAPBEXHLevel1X 4 10" xfId="30825"/>
    <cellStyle name="SAPBEXHLevel1X 4 10 2" xfId="30826"/>
    <cellStyle name="SAPBEXHLevel1X 4 10 2 2" xfId="30827"/>
    <cellStyle name="SAPBEXHLevel1X 4 11" xfId="30828"/>
    <cellStyle name="SAPBEXHLevel1X 4 11 2" xfId="30829"/>
    <cellStyle name="SAPBEXHLevel1X 4 12" xfId="30830"/>
    <cellStyle name="SAPBEXHLevel1X 4 2" xfId="30831"/>
    <cellStyle name="SAPBEXHLevel1X 4 2 2" xfId="30832"/>
    <cellStyle name="SAPBEXHLevel1X 4 2 2 2" xfId="30833"/>
    <cellStyle name="SAPBEXHLevel1X 4 2 2 2 2" xfId="30834"/>
    <cellStyle name="SAPBEXHLevel1X 4 2 2 2 2 2" xfId="30835"/>
    <cellStyle name="SAPBEXHLevel1X 4 2 2 3" xfId="30836"/>
    <cellStyle name="SAPBEXHLevel1X 4 2 2 3 2" xfId="30837"/>
    <cellStyle name="SAPBEXHLevel1X 4 2 3" xfId="30838"/>
    <cellStyle name="SAPBEXHLevel1X 4 2 3 2" xfId="30839"/>
    <cellStyle name="SAPBEXHLevel1X 4 2 3 2 2" xfId="30840"/>
    <cellStyle name="SAPBEXHLevel1X 4 2 3 2 2 2" xfId="30841"/>
    <cellStyle name="SAPBEXHLevel1X 4 2 3 3" xfId="30842"/>
    <cellStyle name="SAPBEXHLevel1X 4 2 3 3 2" xfId="30843"/>
    <cellStyle name="SAPBEXHLevel1X 4 2 4" xfId="30844"/>
    <cellStyle name="SAPBEXHLevel1X 4 2 4 2" xfId="30845"/>
    <cellStyle name="SAPBEXHLevel1X 4 2 4 2 2" xfId="30846"/>
    <cellStyle name="SAPBEXHLevel1X 4 2 4 2 2 2" xfId="30847"/>
    <cellStyle name="SAPBEXHLevel1X 4 2 4 3" xfId="30848"/>
    <cellStyle name="SAPBEXHLevel1X 4 2 4 3 2" xfId="30849"/>
    <cellStyle name="SAPBEXHLevel1X 4 2 5" xfId="30850"/>
    <cellStyle name="SAPBEXHLevel1X 4 2 5 2" xfId="30851"/>
    <cellStyle name="SAPBEXHLevel1X 4 2 5 2 2" xfId="30852"/>
    <cellStyle name="SAPBEXHLevel1X 4 2 5 2 2 2" xfId="30853"/>
    <cellStyle name="SAPBEXHLevel1X 4 2 5 3" xfId="30854"/>
    <cellStyle name="SAPBEXHLevel1X 4 2 5 3 2" xfId="30855"/>
    <cellStyle name="SAPBEXHLevel1X 4 2 6" xfId="30856"/>
    <cellStyle name="SAPBEXHLevel1X 4 2 6 2" xfId="30857"/>
    <cellStyle name="SAPBEXHLevel1X 4 2 6 2 2" xfId="30858"/>
    <cellStyle name="SAPBEXHLevel1X 4 2 6 2 2 2" xfId="30859"/>
    <cellStyle name="SAPBEXHLevel1X 4 2 6 3" xfId="30860"/>
    <cellStyle name="SAPBEXHLevel1X 4 2 6 3 2" xfId="30861"/>
    <cellStyle name="SAPBEXHLevel1X 4 2 7" xfId="30862"/>
    <cellStyle name="SAPBEXHLevel1X 4 2 7 2" xfId="30863"/>
    <cellStyle name="SAPBEXHLevel1X 4 2 7 2 2" xfId="30864"/>
    <cellStyle name="SAPBEXHLevel1X 4 2 7 2 2 2" xfId="30865"/>
    <cellStyle name="SAPBEXHLevel1X 4 2 7 3" xfId="30866"/>
    <cellStyle name="SAPBEXHLevel1X 4 2 7 3 2" xfId="30867"/>
    <cellStyle name="SAPBEXHLevel1X 4 2 8" xfId="30868"/>
    <cellStyle name="SAPBEXHLevel1X 4 2 8 2" xfId="30869"/>
    <cellStyle name="SAPBEXHLevel1X 4 2 8 2 2" xfId="30870"/>
    <cellStyle name="SAPBEXHLevel1X 4 2 9" xfId="30871"/>
    <cellStyle name="SAPBEXHLevel1X 4 2 9 2" xfId="30872"/>
    <cellStyle name="SAPBEXHLevel1X 4 3" xfId="30873"/>
    <cellStyle name="SAPBEXHLevel1X 4 3 2" xfId="30874"/>
    <cellStyle name="SAPBEXHLevel1X 4 3 2 2" xfId="30875"/>
    <cellStyle name="SAPBEXHLevel1X 4 3 2 2 2" xfId="30876"/>
    <cellStyle name="SAPBEXHLevel1X 4 3 2 2 2 2" xfId="30877"/>
    <cellStyle name="SAPBEXHLevel1X 4 3 2 3" xfId="30878"/>
    <cellStyle name="SAPBEXHLevel1X 4 3 2 3 2" xfId="30879"/>
    <cellStyle name="SAPBEXHLevel1X 4 3 3" xfId="30880"/>
    <cellStyle name="SAPBEXHLevel1X 4 3 3 2" xfId="30881"/>
    <cellStyle name="SAPBEXHLevel1X 4 3 3 2 2" xfId="30882"/>
    <cellStyle name="SAPBEXHLevel1X 4 3 3 2 2 2" xfId="30883"/>
    <cellStyle name="SAPBEXHLevel1X 4 3 3 3" xfId="30884"/>
    <cellStyle name="SAPBEXHLevel1X 4 3 3 3 2" xfId="30885"/>
    <cellStyle name="SAPBEXHLevel1X 4 3 4" xfId="30886"/>
    <cellStyle name="SAPBEXHLevel1X 4 3 4 2" xfId="30887"/>
    <cellStyle name="SAPBEXHLevel1X 4 3 4 2 2" xfId="30888"/>
    <cellStyle name="SAPBEXHLevel1X 4 3 4 2 2 2" xfId="30889"/>
    <cellStyle name="SAPBEXHLevel1X 4 3 4 3" xfId="30890"/>
    <cellStyle name="SAPBEXHLevel1X 4 3 4 3 2" xfId="30891"/>
    <cellStyle name="SAPBEXHLevel1X 4 3 5" xfId="30892"/>
    <cellStyle name="SAPBEXHLevel1X 4 3 5 2" xfId="30893"/>
    <cellStyle name="SAPBEXHLevel1X 4 3 5 2 2" xfId="30894"/>
    <cellStyle name="SAPBEXHLevel1X 4 3 5 2 2 2" xfId="30895"/>
    <cellStyle name="SAPBEXHLevel1X 4 3 5 3" xfId="30896"/>
    <cellStyle name="SAPBEXHLevel1X 4 3 5 3 2" xfId="30897"/>
    <cellStyle name="SAPBEXHLevel1X 4 3 6" xfId="30898"/>
    <cellStyle name="SAPBEXHLevel1X 4 3 6 2" xfId="30899"/>
    <cellStyle name="SAPBEXHLevel1X 4 3 6 2 2" xfId="30900"/>
    <cellStyle name="SAPBEXHLevel1X 4 3 6 2 2 2" xfId="30901"/>
    <cellStyle name="SAPBEXHLevel1X 4 3 6 3" xfId="30902"/>
    <cellStyle name="SAPBEXHLevel1X 4 3 6 3 2" xfId="30903"/>
    <cellStyle name="SAPBEXHLevel1X 4 3 7" xfId="30904"/>
    <cellStyle name="SAPBEXHLevel1X 4 3 7 2" xfId="30905"/>
    <cellStyle name="SAPBEXHLevel1X 4 3 7 2 2" xfId="30906"/>
    <cellStyle name="SAPBEXHLevel1X 4 3 7 2 2 2" xfId="30907"/>
    <cellStyle name="SAPBEXHLevel1X 4 3 7 3" xfId="30908"/>
    <cellStyle name="SAPBEXHLevel1X 4 3 7 3 2" xfId="30909"/>
    <cellStyle name="SAPBEXHLevel1X 4 3 8" xfId="30910"/>
    <cellStyle name="SAPBEXHLevel1X 4 3 8 2" xfId="30911"/>
    <cellStyle name="SAPBEXHLevel1X 4 3 8 2 2" xfId="30912"/>
    <cellStyle name="SAPBEXHLevel1X 4 3 9" xfId="30913"/>
    <cellStyle name="SAPBEXHLevel1X 4 3 9 2" xfId="30914"/>
    <cellStyle name="SAPBEXHLevel1X 4 4" xfId="30915"/>
    <cellStyle name="SAPBEXHLevel1X 4 4 2" xfId="30916"/>
    <cellStyle name="SAPBEXHLevel1X 4 4 2 2" xfId="30917"/>
    <cellStyle name="SAPBEXHLevel1X 4 4 2 2 2" xfId="30918"/>
    <cellStyle name="SAPBEXHLevel1X 4 4 3" xfId="30919"/>
    <cellStyle name="SAPBEXHLevel1X 4 4 3 2" xfId="30920"/>
    <cellStyle name="SAPBEXHLevel1X 4 5" xfId="30921"/>
    <cellStyle name="SAPBEXHLevel1X 4 5 2" xfId="30922"/>
    <cellStyle name="SAPBEXHLevel1X 4 5 2 2" xfId="30923"/>
    <cellStyle name="SAPBEXHLevel1X 4 5 2 2 2" xfId="30924"/>
    <cellStyle name="SAPBEXHLevel1X 4 5 3" xfId="30925"/>
    <cellStyle name="SAPBEXHLevel1X 4 5 3 2" xfId="30926"/>
    <cellStyle name="SAPBEXHLevel1X 4 6" xfId="30927"/>
    <cellStyle name="SAPBEXHLevel1X 4 6 2" xfId="30928"/>
    <cellStyle name="SAPBEXHLevel1X 4 6 2 2" xfId="30929"/>
    <cellStyle name="SAPBEXHLevel1X 4 6 2 2 2" xfId="30930"/>
    <cellStyle name="SAPBEXHLevel1X 4 6 3" xfId="30931"/>
    <cellStyle name="SAPBEXHLevel1X 4 6 3 2" xfId="30932"/>
    <cellStyle name="SAPBEXHLevel1X 4 7" xfId="30933"/>
    <cellStyle name="SAPBEXHLevel1X 4 7 2" xfId="30934"/>
    <cellStyle name="SAPBEXHLevel1X 4 7 2 2" xfId="30935"/>
    <cellStyle name="SAPBEXHLevel1X 4 7 2 2 2" xfId="30936"/>
    <cellStyle name="SAPBEXHLevel1X 4 7 3" xfId="30937"/>
    <cellStyle name="SAPBEXHLevel1X 4 7 3 2" xfId="30938"/>
    <cellStyle name="SAPBEXHLevel1X 4 8" xfId="30939"/>
    <cellStyle name="SAPBEXHLevel1X 4 8 2" xfId="30940"/>
    <cellStyle name="SAPBEXHLevel1X 4 8 2 2" xfId="30941"/>
    <cellStyle name="SAPBEXHLevel1X 4 8 2 2 2" xfId="30942"/>
    <cellStyle name="SAPBEXHLevel1X 4 8 3" xfId="30943"/>
    <cellStyle name="SAPBEXHLevel1X 4 8 3 2" xfId="30944"/>
    <cellStyle name="SAPBEXHLevel1X 4 9" xfId="30945"/>
    <cellStyle name="SAPBEXHLevel1X 4 9 2" xfId="30946"/>
    <cellStyle name="SAPBEXHLevel1X 4 9 2 2" xfId="30947"/>
    <cellStyle name="SAPBEXHLevel1X 4 9 2 2 2" xfId="30948"/>
    <cellStyle name="SAPBEXHLevel1X 4 9 3" xfId="30949"/>
    <cellStyle name="SAPBEXHLevel1X 4 9 3 2" xfId="30950"/>
    <cellStyle name="SAPBEXHLevel1X 5" xfId="30951"/>
    <cellStyle name="SAPBEXHLevel1X 5 2" xfId="30952"/>
    <cellStyle name="SAPBEXHLevel1X 5 2 2" xfId="30953"/>
    <cellStyle name="SAPBEXHLevel1X 5 2 2 2" xfId="30954"/>
    <cellStyle name="SAPBEXHLevel1X 5 3" xfId="30955"/>
    <cellStyle name="SAPBEXHLevel1X 5 3 2" xfId="30956"/>
    <cellStyle name="SAPBEXHLevel1X 5 4" xfId="30957"/>
    <cellStyle name="SAPBEXHLevel1X 6" xfId="30958"/>
    <cellStyle name="SAPBEXHLevel1X 6 2" xfId="30959"/>
    <cellStyle name="SAPBEXHLevel1X 6 2 2" xfId="30960"/>
    <cellStyle name="SAPBEXHLevel1X 6 2 2 2" xfId="30961"/>
    <cellStyle name="SAPBEXHLevel1X 6 3" xfId="30962"/>
    <cellStyle name="SAPBEXHLevel1X 6 3 2" xfId="30963"/>
    <cellStyle name="SAPBEXHLevel1X 6 4" xfId="30964"/>
    <cellStyle name="SAPBEXHLevel1X 7" xfId="30965"/>
    <cellStyle name="SAPBEXHLevel1X 7 2" xfId="30966"/>
    <cellStyle name="SAPBEXHLevel1X 7 2 2" xfId="30967"/>
    <cellStyle name="SAPBEXHLevel1X 7 2 2 2" xfId="30968"/>
    <cellStyle name="SAPBEXHLevel1X 7 3" xfId="30969"/>
    <cellStyle name="SAPBEXHLevel1X 7 3 2" xfId="30970"/>
    <cellStyle name="SAPBEXHLevel1X 7 4" xfId="30971"/>
    <cellStyle name="SAPBEXHLevel1X 8" xfId="30972"/>
    <cellStyle name="SAPBEXHLevel1X 8 2" xfId="30973"/>
    <cellStyle name="SAPBEXHLevel1X 8 2 2" xfId="30974"/>
    <cellStyle name="SAPBEXHLevel1X 8 2 2 2" xfId="30975"/>
    <cellStyle name="SAPBEXHLevel1X 8 3" xfId="30976"/>
    <cellStyle name="SAPBEXHLevel1X 8 3 2" xfId="30977"/>
    <cellStyle name="SAPBEXHLevel1X 8 4" xfId="30978"/>
    <cellStyle name="SAPBEXHLevel1X 9" xfId="30979"/>
    <cellStyle name="SAPBEXHLevel1X 9 2" xfId="30980"/>
    <cellStyle name="SAPBEXHLevel1X 9 2 2" xfId="30981"/>
    <cellStyle name="SAPBEXHLevel1X 9 2 2 2" xfId="30982"/>
    <cellStyle name="SAPBEXHLevel1X 9 3" xfId="30983"/>
    <cellStyle name="SAPBEXHLevel1X 9 3 2" xfId="30984"/>
    <cellStyle name="SAPBEXHLevel1X 9 4" xfId="30985"/>
    <cellStyle name="SAPBEXHLevel1X_010612 Dec Actuals" xfId="30986"/>
    <cellStyle name="SAPBEXHLevel2" xfId="3153"/>
    <cellStyle name="SAPBEXHLevel2 10" xfId="30988"/>
    <cellStyle name="SAPBEXHLevel2 10 2" xfId="30989"/>
    <cellStyle name="SAPBEXHLevel2 10 2 2" xfId="30990"/>
    <cellStyle name="SAPBEXHLevel2 10 2 2 2" xfId="30991"/>
    <cellStyle name="SAPBEXHLevel2 10 2 2 2 2" xfId="30992"/>
    <cellStyle name="SAPBEXHLevel2 10 2 3" xfId="30993"/>
    <cellStyle name="SAPBEXHLevel2 10 2 3 2" xfId="30994"/>
    <cellStyle name="SAPBEXHLevel2 10 3" xfId="30995"/>
    <cellStyle name="SAPBEXHLevel2 10 3 2" xfId="30996"/>
    <cellStyle name="SAPBEXHLevel2 10 3 2 2" xfId="30997"/>
    <cellStyle name="SAPBEXHLevel2 10 3 2 2 2" xfId="30998"/>
    <cellStyle name="SAPBEXHLevel2 10 3 3" xfId="30999"/>
    <cellStyle name="SAPBEXHLevel2 10 3 3 2" xfId="31000"/>
    <cellStyle name="SAPBEXHLevel2 10 4" xfId="31001"/>
    <cellStyle name="SAPBEXHLevel2 10 4 2" xfId="31002"/>
    <cellStyle name="SAPBEXHLevel2 10 4 2 2" xfId="31003"/>
    <cellStyle name="SAPBEXHLevel2 10 4 2 2 2" xfId="31004"/>
    <cellStyle name="SAPBEXHLevel2 10 4 3" xfId="31005"/>
    <cellStyle name="SAPBEXHLevel2 10 4 3 2" xfId="31006"/>
    <cellStyle name="SAPBEXHLevel2 10 5" xfId="31007"/>
    <cellStyle name="SAPBEXHLevel2 10 5 2" xfId="31008"/>
    <cellStyle name="SAPBEXHLevel2 10 5 2 2" xfId="31009"/>
    <cellStyle name="SAPBEXHLevel2 10 5 2 2 2" xfId="31010"/>
    <cellStyle name="SAPBEXHLevel2 10 5 3" xfId="31011"/>
    <cellStyle name="SAPBEXHLevel2 10 5 3 2" xfId="31012"/>
    <cellStyle name="SAPBEXHLevel2 10 6" xfId="31013"/>
    <cellStyle name="SAPBEXHLevel2 10 6 2" xfId="31014"/>
    <cellStyle name="SAPBEXHLevel2 10 6 2 2" xfId="31015"/>
    <cellStyle name="SAPBEXHLevel2 10 6 2 2 2" xfId="31016"/>
    <cellStyle name="SAPBEXHLevel2 10 6 3" xfId="31017"/>
    <cellStyle name="SAPBEXHLevel2 10 6 3 2" xfId="31018"/>
    <cellStyle name="SAPBEXHLevel2 10 7" xfId="31019"/>
    <cellStyle name="SAPBEXHLevel2 10 7 2" xfId="31020"/>
    <cellStyle name="SAPBEXHLevel2 10 7 2 2" xfId="31021"/>
    <cellStyle name="SAPBEXHLevel2 10 7 2 2 2" xfId="31022"/>
    <cellStyle name="SAPBEXHLevel2 10 7 3" xfId="31023"/>
    <cellStyle name="SAPBEXHLevel2 10 7 3 2" xfId="31024"/>
    <cellStyle name="SAPBEXHLevel2 10 8" xfId="31025"/>
    <cellStyle name="SAPBEXHLevel2 10 8 2" xfId="31026"/>
    <cellStyle name="SAPBEXHLevel2 10 8 2 2" xfId="31027"/>
    <cellStyle name="SAPBEXHLevel2 10 9" xfId="31028"/>
    <cellStyle name="SAPBEXHLevel2 11" xfId="31029"/>
    <cellStyle name="SAPBEXHLevel2 11 2" xfId="31030"/>
    <cellStyle name="SAPBEXHLevel2 11 2 2" xfId="31031"/>
    <cellStyle name="SAPBEXHLevel2 11 2 2 2" xfId="31032"/>
    <cellStyle name="SAPBEXHLevel2 11 2 3" xfId="31033"/>
    <cellStyle name="SAPBEXHLevel2 11 3" xfId="31034"/>
    <cellStyle name="SAPBEXHLevel2 11 3 2" xfId="31035"/>
    <cellStyle name="SAPBEXHLevel2 11 4" xfId="31036"/>
    <cellStyle name="SAPBEXHLevel2 12" xfId="31037"/>
    <cellStyle name="SAPBEXHLevel2 12 2" xfId="31038"/>
    <cellStyle name="SAPBEXHLevel2 12 2 2" xfId="31039"/>
    <cellStyle name="SAPBEXHLevel2 12 2 2 2" xfId="31040"/>
    <cellStyle name="SAPBEXHLevel2 12 2 3" xfId="31041"/>
    <cellStyle name="SAPBEXHLevel2 12 3" xfId="31042"/>
    <cellStyle name="SAPBEXHLevel2 12 3 2" xfId="31043"/>
    <cellStyle name="SAPBEXHLevel2 12 4" xfId="31044"/>
    <cellStyle name="SAPBEXHLevel2 13" xfId="31045"/>
    <cellStyle name="SAPBEXHLevel2 13 2" xfId="31046"/>
    <cellStyle name="SAPBEXHLevel2 13 2 2" xfId="31047"/>
    <cellStyle name="SAPBEXHLevel2 13 2 2 2" xfId="31048"/>
    <cellStyle name="SAPBEXHLevel2 13 3" xfId="31049"/>
    <cellStyle name="SAPBEXHLevel2 13 3 2" xfId="31050"/>
    <cellStyle name="SAPBEXHLevel2 14" xfId="31051"/>
    <cellStyle name="SAPBEXHLevel2 14 2" xfId="31052"/>
    <cellStyle name="SAPBEXHLevel2 14 2 2" xfId="31053"/>
    <cellStyle name="SAPBEXHLevel2 14 2 2 2" xfId="31054"/>
    <cellStyle name="SAPBEXHLevel2 14 3" xfId="31055"/>
    <cellStyle name="SAPBEXHLevel2 14 3 2" xfId="31056"/>
    <cellStyle name="SAPBEXHLevel2 15" xfId="31057"/>
    <cellStyle name="SAPBEXHLevel2 15 2" xfId="31058"/>
    <cellStyle name="SAPBEXHLevel2 15 2 2" xfId="31059"/>
    <cellStyle name="SAPBEXHLevel2 15 2 2 2" xfId="31060"/>
    <cellStyle name="SAPBEXHLevel2 15 3" xfId="31061"/>
    <cellStyle name="SAPBEXHLevel2 15 3 2" xfId="31062"/>
    <cellStyle name="SAPBEXHLevel2 16" xfId="31063"/>
    <cellStyle name="SAPBEXHLevel2 16 2" xfId="31064"/>
    <cellStyle name="SAPBEXHLevel2 16 2 2" xfId="31065"/>
    <cellStyle name="SAPBEXHLevel2 16 2 2 2" xfId="31066"/>
    <cellStyle name="SAPBEXHLevel2 16 3" xfId="31067"/>
    <cellStyle name="SAPBEXHLevel2 16 3 2" xfId="31068"/>
    <cellStyle name="SAPBEXHLevel2 17" xfId="31069"/>
    <cellStyle name="SAPBEXHLevel2 17 2" xfId="31070"/>
    <cellStyle name="SAPBEXHLevel2 17 2 2" xfId="31071"/>
    <cellStyle name="SAPBEXHLevel2 18" xfId="31072"/>
    <cellStyle name="SAPBEXHLevel2 18 2" xfId="31073"/>
    <cellStyle name="SAPBEXHLevel2 18 2 2" xfId="31074"/>
    <cellStyle name="SAPBEXHLevel2 19" xfId="31075"/>
    <cellStyle name="SAPBEXHLevel2 2" xfId="3154"/>
    <cellStyle name="SAPBEXHLevel2 2 10" xfId="31076"/>
    <cellStyle name="SAPBEXHLevel2 2 10 2" xfId="31077"/>
    <cellStyle name="SAPBEXHLevel2 2 10 2 2" xfId="31078"/>
    <cellStyle name="SAPBEXHLevel2 2 10 3" xfId="31079"/>
    <cellStyle name="SAPBEXHLevel2 2 11" xfId="31080"/>
    <cellStyle name="SAPBEXHLevel2 2 11 2" xfId="31081"/>
    <cellStyle name="SAPBEXHLevel2 2 12" xfId="31082"/>
    <cellStyle name="SAPBEXHLevel2 2 2" xfId="31083"/>
    <cellStyle name="SAPBEXHLevel2 2 2 10" xfId="31084"/>
    <cellStyle name="SAPBEXHLevel2 2 2 10 2" xfId="31085"/>
    <cellStyle name="SAPBEXHLevel2 2 2 10 2 2" xfId="31086"/>
    <cellStyle name="SAPBEXHLevel2 2 2 11" xfId="31087"/>
    <cellStyle name="SAPBEXHLevel2 2 2 11 2" xfId="31088"/>
    <cellStyle name="SAPBEXHLevel2 2 2 12" xfId="31089"/>
    <cellStyle name="SAPBEXHLevel2 2 2 2" xfId="31090"/>
    <cellStyle name="SAPBEXHLevel2 2 2 2 10" xfId="31091"/>
    <cellStyle name="SAPBEXHLevel2 2 2 2 2" xfId="31092"/>
    <cellStyle name="SAPBEXHLevel2 2 2 2 2 2" xfId="31093"/>
    <cellStyle name="SAPBEXHLevel2 2 2 2 2 2 2" xfId="31094"/>
    <cellStyle name="SAPBEXHLevel2 2 2 2 2 2 2 2" xfId="31095"/>
    <cellStyle name="SAPBEXHLevel2 2 2 2 2 3" xfId="31096"/>
    <cellStyle name="SAPBEXHLevel2 2 2 2 2 3 2" xfId="31097"/>
    <cellStyle name="SAPBEXHLevel2 2 2 2 2 4" xfId="31098"/>
    <cellStyle name="SAPBEXHLevel2 2 2 2 3" xfId="31099"/>
    <cellStyle name="SAPBEXHLevel2 2 2 2 3 2" xfId="31100"/>
    <cellStyle name="SAPBEXHLevel2 2 2 2 3 2 2" xfId="31101"/>
    <cellStyle name="SAPBEXHLevel2 2 2 2 3 2 2 2" xfId="31102"/>
    <cellStyle name="SAPBEXHLevel2 2 2 2 3 3" xfId="31103"/>
    <cellStyle name="SAPBEXHLevel2 2 2 2 3 3 2" xfId="31104"/>
    <cellStyle name="SAPBEXHLevel2 2 2 2 4" xfId="31105"/>
    <cellStyle name="SAPBEXHLevel2 2 2 2 4 2" xfId="31106"/>
    <cellStyle name="SAPBEXHLevel2 2 2 2 4 2 2" xfId="31107"/>
    <cellStyle name="SAPBEXHLevel2 2 2 2 4 2 2 2" xfId="31108"/>
    <cellStyle name="SAPBEXHLevel2 2 2 2 4 3" xfId="31109"/>
    <cellStyle name="SAPBEXHLevel2 2 2 2 4 3 2" xfId="31110"/>
    <cellStyle name="SAPBEXHLevel2 2 2 2 5" xfId="31111"/>
    <cellStyle name="SAPBEXHLevel2 2 2 2 5 2" xfId="31112"/>
    <cellStyle name="SAPBEXHLevel2 2 2 2 5 2 2" xfId="31113"/>
    <cellStyle name="SAPBEXHLevel2 2 2 2 5 2 2 2" xfId="31114"/>
    <cellStyle name="SAPBEXHLevel2 2 2 2 5 3" xfId="31115"/>
    <cellStyle name="SAPBEXHLevel2 2 2 2 5 3 2" xfId="31116"/>
    <cellStyle name="SAPBEXHLevel2 2 2 2 6" xfId="31117"/>
    <cellStyle name="SAPBEXHLevel2 2 2 2 6 2" xfId="31118"/>
    <cellStyle name="SAPBEXHLevel2 2 2 2 6 2 2" xfId="31119"/>
    <cellStyle name="SAPBEXHLevel2 2 2 2 6 2 2 2" xfId="31120"/>
    <cellStyle name="SAPBEXHLevel2 2 2 2 6 3" xfId="31121"/>
    <cellStyle name="SAPBEXHLevel2 2 2 2 6 3 2" xfId="31122"/>
    <cellStyle name="SAPBEXHLevel2 2 2 2 7" xfId="31123"/>
    <cellStyle name="SAPBEXHLevel2 2 2 2 7 2" xfId="31124"/>
    <cellStyle name="SAPBEXHLevel2 2 2 2 7 2 2" xfId="31125"/>
    <cellStyle name="SAPBEXHLevel2 2 2 2 7 2 2 2" xfId="31126"/>
    <cellStyle name="SAPBEXHLevel2 2 2 2 7 3" xfId="31127"/>
    <cellStyle name="SAPBEXHLevel2 2 2 2 7 3 2" xfId="31128"/>
    <cellStyle name="SAPBEXHLevel2 2 2 2 8" xfId="31129"/>
    <cellStyle name="SAPBEXHLevel2 2 2 2 8 2" xfId="31130"/>
    <cellStyle name="SAPBEXHLevel2 2 2 2 8 2 2" xfId="31131"/>
    <cellStyle name="SAPBEXHLevel2 2 2 2 9" xfId="31132"/>
    <cellStyle name="SAPBEXHLevel2 2 2 2 9 2" xfId="31133"/>
    <cellStyle name="SAPBEXHLevel2 2 2 3" xfId="31134"/>
    <cellStyle name="SAPBEXHLevel2 2 2 3 10" xfId="31135"/>
    <cellStyle name="SAPBEXHLevel2 2 2 3 2" xfId="31136"/>
    <cellStyle name="SAPBEXHLevel2 2 2 3 2 2" xfId="31137"/>
    <cellStyle name="SAPBEXHLevel2 2 2 3 2 2 2" xfId="31138"/>
    <cellStyle name="SAPBEXHLevel2 2 2 3 2 2 2 2" xfId="31139"/>
    <cellStyle name="SAPBEXHLevel2 2 2 3 2 3" xfId="31140"/>
    <cellStyle name="SAPBEXHLevel2 2 2 3 2 3 2" xfId="31141"/>
    <cellStyle name="SAPBEXHLevel2 2 2 3 2 4" xfId="31142"/>
    <cellStyle name="SAPBEXHLevel2 2 2 3 3" xfId="31143"/>
    <cellStyle name="SAPBEXHLevel2 2 2 3 3 2" xfId="31144"/>
    <cellStyle name="SAPBEXHLevel2 2 2 3 3 2 2" xfId="31145"/>
    <cellStyle name="SAPBEXHLevel2 2 2 3 3 2 2 2" xfId="31146"/>
    <cellStyle name="SAPBEXHLevel2 2 2 3 3 3" xfId="31147"/>
    <cellStyle name="SAPBEXHLevel2 2 2 3 3 3 2" xfId="31148"/>
    <cellStyle name="SAPBEXHLevel2 2 2 3 4" xfId="31149"/>
    <cellStyle name="SAPBEXHLevel2 2 2 3 4 2" xfId="31150"/>
    <cellStyle name="SAPBEXHLevel2 2 2 3 4 2 2" xfId="31151"/>
    <cellStyle name="SAPBEXHLevel2 2 2 3 4 2 2 2" xfId="31152"/>
    <cellStyle name="SAPBEXHLevel2 2 2 3 4 3" xfId="31153"/>
    <cellStyle name="SAPBEXHLevel2 2 2 3 4 3 2" xfId="31154"/>
    <cellStyle name="SAPBEXHLevel2 2 2 3 5" xfId="31155"/>
    <cellStyle name="SAPBEXHLevel2 2 2 3 5 2" xfId="31156"/>
    <cellStyle name="SAPBEXHLevel2 2 2 3 5 2 2" xfId="31157"/>
    <cellStyle name="SAPBEXHLevel2 2 2 3 5 2 2 2" xfId="31158"/>
    <cellStyle name="SAPBEXHLevel2 2 2 3 5 3" xfId="31159"/>
    <cellStyle name="SAPBEXHLevel2 2 2 3 5 3 2" xfId="31160"/>
    <cellStyle name="SAPBEXHLevel2 2 2 3 6" xfId="31161"/>
    <cellStyle name="SAPBEXHLevel2 2 2 3 6 2" xfId="31162"/>
    <cellStyle name="SAPBEXHLevel2 2 2 3 6 2 2" xfId="31163"/>
    <cellStyle name="SAPBEXHLevel2 2 2 3 6 2 2 2" xfId="31164"/>
    <cellStyle name="SAPBEXHLevel2 2 2 3 6 3" xfId="31165"/>
    <cellStyle name="SAPBEXHLevel2 2 2 3 6 3 2" xfId="31166"/>
    <cellStyle name="SAPBEXHLevel2 2 2 3 7" xfId="31167"/>
    <cellStyle name="SAPBEXHLevel2 2 2 3 7 2" xfId="31168"/>
    <cellStyle name="SAPBEXHLevel2 2 2 3 7 2 2" xfId="31169"/>
    <cellStyle name="SAPBEXHLevel2 2 2 3 7 2 2 2" xfId="31170"/>
    <cellStyle name="SAPBEXHLevel2 2 2 3 7 3" xfId="31171"/>
    <cellStyle name="SAPBEXHLevel2 2 2 3 7 3 2" xfId="31172"/>
    <cellStyle name="SAPBEXHLevel2 2 2 3 8" xfId="31173"/>
    <cellStyle name="SAPBEXHLevel2 2 2 3 8 2" xfId="31174"/>
    <cellStyle name="SAPBEXHLevel2 2 2 3 8 2 2" xfId="31175"/>
    <cellStyle name="SAPBEXHLevel2 2 2 3 9" xfId="31176"/>
    <cellStyle name="SAPBEXHLevel2 2 2 3 9 2" xfId="31177"/>
    <cellStyle name="SAPBEXHLevel2 2 2 4" xfId="31178"/>
    <cellStyle name="SAPBEXHLevel2 2 2 4 2" xfId="31179"/>
    <cellStyle name="SAPBEXHLevel2 2 2 4 2 2" xfId="31180"/>
    <cellStyle name="SAPBEXHLevel2 2 2 4 2 2 2" xfId="31181"/>
    <cellStyle name="SAPBEXHLevel2 2 2 4 2 3" xfId="31182"/>
    <cellStyle name="SAPBEXHLevel2 2 2 4 3" xfId="31183"/>
    <cellStyle name="SAPBEXHLevel2 2 2 4 3 2" xfId="31184"/>
    <cellStyle name="SAPBEXHLevel2 2 2 4 4" xfId="31185"/>
    <cellStyle name="SAPBEXHLevel2 2 2 5" xfId="31186"/>
    <cellStyle name="SAPBEXHLevel2 2 2 5 2" xfId="31187"/>
    <cellStyle name="SAPBEXHLevel2 2 2 5 2 2" xfId="31188"/>
    <cellStyle name="SAPBEXHLevel2 2 2 5 2 2 2" xfId="31189"/>
    <cellStyle name="SAPBEXHLevel2 2 2 5 2 3" xfId="31190"/>
    <cellStyle name="SAPBEXHLevel2 2 2 5 3" xfId="31191"/>
    <cellStyle name="SAPBEXHLevel2 2 2 5 3 2" xfId="31192"/>
    <cellStyle name="SAPBEXHLevel2 2 2 5 4" xfId="31193"/>
    <cellStyle name="SAPBEXHLevel2 2 2 6" xfId="31194"/>
    <cellStyle name="SAPBEXHLevel2 2 2 6 2" xfId="31195"/>
    <cellStyle name="SAPBEXHLevel2 2 2 6 2 2" xfId="31196"/>
    <cellStyle name="SAPBEXHLevel2 2 2 6 2 2 2" xfId="31197"/>
    <cellStyle name="SAPBEXHLevel2 2 2 6 2 3" xfId="31198"/>
    <cellStyle name="SAPBEXHLevel2 2 2 6 3" xfId="31199"/>
    <cellStyle name="SAPBEXHLevel2 2 2 6 3 2" xfId="31200"/>
    <cellStyle name="SAPBEXHLevel2 2 2 6 4" xfId="31201"/>
    <cellStyle name="SAPBEXHLevel2 2 2 7" xfId="31202"/>
    <cellStyle name="SAPBEXHLevel2 2 2 7 2" xfId="31203"/>
    <cellStyle name="SAPBEXHLevel2 2 2 7 2 2" xfId="31204"/>
    <cellStyle name="SAPBEXHLevel2 2 2 7 2 2 2" xfId="31205"/>
    <cellStyle name="SAPBEXHLevel2 2 2 7 2 3" xfId="31206"/>
    <cellStyle name="SAPBEXHLevel2 2 2 7 3" xfId="31207"/>
    <cellStyle name="SAPBEXHLevel2 2 2 7 3 2" xfId="31208"/>
    <cellStyle name="SAPBEXHLevel2 2 2 7 4" xfId="31209"/>
    <cellStyle name="SAPBEXHLevel2 2 2 8" xfId="31210"/>
    <cellStyle name="SAPBEXHLevel2 2 2 8 2" xfId="31211"/>
    <cellStyle name="SAPBEXHLevel2 2 2 8 2 2" xfId="31212"/>
    <cellStyle name="SAPBEXHLevel2 2 2 8 2 2 2" xfId="31213"/>
    <cellStyle name="SAPBEXHLevel2 2 2 8 2 3" xfId="31214"/>
    <cellStyle name="SAPBEXHLevel2 2 2 8 3" xfId="31215"/>
    <cellStyle name="SAPBEXHLevel2 2 2 8 3 2" xfId="31216"/>
    <cellStyle name="SAPBEXHLevel2 2 2 8 4" xfId="31217"/>
    <cellStyle name="SAPBEXHLevel2 2 2 9" xfId="31218"/>
    <cellStyle name="SAPBEXHLevel2 2 2 9 2" xfId="31219"/>
    <cellStyle name="SAPBEXHLevel2 2 2 9 2 2" xfId="31220"/>
    <cellStyle name="SAPBEXHLevel2 2 2 9 2 2 2" xfId="31221"/>
    <cellStyle name="SAPBEXHLevel2 2 2 9 3" xfId="31222"/>
    <cellStyle name="SAPBEXHLevel2 2 2 9 3 2" xfId="31223"/>
    <cellStyle name="SAPBEXHLevel2 2 3" xfId="31224"/>
    <cellStyle name="SAPBEXHLevel2 2 3 10" xfId="31225"/>
    <cellStyle name="SAPBEXHLevel2 2 3 2" xfId="31226"/>
    <cellStyle name="SAPBEXHLevel2 2 3 2 2" xfId="31227"/>
    <cellStyle name="SAPBEXHLevel2 2 3 2 2 2" xfId="31228"/>
    <cellStyle name="SAPBEXHLevel2 2 3 2 2 2 2" xfId="31229"/>
    <cellStyle name="SAPBEXHLevel2 2 3 2 2 3" xfId="31230"/>
    <cellStyle name="SAPBEXHLevel2 2 3 2 3" xfId="31231"/>
    <cellStyle name="SAPBEXHLevel2 2 3 2 3 2" xfId="31232"/>
    <cellStyle name="SAPBEXHLevel2 2 3 2 4" xfId="31233"/>
    <cellStyle name="SAPBEXHLevel2 2 3 3" xfId="31234"/>
    <cellStyle name="SAPBEXHLevel2 2 3 3 2" xfId="31235"/>
    <cellStyle name="SAPBEXHLevel2 2 3 3 2 2" xfId="31236"/>
    <cellStyle name="SAPBEXHLevel2 2 3 3 2 2 2" xfId="31237"/>
    <cellStyle name="SAPBEXHLevel2 2 3 3 2 3" xfId="31238"/>
    <cellStyle name="SAPBEXHLevel2 2 3 3 3" xfId="31239"/>
    <cellStyle name="SAPBEXHLevel2 2 3 3 3 2" xfId="31240"/>
    <cellStyle name="SAPBEXHLevel2 2 3 3 4" xfId="31241"/>
    <cellStyle name="SAPBEXHLevel2 2 3 4" xfId="31242"/>
    <cellStyle name="SAPBEXHLevel2 2 3 4 2" xfId="31243"/>
    <cellStyle name="SAPBEXHLevel2 2 3 4 2 2" xfId="31244"/>
    <cellStyle name="SAPBEXHLevel2 2 3 4 2 2 2" xfId="31245"/>
    <cellStyle name="SAPBEXHLevel2 2 3 4 2 3" xfId="31246"/>
    <cellStyle name="SAPBEXHLevel2 2 3 4 3" xfId="31247"/>
    <cellStyle name="SAPBEXHLevel2 2 3 4 3 2" xfId="31248"/>
    <cellStyle name="SAPBEXHLevel2 2 3 4 4" xfId="31249"/>
    <cellStyle name="SAPBEXHLevel2 2 3 5" xfId="31250"/>
    <cellStyle name="SAPBEXHLevel2 2 3 5 2" xfId="31251"/>
    <cellStyle name="SAPBEXHLevel2 2 3 5 2 2" xfId="31252"/>
    <cellStyle name="SAPBEXHLevel2 2 3 5 2 2 2" xfId="31253"/>
    <cellStyle name="SAPBEXHLevel2 2 3 5 2 3" xfId="31254"/>
    <cellStyle name="SAPBEXHLevel2 2 3 5 3" xfId="31255"/>
    <cellStyle name="SAPBEXHLevel2 2 3 5 3 2" xfId="31256"/>
    <cellStyle name="SAPBEXHLevel2 2 3 5 4" xfId="31257"/>
    <cellStyle name="SAPBEXHLevel2 2 3 6" xfId="31258"/>
    <cellStyle name="SAPBEXHLevel2 2 3 6 2" xfId="31259"/>
    <cellStyle name="SAPBEXHLevel2 2 3 6 2 2" xfId="31260"/>
    <cellStyle name="SAPBEXHLevel2 2 3 6 2 2 2" xfId="31261"/>
    <cellStyle name="SAPBEXHLevel2 2 3 6 3" xfId="31262"/>
    <cellStyle name="SAPBEXHLevel2 2 3 6 3 2" xfId="31263"/>
    <cellStyle name="SAPBEXHLevel2 2 3 6 4" xfId="31264"/>
    <cellStyle name="SAPBEXHLevel2 2 3 7" xfId="31265"/>
    <cellStyle name="SAPBEXHLevel2 2 3 7 2" xfId="31266"/>
    <cellStyle name="SAPBEXHLevel2 2 3 7 2 2" xfId="31267"/>
    <cellStyle name="SAPBEXHLevel2 2 3 7 2 2 2" xfId="31268"/>
    <cellStyle name="SAPBEXHLevel2 2 3 7 3" xfId="31269"/>
    <cellStyle name="SAPBEXHLevel2 2 3 7 3 2" xfId="31270"/>
    <cellStyle name="SAPBEXHLevel2 2 3 8" xfId="31271"/>
    <cellStyle name="SAPBEXHLevel2 2 3 8 2" xfId="31272"/>
    <cellStyle name="SAPBEXHLevel2 2 3 8 2 2" xfId="31273"/>
    <cellStyle name="SAPBEXHLevel2 2 3 9" xfId="31274"/>
    <cellStyle name="SAPBEXHLevel2 2 3 9 2" xfId="31275"/>
    <cellStyle name="SAPBEXHLevel2 2 4" xfId="31276"/>
    <cellStyle name="SAPBEXHLevel2 2 4 2" xfId="31277"/>
    <cellStyle name="SAPBEXHLevel2 2 4 2 2" xfId="31278"/>
    <cellStyle name="SAPBEXHLevel2 2 4 2 2 2" xfId="31279"/>
    <cellStyle name="SAPBEXHLevel2 2 4 3" xfId="31280"/>
    <cellStyle name="SAPBEXHLevel2 2 4 3 2" xfId="31281"/>
    <cellStyle name="SAPBEXHLevel2 2 4 4" xfId="31282"/>
    <cellStyle name="SAPBEXHLevel2 2 5" xfId="31283"/>
    <cellStyle name="SAPBEXHLevel2 2 5 2" xfId="31284"/>
    <cellStyle name="SAPBEXHLevel2 2 5 2 2" xfId="31285"/>
    <cellStyle name="SAPBEXHLevel2 2 5 2 2 2" xfId="31286"/>
    <cellStyle name="SAPBEXHLevel2 2 5 3" xfId="31287"/>
    <cellStyle name="SAPBEXHLevel2 2 5 3 2" xfId="31288"/>
    <cellStyle name="SAPBEXHLevel2 2 5 4" xfId="31289"/>
    <cellStyle name="SAPBEXHLevel2 2 6" xfId="31290"/>
    <cellStyle name="SAPBEXHLevel2 2 6 2" xfId="31291"/>
    <cellStyle name="SAPBEXHLevel2 2 6 2 2" xfId="31292"/>
    <cellStyle name="SAPBEXHLevel2 2 6 2 2 2" xfId="31293"/>
    <cellStyle name="SAPBEXHLevel2 2 6 3" xfId="31294"/>
    <cellStyle name="SAPBEXHLevel2 2 6 3 2" xfId="31295"/>
    <cellStyle name="SAPBEXHLevel2 2 6 4" xfId="31296"/>
    <cellStyle name="SAPBEXHLevel2 2 7" xfId="31297"/>
    <cellStyle name="SAPBEXHLevel2 2 7 2" xfId="31298"/>
    <cellStyle name="SAPBEXHLevel2 2 7 2 2" xfId="31299"/>
    <cellStyle name="SAPBEXHLevel2 2 7 2 2 2" xfId="31300"/>
    <cellStyle name="SAPBEXHLevel2 2 7 3" xfId="31301"/>
    <cellStyle name="SAPBEXHLevel2 2 7 3 2" xfId="31302"/>
    <cellStyle name="SAPBEXHLevel2 2 7 4" xfId="31303"/>
    <cellStyle name="SAPBEXHLevel2 2 8" xfId="31304"/>
    <cellStyle name="SAPBEXHLevel2 2 8 2" xfId="31305"/>
    <cellStyle name="SAPBEXHLevel2 2 8 2 2" xfId="31306"/>
    <cellStyle name="SAPBEXHLevel2 2 8 2 2 2" xfId="31307"/>
    <cellStyle name="SAPBEXHLevel2 2 8 3" xfId="31308"/>
    <cellStyle name="SAPBEXHLevel2 2 8 3 2" xfId="31309"/>
    <cellStyle name="SAPBEXHLevel2 2 8 4" xfId="31310"/>
    <cellStyle name="SAPBEXHLevel2 2 9" xfId="31311"/>
    <cellStyle name="SAPBEXHLevel2 2 9 2" xfId="31312"/>
    <cellStyle name="SAPBEXHLevel2 2 9 2 2" xfId="31313"/>
    <cellStyle name="SAPBEXHLevel2 2 9 2 2 2" xfId="31314"/>
    <cellStyle name="SAPBEXHLevel2 2 9 3" xfId="31315"/>
    <cellStyle name="SAPBEXHLevel2 2 9 3 2" xfId="31316"/>
    <cellStyle name="SAPBEXHLevel2 2 9 4" xfId="31317"/>
    <cellStyle name="SAPBEXHLevel2 2_2011 August O&amp;M and Capital Snapshot_REV" xfId="31318"/>
    <cellStyle name="SAPBEXHLevel2 20" xfId="31319"/>
    <cellStyle name="SAPBEXHLevel2 21" xfId="31320"/>
    <cellStyle name="SAPBEXHLevel2 22" xfId="31321"/>
    <cellStyle name="SAPBEXHLevel2 23" xfId="30987"/>
    <cellStyle name="SAPBEXHLevel2 3" xfId="3155"/>
    <cellStyle name="SAPBEXHLevel2 3 10" xfId="31322"/>
    <cellStyle name="SAPBEXHLevel2 3 10 2" xfId="31323"/>
    <cellStyle name="SAPBEXHLevel2 3 11" xfId="31324"/>
    <cellStyle name="SAPBEXHLevel2 3 2" xfId="31325"/>
    <cellStyle name="SAPBEXHLevel2 3 2 10" xfId="31326"/>
    <cellStyle name="SAPBEXHLevel2 3 2 2" xfId="31327"/>
    <cellStyle name="SAPBEXHLevel2 3 2 2 2" xfId="31328"/>
    <cellStyle name="SAPBEXHLevel2 3 2 2 2 2" xfId="31329"/>
    <cellStyle name="SAPBEXHLevel2 3 2 2 2 2 2" xfId="31330"/>
    <cellStyle name="SAPBEXHLevel2 3 2 2 3" xfId="31331"/>
    <cellStyle name="SAPBEXHLevel2 3 2 2 3 2" xfId="31332"/>
    <cellStyle name="SAPBEXHLevel2 3 2 2 4" xfId="31333"/>
    <cellStyle name="SAPBEXHLevel2 3 2 3" xfId="31334"/>
    <cellStyle name="SAPBEXHLevel2 3 2 3 2" xfId="31335"/>
    <cellStyle name="SAPBEXHLevel2 3 2 3 2 2" xfId="31336"/>
    <cellStyle name="SAPBEXHLevel2 3 2 3 2 2 2" xfId="31337"/>
    <cellStyle name="SAPBEXHLevel2 3 2 3 3" xfId="31338"/>
    <cellStyle name="SAPBEXHLevel2 3 2 3 3 2" xfId="31339"/>
    <cellStyle name="SAPBEXHLevel2 3 2 4" xfId="31340"/>
    <cellStyle name="SAPBEXHLevel2 3 2 4 2" xfId="31341"/>
    <cellStyle name="SAPBEXHLevel2 3 2 4 2 2" xfId="31342"/>
    <cellStyle name="SAPBEXHLevel2 3 2 4 2 2 2" xfId="31343"/>
    <cellStyle name="SAPBEXHLevel2 3 2 4 3" xfId="31344"/>
    <cellStyle name="SAPBEXHLevel2 3 2 4 3 2" xfId="31345"/>
    <cellStyle name="SAPBEXHLevel2 3 2 5" xfId="31346"/>
    <cellStyle name="SAPBEXHLevel2 3 2 5 2" xfId="31347"/>
    <cellStyle name="SAPBEXHLevel2 3 2 5 2 2" xfId="31348"/>
    <cellStyle name="SAPBEXHLevel2 3 2 5 2 2 2" xfId="31349"/>
    <cellStyle name="SAPBEXHLevel2 3 2 5 3" xfId="31350"/>
    <cellStyle name="SAPBEXHLevel2 3 2 5 3 2" xfId="31351"/>
    <cellStyle name="SAPBEXHLevel2 3 2 6" xfId="31352"/>
    <cellStyle name="SAPBEXHLevel2 3 2 6 2" xfId="31353"/>
    <cellStyle name="SAPBEXHLevel2 3 2 6 2 2" xfId="31354"/>
    <cellStyle name="SAPBEXHLevel2 3 2 6 2 2 2" xfId="31355"/>
    <cellStyle name="SAPBEXHLevel2 3 2 6 3" xfId="31356"/>
    <cellStyle name="SAPBEXHLevel2 3 2 6 3 2" xfId="31357"/>
    <cellStyle name="SAPBEXHLevel2 3 2 7" xfId="31358"/>
    <cellStyle name="SAPBEXHLevel2 3 2 7 2" xfId="31359"/>
    <cellStyle name="SAPBEXHLevel2 3 2 7 2 2" xfId="31360"/>
    <cellStyle name="SAPBEXHLevel2 3 2 7 2 2 2" xfId="31361"/>
    <cellStyle name="SAPBEXHLevel2 3 2 7 3" xfId="31362"/>
    <cellStyle name="SAPBEXHLevel2 3 2 7 3 2" xfId="31363"/>
    <cellStyle name="SAPBEXHLevel2 3 2 8" xfId="31364"/>
    <cellStyle name="SAPBEXHLevel2 3 2 8 2" xfId="31365"/>
    <cellStyle name="SAPBEXHLevel2 3 2 8 2 2" xfId="31366"/>
    <cellStyle name="SAPBEXHLevel2 3 2 9" xfId="31367"/>
    <cellStyle name="SAPBEXHLevel2 3 2 9 2" xfId="31368"/>
    <cellStyle name="SAPBEXHLevel2 3 3" xfId="31369"/>
    <cellStyle name="SAPBEXHLevel2 3 3 2" xfId="31370"/>
    <cellStyle name="SAPBEXHLevel2 3 3 2 2" xfId="31371"/>
    <cellStyle name="SAPBEXHLevel2 3 3 2 2 2" xfId="31372"/>
    <cellStyle name="SAPBEXHLevel2 3 3 2 3" xfId="31373"/>
    <cellStyle name="SAPBEXHLevel2 3 3 3" xfId="31374"/>
    <cellStyle name="SAPBEXHLevel2 3 3 3 2" xfId="31375"/>
    <cellStyle name="SAPBEXHLevel2 3 3 4" xfId="31376"/>
    <cellStyle name="SAPBEXHLevel2 3 4" xfId="31377"/>
    <cellStyle name="SAPBEXHLevel2 3 4 2" xfId="31378"/>
    <cellStyle name="SAPBEXHLevel2 3 4 2 2" xfId="31379"/>
    <cellStyle name="SAPBEXHLevel2 3 4 2 2 2" xfId="31380"/>
    <cellStyle name="SAPBEXHLevel2 3 4 2 3" xfId="31381"/>
    <cellStyle name="SAPBEXHLevel2 3 4 3" xfId="31382"/>
    <cellStyle name="SAPBEXHLevel2 3 4 3 2" xfId="31383"/>
    <cellStyle name="SAPBEXHLevel2 3 4 4" xfId="31384"/>
    <cellStyle name="SAPBEXHLevel2 3 5" xfId="31385"/>
    <cellStyle name="SAPBEXHLevel2 3 5 2" xfId="31386"/>
    <cellStyle name="SAPBEXHLevel2 3 5 2 2" xfId="31387"/>
    <cellStyle name="SAPBEXHLevel2 3 5 2 2 2" xfId="31388"/>
    <cellStyle name="SAPBEXHLevel2 3 5 2 3" xfId="31389"/>
    <cellStyle name="SAPBEXHLevel2 3 5 3" xfId="31390"/>
    <cellStyle name="SAPBEXHLevel2 3 5 3 2" xfId="31391"/>
    <cellStyle name="SAPBEXHLevel2 3 5 4" xfId="31392"/>
    <cellStyle name="SAPBEXHLevel2 3 6" xfId="31393"/>
    <cellStyle name="SAPBEXHLevel2 3 6 2" xfId="31394"/>
    <cellStyle name="SAPBEXHLevel2 3 6 2 2" xfId="31395"/>
    <cellStyle name="SAPBEXHLevel2 3 6 2 2 2" xfId="31396"/>
    <cellStyle name="SAPBEXHLevel2 3 6 2 3" xfId="31397"/>
    <cellStyle name="SAPBEXHLevel2 3 6 3" xfId="31398"/>
    <cellStyle name="SAPBEXHLevel2 3 6 3 2" xfId="31399"/>
    <cellStyle name="SAPBEXHLevel2 3 6 4" xfId="31400"/>
    <cellStyle name="SAPBEXHLevel2 3 7" xfId="31401"/>
    <cellStyle name="SAPBEXHLevel2 3 7 2" xfId="31402"/>
    <cellStyle name="SAPBEXHLevel2 3 7 2 2" xfId="31403"/>
    <cellStyle name="SAPBEXHLevel2 3 7 2 2 2" xfId="31404"/>
    <cellStyle name="SAPBEXHLevel2 3 7 2 3" xfId="31405"/>
    <cellStyle name="SAPBEXHLevel2 3 7 3" xfId="31406"/>
    <cellStyle name="SAPBEXHLevel2 3 7 3 2" xfId="31407"/>
    <cellStyle name="SAPBEXHLevel2 3 7 4" xfId="31408"/>
    <cellStyle name="SAPBEXHLevel2 3 8" xfId="31409"/>
    <cellStyle name="SAPBEXHLevel2 3 8 2" xfId="31410"/>
    <cellStyle name="SAPBEXHLevel2 3 8 2 2" xfId="31411"/>
    <cellStyle name="SAPBEXHLevel2 3 8 2 2 2" xfId="31412"/>
    <cellStyle name="SAPBEXHLevel2 3 8 2 3" xfId="31413"/>
    <cellStyle name="SAPBEXHLevel2 3 8 3" xfId="31414"/>
    <cellStyle name="SAPBEXHLevel2 3 8 3 2" xfId="31415"/>
    <cellStyle name="SAPBEXHLevel2 3 8 4" xfId="31416"/>
    <cellStyle name="SAPBEXHLevel2 3 9" xfId="31417"/>
    <cellStyle name="SAPBEXHLevel2 3 9 2" xfId="31418"/>
    <cellStyle name="SAPBEXHLevel2 3 9 2 2" xfId="31419"/>
    <cellStyle name="SAPBEXHLevel2 3 9 3" xfId="31420"/>
    <cellStyle name="SAPBEXHLevel2 3_7. Capital ASM Mar 2" xfId="31421"/>
    <cellStyle name="SAPBEXHLevel2 4" xfId="31422"/>
    <cellStyle name="SAPBEXHLevel2 4 10" xfId="31423"/>
    <cellStyle name="SAPBEXHLevel2 4 10 2" xfId="31424"/>
    <cellStyle name="SAPBEXHLevel2 4 10 2 2" xfId="31425"/>
    <cellStyle name="SAPBEXHLevel2 4 11" xfId="31426"/>
    <cellStyle name="SAPBEXHLevel2 4 11 2" xfId="31427"/>
    <cellStyle name="SAPBEXHLevel2 4 12" xfId="31428"/>
    <cellStyle name="SAPBEXHLevel2 4 2" xfId="31429"/>
    <cellStyle name="SAPBEXHLevel2 4 2 10" xfId="31430"/>
    <cellStyle name="SAPBEXHLevel2 4 2 2" xfId="31431"/>
    <cellStyle name="SAPBEXHLevel2 4 2 2 2" xfId="31432"/>
    <cellStyle name="SAPBEXHLevel2 4 2 2 2 2" xfId="31433"/>
    <cellStyle name="SAPBEXHLevel2 4 2 2 2 2 2" xfId="31434"/>
    <cellStyle name="SAPBEXHLevel2 4 2 2 3" xfId="31435"/>
    <cellStyle name="SAPBEXHLevel2 4 2 2 3 2" xfId="31436"/>
    <cellStyle name="SAPBEXHLevel2 4 2 3" xfId="31437"/>
    <cellStyle name="SAPBEXHLevel2 4 2 3 2" xfId="31438"/>
    <cellStyle name="SAPBEXHLevel2 4 2 3 2 2" xfId="31439"/>
    <cellStyle name="SAPBEXHLevel2 4 2 3 2 2 2" xfId="31440"/>
    <cellStyle name="SAPBEXHLevel2 4 2 3 3" xfId="31441"/>
    <cellStyle name="SAPBEXHLevel2 4 2 3 3 2" xfId="31442"/>
    <cellStyle name="SAPBEXHLevel2 4 2 4" xfId="31443"/>
    <cellStyle name="SAPBEXHLevel2 4 2 4 2" xfId="31444"/>
    <cellStyle name="SAPBEXHLevel2 4 2 4 2 2" xfId="31445"/>
    <cellStyle name="SAPBEXHLevel2 4 2 4 2 2 2" xfId="31446"/>
    <cellStyle name="SAPBEXHLevel2 4 2 4 3" xfId="31447"/>
    <cellStyle name="SAPBEXHLevel2 4 2 4 3 2" xfId="31448"/>
    <cellStyle name="SAPBEXHLevel2 4 2 5" xfId="31449"/>
    <cellStyle name="SAPBEXHLevel2 4 2 5 2" xfId="31450"/>
    <cellStyle name="SAPBEXHLevel2 4 2 5 2 2" xfId="31451"/>
    <cellStyle name="SAPBEXHLevel2 4 2 5 2 2 2" xfId="31452"/>
    <cellStyle name="SAPBEXHLevel2 4 2 5 3" xfId="31453"/>
    <cellStyle name="SAPBEXHLevel2 4 2 5 3 2" xfId="31454"/>
    <cellStyle name="SAPBEXHLevel2 4 2 6" xfId="31455"/>
    <cellStyle name="SAPBEXHLevel2 4 2 6 2" xfId="31456"/>
    <cellStyle name="SAPBEXHLevel2 4 2 6 2 2" xfId="31457"/>
    <cellStyle name="SAPBEXHLevel2 4 2 6 2 2 2" xfId="31458"/>
    <cellStyle name="SAPBEXHLevel2 4 2 6 3" xfId="31459"/>
    <cellStyle name="SAPBEXHLevel2 4 2 6 3 2" xfId="31460"/>
    <cellStyle name="SAPBEXHLevel2 4 2 7" xfId="31461"/>
    <cellStyle name="SAPBEXHLevel2 4 2 7 2" xfId="31462"/>
    <cellStyle name="SAPBEXHLevel2 4 2 7 2 2" xfId="31463"/>
    <cellStyle name="SAPBEXHLevel2 4 2 7 2 2 2" xfId="31464"/>
    <cellStyle name="SAPBEXHLevel2 4 2 7 3" xfId="31465"/>
    <cellStyle name="SAPBEXHLevel2 4 2 7 3 2" xfId="31466"/>
    <cellStyle name="SAPBEXHLevel2 4 2 8" xfId="31467"/>
    <cellStyle name="SAPBEXHLevel2 4 2 8 2" xfId="31468"/>
    <cellStyle name="SAPBEXHLevel2 4 2 8 2 2" xfId="31469"/>
    <cellStyle name="SAPBEXHLevel2 4 2 9" xfId="31470"/>
    <cellStyle name="SAPBEXHLevel2 4 2 9 2" xfId="31471"/>
    <cellStyle name="SAPBEXHLevel2 4 3" xfId="31472"/>
    <cellStyle name="SAPBEXHLevel2 4 3 2" xfId="31473"/>
    <cellStyle name="SAPBEXHLevel2 4 3 2 2" xfId="31474"/>
    <cellStyle name="SAPBEXHLevel2 4 3 2 2 2" xfId="31475"/>
    <cellStyle name="SAPBEXHLevel2 4 3 2 2 2 2" xfId="31476"/>
    <cellStyle name="SAPBEXHLevel2 4 3 2 3" xfId="31477"/>
    <cellStyle name="SAPBEXHLevel2 4 3 2 3 2" xfId="31478"/>
    <cellStyle name="SAPBEXHLevel2 4 3 3" xfId="31479"/>
    <cellStyle name="SAPBEXHLevel2 4 3 3 2" xfId="31480"/>
    <cellStyle name="SAPBEXHLevel2 4 3 3 2 2" xfId="31481"/>
    <cellStyle name="SAPBEXHLevel2 4 3 3 2 2 2" xfId="31482"/>
    <cellStyle name="SAPBEXHLevel2 4 3 3 3" xfId="31483"/>
    <cellStyle name="SAPBEXHLevel2 4 3 3 3 2" xfId="31484"/>
    <cellStyle name="SAPBEXHLevel2 4 3 4" xfId="31485"/>
    <cellStyle name="SAPBEXHLevel2 4 3 4 2" xfId="31486"/>
    <cellStyle name="SAPBEXHLevel2 4 3 4 2 2" xfId="31487"/>
    <cellStyle name="SAPBEXHLevel2 4 3 4 2 2 2" xfId="31488"/>
    <cellStyle name="SAPBEXHLevel2 4 3 4 3" xfId="31489"/>
    <cellStyle name="SAPBEXHLevel2 4 3 4 3 2" xfId="31490"/>
    <cellStyle name="SAPBEXHLevel2 4 3 5" xfId="31491"/>
    <cellStyle name="SAPBEXHLevel2 4 3 5 2" xfId="31492"/>
    <cellStyle name="SAPBEXHLevel2 4 3 5 2 2" xfId="31493"/>
    <cellStyle name="SAPBEXHLevel2 4 3 5 2 2 2" xfId="31494"/>
    <cellStyle name="SAPBEXHLevel2 4 3 5 3" xfId="31495"/>
    <cellStyle name="SAPBEXHLevel2 4 3 5 3 2" xfId="31496"/>
    <cellStyle name="SAPBEXHLevel2 4 3 6" xfId="31497"/>
    <cellStyle name="SAPBEXHLevel2 4 3 6 2" xfId="31498"/>
    <cellStyle name="SAPBEXHLevel2 4 3 6 2 2" xfId="31499"/>
    <cellStyle name="SAPBEXHLevel2 4 3 6 2 2 2" xfId="31500"/>
    <cellStyle name="SAPBEXHLevel2 4 3 6 3" xfId="31501"/>
    <cellStyle name="SAPBEXHLevel2 4 3 6 3 2" xfId="31502"/>
    <cellStyle name="SAPBEXHLevel2 4 3 7" xfId="31503"/>
    <cellStyle name="SAPBEXHLevel2 4 3 7 2" xfId="31504"/>
    <cellStyle name="SAPBEXHLevel2 4 3 7 2 2" xfId="31505"/>
    <cellStyle name="SAPBEXHLevel2 4 3 7 2 2 2" xfId="31506"/>
    <cellStyle name="SAPBEXHLevel2 4 3 7 3" xfId="31507"/>
    <cellStyle name="SAPBEXHLevel2 4 3 7 3 2" xfId="31508"/>
    <cellStyle name="SAPBEXHLevel2 4 3 8" xfId="31509"/>
    <cellStyle name="SAPBEXHLevel2 4 3 8 2" xfId="31510"/>
    <cellStyle name="SAPBEXHLevel2 4 3 8 2 2" xfId="31511"/>
    <cellStyle name="SAPBEXHLevel2 4 3 9" xfId="31512"/>
    <cellStyle name="SAPBEXHLevel2 4 4" xfId="31513"/>
    <cellStyle name="SAPBEXHLevel2 4 4 2" xfId="31514"/>
    <cellStyle name="SAPBEXHLevel2 4 4 2 2" xfId="31515"/>
    <cellStyle name="SAPBEXHLevel2 4 4 2 2 2" xfId="31516"/>
    <cellStyle name="SAPBEXHLevel2 4 4 3" xfId="31517"/>
    <cellStyle name="SAPBEXHLevel2 4 4 3 2" xfId="31518"/>
    <cellStyle name="SAPBEXHLevel2 4 4 4" xfId="31519"/>
    <cellStyle name="SAPBEXHLevel2 4 5" xfId="31520"/>
    <cellStyle name="SAPBEXHLevel2 4 5 2" xfId="31521"/>
    <cellStyle name="SAPBEXHLevel2 4 5 2 2" xfId="31522"/>
    <cellStyle name="SAPBEXHLevel2 4 5 2 2 2" xfId="31523"/>
    <cellStyle name="SAPBEXHLevel2 4 5 3" xfId="31524"/>
    <cellStyle name="SAPBEXHLevel2 4 5 3 2" xfId="31525"/>
    <cellStyle name="SAPBEXHLevel2 4 5 4" xfId="31526"/>
    <cellStyle name="SAPBEXHLevel2 4 6" xfId="31527"/>
    <cellStyle name="SAPBEXHLevel2 4 6 2" xfId="31528"/>
    <cellStyle name="SAPBEXHLevel2 4 6 2 2" xfId="31529"/>
    <cellStyle name="SAPBEXHLevel2 4 6 2 2 2" xfId="31530"/>
    <cellStyle name="SAPBEXHLevel2 4 6 3" xfId="31531"/>
    <cellStyle name="SAPBEXHLevel2 4 6 3 2" xfId="31532"/>
    <cellStyle name="SAPBEXHLevel2 4 7" xfId="31533"/>
    <cellStyle name="SAPBEXHLevel2 4 7 2" xfId="31534"/>
    <cellStyle name="SAPBEXHLevel2 4 7 2 2" xfId="31535"/>
    <cellStyle name="SAPBEXHLevel2 4 7 2 2 2" xfId="31536"/>
    <cellStyle name="SAPBEXHLevel2 4 7 3" xfId="31537"/>
    <cellStyle name="SAPBEXHLevel2 4 7 3 2" xfId="31538"/>
    <cellStyle name="SAPBEXHLevel2 4 8" xfId="31539"/>
    <cellStyle name="SAPBEXHLevel2 4 8 2" xfId="31540"/>
    <cellStyle name="SAPBEXHLevel2 4 8 2 2" xfId="31541"/>
    <cellStyle name="SAPBEXHLevel2 4 8 2 2 2" xfId="31542"/>
    <cellStyle name="SAPBEXHLevel2 4 8 3" xfId="31543"/>
    <cellStyle name="SAPBEXHLevel2 4 8 3 2" xfId="31544"/>
    <cellStyle name="SAPBEXHLevel2 4 9" xfId="31545"/>
    <cellStyle name="SAPBEXHLevel2 4 9 2" xfId="31546"/>
    <cellStyle name="SAPBEXHLevel2 4 9 2 2" xfId="31547"/>
    <cellStyle name="SAPBEXHLevel2 4 9 2 2 2" xfId="31548"/>
    <cellStyle name="SAPBEXHLevel2 4 9 3" xfId="31549"/>
    <cellStyle name="SAPBEXHLevel2 4 9 3 2" xfId="31550"/>
    <cellStyle name="SAPBEXHLevel2 5" xfId="31551"/>
    <cellStyle name="SAPBEXHLevel2 5 10" xfId="31552"/>
    <cellStyle name="SAPBEXHLevel2 5 10 2" xfId="31553"/>
    <cellStyle name="SAPBEXHLevel2 5 10 2 2" xfId="31554"/>
    <cellStyle name="SAPBEXHLevel2 5 11" xfId="31555"/>
    <cellStyle name="SAPBEXHLevel2 5 11 2" xfId="31556"/>
    <cellStyle name="SAPBEXHLevel2 5 12" xfId="31557"/>
    <cellStyle name="SAPBEXHLevel2 5 2" xfId="31558"/>
    <cellStyle name="SAPBEXHLevel2 5 2 10" xfId="31559"/>
    <cellStyle name="SAPBEXHLevel2 5 2 10 2" xfId="31560"/>
    <cellStyle name="SAPBEXHLevel2 5 2 2" xfId="31561"/>
    <cellStyle name="SAPBEXHLevel2 5 2 2 2" xfId="31562"/>
    <cellStyle name="SAPBEXHLevel2 5 2 2 2 2" xfId="31563"/>
    <cellStyle name="SAPBEXHLevel2 5 2 2 2 2 2" xfId="31564"/>
    <cellStyle name="SAPBEXHLevel2 5 2 2 2 2 2 2" xfId="31565"/>
    <cellStyle name="SAPBEXHLevel2 5 2 2 2 3" xfId="31566"/>
    <cellStyle name="SAPBEXHLevel2 5 2 2 2 3 2" xfId="31567"/>
    <cellStyle name="SAPBEXHLevel2 5 2 2 3" xfId="31568"/>
    <cellStyle name="SAPBEXHLevel2 5 2 2 3 2" xfId="31569"/>
    <cellStyle name="SAPBEXHLevel2 5 2 2 3 2 2" xfId="31570"/>
    <cellStyle name="SAPBEXHLevel2 5 2 2 3 2 2 2" xfId="31571"/>
    <cellStyle name="SAPBEXHLevel2 5 2 2 3 3" xfId="31572"/>
    <cellStyle name="SAPBEXHLevel2 5 2 2 3 3 2" xfId="31573"/>
    <cellStyle name="SAPBEXHLevel2 5 2 2 4" xfId="31574"/>
    <cellStyle name="SAPBEXHLevel2 5 2 2 4 2" xfId="31575"/>
    <cellStyle name="SAPBEXHLevel2 5 2 2 4 2 2" xfId="31576"/>
    <cellStyle name="SAPBEXHLevel2 5 2 2 4 2 2 2" xfId="31577"/>
    <cellStyle name="SAPBEXHLevel2 5 2 2 4 3" xfId="31578"/>
    <cellStyle name="SAPBEXHLevel2 5 2 2 4 3 2" xfId="31579"/>
    <cellStyle name="SAPBEXHLevel2 5 2 2 5" xfId="31580"/>
    <cellStyle name="SAPBEXHLevel2 5 2 2 5 2" xfId="31581"/>
    <cellStyle name="SAPBEXHLevel2 5 2 2 5 2 2" xfId="31582"/>
    <cellStyle name="SAPBEXHLevel2 5 2 2 5 2 2 2" xfId="31583"/>
    <cellStyle name="SAPBEXHLevel2 5 2 2 5 3" xfId="31584"/>
    <cellStyle name="SAPBEXHLevel2 5 2 2 5 3 2" xfId="31585"/>
    <cellStyle name="SAPBEXHLevel2 5 2 2 6" xfId="31586"/>
    <cellStyle name="SAPBEXHLevel2 5 2 2 6 2" xfId="31587"/>
    <cellStyle name="SAPBEXHLevel2 5 2 2 6 2 2" xfId="31588"/>
    <cellStyle name="SAPBEXHLevel2 5 2 2 6 2 2 2" xfId="31589"/>
    <cellStyle name="SAPBEXHLevel2 5 2 2 6 3" xfId="31590"/>
    <cellStyle name="SAPBEXHLevel2 5 2 2 6 3 2" xfId="31591"/>
    <cellStyle name="SAPBEXHLevel2 5 2 2 7" xfId="31592"/>
    <cellStyle name="SAPBEXHLevel2 5 2 2 7 2" xfId="31593"/>
    <cellStyle name="SAPBEXHLevel2 5 2 2 7 2 2" xfId="31594"/>
    <cellStyle name="SAPBEXHLevel2 5 2 2 7 2 2 2" xfId="31595"/>
    <cellStyle name="SAPBEXHLevel2 5 2 2 7 3" xfId="31596"/>
    <cellStyle name="SAPBEXHLevel2 5 2 2 7 3 2" xfId="31597"/>
    <cellStyle name="SAPBEXHLevel2 5 2 2 8" xfId="31598"/>
    <cellStyle name="SAPBEXHLevel2 5 2 2 8 2" xfId="31599"/>
    <cellStyle name="SAPBEXHLevel2 5 2 2 8 2 2" xfId="31600"/>
    <cellStyle name="SAPBEXHLevel2 5 2 2 9" xfId="31601"/>
    <cellStyle name="SAPBEXHLevel2 5 2 2 9 2" xfId="31602"/>
    <cellStyle name="SAPBEXHLevel2 5 2 3" xfId="31603"/>
    <cellStyle name="SAPBEXHLevel2 5 2 3 2" xfId="31604"/>
    <cellStyle name="SAPBEXHLevel2 5 2 3 2 2" xfId="31605"/>
    <cellStyle name="SAPBEXHLevel2 5 2 3 2 2 2" xfId="31606"/>
    <cellStyle name="SAPBEXHLevel2 5 2 3 3" xfId="31607"/>
    <cellStyle name="SAPBEXHLevel2 5 2 3 3 2" xfId="31608"/>
    <cellStyle name="SAPBEXHLevel2 5 2 4" xfId="31609"/>
    <cellStyle name="SAPBEXHLevel2 5 2 4 2" xfId="31610"/>
    <cellStyle name="SAPBEXHLevel2 5 2 4 2 2" xfId="31611"/>
    <cellStyle name="SAPBEXHLevel2 5 2 4 2 2 2" xfId="31612"/>
    <cellStyle name="SAPBEXHLevel2 5 2 4 3" xfId="31613"/>
    <cellStyle name="SAPBEXHLevel2 5 2 4 3 2" xfId="31614"/>
    <cellStyle name="SAPBEXHLevel2 5 2 5" xfId="31615"/>
    <cellStyle name="SAPBEXHLevel2 5 2 5 2" xfId="31616"/>
    <cellStyle name="SAPBEXHLevel2 5 2 5 2 2" xfId="31617"/>
    <cellStyle name="SAPBEXHLevel2 5 2 5 2 2 2" xfId="31618"/>
    <cellStyle name="SAPBEXHLevel2 5 2 5 3" xfId="31619"/>
    <cellStyle name="SAPBEXHLevel2 5 2 5 3 2" xfId="31620"/>
    <cellStyle name="SAPBEXHLevel2 5 2 6" xfId="31621"/>
    <cellStyle name="SAPBEXHLevel2 5 2 6 2" xfId="31622"/>
    <cellStyle name="SAPBEXHLevel2 5 2 6 2 2" xfId="31623"/>
    <cellStyle name="SAPBEXHLevel2 5 2 6 2 2 2" xfId="31624"/>
    <cellStyle name="SAPBEXHLevel2 5 2 6 3" xfId="31625"/>
    <cellStyle name="SAPBEXHLevel2 5 2 6 3 2" xfId="31626"/>
    <cellStyle name="SAPBEXHLevel2 5 2 7" xfId="31627"/>
    <cellStyle name="SAPBEXHLevel2 5 2 7 2" xfId="31628"/>
    <cellStyle name="SAPBEXHLevel2 5 2 7 2 2" xfId="31629"/>
    <cellStyle name="SAPBEXHLevel2 5 2 7 2 2 2" xfId="31630"/>
    <cellStyle name="SAPBEXHLevel2 5 2 7 3" xfId="31631"/>
    <cellStyle name="SAPBEXHLevel2 5 2 7 3 2" xfId="31632"/>
    <cellStyle name="SAPBEXHLevel2 5 2 8" xfId="31633"/>
    <cellStyle name="SAPBEXHLevel2 5 2 8 2" xfId="31634"/>
    <cellStyle name="SAPBEXHLevel2 5 2 8 2 2" xfId="31635"/>
    <cellStyle name="SAPBEXHLevel2 5 2 8 2 2 2" xfId="31636"/>
    <cellStyle name="SAPBEXHLevel2 5 2 8 3" xfId="31637"/>
    <cellStyle name="SAPBEXHLevel2 5 2 8 3 2" xfId="31638"/>
    <cellStyle name="SAPBEXHLevel2 5 2 9" xfId="31639"/>
    <cellStyle name="SAPBEXHLevel2 5 2 9 2" xfId="31640"/>
    <cellStyle name="SAPBEXHLevel2 5 2 9 2 2" xfId="31641"/>
    <cellStyle name="SAPBEXHLevel2 5 3" xfId="31642"/>
    <cellStyle name="SAPBEXHLevel2 5 3 2" xfId="31643"/>
    <cellStyle name="SAPBEXHLevel2 5 3 2 2" xfId="31644"/>
    <cellStyle name="SAPBEXHLevel2 5 3 2 2 2" xfId="31645"/>
    <cellStyle name="SAPBEXHLevel2 5 3 2 2 2 2" xfId="31646"/>
    <cellStyle name="SAPBEXHLevel2 5 3 2 3" xfId="31647"/>
    <cellStyle name="SAPBEXHLevel2 5 3 2 3 2" xfId="31648"/>
    <cellStyle name="SAPBEXHLevel2 5 3 3" xfId="31649"/>
    <cellStyle name="SAPBEXHLevel2 5 3 3 2" xfId="31650"/>
    <cellStyle name="SAPBEXHLevel2 5 3 3 2 2" xfId="31651"/>
    <cellStyle name="SAPBEXHLevel2 5 3 3 2 2 2" xfId="31652"/>
    <cellStyle name="SAPBEXHLevel2 5 3 3 3" xfId="31653"/>
    <cellStyle name="SAPBEXHLevel2 5 3 3 3 2" xfId="31654"/>
    <cellStyle name="SAPBEXHLevel2 5 3 4" xfId="31655"/>
    <cellStyle name="SAPBEXHLevel2 5 3 4 2" xfId="31656"/>
    <cellStyle name="SAPBEXHLevel2 5 3 4 2 2" xfId="31657"/>
    <cellStyle name="SAPBEXHLevel2 5 3 4 2 2 2" xfId="31658"/>
    <cellStyle name="SAPBEXHLevel2 5 3 4 3" xfId="31659"/>
    <cellStyle name="SAPBEXHLevel2 5 3 4 3 2" xfId="31660"/>
    <cellStyle name="SAPBEXHLevel2 5 3 5" xfId="31661"/>
    <cellStyle name="SAPBEXHLevel2 5 3 5 2" xfId="31662"/>
    <cellStyle name="SAPBEXHLevel2 5 3 5 2 2" xfId="31663"/>
    <cellStyle name="SAPBEXHLevel2 5 3 5 2 2 2" xfId="31664"/>
    <cellStyle name="SAPBEXHLevel2 5 3 5 3" xfId="31665"/>
    <cellStyle name="SAPBEXHLevel2 5 3 5 3 2" xfId="31666"/>
    <cellStyle name="SAPBEXHLevel2 5 3 6" xfId="31667"/>
    <cellStyle name="SAPBEXHLevel2 5 3 6 2" xfId="31668"/>
    <cellStyle name="SAPBEXHLevel2 5 3 6 2 2" xfId="31669"/>
    <cellStyle name="SAPBEXHLevel2 5 3 6 2 2 2" xfId="31670"/>
    <cellStyle name="SAPBEXHLevel2 5 3 6 3" xfId="31671"/>
    <cellStyle name="SAPBEXHLevel2 5 3 6 3 2" xfId="31672"/>
    <cellStyle name="SAPBEXHLevel2 5 3 7" xfId="31673"/>
    <cellStyle name="SAPBEXHLevel2 5 3 7 2" xfId="31674"/>
    <cellStyle name="SAPBEXHLevel2 5 3 7 2 2" xfId="31675"/>
    <cellStyle name="SAPBEXHLevel2 5 3 7 2 2 2" xfId="31676"/>
    <cellStyle name="SAPBEXHLevel2 5 3 7 3" xfId="31677"/>
    <cellStyle name="SAPBEXHLevel2 5 3 7 3 2" xfId="31678"/>
    <cellStyle name="SAPBEXHLevel2 5 3 8" xfId="31679"/>
    <cellStyle name="SAPBEXHLevel2 5 3 8 2" xfId="31680"/>
    <cellStyle name="SAPBEXHLevel2 5 3 8 2 2" xfId="31681"/>
    <cellStyle name="SAPBEXHLevel2 5 4" xfId="31682"/>
    <cellStyle name="SAPBEXHLevel2 5 4 2" xfId="31683"/>
    <cellStyle name="SAPBEXHLevel2 5 4 2 2" xfId="31684"/>
    <cellStyle name="SAPBEXHLevel2 5 4 2 2 2" xfId="31685"/>
    <cellStyle name="SAPBEXHLevel2 5 4 3" xfId="31686"/>
    <cellStyle name="SAPBEXHLevel2 5 4 3 2" xfId="31687"/>
    <cellStyle name="SAPBEXHLevel2 5 5" xfId="31688"/>
    <cellStyle name="SAPBEXHLevel2 5 5 2" xfId="31689"/>
    <cellStyle name="SAPBEXHLevel2 5 5 2 2" xfId="31690"/>
    <cellStyle name="SAPBEXHLevel2 5 5 2 2 2" xfId="31691"/>
    <cellStyle name="SAPBEXHLevel2 5 5 3" xfId="31692"/>
    <cellStyle name="SAPBEXHLevel2 5 5 3 2" xfId="31693"/>
    <cellStyle name="SAPBEXHLevel2 5 6" xfId="31694"/>
    <cellStyle name="SAPBEXHLevel2 5 6 2" xfId="31695"/>
    <cellStyle name="SAPBEXHLevel2 5 6 2 2" xfId="31696"/>
    <cellStyle name="SAPBEXHLevel2 5 6 2 2 2" xfId="31697"/>
    <cellStyle name="SAPBEXHLevel2 5 6 3" xfId="31698"/>
    <cellStyle name="SAPBEXHLevel2 5 6 3 2" xfId="31699"/>
    <cellStyle name="SAPBEXHLevel2 5 7" xfId="31700"/>
    <cellStyle name="SAPBEXHLevel2 5 7 2" xfId="31701"/>
    <cellStyle name="SAPBEXHLevel2 5 7 2 2" xfId="31702"/>
    <cellStyle name="SAPBEXHLevel2 5 7 2 2 2" xfId="31703"/>
    <cellStyle name="SAPBEXHLevel2 5 7 3" xfId="31704"/>
    <cellStyle name="SAPBEXHLevel2 5 7 3 2" xfId="31705"/>
    <cellStyle name="SAPBEXHLevel2 5 8" xfId="31706"/>
    <cellStyle name="SAPBEXHLevel2 5 8 2" xfId="31707"/>
    <cellStyle name="SAPBEXHLevel2 5 8 2 2" xfId="31708"/>
    <cellStyle name="SAPBEXHLevel2 5 8 2 2 2" xfId="31709"/>
    <cellStyle name="SAPBEXHLevel2 5 8 3" xfId="31710"/>
    <cellStyle name="SAPBEXHLevel2 5 8 3 2" xfId="31711"/>
    <cellStyle name="SAPBEXHLevel2 5 9" xfId="31712"/>
    <cellStyle name="SAPBEXHLevel2 5 9 2" xfId="31713"/>
    <cellStyle name="SAPBEXHLevel2 5 9 2 2" xfId="31714"/>
    <cellStyle name="SAPBEXHLevel2 5 9 2 2 2" xfId="31715"/>
    <cellStyle name="SAPBEXHLevel2 5 9 3" xfId="31716"/>
    <cellStyle name="SAPBEXHLevel2 5 9 3 2" xfId="31717"/>
    <cellStyle name="SAPBEXHLevel2 6" xfId="31718"/>
    <cellStyle name="SAPBEXHLevel2 6 2" xfId="31719"/>
    <cellStyle name="SAPBEXHLevel2 6 2 2" xfId="31720"/>
    <cellStyle name="SAPBEXHLevel2 6 2 2 2" xfId="31721"/>
    <cellStyle name="SAPBEXHLevel2 6 2 2 2 2" xfId="31722"/>
    <cellStyle name="SAPBEXHLevel2 6 2 3" xfId="31723"/>
    <cellStyle name="SAPBEXHLevel2 6 2 3 2" xfId="31724"/>
    <cellStyle name="SAPBEXHLevel2 6 3" xfId="31725"/>
    <cellStyle name="SAPBEXHLevel2 6 3 2" xfId="31726"/>
    <cellStyle name="SAPBEXHLevel2 6 3 2 2" xfId="31727"/>
    <cellStyle name="SAPBEXHLevel2 6 3 2 2 2" xfId="31728"/>
    <cellStyle name="SAPBEXHLevel2 6 3 3" xfId="31729"/>
    <cellStyle name="SAPBEXHLevel2 6 3 3 2" xfId="31730"/>
    <cellStyle name="SAPBEXHLevel2 6 4" xfId="31731"/>
    <cellStyle name="SAPBEXHLevel2 6 4 2" xfId="31732"/>
    <cellStyle name="SAPBEXHLevel2 6 4 2 2" xfId="31733"/>
    <cellStyle name="SAPBEXHLevel2 6 4 2 2 2" xfId="31734"/>
    <cellStyle name="SAPBEXHLevel2 6 4 3" xfId="31735"/>
    <cellStyle name="SAPBEXHLevel2 6 4 3 2" xfId="31736"/>
    <cellStyle name="SAPBEXHLevel2 6 5" xfId="31737"/>
    <cellStyle name="SAPBEXHLevel2 6 5 2" xfId="31738"/>
    <cellStyle name="SAPBEXHLevel2 6 5 2 2" xfId="31739"/>
    <cellStyle name="SAPBEXHLevel2 6 5 2 2 2" xfId="31740"/>
    <cellStyle name="SAPBEXHLevel2 6 5 3" xfId="31741"/>
    <cellStyle name="SAPBEXHLevel2 6 5 3 2" xfId="31742"/>
    <cellStyle name="SAPBEXHLevel2 6 6" xfId="31743"/>
    <cellStyle name="SAPBEXHLevel2 6 6 2" xfId="31744"/>
    <cellStyle name="SAPBEXHLevel2 6 6 2 2" xfId="31745"/>
    <cellStyle name="SAPBEXHLevel2 6 6 2 2 2" xfId="31746"/>
    <cellStyle name="SAPBEXHLevel2 6 6 3" xfId="31747"/>
    <cellStyle name="SAPBEXHLevel2 6 6 3 2" xfId="31748"/>
    <cellStyle name="SAPBEXHLevel2 6 7" xfId="31749"/>
    <cellStyle name="SAPBEXHLevel2 6 7 2" xfId="31750"/>
    <cellStyle name="SAPBEXHLevel2 6 7 2 2" xfId="31751"/>
    <cellStyle name="SAPBEXHLevel2 6 7 2 2 2" xfId="31752"/>
    <cellStyle name="SAPBEXHLevel2 6 7 3" xfId="31753"/>
    <cellStyle name="SAPBEXHLevel2 6 7 3 2" xfId="31754"/>
    <cellStyle name="SAPBEXHLevel2 6 8" xfId="31755"/>
    <cellStyle name="SAPBEXHLevel2 6 8 2" xfId="31756"/>
    <cellStyle name="SAPBEXHLevel2 6 8 2 2" xfId="31757"/>
    <cellStyle name="SAPBEXHLevel2 6 9" xfId="31758"/>
    <cellStyle name="SAPBEXHLevel2 7" xfId="31759"/>
    <cellStyle name="SAPBEXHLevel2 7 2" xfId="31760"/>
    <cellStyle name="SAPBEXHLevel2 7 2 2" xfId="31761"/>
    <cellStyle name="SAPBEXHLevel2 7 2 2 2" xfId="31762"/>
    <cellStyle name="SAPBEXHLevel2 7 2 2 2 2" xfId="31763"/>
    <cellStyle name="SAPBEXHLevel2 7 2 3" xfId="31764"/>
    <cellStyle name="SAPBEXHLevel2 7 2 3 2" xfId="31765"/>
    <cellStyle name="SAPBEXHLevel2 7 3" xfId="31766"/>
    <cellStyle name="SAPBEXHLevel2 7 3 2" xfId="31767"/>
    <cellStyle name="SAPBEXHLevel2 7 3 2 2" xfId="31768"/>
    <cellStyle name="SAPBEXHLevel2 7 3 2 2 2" xfId="31769"/>
    <cellStyle name="SAPBEXHLevel2 7 3 3" xfId="31770"/>
    <cellStyle name="SAPBEXHLevel2 7 3 3 2" xfId="31771"/>
    <cellStyle name="SAPBEXHLevel2 7 4" xfId="31772"/>
    <cellStyle name="SAPBEXHLevel2 7 4 2" xfId="31773"/>
    <cellStyle name="SAPBEXHLevel2 7 4 2 2" xfId="31774"/>
    <cellStyle name="SAPBEXHLevel2 7 4 2 2 2" xfId="31775"/>
    <cellStyle name="SAPBEXHLevel2 7 4 3" xfId="31776"/>
    <cellStyle name="SAPBEXHLevel2 7 4 3 2" xfId="31777"/>
    <cellStyle name="SAPBEXHLevel2 7 5" xfId="31778"/>
    <cellStyle name="SAPBEXHLevel2 7 5 2" xfId="31779"/>
    <cellStyle name="SAPBEXHLevel2 7 5 2 2" xfId="31780"/>
    <cellStyle name="SAPBEXHLevel2 7 5 2 2 2" xfId="31781"/>
    <cellStyle name="SAPBEXHLevel2 7 5 3" xfId="31782"/>
    <cellStyle name="SAPBEXHLevel2 7 5 3 2" xfId="31783"/>
    <cellStyle name="SAPBEXHLevel2 7 6" xfId="31784"/>
    <cellStyle name="SAPBEXHLevel2 7 6 2" xfId="31785"/>
    <cellStyle name="SAPBEXHLevel2 7 6 2 2" xfId="31786"/>
    <cellStyle name="SAPBEXHLevel2 7 6 2 2 2" xfId="31787"/>
    <cellStyle name="SAPBEXHLevel2 7 6 3" xfId="31788"/>
    <cellStyle name="SAPBEXHLevel2 7 6 3 2" xfId="31789"/>
    <cellStyle name="SAPBEXHLevel2 7 7" xfId="31790"/>
    <cellStyle name="SAPBEXHLevel2 7 7 2" xfId="31791"/>
    <cellStyle name="SAPBEXHLevel2 7 7 2 2" xfId="31792"/>
    <cellStyle name="SAPBEXHLevel2 7 7 2 2 2" xfId="31793"/>
    <cellStyle name="SAPBEXHLevel2 7 7 3" xfId="31794"/>
    <cellStyle name="SAPBEXHLevel2 7 7 3 2" xfId="31795"/>
    <cellStyle name="SAPBEXHLevel2 7 8" xfId="31796"/>
    <cellStyle name="SAPBEXHLevel2 7 8 2" xfId="31797"/>
    <cellStyle name="SAPBEXHLevel2 7 8 2 2" xfId="31798"/>
    <cellStyle name="SAPBEXHLevel2 7 9" xfId="31799"/>
    <cellStyle name="SAPBEXHLevel2 8" xfId="31800"/>
    <cellStyle name="SAPBEXHLevel2 8 2" xfId="31801"/>
    <cellStyle name="SAPBEXHLevel2 8 2 2" xfId="31802"/>
    <cellStyle name="SAPBEXHLevel2 8 2 2 2" xfId="31803"/>
    <cellStyle name="SAPBEXHLevel2 8 2 2 2 2" xfId="31804"/>
    <cellStyle name="SAPBEXHLevel2 8 2 3" xfId="31805"/>
    <cellStyle name="SAPBEXHLevel2 8 2 3 2" xfId="31806"/>
    <cellStyle name="SAPBEXHLevel2 8 3" xfId="31807"/>
    <cellStyle name="SAPBEXHLevel2 8 3 2" xfId="31808"/>
    <cellStyle name="SAPBEXHLevel2 8 3 2 2" xfId="31809"/>
    <cellStyle name="SAPBEXHLevel2 8 3 2 2 2" xfId="31810"/>
    <cellStyle name="SAPBEXHLevel2 8 3 3" xfId="31811"/>
    <cellStyle name="SAPBEXHLevel2 8 3 3 2" xfId="31812"/>
    <cellStyle name="SAPBEXHLevel2 8 4" xfId="31813"/>
    <cellStyle name="SAPBEXHLevel2 8 4 2" xfId="31814"/>
    <cellStyle name="SAPBEXHLevel2 8 4 2 2" xfId="31815"/>
    <cellStyle name="SAPBEXHLevel2 8 4 2 2 2" xfId="31816"/>
    <cellStyle name="SAPBEXHLevel2 8 4 3" xfId="31817"/>
    <cellStyle name="SAPBEXHLevel2 8 4 3 2" xfId="31818"/>
    <cellStyle name="SAPBEXHLevel2 8 5" xfId="31819"/>
    <cellStyle name="SAPBEXHLevel2 8 5 2" xfId="31820"/>
    <cellStyle name="SAPBEXHLevel2 8 5 2 2" xfId="31821"/>
    <cellStyle name="SAPBEXHLevel2 8 5 2 2 2" xfId="31822"/>
    <cellStyle name="SAPBEXHLevel2 8 5 3" xfId="31823"/>
    <cellStyle name="SAPBEXHLevel2 8 5 3 2" xfId="31824"/>
    <cellStyle name="SAPBEXHLevel2 8 6" xfId="31825"/>
    <cellStyle name="SAPBEXHLevel2 8 6 2" xfId="31826"/>
    <cellStyle name="SAPBEXHLevel2 8 6 2 2" xfId="31827"/>
    <cellStyle name="SAPBEXHLevel2 8 6 2 2 2" xfId="31828"/>
    <cellStyle name="SAPBEXHLevel2 8 6 3" xfId="31829"/>
    <cellStyle name="SAPBEXHLevel2 8 6 3 2" xfId="31830"/>
    <cellStyle name="SAPBEXHLevel2 8 7" xfId="31831"/>
    <cellStyle name="SAPBEXHLevel2 8 7 2" xfId="31832"/>
    <cellStyle name="SAPBEXHLevel2 8 7 2 2" xfId="31833"/>
    <cellStyle name="SAPBEXHLevel2 8 7 2 2 2" xfId="31834"/>
    <cellStyle name="SAPBEXHLevel2 8 7 3" xfId="31835"/>
    <cellStyle name="SAPBEXHLevel2 8 7 3 2" xfId="31836"/>
    <cellStyle name="SAPBEXHLevel2 8 8" xfId="31837"/>
    <cellStyle name="SAPBEXHLevel2 8 8 2" xfId="31838"/>
    <cellStyle name="SAPBEXHLevel2 8 8 2 2" xfId="31839"/>
    <cellStyle name="SAPBEXHLevel2 8 9" xfId="31840"/>
    <cellStyle name="SAPBEXHLevel2 9" xfId="31841"/>
    <cellStyle name="SAPBEXHLevel2 9 2" xfId="31842"/>
    <cellStyle name="SAPBEXHLevel2 9 2 2" xfId="31843"/>
    <cellStyle name="SAPBEXHLevel2 9 2 2 2" xfId="31844"/>
    <cellStyle name="SAPBEXHLevel2 9 2 2 2 2" xfId="31845"/>
    <cellStyle name="SAPBEXHLevel2 9 2 3" xfId="31846"/>
    <cellStyle name="SAPBEXHLevel2 9 2 3 2" xfId="31847"/>
    <cellStyle name="SAPBEXHLevel2 9 3" xfId="31848"/>
    <cellStyle name="SAPBEXHLevel2 9 3 2" xfId="31849"/>
    <cellStyle name="SAPBEXHLevel2 9 3 2 2" xfId="31850"/>
    <cellStyle name="SAPBEXHLevel2 9 3 2 2 2" xfId="31851"/>
    <cellStyle name="SAPBEXHLevel2 9 3 3" xfId="31852"/>
    <cellStyle name="SAPBEXHLevel2 9 3 3 2" xfId="31853"/>
    <cellStyle name="SAPBEXHLevel2 9 4" xfId="31854"/>
    <cellStyle name="SAPBEXHLevel2 9 4 2" xfId="31855"/>
    <cellStyle name="SAPBEXHLevel2 9 4 2 2" xfId="31856"/>
    <cellStyle name="SAPBEXHLevel2 9 4 2 2 2" xfId="31857"/>
    <cellStyle name="SAPBEXHLevel2 9 4 3" xfId="31858"/>
    <cellStyle name="SAPBEXHLevel2 9 4 3 2" xfId="31859"/>
    <cellStyle name="SAPBEXHLevel2 9 5" xfId="31860"/>
    <cellStyle name="SAPBEXHLevel2 9 5 2" xfId="31861"/>
    <cellStyle name="SAPBEXHLevel2 9 5 2 2" xfId="31862"/>
    <cellStyle name="SAPBEXHLevel2 9 5 2 2 2" xfId="31863"/>
    <cellStyle name="SAPBEXHLevel2 9 5 3" xfId="31864"/>
    <cellStyle name="SAPBEXHLevel2 9 5 3 2" xfId="31865"/>
    <cellStyle name="SAPBEXHLevel2 9 6" xfId="31866"/>
    <cellStyle name="SAPBEXHLevel2 9 6 2" xfId="31867"/>
    <cellStyle name="SAPBEXHLevel2 9 6 2 2" xfId="31868"/>
    <cellStyle name="SAPBEXHLevel2 9 6 2 2 2" xfId="31869"/>
    <cellStyle name="SAPBEXHLevel2 9 6 3" xfId="31870"/>
    <cellStyle name="SAPBEXHLevel2 9 6 3 2" xfId="31871"/>
    <cellStyle name="SAPBEXHLevel2 9 7" xfId="31872"/>
    <cellStyle name="SAPBEXHLevel2 9 7 2" xfId="31873"/>
    <cellStyle name="SAPBEXHLevel2 9 7 2 2" xfId="31874"/>
    <cellStyle name="SAPBEXHLevel2 9 7 2 2 2" xfId="31875"/>
    <cellStyle name="SAPBEXHLevel2 9 7 3" xfId="31876"/>
    <cellStyle name="SAPBEXHLevel2 9 7 3 2" xfId="31877"/>
    <cellStyle name="SAPBEXHLevel2 9 8" xfId="31878"/>
    <cellStyle name="SAPBEXHLevel2 9 8 2" xfId="31879"/>
    <cellStyle name="SAPBEXHLevel2 9 8 2 2" xfId="31880"/>
    <cellStyle name="SAPBEXHLevel2 9 9" xfId="31881"/>
    <cellStyle name="SAPBEXHLevel2_010612 Dec Actuals" xfId="31882"/>
    <cellStyle name="SAPBEXHLevel2X" xfId="3156"/>
    <cellStyle name="SAPBEXHLevel2X 10" xfId="31884"/>
    <cellStyle name="SAPBEXHLevel2X 10 2" xfId="31885"/>
    <cellStyle name="SAPBEXHLevel2X 10 2 2" xfId="31886"/>
    <cellStyle name="SAPBEXHLevel2X 10 2 2 2" xfId="31887"/>
    <cellStyle name="SAPBEXHLevel2X 10 3" xfId="31888"/>
    <cellStyle name="SAPBEXHLevel2X 10 3 2" xfId="31889"/>
    <cellStyle name="SAPBEXHLevel2X 11" xfId="31890"/>
    <cellStyle name="SAPBEXHLevel2X 11 2" xfId="31891"/>
    <cellStyle name="SAPBEXHLevel2X 11 2 2" xfId="31892"/>
    <cellStyle name="SAPBEXHLevel2X 12" xfId="31893"/>
    <cellStyle name="SAPBEXHLevel2X 12 2" xfId="31894"/>
    <cellStyle name="SAPBEXHLevel2X 13" xfId="31895"/>
    <cellStyle name="SAPBEXHLevel2X 14" xfId="31896"/>
    <cellStyle name="SAPBEXHLevel2X 15" xfId="31897"/>
    <cellStyle name="SAPBEXHLevel2X 16" xfId="31883"/>
    <cellStyle name="SAPBEXHLevel2X 2" xfId="3157"/>
    <cellStyle name="SAPBEXHLevel2X 2 10" xfId="31898"/>
    <cellStyle name="SAPBEXHLevel2X 2 10 2" xfId="31899"/>
    <cellStyle name="SAPBEXHLevel2X 2 11" xfId="31900"/>
    <cellStyle name="SAPBEXHLevel2X 2 12" xfId="31901"/>
    <cellStyle name="SAPBEXHLevel2X 2 2" xfId="31902"/>
    <cellStyle name="SAPBEXHLevel2X 2 2 10" xfId="31903"/>
    <cellStyle name="SAPBEXHLevel2X 2 2 2" xfId="31904"/>
    <cellStyle name="SAPBEXHLevel2X 2 2 2 2" xfId="31905"/>
    <cellStyle name="SAPBEXHLevel2X 2 2 2 2 2" xfId="31906"/>
    <cellStyle name="SAPBEXHLevel2X 2 2 2 2 2 2" xfId="31907"/>
    <cellStyle name="SAPBEXHLevel2X 2 2 2 3" xfId="31908"/>
    <cellStyle name="SAPBEXHLevel2X 2 2 2 3 2" xfId="31909"/>
    <cellStyle name="SAPBEXHLevel2X 2 2 2 4" xfId="31910"/>
    <cellStyle name="SAPBEXHLevel2X 2 2 3" xfId="31911"/>
    <cellStyle name="SAPBEXHLevel2X 2 2 3 2" xfId="31912"/>
    <cellStyle name="SAPBEXHLevel2X 2 2 3 2 2" xfId="31913"/>
    <cellStyle name="SAPBEXHLevel2X 2 2 3 2 2 2" xfId="31914"/>
    <cellStyle name="SAPBEXHLevel2X 2 2 3 3" xfId="31915"/>
    <cellStyle name="SAPBEXHLevel2X 2 2 3 3 2" xfId="31916"/>
    <cellStyle name="SAPBEXHLevel2X 2 2 4" xfId="31917"/>
    <cellStyle name="SAPBEXHLevel2X 2 2 4 2" xfId="31918"/>
    <cellStyle name="SAPBEXHLevel2X 2 2 4 2 2" xfId="31919"/>
    <cellStyle name="SAPBEXHLevel2X 2 2 4 2 2 2" xfId="31920"/>
    <cellStyle name="SAPBEXHLevel2X 2 2 4 3" xfId="31921"/>
    <cellStyle name="SAPBEXHLevel2X 2 2 4 3 2" xfId="31922"/>
    <cellStyle name="SAPBEXHLevel2X 2 2 5" xfId="31923"/>
    <cellStyle name="SAPBEXHLevel2X 2 2 5 2" xfId="31924"/>
    <cellStyle name="SAPBEXHLevel2X 2 2 5 2 2" xfId="31925"/>
    <cellStyle name="SAPBEXHLevel2X 2 2 5 2 2 2" xfId="31926"/>
    <cellStyle name="SAPBEXHLevel2X 2 2 5 3" xfId="31927"/>
    <cellStyle name="SAPBEXHLevel2X 2 2 5 3 2" xfId="31928"/>
    <cellStyle name="SAPBEXHLevel2X 2 2 6" xfId="31929"/>
    <cellStyle name="SAPBEXHLevel2X 2 2 6 2" xfId="31930"/>
    <cellStyle name="SAPBEXHLevel2X 2 2 6 2 2" xfId="31931"/>
    <cellStyle name="SAPBEXHLevel2X 2 2 6 2 2 2" xfId="31932"/>
    <cellStyle name="SAPBEXHLevel2X 2 2 6 3" xfId="31933"/>
    <cellStyle name="SAPBEXHLevel2X 2 2 6 3 2" xfId="31934"/>
    <cellStyle name="SAPBEXHLevel2X 2 2 7" xfId="31935"/>
    <cellStyle name="SAPBEXHLevel2X 2 2 7 2" xfId="31936"/>
    <cellStyle name="SAPBEXHLevel2X 2 2 7 2 2" xfId="31937"/>
    <cellStyle name="SAPBEXHLevel2X 2 2 7 2 2 2" xfId="31938"/>
    <cellStyle name="SAPBEXHLevel2X 2 2 7 3" xfId="31939"/>
    <cellStyle name="SAPBEXHLevel2X 2 2 7 3 2" xfId="31940"/>
    <cellStyle name="SAPBEXHLevel2X 2 2 8" xfId="31941"/>
    <cellStyle name="SAPBEXHLevel2X 2 2 8 2" xfId="31942"/>
    <cellStyle name="SAPBEXHLevel2X 2 2 8 2 2" xfId="31943"/>
    <cellStyle name="SAPBEXHLevel2X 2 2 9" xfId="31944"/>
    <cellStyle name="SAPBEXHLevel2X 2 2 9 2" xfId="31945"/>
    <cellStyle name="SAPBEXHLevel2X 2 3" xfId="31946"/>
    <cellStyle name="SAPBEXHLevel2X 2 3 2" xfId="31947"/>
    <cellStyle name="SAPBEXHLevel2X 2 3 2 2" xfId="31948"/>
    <cellStyle name="SAPBEXHLevel2X 2 3 2 2 2" xfId="31949"/>
    <cellStyle name="SAPBEXHLevel2X 2 3 2 3" xfId="31950"/>
    <cellStyle name="SAPBEXHLevel2X 2 3 3" xfId="31951"/>
    <cellStyle name="SAPBEXHLevel2X 2 3 3 2" xfId="31952"/>
    <cellStyle name="SAPBEXHLevel2X 2 3 4" xfId="31953"/>
    <cellStyle name="SAPBEXHLevel2X 2 4" xfId="31954"/>
    <cellStyle name="SAPBEXHLevel2X 2 4 2" xfId="31955"/>
    <cellStyle name="SAPBEXHLevel2X 2 4 2 2" xfId="31956"/>
    <cellStyle name="SAPBEXHLevel2X 2 4 2 2 2" xfId="31957"/>
    <cellStyle name="SAPBEXHLevel2X 2 4 2 3" xfId="31958"/>
    <cellStyle name="SAPBEXHLevel2X 2 4 3" xfId="31959"/>
    <cellStyle name="SAPBEXHLevel2X 2 4 3 2" xfId="31960"/>
    <cellStyle name="SAPBEXHLevel2X 2 4 4" xfId="31961"/>
    <cellStyle name="SAPBEXHLevel2X 2 5" xfId="31962"/>
    <cellStyle name="SAPBEXHLevel2X 2 5 2" xfId="31963"/>
    <cellStyle name="SAPBEXHLevel2X 2 5 2 2" xfId="31964"/>
    <cellStyle name="SAPBEXHLevel2X 2 5 2 2 2" xfId="31965"/>
    <cellStyle name="SAPBEXHLevel2X 2 5 2 3" xfId="31966"/>
    <cellStyle name="SAPBEXHLevel2X 2 5 3" xfId="31967"/>
    <cellStyle name="SAPBEXHLevel2X 2 5 3 2" xfId="31968"/>
    <cellStyle name="SAPBEXHLevel2X 2 5 4" xfId="31969"/>
    <cellStyle name="SAPBEXHLevel2X 2 6" xfId="31970"/>
    <cellStyle name="SAPBEXHLevel2X 2 6 2" xfId="31971"/>
    <cellStyle name="SAPBEXHLevel2X 2 6 2 2" xfId="31972"/>
    <cellStyle name="SAPBEXHLevel2X 2 6 2 2 2" xfId="31973"/>
    <cellStyle name="SAPBEXHLevel2X 2 6 2 3" xfId="31974"/>
    <cellStyle name="SAPBEXHLevel2X 2 6 3" xfId="31975"/>
    <cellStyle name="SAPBEXHLevel2X 2 6 3 2" xfId="31976"/>
    <cellStyle name="SAPBEXHLevel2X 2 6 4" xfId="31977"/>
    <cellStyle name="SAPBEXHLevel2X 2 7" xfId="31978"/>
    <cellStyle name="SAPBEXHLevel2X 2 7 2" xfId="31979"/>
    <cellStyle name="SAPBEXHLevel2X 2 7 2 2" xfId="31980"/>
    <cellStyle name="SAPBEXHLevel2X 2 7 2 2 2" xfId="31981"/>
    <cellStyle name="SAPBEXHLevel2X 2 7 2 3" xfId="31982"/>
    <cellStyle name="SAPBEXHLevel2X 2 7 3" xfId="31983"/>
    <cellStyle name="SAPBEXHLevel2X 2 7 3 2" xfId="31984"/>
    <cellStyle name="SAPBEXHLevel2X 2 7 4" xfId="31985"/>
    <cellStyle name="SAPBEXHLevel2X 2 8" xfId="31986"/>
    <cellStyle name="SAPBEXHLevel2X 2 8 2" xfId="31987"/>
    <cellStyle name="SAPBEXHLevel2X 2 8 2 2" xfId="31988"/>
    <cellStyle name="SAPBEXHLevel2X 2 8 2 2 2" xfId="31989"/>
    <cellStyle name="SAPBEXHLevel2X 2 8 2 3" xfId="31990"/>
    <cellStyle name="SAPBEXHLevel2X 2 8 3" xfId="31991"/>
    <cellStyle name="SAPBEXHLevel2X 2 8 3 2" xfId="31992"/>
    <cellStyle name="SAPBEXHLevel2X 2 8 4" xfId="31993"/>
    <cellStyle name="SAPBEXHLevel2X 2 9" xfId="31994"/>
    <cellStyle name="SAPBEXHLevel2X 2 9 2" xfId="31995"/>
    <cellStyle name="SAPBEXHLevel2X 2 9 2 2" xfId="31996"/>
    <cellStyle name="SAPBEXHLevel2X 2 9 3" xfId="31997"/>
    <cellStyle name="SAPBEXHLevel2X 2_7. Capital ASM Mar 2" xfId="31998"/>
    <cellStyle name="SAPBEXHLevel2X 3" xfId="3158"/>
    <cellStyle name="SAPBEXHLevel2X 3 10" xfId="31999"/>
    <cellStyle name="SAPBEXHLevel2X 3 10 2" xfId="32000"/>
    <cellStyle name="SAPBEXHLevel2X 3 11" xfId="32001"/>
    <cellStyle name="SAPBEXHLevel2X 3 12" xfId="32002"/>
    <cellStyle name="SAPBEXHLevel2X 3 2" xfId="32003"/>
    <cellStyle name="SAPBEXHLevel2X 3 2 10" xfId="32004"/>
    <cellStyle name="SAPBEXHLevel2X 3 2 2" xfId="32005"/>
    <cellStyle name="SAPBEXHLevel2X 3 2 2 2" xfId="32006"/>
    <cellStyle name="SAPBEXHLevel2X 3 2 2 2 2" xfId="32007"/>
    <cellStyle name="SAPBEXHLevel2X 3 2 2 2 2 2" xfId="32008"/>
    <cellStyle name="SAPBEXHLevel2X 3 2 2 3" xfId="32009"/>
    <cellStyle name="SAPBEXHLevel2X 3 2 2 3 2" xfId="32010"/>
    <cellStyle name="SAPBEXHLevel2X 3 2 2 4" xfId="32011"/>
    <cellStyle name="SAPBEXHLevel2X 3 2 3" xfId="32012"/>
    <cellStyle name="SAPBEXHLevel2X 3 2 3 2" xfId="32013"/>
    <cellStyle name="SAPBEXHLevel2X 3 2 3 2 2" xfId="32014"/>
    <cellStyle name="SAPBEXHLevel2X 3 2 3 2 2 2" xfId="32015"/>
    <cellStyle name="SAPBEXHLevel2X 3 2 3 3" xfId="32016"/>
    <cellStyle name="SAPBEXHLevel2X 3 2 3 3 2" xfId="32017"/>
    <cellStyle name="SAPBEXHLevel2X 3 2 4" xfId="32018"/>
    <cellStyle name="SAPBEXHLevel2X 3 2 4 2" xfId="32019"/>
    <cellStyle name="SAPBEXHLevel2X 3 2 4 2 2" xfId="32020"/>
    <cellStyle name="SAPBEXHLevel2X 3 2 4 2 2 2" xfId="32021"/>
    <cellStyle name="SAPBEXHLevel2X 3 2 4 3" xfId="32022"/>
    <cellStyle name="SAPBEXHLevel2X 3 2 4 3 2" xfId="32023"/>
    <cellStyle name="SAPBEXHLevel2X 3 2 5" xfId="32024"/>
    <cellStyle name="SAPBEXHLevel2X 3 2 5 2" xfId="32025"/>
    <cellStyle name="SAPBEXHLevel2X 3 2 5 2 2" xfId="32026"/>
    <cellStyle name="SAPBEXHLevel2X 3 2 5 2 2 2" xfId="32027"/>
    <cellStyle name="SAPBEXHLevel2X 3 2 5 3" xfId="32028"/>
    <cellStyle name="SAPBEXHLevel2X 3 2 5 3 2" xfId="32029"/>
    <cellStyle name="SAPBEXHLevel2X 3 2 6" xfId="32030"/>
    <cellStyle name="SAPBEXHLevel2X 3 2 6 2" xfId="32031"/>
    <cellStyle name="SAPBEXHLevel2X 3 2 6 2 2" xfId="32032"/>
    <cellStyle name="SAPBEXHLevel2X 3 2 6 2 2 2" xfId="32033"/>
    <cellStyle name="SAPBEXHLevel2X 3 2 6 3" xfId="32034"/>
    <cellStyle name="SAPBEXHLevel2X 3 2 6 3 2" xfId="32035"/>
    <cellStyle name="SAPBEXHLevel2X 3 2 7" xfId="32036"/>
    <cellStyle name="SAPBEXHLevel2X 3 2 7 2" xfId="32037"/>
    <cellStyle name="SAPBEXHLevel2X 3 2 7 2 2" xfId="32038"/>
    <cellStyle name="SAPBEXHLevel2X 3 2 7 2 2 2" xfId="32039"/>
    <cellStyle name="SAPBEXHLevel2X 3 2 7 3" xfId="32040"/>
    <cellStyle name="SAPBEXHLevel2X 3 2 7 3 2" xfId="32041"/>
    <cellStyle name="SAPBEXHLevel2X 3 2 8" xfId="32042"/>
    <cellStyle name="SAPBEXHLevel2X 3 2 8 2" xfId="32043"/>
    <cellStyle name="SAPBEXHLevel2X 3 2 8 2 2" xfId="32044"/>
    <cellStyle name="SAPBEXHLevel2X 3 2 9" xfId="32045"/>
    <cellStyle name="SAPBEXHLevel2X 3 2 9 2" xfId="32046"/>
    <cellStyle name="SAPBEXHLevel2X 3 3" xfId="32047"/>
    <cellStyle name="SAPBEXHLevel2X 3 3 2" xfId="32048"/>
    <cellStyle name="SAPBEXHLevel2X 3 3 2 2" xfId="32049"/>
    <cellStyle name="SAPBEXHLevel2X 3 3 2 2 2" xfId="32050"/>
    <cellStyle name="SAPBEXHLevel2X 3 3 2 3" xfId="32051"/>
    <cellStyle name="SAPBEXHLevel2X 3 3 3" xfId="32052"/>
    <cellStyle name="SAPBEXHLevel2X 3 3 3 2" xfId="32053"/>
    <cellStyle name="SAPBEXHLevel2X 3 3 4" xfId="32054"/>
    <cellStyle name="SAPBEXHLevel2X 3 4" xfId="32055"/>
    <cellStyle name="SAPBEXHLevel2X 3 4 2" xfId="32056"/>
    <cellStyle name="SAPBEXHLevel2X 3 4 2 2" xfId="32057"/>
    <cellStyle name="SAPBEXHLevel2X 3 4 2 2 2" xfId="32058"/>
    <cellStyle name="SAPBEXHLevel2X 3 4 2 3" xfId="32059"/>
    <cellStyle name="SAPBEXHLevel2X 3 4 3" xfId="32060"/>
    <cellStyle name="SAPBEXHLevel2X 3 4 3 2" xfId="32061"/>
    <cellStyle name="SAPBEXHLevel2X 3 4 4" xfId="32062"/>
    <cellStyle name="SAPBEXHLevel2X 3 5" xfId="32063"/>
    <cellStyle name="SAPBEXHLevel2X 3 5 2" xfId="32064"/>
    <cellStyle name="SAPBEXHLevel2X 3 5 2 2" xfId="32065"/>
    <cellStyle name="SAPBEXHLevel2X 3 5 2 2 2" xfId="32066"/>
    <cellStyle name="SAPBEXHLevel2X 3 5 2 3" xfId="32067"/>
    <cellStyle name="SAPBEXHLevel2X 3 5 3" xfId="32068"/>
    <cellStyle name="SAPBEXHLevel2X 3 5 3 2" xfId="32069"/>
    <cellStyle name="SAPBEXHLevel2X 3 5 4" xfId="32070"/>
    <cellStyle name="SAPBEXHLevel2X 3 6" xfId="32071"/>
    <cellStyle name="SAPBEXHLevel2X 3 6 2" xfId="32072"/>
    <cellStyle name="SAPBEXHLevel2X 3 6 2 2" xfId="32073"/>
    <cellStyle name="SAPBEXHLevel2X 3 6 2 2 2" xfId="32074"/>
    <cellStyle name="SAPBEXHLevel2X 3 6 2 3" xfId="32075"/>
    <cellStyle name="SAPBEXHLevel2X 3 6 3" xfId="32076"/>
    <cellStyle name="SAPBEXHLevel2X 3 6 3 2" xfId="32077"/>
    <cellStyle name="SAPBEXHLevel2X 3 6 4" xfId="32078"/>
    <cellStyle name="SAPBEXHLevel2X 3 7" xfId="32079"/>
    <cellStyle name="SAPBEXHLevel2X 3 7 2" xfId="32080"/>
    <cellStyle name="SAPBEXHLevel2X 3 7 2 2" xfId="32081"/>
    <cellStyle name="SAPBEXHLevel2X 3 7 2 2 2" xfId="32082"/>
    <cellStyle name="SAPBEXHLevel2X 3 7 2 3" xfId="32083"/>
    <cellStyle name="SAPBEXHLevel2X 3 7 3" xfId="32084"/>
    <cellStyle name="SAPBEXHLevel2X 3 7 3 2" xfId="32085"/>
    <cellStyle name="SAPBEXHLevel2X 3 7 4" xfId="32086"/>
    <cellStyle name="SAPBEXHLevel2X 3 8" xfId="32087"/>
    <cellStyle name="SAPBEXHLevel2X 3 8 2" xfId="32088"/>
    <cellStyle name="SAPBEXHLevel2X 3 8 2 2" xfId="32089"/>
    <cellStyle name="SAPBEXHLevel2X 3 8 2 2 2" xfId="32090"/>
    <cellStyle name="SAPBEXHLevel2X 3 8 2 3" xfId="32091"/>
    <cellStyle name="SAPBEXHLevel2X 3 8 3" xfId="32092"/>
    <cellStyle name="SAPBEXHLevel2X 3 8 3 2" xfId="32093"/>
    <cellStyle name="SAPBEXHLevel2X 3 8 4" xfId="32094"/>
    <cellStyle name="SAPBEXHLevel2X 3 9" xfId="32095"/>
    <cellStyle name="SAPBEXHLevel2X 3 9 2" xfId="32096"/>
    <cellStyle name="SAPBEXHLevel2X 3 9 2 2" xfId="32097"/>
    <cellStyle name="SAPBEXHLevel2X 3 9 3" xfId="32098"/>
    <cellStyle name="SAPBEXHLevel2X 3_7. Capital ASM Mar 2" xfId="32099"/>
    <cellStyle name="SAPBEXHLevel2X 4" xfId="32100"/>
    <cellStyle name="SAPBEXHLevel2X 4 10" xfId="32101"/>
    <cellStyle name="SAPBEXHLevel2X 4 10 2" xfId="32102"/>
    <cellStyle name="SAPBEXHLevel2X 4 10 2 2" xfId="32103"/>
    <cellStyle name="SAPBEXHLevel2X 4 11" xfId="32104"/>
    <cellStyle name="SAPBEXHLevel2X 4 11 2" xfId="32105"/>
    <cellStyle name="SAPBEXHLevel2X 4 12" xfId="32106"/>
    <cellStyle name="SAPBEXHLevel2X 4 2" xfId="32107"/>
    <cellStyle name="SAPBEXHLevel2X 4 2 2" xfId="32108"/>
    <cellStyle name="SAPBEXHLevel2X 4 2 2 2" xfId="32109"/>
    <cellStyle name="SAPBEXHLevel2X 4 2 2 2 2" xfId="32110"/>
    <cellStyle name="SAPBEXHLevel2X 4 2 2 2 2 2" xfId="32111"/>
    <cellStyle name="SAPBEXHLevel2X 4 2 2 3" xfId="32112"/>
    <cellStyle name="SAPBEXHLevel2X 4 2 2 3 2" xfId="32113"/>
    <cellStyle name="SAPBEXHLevel2X 4 2 3" xfId="32114"/>
    <cellStyle name="SAPBEXHLevel2X 4 2 3 2" xfId="32115"/>
    <cellStyle name="SAPBEXHLevel2X 4 2 3 2 2" xfId="32116"/>
    <cellStyle name="SAPBEXHLevel2X 4 2 3 2 2 2" xfId="32117"/>
    <cellStyle name="SAPBEXHLevel2X 4 2 3 3" xfId="32118"/>
    <cellStyle name="SAPBEXHLevel2X 4 2 3 3 2" xfId="32119"/>
    <cellStyle name="SAPBEXHLevel2X 4 2 4" xfId="32120"/>
    <cellStyle name="SAPBEXHLevel2X 4 2 4 2" xfId="32121"/>
    <cellStyle name="SAPBEXHLevel2X 4 2 4 2 2" xfId="32122"/>
    <cellStyle name="SAPBEXHLevel2X 4 2 4 2 2 2" xfId="32123"/>
    <cellStyle name="SAPBEXHLevel2X 4 2 4 3" xfId="32124"/>
    <cellStyle name="SAPBEXHLevel2X 4 2 4 3 2" xfId="32125"/>
    <cellStyle name="SAPBEXHLevel2X 4 2 5" xfId="32126"/>
    <cellStyle name="SAPBEXHLevel2X 4 2 5 2" xfId="32127"/>
    <cellStyle name="SAPBEXHLevel2X 4 2 5 2 2" xfId="32128"/>
    <cellStyle name="SAPBEXHLevel2X 4 2 5 2 2 2" xfId="32129"/>
    <cellStyle name="SAPBEXHLevel2X 4 2 5 3" xfId="32130"/>
    <cellStyle name="SAPBEXHLevel2X 4 2 5 3 2" xfId="32131"/>
    <cellStyle name="SAPBEXHLevel2X 4 2 6" xfId="32132"/>
    <cellStyle name="SAPBEXHLevel2X 4 2 6 2" xfId="32133"/>
    <cellStyle name="SAPBEXHLevel2X 4 2 6 2 2" xfId="32134"/>
    <cellStyle name="SAPBEXHLevel2X 4 2 6 2 2 2" xfId="32135"/>
    <cellStyle name="SAPBEXHLevel2X 4 2 6 3" xfId="32136"/>
    <cellStyle name="SAPBEXHLevel2X 4 2 6 3 2" xfId="32137"/>
    <cellStyle name="SAPBEXHLevel2X 4 2 7" xfId="32138"/>
    <cellStyle name="SAPBEXHLevel2X 4 2 7 2" xfId="32139"/>
    <cellStyle name="SAPBEXHLevel2X 4 2 7 2 2" xfId="32140"/>
    <cellStyle name="SAPBEXHLevel2X 4 2 7 2 2 2" xfId="32141"/>
    <cellStyle name="SAPBEXHLevel2X 4 2 7 3" xfId="32142"/>
    <cellStyle name="SAPBEXHLevel2X 4 2 7 3 2" xfId="32143"/>
    <cellStyle name="SAPBEXHLevel2X 4 2 8" xfId="32144"/>
    <cellStyle name="SAPBEXHLevel2X 4 2 8 2" xfId="32145"/>
    <cellStyle name="SAPBEXHLevel2X 4 2 8 2 2" xfId="32146"/>
    <cellStyle name="SAPBEXHLevel2X 4 2 9" xfId="32147"/>
    <cellStyle name="SAPBEXHLevel2X 4 2 9 2" xfId="32148"/>
    <cellStyle name="SAPBEXHLevel2X 4 3" xfId="32149"/>
    <cellStyle name="SAPBEXHLevel2X 4 3 2" xfId="32150"/>
    <cellStyle name="SAPBEXHLevel2X 4 3 2 2" xfId="32151"/>
    <cellStyle name="SAPBEXHLevel2X 4 3 2 2 2" xfId="32152"/>
    <cellStyle name="SAPBEXHLevel2X 4 3 2 2 2 2" xfId="32153"/>
    <cellStyle name="SAPBEXHLevel2X 4 3 2 3" xfId="32154"/>
    <cellStyle name="SAPBEXHLevel2X 4 3 2 3 2" xfId="32155"/>
    <cellStyle name="SAPBEXHLevel2X 4 3 3" xfId="32156"/>
    <cellStyle name="SAPBEXHLevel2X 4 3 3 2" xfId="32157"/>
    <cellStyle name="SAPBEXHLevel2X 4 3 3 2 2" xfId="32158"/>
    <cellStyle name="SAPBEXHLevel2X 4 3 3 2 2 2" xfId="32159"/>
    <cellStyle name="SAPBEXHLevel2X 4 3 3 3" xfId="32160"/>
    <cellStyle name="SAPBEXHLevel2X 4 3 3 3 2" xfId="32161"/>
    <cellStyle name="SAPBEXHLevel2X 4 3 4" xfId="32162"/>
    <cellStyle name="SAPBEXHLevel2X 4 3 4 2" xfId="32163"/>
    <cellStyle name="SAPBEXHLevel2X 4 3 4 2 2" xfId="32164"/>
    <cellStyle name="SAPBEXHLevel2X 4 3 4 2 2 2" xfId="32165"/>
    <cellStyle name="SAPBEXHLevel2X 4 3 4 3" xfId="32166"/>
    <cellStyle name="SAPBEXHLevel2X 4 3 4 3 2" xfId="32167"/>
    <cellStyle name="SAPBEXHLevel2X 4 3 5" xfId="32168"/>
    <cellStyle name="SAPBEXHLevel2X 4 3 5 2" xfId="32169"/>
    <cellStyle name="SAPBEXHLevel2X 4 3 5 2 2" xfId="32170"/>
    <cellStyle name="SAPBEXHLevel2X 4 3 5 2 2 2" xfId="32171"/>
    <cellStyle name="SAPBEXHLevel2X 4 3 5 3" xfId="32172"/>
    <cellStyle name="SAPBEXHLevel2X 4 3 5 3 2" xfId="32173"/>
    <cellStyle name="SAPBEXHLevel2X 4 3 6" xfId="32174"/>
    <cellStyle name="SAPBEXHLevel2X 4 3 6 2" xfId="32175"/>
    <cellStyle name="SAPBEXHLevel2X 4 3 6 2 2" xfId="32176"/>
    <cellStyle name="SAPBEXHLevel2X 4 3 6 2 2 2" xfId="32177"/>
    <cellStyle name="SAPBEXHLevel2X 4 3 6 3" xfId="32178"/>
    <cellStyle name="SAPBEXHLevel2X 4 3 6 3 2" xfId="32179"/>
    <cellStyle name="SAPBEXHLevel2X 4 3 7" xfId="32180"/>
    <cellStyle name="SAPBEXHLevel2X 4 3 7 2" xfId="32181"/>
    <cellStyle name="SAPBEXHLevel2X 4 3 7 2 2" xfId="32182"/>
    <cellStyle name="SAPBEXHLevel2X 4 3 7 2 2 2" xfId="32183"/>
    <cellStyle name="SAPBEXHLevel2X 4 3 7 3" xfId="32184"/>
    <cellStyle name="SAPBEXHLevel2X 4 3 7 3 2" xfId="32185"/>
    <cellStyle name="SAPBEXHLevel2X 4 3 8" xfId="32186"/>
    <cellStyle name="SAPBEXHLevel2X 4 3 8 2" xfId="32187"/>
    <cellStyle name="SAPBEXHLevel2X 4 3 8 2 2" xfId="32188"/>
    <cellStyle name="SAPBEXHLevel2X 4 3 9" xfId="32189"/>
    <cellStyle name="SAPBEXHLevel2X 4 3 9 2" xfId="32190"/>
    <cellStyle name="SAPBEXHLevel2X 4 4" xfId="32191"/>
    <cellStyle name="SAPBEXHLevel2X 4 4 2" xfId="32192"/>
    <cellStyle name="SAPBEXHLevel2X 4 4 2 2" xfId="32193"/>
    <cellStyle name="SAPBEXHLevel2X 4 4 2 2 2" xfId="32194"/>
    <cellStyle name="SAPBEXHLevel2X 4 4 3" xfId="32195"/>
    <cellStyle name="SAPBEXHLevel2X 4 4 3 2" xfId="32196"/>
    <cellStyle name="SAPBEXHLevel2X 4 5" xfId="32197"/>
    <cellStyle name="SAPBEXHLevel2X 4 5 2" xfId="32198"/>
    <cellStyle name="SAPBEXHLevel2X 4 5 2 2" xfId="32199"/>
    <cellStyle name="SAPBEXHLevel2X 4 5 2 2 2" xfId="32200"/>
    <cellStyle name="SAPBEXHLevel2X 4 5 3" xfId="32201"/>
    <cellStyle name="SAPBEXHLevel2X 4 5 3 2" xfId="32202"/>
    <cellStyle name="SAPBEXHLevel2X 4 6" xfId="32203"/>
    <cellStyle name="SAPBEXHLevel2X 4 6 2" xfId="32204"/>
    <cellStyle name="SAPBEXHLevel2X 4 6 2 2" xfId="32205"/>
    <cellStyle name="SAPBEXHLevel2X 4 6 2 2 2" xfId="32206"/>
    <cellStyle name="SAPBEXHLevel2X 4 6 3" xfId="32207"/>
    <cellStyle name="SAPBEXHLevel2X 4 6 3 2" xfId="32208"/>
    <cellStyle name="SAPBEXHLevel2X 4 7" xfId="32209"/>
    <cellStyle name="SAPBEXHLevel2X 4 7 2" xfId="32210"/>
    <cellStyle name="SAPBEXHLevel2X 4 7 2 2" xfId="32211"/>
    <cellStyle name="SAPBEXHLevel2X 4 7 2 2 2" xfId="32212"/>
    <cellStyle name="SAPBEXHLevel2X 4 7 3" xfId="32213"/>
    <cellStyle name="SAPBEXHLevel2X 4 7 3 2" xfId="32214"/>
    <cellStyle name="SAPBEXHLevel2X 4 8" xfId="32215"/>
    <cellStyle name="SAPBEXHLevel2X 4 8 2" xfId="32216"/>
    <cellStyle name="SAPBEXHLevel2X 4 8 2 2" xfId="32217"/>
    <cellStyle name="SAPBEXHLevel2X 4 8 2 2 2" xfId="32218"/>
    <cellStyle name="SAPBEXHLevel2X 4 8 3" xfId="32219"/>
    <cellStyle name="SAPBEXHLevel2X 4 8 3 2" xfId="32220"/>
    <cellStyle name="SAPBEXHLevel2X 4 9" xfId="32221"/>
    <cellStyle name="SAPBEXHLevel2X 4 9 2" xfId="32222"/>
    <cellStyle name="SAPBEXHLevel2X 4 9 2 2" xfId="32223"/>
    <cellStyle name="SAPBEXHLevel2X 4 9 2 2 2" xfId="32224"/>
    <cellStyle name="SAPBEXHLevel2X 4 9 3" xfId="32225"/>
    <cellStyle name="SAPBEXHLevel2X 4 9 3 2" xfId="32226"/>
    <cellStyle name="SAPBEXHLevel2X 5" xfId="32227"/>
    <cellStyle name="SAPBEXHLevel2X 5 2" xfId="32228"/>
    <cellStyle name="SAPBEXHLevel2X 5 2 2" xfId="32229"/>
    <cellStyle name="SAPBEXHLevel2X 5 2 2 2" xfId="32230"/>
    <cellStyle name="SAPBEXHLevel2X 5 3" xfId="32231"/>
    <cellStyle name="SAPBEXHLevel2X 5 3 2" xfId="32232"/>
    <cellStyle name="SAPBEXHLevel2X 5 4" xfId="32233"/>
    <cellStyle name="SAPBEXHLevel2X 6" xfId="32234"/>
    <cellStyle name="SAPBEXHLevel2X 6 2" xfId="32235"/>
    <cellStyle name="SAPBEXHLevel2X 6 2 2" xfId="32236"/>
    <cellStyle name="SAPBEXHLevel2X 6 2 2 2" xfId="32237"/>
    <cellStyle name="SAPBEXHLevel2X 6 3" xfId="32238"/>
    <cellStyle name="SAPBEXHLevel2X 6 3 2" xfId="32239"/>
    <cellStyle name="SAPBEXHLevel2X 6 4" xfId="32240"/>
    <cellStyle name="SAPBEXHLevel2X 7" xfId="32241"/>
    <cellStyle name="SAPBEXHLevel2X 7 2" xfId="32242"/>
    <cellStyle name="SAPBEXHLevel2X 7 2 2" xfId="32243"/>
    <cellStyle name="SAPBEXHLevel2X 7 2 2 2" xfId="32244"/>
    <cellStyle name="SAPBEXHLevel2X 7 3" xfId="32245"/>
    <cellStyle name="SAPBEXHLevel2X 7 3 2" xfId="32246"/>
    <cellStyle name="SAPBEXHLevel2X 7 4" xfId="32247"/>
    <cellStyle name="SAPBEXHLevel2X 8" xfId="32248"/>
    <cellStyle name="SAPBEXHLevel2X 8 2" xfId="32249"/>
    <cellStyle name="SAPBEXHLevel2X 8 2 2" xfId="32250"/>
    <cellStyle name="SAPBEXHLevel2X 8 2 2 2" xfId="32251"/>
    <cellStyle name="SAPBEXHLevel2X 8 3" xfId="32252"/>
    <cellStyle name="SAPBEXHLevel2X 8 3 2" xfId="32253"/>
    <cellStyle name="SAPBEXHLevel2X 8 4" xfId="32254"/>
    <cellStyle name="SAPBEXHLevel2X 9" xfId="32255"/>
    <cellStyle name="SAPBEXHLevel2X 9 2" xfId="32256"/>
    <cellStyle name="SAPBEXHLevel2X 9 2 2" xfId="32257"/>
    <cellStyle name="SAPBEXHLevel2X 9 2 2 2" xfId="32258"/>
    <cellStyle name="SAPBEXHLevel2X 9 3" xfId="32259"/>
    <cellStyle name="SAPBEXHLevel2X 9 3 2" xfId="32260"/>
    <cellStyle name="SAPBEXHLevel2X 9 4" xfId="32261"/>
    <cellStyle name="SAPBEXHLevel2X_010612 Dec Actuals" xfId="32262"/>
    <cellStyle name="SAPBEXHLevel3" xfId="3159"/>
    <cellStyle name="SAPBEXHLevel3 10" xfId="32264"/>
    <cellStyle name="SAPBEXHLevel3 10 2" xfId="32265"/>
    <cellStyle name="SAPBEXHLevel3 10 2 2" xfId="32266"/>
    <cellStyle name="SAPBEXHLevel3 10 2 2 2" xfId="32267"/>
    <cellStyle name="SAPBEXHLevel3 10 2 2 2 2" xfId="32268"/>
    <cellStyle name="SAPBEXHLevel3 10 2 3" xfId="32269"/>
    <cellStyle name="SAPBEXHLevel3 10 2 3 2" xfId="32270"/>
    <cellStyle name="SAPBEXHLevel3 10 3" xfId="32271"/>
    <cellStyle name="SAPBEXHLevel3 10 3 2" xfId="32272"/>
    <cellStyle name="SAPBEXHLevel3 10 3 2 2" xfId="32273"/>
    <cellStyle name="SAPBEXHLevel3 10 3 2 2 2" xfId="32274"/>
    <cellStyle name="SAPBEXHLevel3 10 3 3" xfId="32275"/>
    <cellStyle name="SAPBEXHLevel3 10 3 3 2" xfId="32276"/>
    <cellStyle name="SAPBEXHLevel3 10 4" xfId="32277"/>
    <cellStyle name="SAPBEXHLevel3 10 4 2" xfId="32278"/>
    <cellStyle name="SAPBEXHLevel3 10 4 2 2" xfId="32279"/>
    <cellStyle name="SAPBEXHLevel3 10 4 2 2 2" xfId="32280"/>
    <cellStyle name="SAPBEXHLevel3 10 4 3" xfId="32281"/>
    <cellStyle name="SAPBEXHLevel3 10 4 3 2" xfId="32282"/>
    <cellStyle name="SAPBEXHLevel3 10 5" xfId="32283"/>
    <cellStyle name="SAPBEXHLevel3 10 5 2" xfId="32284"/>
    <cellStyle name="SAPBEXHLevel3 10 5 2 2" xfId="32285"/>
    <cellStyle name="SAPBEXHLevel3 10 5 2 2 2" xfId="32286"/>
    <cellStyle name="SAPBEXHLevel3 10 5 3" xfId="32287"/>
    <cellStyle name="SAPBEXHLevel3 10 5 3 2" xfId="32288"/>
    <cellStyle name="SAPBEXHLevel3 10 6" xfId="32289"/>
    <cellStyle name="SAPBEXHLevel3 10 6 2" xfId="32290"/>
    <cellStyle name="SAPBEXHLevel3 10 6 2 2" xfId="32291"/>
    <cellStyle name="SAPBEXHLevel3 10 6 2 2 2" xfId="32292"/>
    <cellStyle name="SAPBEXHLevel3 10 6 3" xfId="32293"/>
    <cellStyle name="SAPBEXHLevel3 10 6 3 2" xfId="32294"/>
    <cellStyle name="SAPBEXHLevel3 10 7" xfId="32295"/>
    <cellStyle name="SAPBEXHLevel3 10 7 2" xfId="32296"/>
    <cellStyle name="SAPBEXHLevel3 10 7 2 2" xfId="32297"/>
    <cellStyle name="SAPBEXHLevel3 10 7 2 2 2" xfId="32298"/>
    <cellStyle name="SAPBEXHLevel3 10 7 3" xfId="32299"/>
    <cellStyle name="SAPBEXHLevel3 10 7 3 2" xfId="32300"/>
    <cellStyle name="SAPBEXHLevel3 10 8" xfId="32301"/>
    <cellStyle name="SAPBEXHLevel3 10 8 2" xfId="32302"/>
    <cellStyle name="SAPBEXHLevel3 10 8 2 2" xfId="32303"/>
    <cellStyle name="SAPBEXHLevel3 10 9" xfId="32304"/>
    <cellStyle name="SAPBEXHLevel3 11" xfId="32305"/>
    <cellStyle name="SAPBEXHLevel3 11 2" xfId="32306"/>
    <cellStyle name="SAPBEXHLevel3 11 2 2" xfId="32307"/>
    <cellStyle name="SAPBEXHLevel3 11 2 2 2" xfId="32308"/>
    <cellStyle name="SAPBEXHLevel3 11 2 3" xfId="32309"/>
    <cellStyle name="SAPBEXHLevel3 11 3" xfId="32310"/>
    <cellStyle name="SAPBEXHLevel3 11 3 2" xfId="32311"/>
    <cellStyle name="SAPBEXHLevel3 11 4" xfId="32312"/>
    <cellStyle name="SAPBEXHLevel3 12" xfId="32313"/>
    <cellStyle name="SAPBEXHLevel3 12 2" xfId="32314"/>
    <cellStyle name="SAPBEXHLevel3 12 2 2" xfId="32315"/>
    <cellStyle name="SAPBEXHLevel3 12 2 2 2" xfId="32316"/>
    <cellStyle name="SAPBEXHLevel3 12 2 3" xfId="32317"/>
    <cellStyle name="SAPBEXHLevel3 12 3" xfId="32318"/>
    <cellStyle name="SAPBEXHLevel3 12 3 2" xfId="32319"/>
    <cellStyle name="SAPBEXHLevel3 12 4" xfId="32320"/>
    <cellStyle name="SAPBEXHLevel3 13" xfId="32321"/>
    <cellStyle name="SAPBEXHLevel3 13 2" xfId="32322"/>
    <cellStyle name="SAPBEXHLevel3 13 2 2" xfId="32323"/>
    <cellStyle name="SAPBEXHLevel3 13 2 2 2" xfId="32324"/>
    <cellStyle name="SAPBEXHLevel3 13 3" xfId="32325"/>
    <cellStyle name="SAPBEXHLevel3 13 3 2" xfId="32326"/>
    <cellStyle name="SAPBEXHLevel3 14" xfId="32327"/>
    <cellStyle name="SAPBEXHLevel3 14 2" xfId="32328"/>
    <cellStyle name="SAPBEXHLevel3 14 2 2" xfId="32329"/>
    <cellStyle name="SAPBEXHLevel3 14 2 2 2" xfId="32330"/>
    <cellStyle name="SAPBEXHLevel3 14 3" xfId="32331"/>
    <cellStyle name="SAPBEXHLevel3 14 3 2" xfId="32332"/>
    <cellStyle name="SAPBEXHLevel3 15" xfId="32333"/>
    <cellStyle name="SAPBEXHLevel3 15 2" xfId="32334"/>
    <cellStyle name="SAPBEXHLevel3 15 2 2" xfId="32335"/>
    <cellStyle name="SAPBEXHLevel3 15 2 2 2" xfId="32336"/>
    <cellStyle name="SAPBEXHLevel3 15 3" xfId="32337"/>
    <cellStyle name="SAPBEXHLevel3 15 3 2" xfId="32338"/>
    <cellStyle name="SAPBEXHLevel3 16" xfId="32339"/>
    <cellStyle name="SAPBEXHLevel3 16 2" xfId="32340"/>
    <cellStyle name="SAPBEXHLevel3 16 2 2" xfId="32341"/>
    <cellStyle name="SAPBEXHLevel3 16 2 2 2" xfId="32342"/>
    <cellStyle name="SAPBEXHLevel3 16 3" xfId="32343"/>
    <cellStyle name="SAPBEXHLevel3 16 3 2" xfId="32344"/>
    <cellStyle name="SAPBEXHLevel3 17" xfId="32345"/>
    <cellStyle name="SAPBEXHLevel3 17 2" xfId="32346"/>
    <cellStyle name="SAPBEXHLevel3 17 2 2" xfId="32347"/>
    <cellStyle name="SAPBEXHLevel3 18" xfId="32348"/>
    <cellStyle name="SAPBEXHLevel3 18 2" xfId="32349"/>
    <cellStyle name="SAPBEXHLevel3 18 2 2" xfId="32350"/>
    <cellStyle name="SAPBEXHLevel3 19" xfId="32351"/>
    <cellStyle name="SAPBEXHLevel3 2" xfId="3160"/>
    <cellStyle name="SAPBEXHLevel3 2 10" xfId="32352"/>
    <cellStyle name="SAPBEXHLevel3 2 10 2" xfId="32353"/>
    <cellStyle name="SAPBEXHLevel3 2 10 2 2" xfId="32354"/>
    <cellStyle name="SAPBEXHLevel3 2 10 3" xfId="32355"/>
    <cellStyle name="SAPBEXHLevel3 2 11" xfId="32356"/>
    <cellStyle name="SAPBEXHLevel3 2 11 2" xfId="32357"/>
    <cellStyle name="SAPBEXHLevel3 2 12" xfId="32358"/>
    <cellStyle name="SAPBEXHLevel3 2 2" xfId="32359"/>
    <cellStyle name="SAPBEXHLevel3 2 2 10" xfId="32360"/>
    <cellStyle name="SAPBEXHLevel3 2 2 10 2" xfId="32361"/>
    <cellStyle name="SAPBEXHLevel3 2 2 10 2 2" xfId="32362"/>
    <cellStyle name="SAPBEXHLevel3 2 2 11" xfId="32363"/>
    <cellStyle name="SAPBEXHLevel3 2 2 11 2" xfId="32364"/>
    <cellStyle name="SAPBEXHLevel3 2 2 12" xfId="32365"/>
    <cellStyle name="SAPBEXHLevel3 2 2 2" xfId="32366"/>
    <cellStyle name="SAPBEXHLevel3 2 2 2 10" xfId="32367"/>
    <cellStyle name="SAPBEXHLevel3 2 2 2 2" xfId="32368"/>
    <cellStyle name="SAPBEXHLevel3 2 2 2 2 2" xfId="32369"/>
    <cellStyle name="SAPBEXHLevel3 2 2 2 2 2 2" xfId="32370"/>
    <cellStyle name="SAPBEXHLevel3 2 2 2 2 2 2 2" xfId="32371"/>
    <cellStyle name="SAPBEXHLevel3 2 2 2 2 3" xfId="32372"/>
    <cellStyle name="SAPBEXHLevel3 2 2 2 2 3 2" xfId="32373"/>
    <cellStyle name="SAPBEXHLevel3 2 2 2 2 4" xfId="32374"/>
    <cellStyle name="SAPBEXHLevel3 2 2 2 3" xfId="32375"/>
    <cellStyle name="SAPBEXHLevel3 2 2 2 3 2" xfId="32376"/>
    <cellStyle name="SAPBEXHLevel3 2 2 2 3 2 2" xfId="32377"/>
    <cellStyle name="SAPBEXHLevel3 2 2 2 3 2 2 2" xfId="32378"/>
    <cellStyle name="SAPBEXHLevel3 2 2 2 3 3" xfId="32379"/>
    <cellStyle name="SAPBEXHLevel3 2 2 2 3 3 2" xfId="32380"/>
    <cellStyle name="SAPBEXHLevel3 2 2 2 4" xfId="32381"/>
    <cellStyle name="SAPBEXHLevel3 2 2 2 4 2" xfId="32382"/>
    <cellStyle name="SAPBEXHLevel3 2 2 2 4 2 2" xfId="32383"/>
    <cellStyle name="SAPBEXHLevel3 2 2 2 4 2 2 2" xfId="32384"/>
    <cellStyle name="SAPBEXHLevel3 2 2 2 4 3" xfId="32385"/>
    <cellStyle name="SAPBEXHLevel3 2 2 2 4 3 2" xfId="32386"/>
    <cellStyle name="SAPBEXHLevel3 2 2 2 5" xfId="32387"/>
    <cellStyle name="SAPBEXHLevel3 2 2 2 5 2" xfId="32388"/>
    <cellStyle name="SAPBEXHLevel3 2 2 2 5 2 2" xfId="32389"/>
    <cellStyle name="SAPBEXHLevel3 2 2 2 5 2 2 2" xfId="32390"/>
    <cellStyle name="SAPBEXHLevel3 2 2 2 5 3" xfId="32391"/>
    <cellStyle name="SAPBEXHLevel3 2 2 2 5 3 2" xfId="32392"/>
    <cellStyle name="SAPBEXHLevel3 2 2 2 6" xfId="32393"/>
    <cellStyle name="SAPBEXHLevel3 2 2 2 6 2" xfId="32394"/>
    <cellStyle name="SAPBEXHLevel3 2 2 2 6 2 2" xfId="32395"/>
    <cellStyle name="SAPBEXHLevel3 2 2 2 6 2 2 2" xfId="32396"/>
    <cellStyle name="SAPBEXHLevel3 2 2 2 6 3" xfId="32397"/>
    <cellStyle name="SAPBEXHLevel3 2 2 2 6 3 2" xfId="32398"/>
    <cellStyle name="SAPBEXHLevel3 2 2 2 7" xfId="32399"/>
    <cellStyle name="SAPBEXHLevel3 2 2 2 7 2" xfId="32400"/>
    <cellStyle name="SAPBEXHLevel3 2 2 2 7 2 2" xfId="32401"/>
    <cellStyle name="SAPBEXHLevel3 2 2 2 7 2 2 2" xfId="32402"/>
    <cellStyle name="SAPBEXHLevel3 2 2 2 7 3" xfId="32403"/>
    <cellStyle name="SAPBEXHLevel3 2 2 2 7 3 2" xfId="32404"/>
    <cellStyle name="SAPBEXHLevel3 2 2 2 8" xfId="32405"/>
    <cellStyle name="SAPBEXHLevel3 2 2 2 8 2" xfId="32406"/>
    <cellStyle name="SAPBEXHLevel3 2 2 2 8 2 2" xfId="32407"/>
    <cellStyle name="SAPBEXHLevel3 2 2 2 9" xfId="32408"/>
    <cellStyle name="SAPBEXHLevel3 2 2 2 9 2" xfId="32409"/>
    <cellStyle name="SAPBEXHLevel3 2 2 3" xfId="32410"/>
    <cellStyle name="SAPBEXHLevel3 2 2 3 10" xfId="32411"/>
    <cellStyle name="SAPBEXHLevel3 2 2 3 2" xfId="32412"/>
    <cellStyle name="SAPBEXHLevel3 2 2 3 2 2" xfId="32413"/>
    <cellStyle name="SAPBEXHLevel3 2 2 3 2 2 2" xfId="32414"/>
    <cellStyle name="SAPBEXHLevel3 2 2 3 2 2 2 2" xfId="32415"/>
    <cellStyle name="SAPBEXHLevel3 2 2 3 2 3" xfId="32416"/>
    <cellStyle name="SAPBEXHLevel3 2 2 3 2 3 2" xfId="32417"/>
    <cellStyle name="SAPBEXHLevel3 2 2 3 2 4" xfId="32418"/>
    <cellStyle name="SAPBEXHLevel3 2 2 3 3" xfId="32419"/>
    <cellStyle name="SAPBEXHLevel3 2 2 3 3 2" xfId="32420"/>
    <cellStyle name="SAPBEXHLevel3 2 2 3 3 2 2" xfId="32421"/>
    <cellStyle name="SAPBEXHLevel3 2 2 3 3 2 2 2" xfId="32422"/>
    <cellStyle name="SAPBEXHLevel3 2 2 3 3 3" xfId="32423"/>
    <cellStyle name="SAPBEXHLevel3 2 2 3 3 3 2" xfId="32424"/>
    <cellStyle name="SAPBEXHLevel3 2 2 3 4" xfId="32425"/>
    <cellStyle name="SAPBEXHLevel3 2 2 3 4 2" xfId="32426"/>
    <cellStyle name="SAPBEXHLevel3 2 2 3 4 2 2" xfId="32427"/>
    <cellStyle name="SAPBEXHLevel3 2 2 3 4 2 2 2" xfId="32428"/>
    <cellStyle name="SAPBEXHLevel3 2 2 3 4 3" xfId="32429"/>
    <cellStyle name="SAPBEXHLevel3 2 2 3 4 3 2" xfId="32430"/>
    <cellStyle name="SAPBEXHLevel3 2 2 3 5" xfId="32431"/>
    <cellStyle name="SAPBEXHLevel3 2 2 3 5 2" xfId="32432"/>
    <cellStyle name="SAPBEXHLevel3 2 2 3 5 2 2" xfId="32433"/>
    <cellStyle name="SAPBEXHLevel3 2 2 3 5 2 2 2" xfId="32434"/>
    <cellStyle name="SAPBEXHLevel3 2 2 3 5 3" xfId="32435"/>
    <cellStyle name="SAPBEXHLevel3 2 2 3 5 3 2" xfId="32436"/>
    <cellStyle name="SAPBEXHLevel3 2 2 3 6" xfId="32437"/>
    <cellStyle name="SAPBEXHLevel3 2 2 3 6 2" xfId="32438"/>
    <cellStyle name="SAPBEXHLevel3 2 2 3 6 2 2" xfId="32439"/>
    <cellStyle name="SAPBEXHLevel3 2 2 3 6 2 2 2" xfId="32440"/>
    <cellStyle name="SAPBEXHLevel3 2 2 3 6 3" xfId="32441"/>
    <cellStyle name="SAPBEXHLevel3 2 2 3 6 3 2" xfId="32442"/>
    <cellStyle name="SAPBEXHLevel3 2 2 3 7" xfId="32443"/>
    <cellStyle name="SAPBEXHLevel3 2 2 3 7 2" xfId="32444"/>
    <cellStyle name="SAPBEXHLevel3 2 2 3 7 2 2" xfId="32445"/>
    <cellStyle name="SAPBEXHLevel3 2 2 3 7 2 2 2" xfId="32446"/>
    <cellStyle name="SAPBEXHLevel3 2 2 3 7 3" xfId="32447"/>
    <cellStyle name="SAPBEXHLevel3 2 2 3 7 3 2" xfId="32448"/>
    <cellStyle name="SAPBEXHLevel3 2 2 3 8" xfId="32449"/>
    <cellStyle name="SAPBEXHLevel3 2 2 3 8 2" xfId="32450"/>
    <cellStyle name="SAPBEXHLevel3 2 2 3 8 2 2" xfId="32451"/>
    <cellStyle name="SAPBEXHLevel3 2 2 3 9" xfId="32452"/>
    <cellStyle name="SAPBEXHLevel3 2 2 3 9 2" xfId="32453"/>
    <cellStyle name="SAPBEXHLevel3 2 2 4" xfId="32454"/>
    <cellStyle name="SAPBEXHLevel3 2 2 4 2" xfId="32455"/>
    <cellStyle name="SAPBEXHLevel3 2 2 4 2 2" xfId="32456"/>
    <cellStyle name="SAPBEXHLevel3 2 2 4 2 2 2" xfId="32457"/>
    <cellStyle name="SAPBEXHLevel3 2 2 4 2 3" xfId="32458"/>
    <cellStyle name="SAPBEXHLevel3 2 2 4 3" xfId="32459"/>
    <cellStyle name="SAPBEXHLevel3 2 2 4 3 2" xfId="32460"/>
    <cellStyle name="SAPBEXHLevel3 2 2 4 4" xfId="32461"/>
    <cellStyle name="SAPBEXHLevel3 2 2 5" xfId="32462"/>
    <cellStyle name="SAPBEXHLevel3 2 2 5 2" xfId="32463"/>
    <cellStyle name="SAPBEXHLevel3 2 2 5 2 2" xfId="32464"/>
    <cellStyle name="SAPBEXHLevel3 2 2 5 2 2 2" xfId="32465"/>
    <cellStyle name="SAPBEXHLevel3 2 2 5 2 3" xfId="32466"/>
    <cellStyle name="SAPBEXHLevel3 2 2 5 3" xfId="32467"/>
    <cellStyle name="SAPBEXHLevel3 2 2 5 3 2" xfId="32468"/>
    <cellStyle name="SAPBEXHLevel3 2 2 5 4" xfId="32469"/>
    <cellStyle name="SAPBEXHLevel3 2 2 6" xfId="32470"/>
    <cellStyle name="SAPBEXHLevel3 2 2 6 2" xfId="32471"/>
    <cellStyle name="SAPBEXHLevel3 2 2 6 2 2" xfId="32472"/>
    <cellStyle name="SAPBEXHLevel3 2 2 6 2 2 2" xfId="32473"/>
    <cellStyle name="SAPBEXHLevel3 2 2 6 2 3" xfId="32474"/>
    <cellStyle name="SAPBEXHLevel3 2 2 6 3" xfId="32475"/>
    <cellStyle name="SAPBEXHLevel3 2 2 6 3 2" xfId="32476"/>
    <cellStyle name="SAPBEXHLevel3 2 2 6 4" xfId="32477"/>
    <cellStyle name="SAPBEXHLevel3 2 2 7" xfId="32478"/>
    <cellStyle name="SAPBEXHLevel3 2 2 7 2" xfId="32479"/>
    <cellStyle name="SAPBEXHLevel3 2 2 7 2 2" xfId="32480"/>
    <cellStyle name="SAPBEXHLevel3 2 2 7 2 2 2" xfId="32481"/>
    <cellStyle name="SAPBEXHLevel3 2 2 7 2 3" xfId="32482"/>
    <cellStyle name="SAPBEXHLevel3 2 2 7 3" xfId="32483"/>
    <cellStyle name="SAPBEXHLevel3 2 2 7 3 2" xfId="32484"/>
    <cellStyle name="SAPBEXHLevel3 2 2 7 4" xfId="32485"/>
    <cellStyle name="SAPBEXHLevel3 2 2 8" xfId="32486"/>
    <cellStyle name="SAPBEXHLevel3 2 2 8 2" xfId="32487"/>
    <cellStyle name="SAPBEXHLevel3 2 2 8 2 2" xfId="32488"/>
    <cellStyle name="SAPBEXHLevel3 2 2 8 2 2 2" xfId="32489"/>
    <cellStyle name="SAPBEXHLevel3 2 2 8 2 3" xfId="32490"/>
    <cellStyle name="SAPBEXHLevel3 2 2 8 3" xfId="32491"/>
    <cellStyle name="SAPBEXHLevel3 2 2 8 3 2" xfId="32492"/>
    <cellStyle name="SAPBEXHLevel3 2 2 8 4" xfId="32493"/>
    <cellStyle name="SAPBEXHLevel3 2 2 9" xfId="32494"/>
    <cellStyle name="SAPBEXHLevel3 2 2 9 2" xfId="32495"/>
    <cellStyle name="SAPBEXHLevel3 2 2 9 2 2" xfId="32496"/>
    <cellStyle name="SAPBEXHLevel3 2 2 9 2 2 2" xfId="32497"/>
    <cellStyle name="SAPBEXHLevel3 2 2 9 3" xfId="32498"/>
    <cellStyle name="SAPBEXHLevel3 2 2 9 3 2" xfId="32499"/>
    <cellStyle name="SAPBEXHLevel3 2 3" xfId="32500"/>
    <cellStyle name="SAPBEXHLevel3 2 3 10" xfId="32501"/>
    <cellStyle name="SAPBEXHLevel3 2 3 2" xfId="32502"/>
    <cellStyle name="SAPBEXHLevel3 2 3 2 2" xfId="32503"/>
    <cellStyle name="SAPBEXHLevel3 2 3 2 2 2" xfId="32504"/>
    <cellStyle name="SAPBEXHLevel3 2 3 2 2 2 2" xfId="32505"/>
    <cellStyle name="SAPBEXHLevel3 2 3 2 2 3" xfId="32506"/>
    <cellStyle name="SAPBEXHLevel3 2 3 2 3" xfId="32507"/>
    <cellStyle name="SAPBEXHLevel3 2 3 2 3 2" xfId="32508"/>
    <cellStyle name="SAPBEXHLevel3 2 3 2 4" xfId="32509"/>
    <cellStyle name="SAPBEXHLevel3 2 3 3" xfId="32510"/>
    <cellStyle name="SAPBEXHLevel3 2 3 3 2" xfId="32511"/>
    <cellStyle name="SAPBEXHLevel3 2 3 3 2 2" xfId="32512"/>
    <cellStyle name="SAPBEXHLevel3 2 3 3 2 2 2" xfId="32513"/>
    <cellStyle name="SAPBEXHLevel3 2 3 3 2 3" xfId="32514"/>
    <cellStyle name="SAPBEXHLevel3 2 3 3 3" xfId="32515"/>
    <cellStyle name="SAPBEXHLevel3 2 3 3 3 2" xfId="32516"/>
    <cellStyle name="SAPBEXHLevel3 2 3 3 4" xfId="32517"/>
    <cellStyle name="SAPBEXHLevel3 2 3 4" xfId="32518"/>
    <cellStyle name="SAPBEXHLevel3 2 3 4 2" xfId="32519"/>
    <cellStyle name="SAPBEXHLevel3 2 3 4 2 2" xfId="32520"/>
    <cellStyle name="SAPBEXHLevel3 2 3 4 2 2 2" xfId="32521"/>
    <cellStyle name="SAPBEXHLevel3 2 3 4 2 3" xfId="32522"/>
    <cellStyle name="SAPBEXHLevel3 2 3 4 3" xfId="32523"/>
    <cellStyle name="SAPBEXHLevel3 2 3 4 3 2" xfId="32524"/>
    <cellStyle name="SAPBEXHLevel3 2 3 4 4" xfId="32525"/>
    <cellStyle name="SAPBEXHLevel3 2 3 5" xfId="32526"/>
    <cellStyle name="SAPBEXHLevel3 2 3 5 2" xfId="32527"/>
    <cellStyle name="SAPBEXHLevel3 2 3 5 2 2" xfId="32528"/>
    <cellStyle name="SAPBEXHLevel3 2 3 5 2 2 2" xfId="32529"/>
    <cellStyle name="SAPBEXHLevel3 2 3 5 2 3" xfId="32530"/>
    <cellStyle name="SAPBEXHLevel3 2 3 5 3" xfId="32531"/>
    <cellStyle name="SAPBEXHLevel3 2 3 5 3 2" xfId="32532"/>
    <cellStyle name="SAPBEXHLevel3 2 3 5 4" xfId="32533"/>
    <cellStyle name="SAPBEXHLevel3 2 3 6" xfId="32534"/>
    <cellStyle name="SAPBEXHLevel3 2 3 6 2" xfId="32535"/>
    <cellStyle name="SAPBEXHLevel3 2 3 6 2 2" xfId="32536"/>
    <cellStyle name="SAPBEXHLevel3 2 3 6 2 2 2" xfId="32537"/>
    <cellStyle name="SAPBEXHLevel3 2 3 6 3" xfId="32538"/>
    <cellStyle name="SAPBEXHLevel3 2 3 6 3 2" xfId="32539"/>
    <cellStyle name="SAPBEXHLevel3 2 3 6 4" xfId="32540"/>
    <cellStyle name="SAPBEXHLevel3 2 3 7" xfId="32541"/>
    <cellStyle name="SAPBEXHLevel3 2 3 7 2" xfId="32542"/>
    <cellStyle name="SAPBEXHLevel3 2 3 7 2 2" xfId="32543"/>
    <cellStyle name="SAPBEXHLevel3 2 3 7 2 2 2" xfId="32544"/>
    <cellStyle name="SAPBEXHLevel3 2 3 7 3" xfId="32545"/>
    <cellStyle name="SAPBEXHLevel3 2 3 7 3 2" xfId="32546"/>
    <cellStyle name="SAPBEXHLevel3 2 3 8" xfId="32547"/>
    <cellStyle name="SAPBEXHLevel3 2 3 8 2" xfId="32548"/>
    <cellStyle name="SAPBEXHLevel3 2 3 8 2 2" xfId="32549"/>
    <cellStyle name="SAPBEXHLevel3 2 3 9" xfId="32550"/>
    <cellStyle name="SAPBEXHLevel3 2 3 9 2" xfId="32551"/>
    <cellStyle name="SAPBEXHLevel3 2 4" xfId="32552"/>
    <cellStyle name="SAPBEXHLevel3 2 4 2" xfId="32553"/>
    <cellStyle name="SAPBEXHLevel3 2 4 2 2" xfId="32554"/>
    <cellStyle name="SAPBEXHLevel3 2 4 2 2 2" xfId="32555"/>
    <cellStyle name="SAPBEXHLevel3 2 4 3" xfId="32556"/>
    <cellStyle name="SAPBEXHLevel3 2 4 3 2" xfId="32557"/>
    <cellStyle name="SAPBEXHLevel3 2 4 4" xfId="32558"/>
    <cellStyle name="SAPBEXHLevel3 2 5" xfId="32559"/>
    <cellStyle name="SAPBEXHLevel3 2 5 2" xfId="32560"/>
    <cellStyle name="SAPBEXHLevel3 2 5 2 2" xfId="32561"/>
    <cellStyle name="SAPBEXHLevel3 2 5 2 2 2" xfId="32562"/>
    <cellStyle name="SAPBEXHLevel3 2 5 3" xfId="32563"/>
    <cellStyle name="SAPBEXHLevel3 2 5 3 2" xfId="32564"/>
    <cellStyle name="SAPBEXHLevel3 2 5 4" xfId="32565"/>
    <cellStyle name="SAPBEXHLevel3 2 6" xfId="32566"/>
    <cellStyle name="SAPBEXHLevel3 2 6 2" xfId="32567"/>
    <cellStyle name="SAPBEXHLevel3 2 6 2 2" xfId="32568"/>
    <cellStyle name="SAPBEXHLevel3 2 6 2 2 2" xfId="32569"/>
    <cellStyle name="SAPBEXHLevel3 2 6 3" xfId="32570"/>
    <cellStyle name="SAPBEXHLevel3 2 6 3 2" xfId="32571"/>
    <cellStyle name="SAPBEXHLevel3 2 6 4" xfId="32572"/>
    <cellStyle name="SAPBEXHLevel3 2 7" xfId="32573"/>
    <cellStyle name="SAPBEXHLevel3 2 7 2" xfId="32574"/>
    <cellStyle name="SAPBEXHLevel3 2 7 2 2" xfId="32575"/>
    <cellStyle name="SAPBEXHLevel3 2 7 2 2 2" xfId="32576"/>
    <cellStyle name="SAPBEXHLevel3 2 7 3" xfId="32577"/>
    <cellStyle name="SAPBEXHLevel3 2 7 3 2" xfId="32578"/>
    <cellStyle name="SAPBEXHLevel3 2 7 4" xfId="32579"/>
    <cellStyle name="SAPBEXHLevel3 2 8" xfId="32580"/>
    <cellStyle name="SAPBEXHLevel3 2 8 2" xfId="32581"/>
    <cellStyle name="SAPBEXHLevel3 2 8 2 2" xfId="32582"/>
    <cellStyle name="SAPBEXHLevel3 2 8 2 2 2" xfId="32583"/>
    <cellStyle name="SAPBEXHLevel3 2 8 3" xfId="32584"/>
    <cellStyle name="SAPBEXHLevel3 2 8 3 2" xfId="32585"/>
    <cellStyle name="SAPBEXHLevel3 2 8 4" xfId="32586"/>
    <cellStyle name="SAPBEXHLevel3 2 9" xfId="32587"/>
    <cellStyle name="SAPBEXHLevel3 2 9 2" xfId="32588"/>
    <cellStyle name="SAPBEXHLevel3 2 9 2 2" xfId="32589"/>
    <cellStyle name="SAPBEXHLevel3 2 9 2 2 2" xfId="32590"/>
    <cellStyle name="SAPBEXHLevel3 2 9 3" xfId="32591"/>
    <cellStyle name="SAPBEXHLevel3 2 9 3 2" xfId="32592"/>
    <cellStyle name="SAPBEXHLevel3 2 9 4" xfId="32593"/>
    <cellStyle name="SAPBEXHLevel3 2_2011 August O&amp;M and Capital Snapshot_REV" xfId="32594"/>
    <cellStyle name="SAPBEXHLevel3 20" xfId="32595"/>
    <cellStyle name="SAPBEXHLevel3 21" xfId="32596"/>
    <cellStyle name="SAPBEXHLevel3 22" xfId="32597"/>
    <cellStyle name="SAPBEXHLevel3 23" xfId="32263"/>
    <cellStyle name="SAPBEXHLevel3 3" xfId="3161"/>
    <cellStyle name="SAPBEXHLevel3 3 10" xfId="32598"/>
    <cellStyle name="SAPBEXHLevel3 3 10 2" xfId="32599"/>
    <cellStyle name="SAPBEXHLevel3 3 11" xfId="32600"/>
    <cellStyle name="SAPBEXHLevel3 3 2" xfId="32601"/>
    <cellStyle name="SAPBEXHLevel3 3 2 10" xfId="32602"/>
    <cellStyle name="SAPBEXHLevel3 3 2 2" xfId="32603"/>
    <cellStyle name="SAPBEXHLevel3 3 2 2 2" xfId="32604"/>
    <cellStyle name="SAPBEXHLevel3 3 2 2 2 2" xfId="32605"/>
    <cellStyle name="SAPBEXHLevel3 3 2 2 2 2 2" xfId="32606"/>
    <cellStyle name="SAPBEXHLevel3 3 2 2 3" xfId="32607"/>
    <cellStyle name="SAPBEXHLevel3 3 2 2 3 2" xfId="32608"/>
    <cellStyle name="SAPBEXHLevel3 3 2 2 4" xfId="32609"/>
    <cellStyle name="SAPBEXHLevel3 3 2 3" xfId="32610"/>
    <cellStyle name="SAPBEXHLevel3 3 2 3 2" xfId="32611"/>
    <cellStyle name="SAPBEXHLevel3 3 2 3 2 2" xfId="32612"/>
    <cellStyle name="SAPBEXHLevel3 3 2 3 2 2 2" xfId="32613"/>
    <cellStyle name="SAPBEXHLevel3 3 2 3 3" xfId="32614"/>
    <cellStyle name="SAPBEXHLevel3 3 2 3 3 2" xfId="32615"/>
    <cellStyle name="SAPBEXHLevel3 3 2 4" xfId="32616"/>
    <cellStyle name="SAPBEXHLevel3 3 2 4 2" xfId="32617"/>
    <cellStyle name="SAPBEXHLevel3 3 2 4 2 2" xfId="32618"/>
    <cellStyle name="SAPBEXHLevel3 3 2 4 2 2 2" xfId="32619"/>
    <cellStyle name="SAPBEXHLevel3 3 2 4 3" xfId="32620"/>
    <cellStyle name="SAPBEXHLevel3 3 2 4 3 2" xfId="32621"/>
    <cellStyle name="SAPBEXHLevel3 3 2 5" xfId="32622"/>
    <cellStyle name="SAPBEXHLevel3 3 2 5 2" xfId="32623"/>
    <cellStyle name="SAPBEXHLevel3 3 2 5 2 2" xfId="32624"/>
    <cellStyle name="SAPBEXHLevel3 3 2 5 2 2 2" xfId="32625"/>
    <cellStyle name="SAPBEXHLevel3 3 2 5 3" xfId="32626"/>
    <cellStyle name="SAPBEXHLevel3 3 2 5 3 2" xfId="32627"/>
    <cellStyle name="SAPBEXHLevel3 3 2 6" xfId="32628"/>
    <cellStyle name="SAPBEXHLevel3 3 2 6 2" xfId="32629"/>
    <cellStyle name="SAPBEXHLevel3 3 2 6 2 2" xfId="32630"/>
    <cellStyle name="SAPBEXHLevel3 3 2 6 2 2 2" xfId="32631"/>
    <cellStyle name="SAPBEXHLevel3 3 2 6 3" xfId="32632"/>
    <cellStyle name="SAPBEXHLevel3 3 2 6 3 2" xfId="32633"/>
    <cellStyle name="SAPBEXHLevel3 3 2 7" xfId="32634"/>
    <cellStyle name="SAPBEXHLevel3 3 2 7 2" xfId="32635"/>
    <cellStyle name="SAPBEXHLevel3 3 2 7 2 2" xfId="32636"/>
    <cellStyle name="SAPBEXHLevel3 3 2 7 2 2 2" xfId="32637"/>
    <cellStyle name="SAPBEXHLevel3 3 2 7 3" xfId="32638"/>
    <cellStyle name="SAPBEXHLevel3 3 2 7 3 2" xfId="32639"/>
    <cellStyle name="SAPBEXHLevel3 3 2 8" xfId="32640"/>
    <cellStyle name="SAPBEXHLevel3 3 2 8 2" xfId="32641"/>
    <cellStyle name="SAPBEXHLevel3 3 2 8 2 2" xfId="32642"/>
    <cellStyle name="SAPBEXHLevel3 3 2 9" xfId="32643"/>
    <cellStyle name="SAPBEXHLevel3 3 2 9 2" xfId="32644"/>
    <cellStyle name="SAPBEXHLevel3 3 3" xfId="32645"/>
    <cellStyle name="SAPBEXHLevel3 3 3 2" xfId="32646"/>
    <cellStyle name="SAPBEXHLevel3 3 3 2 2" xfId="32647"/>
    <cellStyle name="SAPBEXHLevel3 3 3 2 2 2" xfId="32648"/>
    <cellStyle name="SAPBEXHLevel3 3 3 2 3" xfId="32649"/>
    <cellStyle name="SAPBEXHLevel3 3 3 3" xfId="32650"/>
    <cellStyle name="SAPBEXHLevel3 3 3 3 2" xfId="32651"/>
    <cellStyle name="SAPBEXHLevel3 3 3 4" xfId="32652"/>
    <cellStyle name="SAPBEXHLevel3 3 4" xfId="32653"/>
    <cellStyle name="SAPBEXHLevel3 3 4 2" xfId="32654"/>
    <cellStyle name="SAPBEXHLevel3 3 4 2 2" xfId="32655"/>
    <cellStyle name="SAPBEXHLevel3 3 4 2 2 2" xfId="32656"/>
    <cellStyle name="SAPBEXHLevel3 3 4 2 3" xfId="32657"/>
    <cellStyle name="SAPBEXHLevel3 3 4 3" xfId="32658"/>
    <cellStyle name="SAPBEXHLevel3 3 4 3 2" xfId="32659"/>
    <cellStyle name="SAPBEXHLevel3 3 4 4" xfId="32660"/>
    <cellStyle name="SAPBEXHLevel3 3 5" xfId="32661"/>
    <cellStyle name="SAPBEXHLevel3 3 5 2" xfId="32662"/>
    <cellStyle name="SAPBEXHLevel3 3 5 2 2" xfId="32663"/>
    <cellStyle name="SAPBEXHLevel3 3 5 2 2 2" xfId="32664"/>
    <cellStyle name="SAPBEXHLevel3 3 5 2 3" xfId="32665"/>
    <cellStyle name="SAPBEXHLevel3 3 5 3" xfId="32666"/>
    <cellStyle name="SAPBEXHLevel3 3 5 3 2" xfId="32667"/>
    <cellStyle name="SAPBEXHLevel3 3 5 4" xfId="32668"/>
    <cellStyle name="SAPBEXHLevel3 3 6" xfId="32669"/>
    <cellStyle name="SAPBEXHLevel3 3 6 2" xfId="32670"/>
    <cellStyle name="SAPBEXHLevel3 3 6 2 2" xfId="32671"/>
    <cellStyle name="SAPBEXHLevel3 3 6 2 2 2" xfId="32672"/>
    <cellStyle name="SAPBEXHLevel3 3 6 2 3" xfId="32673"/>
    <cellStyle name="SAPBEXHLevel3 3 6 3" xfId="32674"/>
    <cellStyle name="SAPBEXHLevel3 3 6 3 2" xfId="32675"/>
    <cellStyle name="SAPBEXHLevel3 3 6 4" xfId="32676"/>
    <cellStyle name="SAPBEXHLevel3 3 7" xfId="32677"/>
    <cellStyle name="SAPBEXHLevel3 3 7 2" xfId="32678"/>
    <cellStyle name="SAPBEXHLevel3 3 7 2 2" xfId="32679"/>
    <cellStyle name="SAPBEXHLevel3 3 7 2 2 2" xfId="32680"/>
    <cellStyle name="SAPBEXHLevel3 3 7 2 3" xfId="32681"/>
    <cellStyle name="SAPBEXHLevel3 3 7 3" xfId="32682"/>
    <cellStyle name="SAPBEXHLevel3 3 7 3 2" xfId="32683"/>
    <cellStyle name="SAPBEXHLevel3 3 7 4" xfId="32684"/>
    <cellStyle name="SAPBEXHLevel3 3 8" xfId="32685"/>
    <cellStyle name="SAPBEXHLevel3 3 8 2" xfId="32686"/>
    <cellStyle name="SAPBEXHLevel3 3 8 2 2" xfId="32687"/>
    <cellStyle name="SAPBEXHLevel3 3 8 2 2 2" xfId="32688"/>
    <cellStyle name="SAPBEXHLevel3 3 8 2 3" xfId="32689"/>
    <cellStyle name="SAPBEXHLevel3 3 8 3" xfId="32690"/>
    <cellStyle name="SAPBEXHLevel3 3 8 3 2" xfId="32691"/>
    <cellStyle name="SAPBEXHLevel3 3 8 4" xfId="32692"/>
    <cellStyle name="SAPBEXHLevel3 3 9" xfId="32693"/>
    <cellStyle name="SAPBEXHLevel3 3 9 2" xfId="32694"/>
    <cellStyle name="SAPBEXHLevel3 3 9 2 2" xfId="32695"/>
    <cellStyle name="SAPBEXHLevel3 3 9 3" xfId="32696"/>
    <cellStyle name="SAPBEXHLevel3 3_7. Capital ASM Mar 2" xfId="32697"/>
    <cellStyle name="SAPBEXHLevel3 4" xfId="32698"/>
    <cellStyle name="SAPBEXHLevel3 4 10" xfId="32699"/>
    <cellStyle name="SAPBEXHLevel3 4 10 2" xfId="32700"/>
    <cellStyle name="SAPBEXHLevel3 4 10 2 2" xfId="32701"/>
    <cellStyle name="SAPBEXHLevel3 4 11" xfId="32702"/>
    <cellStyle name="SAPBEXHLevel3 4 11 2" xfId="32703"/>
    <cellStyle name="SAPBEXHLevel3 4 12" xfId="32704"/>
    <cellStyle name="SAPBEXHLevel3 4 2" xfId="32705"/>
    <cellStyle name="SAPBEXHLevel3 4 2 10" xfId="32706"/>
    <cellStyle name="SAPBEXHLevel3 4 2 2" xfId="32707"/>
    <cellStyle name="SAPBEXHLevel3 4 2 2 2" xfId="32708"/>
    <cellStyle name="SAPBEXHLevel3 4 2 2 2 2" xfId="32709"/>
    <cellStyle name="SAPBEXHLevel3 4 2 2 2 2 2" xfId="32710"/>
    <cellStyle name="SAPBEXHLevel3 4 2 2 3" xfId="32711"/>
    <cellStyle name="SAPBEXHLevel3 4 2 2 3 2" xfId="32712"/>
    <cellStyle name="SAPBEXHLevel3 4 2 3" xfId="32713"/>
    <cellStyle name="SAPBEXHLevel3 4 2 3 2" xfId="32714"/>
    <cellStyle name="SAPBEXHLevel3 4 2 3 2 2" xfId="32715"/>
    <cellStyle name="SAPBEXHLevel3 4 2 3 2 2 2" xfId="32716"/>
    <cellStyle name="SAPBEXHLevel3 4 2 3 3" xfId="32717"/>
    <cellStyle name="SAPBEXHLevel3 4 2 3 3 2" xfId="32718"/>
    <cellStyle name="SAPBEXHLevel3 4 2 4" xfId="32719"/>
    <cellStyle name="SAPBEXHLevel3 4 2 4 2" xfId="32720"/>
    <cellStyle name="SAPBEXHLevel3 4 2 4 2 2" xfId="32721"/>
    <cellStyle name="SAPBEXHLevel3 4 2 4 2 2 2" xfId="32722"/>
    <cellStyle name="SAPBEXHLevel3 4 2 4 3" xfId="32723"/>
    <cellStyle name="SAPBEXHLevel3 4 2 4 3 2" xfId="32724"/>
    <cellStyle name="SAPBEXHLevel3 4 2 5" xfId="32725"/>
    <cellStyle name="SAPBEXHLevel3 4 2 5 2" xfId="32726"/>
    <cellStyle name="SAPBEXHLevel3 4 2 5 2 2" xfId="32727"/>
    <cellStyle name="SAPBEXHLevel3 4 2 5 2 2 2" xfId="32728"/>
    <cellStyle name="SAPBEXHLevel3 4 2 5 3" xfId="32729"/>
    <cellStyle name="SAPBEXHLevel3 4 2 5 3 2" xfId="32730"/>
    <cellStyle name="SAPBEXHLevel3 4 2 6" xfId="32731"/>
    <cellStyle name="SAPBEXHLevel3 4 2 6 2" xfId="32732"/>
    <cellStyle name="SAPBEXHLevel3 4 2 6 2 2" xfId="32733"/>
    <cellStyle name="SAPBEXHLevel3 4 2 6 2 2 2" xfId="32734"/>
    <cellStyle name="SAPBEXHLevel3 4 2 6 3" xfId="32735"/>
    <cellStyle name="SAPBEXHLevel3 4 2 6 3 2" xfId="32736"/>
    <cellStyle name="SAPBEXHLevel3 4 2 7" xfId="32737"/>
    <cellStyle name="SAPBEXHLevel3 4 2 7 2" xfId="32738"/>
    <cellStyle name="SAPBEXHLevel3 4 2 7 2 2" xfId="32739"/>
    <cellStyle name="SAPBEXHLevel3 4 2 7 2 2 2" xfId="32740"/>
    <cellStyle name="SAPBEXHLevel3 4 2 7 3" xfId="32741"/>
    <cellStyle name="SAPBEXHLevel3 4 2 7 3 2" xfId="32742"/>
    <cellStyle name="SAPBEXHLevel3 4 2 8" xfId="32743"/>
    <cellStyle name="SAPBEXHLevel3 4 2 8 2" xfId="32744"/>
    <cellStyle name="SAPBEXHLevel3 4 2 8 2 2" xfId="32745"/>
    <cellStyle name="SAPBEXHLevel3 4 2 9" xfId="32746"/>
    <cellStyle name="SAPBEXHLevel3 4 2 9 2" xfId="32747"/>
    <cellStyle name="SAPBEXHLevel3 4 3" xfId="32748"/>
    <cellStyle name="SAPBEXHLevel3 4 3 2" xfId="32749"/>
    <cellStyle name="SAPBEXHLevel3 4 3 2 2" xfId="32750"/>
    <cellStyle name="SAPBEXHLevel3 4 3 2 2 2" xfId="32751"/>
    <cellStyle name="SAPBEXHLevel3 4 3 2 2 2 2" xfId="32752"/>
    <cellStyle name="SAPBEXHLevel3 4 3 2 3" xfId="32753"/>
    <cellStyle name="SAPBEXHLevel3 4 3 2 3 2" xfId="32754"/>
    <cellStyle name="SAPBEXHLevel3 4 3 3" xfId="32755"/>
    <cellStyle name="SAPBEXHLevel3 4 3 3 2" xfId="32756"/>
    <cellStyle name="SAPBEXHLevel3 4 3 3 2 2" xfId="32757"/>
    <cellStyle name="SAPBEXHLevel3 4 3 3 2 2 2" xfId="32758"/>
    <cellStyle name="SAPBEXHLevel3 4 3 3 3" xfId="32759"/>
    <cellStyle name="SAPBEXHLevel3 4 3 3 3 2" xfId="32760"/>
    <cellStyle name="SAPBEXHLevel3 4 3 4" xfId="32761"/>
    <cellStyle name="SAPBEXHLevel3 4 3 4 2" xfId="32762"/>
    <cellStyle name="SAPBEXHLevel3 4 3 4 2 2" xfId="32763"/>
    <cellStyle name="SAPBEXHLevel3 4 3 4 2 2 2" xfId="32764"/>
    <cellStyle name="SAPBEXHLevel3 4 3 4 3" xfId="32765"/>
    <cellStyle name="SAPBEXHLevel3 4 3 4 3 2" xfId="32766"/>
    <cellStyle name="SAPBEXHLevel3 4 3 5" xfId="32767"/>
    <cellStyle name="SAPBEXHLevel3 4 3 5 2" xfId="32768"/>
    <cellStyle name="SAPBEXHLevel3 4 3 5 2 2" xfId="32769"/>
    <cellStyle name="SAPBEXHLevel3 4 3 5 2 2 2" xfId="32770"/>
    <cellStyle name="SAPBEXHLevel3 4 3 5 3" xfId="32771"/>
    <cellStyle name="SAPBEXHLevel3 4 3 5 3 2" xfId="32772"/>
    <cellStyle name="SAPBEXHLevel3 4 3 6" xfId="32773"/>
    <cellStyle name="SAPBEXHLevel3 4 3 6 2" xfId="32774"/>
    <cellStyle name="SAPBEXHLevel3 4 3 6 2 2" xfId="32775"/>
    <cellStyle name="SAPBEXHLevel3 4 3 6 2 2 2" xfId="32776"/>
    <cellStyle name="SAPBEXHLevel3 4 3 6 3" xfId="32777"/>
    <cellStyle name="SAPBEXHLevel3 4 3 6 3 2" xfId="32778"/>
    <cellStyle name="SAPBEXHLevel3 4 3 7" xfId="32779"/>
    <cellStyle name="SAPBEXHLevel3 4 3 7 2" xfId="32780"/>
    <cellStyle name="SAPBEXHLevel3 4 3 7 2 2" xfId="32781"/>
    <cellStyle name="SAPBEXHLevel3 4 3 7 2 2 2" xfId="32782"/>
    <cellStyle name="SAPBEXHLevel3 4 3 7 3" xfId="32783"/>
    <cellStyle name="SAPBEXHLevel3 4 3 7 3 2" xfId="32784"/>
    <cellStyle name="SAPBEXHLevel3 4 3 8" xfId="32785"/>
    <cellStyle name="SAPBEXHLevel3 4 3 8 2" xfId="32786"/>
    <cellStyle name="SAPBEXHLevel3 4 3 8 2 2" xfId="32787"/>
    <cellStyle name="SAPBEXHLevel3 4 3 9" xfId="32788"/>
    <cellStyle name="SAPBEXHLevel3 4 4" xfId="32789"/>
    <cellStyle name="SAPBEXHLevel3 4 4 2" xfId="32790"/>
    <cellStyle name="SAPBEXHLevel3 4 4 2 2" xfId="32791"/>
    <cellStyle name="SAPBEXHLevel3 4 4 2 2 2" xfId="32792"/>
    <cellStyle name="SAPBEXHLevel3 4 4 3" xfId="32793"/>
    <cellStyle name="SAPBEXHLevel3 4 4 3 2" xfId="32794"/>
    <cellStyle name="SAPBEXHLevel3 4 4 4" xfId="32795"/>
    <cellStyle name="SAPBEXHLevel3 4 5" xfId="32796"/>
    <cellStyle name="SAPBEXHLevel3 4 5 2" xfId="32797"/>
    <cellStyle name="SAPBEXHLevel3 4 5 2 2" xfId="32798"/>
    <cellStyle name="SAPBEXHLevel3 4 5 2 2 2" xfId="32799"/>
    <cellStyle name="SAPBEXHLevel3 4 5 3" xfId="32800"/>
    <cellStyle name="SAPBEXHLevel3 4 5 3 2" xfId="32801"/>
    <cellStyle name="SAPBEXHLevel3 4 5 4" xfId="32802"/>
    <cellStyle name="SAPBEXHLevel3 4 6" xfId="32803"/>
    <cellStyle name="SAPBEXHLevel3 4 6 2" xfId="32804"/>
    <cellStyle name="SAPBEXHLevel3 4 6 2 2" xfId="32805"/>
    <cellStyle name="SAPBEXHLevel3 4 6 2 2 2" xfId="32806"/>
    <cellStyle name="SAPBEXHLevel3 4 6 3" xfId="32807"/>
    <cellStyle name="SAPBEXHLevel3 4 6 3 2" xfId="32808"/>
    <cellStyle name="SAPBEXHLevel3 4 7" xfId="32809"/>
    <cellStyle name="SAPBEXHLevel3 4 7 2" xfId="32810"/>
    <cellStyle name="SAPBEXHLevel3 4 7 2 2" xfId="32811"/>
    <cellStyle name="SAPBEXHLevel3 4 7 2 2 2" xfId="32812"/>
    <cellStyle name="SAPBEXHLevel3 4 7 3" xfId="32813"/>
    <cellStyle name="SAPBEXHLevel3 4 7 3 2" xfId="32814"/>
    <cellStyle name="SAPBEXHLevel3 4 8" xfId="32815"/>
    <cellStyle name="SAPBEXHLevel3 4 8 2" xfId="32816"/>
    <cellStyle name="SAPBEXHLevel3 4 8 2 2" xfId="32817"/>
    <cellStyle name="SAPBEXHLevel3 4 8 2 2 2" xfId="32818"/>
    <cellStyle name="SAPBEXHLevel3 4 8 3" xfId="32819"/>
    <cellStyle name="SAPBEXHLevel3 4 8 3 2" xfId="32820"/>
    <cellStyle name="SAPBEXHLevel3 4 9" xfId="32821"/>
    <cellStyle name="SAPBEXHLevel3 4 9 2" xfId="32822"/>
    <cellStyle name="SAPBEXHLevel3 4 9 2 2" xfId="32823"/>
    <cellStyle name="SAPBEXHLevel3 4 9 2 2 2" xfId="32824"/>
    <cellStyle name="SAPBEXHLevel3 4 9 3" xfId="32825"/>
    <cellStyle name="SAPBEXHLevel3 4 9 3 2" xfId="32826"/>
    <cellStyle name="SAPBEXHLevel3 5" xfId="32827"/>
    <cellStyle name="SAPBEXHLevel3 5 10" xfId="32828"/>
    <cellStyle name="SAPBEXHLevel3 5 10 2" xfId="32829"/>
    <cellStyle name="SAPBEXHLevel3 5 10 2 2" xfId="32830"/>
    <cellStyle name="SAPBEXHLevel3 5 11" xfId="32831"/>
    <cellStyle name="SAPBEXHLevel3 5 11 2" xfId="32832"/>
    <cellStyle name="SAPBEXHLevel3 5 12" xfId="32833"/>
    <cellStyle name="SAPBEXHLevel3 5 2" xfId="32834"/>
    <cellStyle name="SAPBEXHLevel3 5 2 2" xfId="32835"/>
    <cellStyle name="SAPBEXHLevel3 5 2 2 2" xfId="32836"/>
    <cellStyle name="SAPBEXHLevel3 5 2 2 2 2" xfId="32837"/>
    <cellStyle name="SAPBEXHLevel3 5 2 2 2 2 2" xfId="32838"/>
    <cellStyle name="SAPBEXHLevel3 5 2 2 3" xfId="32839"/>
    <cellStyle name="SAPBEXHLevel3 5 2 2 3 2" xfId="32840"/>
    <cellStyle name="SAPBEXHLevel3 5 2 3" xfId="32841"/>
    <cellStyle name="SAPBEXHLevel3 5 2 3 2" xfId="32842"/>
    <cellStyle name="SAPBEXHLevel3 5 2 3 2 2" xfId="32843"/>
    <cellStyle name="SAPBEXHLevel3 5 2 3 2 2 2" xfId="32844"/>
    <cellStyle name="SAPBEXHLevel3 5 2 3 3" xfId="32845"/>
    <cellStyle name="SAPBEXHLevel3 5 2 3 3 2" xfId="32846"/>
    <cellStyle name="SAPBEXHLevel3 5 2 4" xfId="32847"/>
    <cellStyle name="SAPBEXHLevel3 5 2 4 2" xfId="32848"/>
    <cellStyle name="SAPBEXHLevel3 5 2 4 2 2" xfId="32849"/>
    <cellStyle name="SAPBEXHLevel3 5 2 4 2 2 2" xfId="32850"/>
    <cellStyle name="SAPBEXHLevel3 5 2 4 3" xfId="32851"/>
    <cellStyle name="SAPBEXHLevel3 5 2 4 3 2" xfId="32852"/>
    <cellStyle name="SAPBEXHLevel3 5 2 5" xfId="32853"/>
    <cellStyle name="SAPBEXHLevel3 5 2 5 2" xfId="32854"/>
    <cellStyle name="SAPBEXHLevel3 5 2 5 2 2" xfId="32855"/>
    <cellStyle name="SAPBEXHLevel3 5 2 5 2 2 2" xfId="32856"/>
    <cellStyle name="SAPBEXHLevel3 5 2 5 3" xfId="32857"/>
    <cellStyle name="SAPBEXHLevel3 5 2 5 3 2" xfId="32858"/>
    <cellStyle name="SAPBEXHLevel3 5 2 6" xfId="32859"/>
    <cellStyle name="SAPBEXHLevel3 5 2 6 2" xfId="32860"/>
    <cellStyle name="SAPBEXHLevel3 5 2 6 2 2" xfId="32861"/>
    <cellStyle name="SAPBEXHLevel3 5 2 6 2 2 2" xfId="32862"/>
    <cellStyle name="SAPBEXHLevel3 5 2 6 3" xfId="32863"/>
    <cellStyle name="SAPBEXHLevel3 5 2 6 3 2" xfId="32864"/>
    <cellStyle name="SAPBEXHLevel3 5 2 7" xfId="32865"/>
    <cellStyle name="SAPBEXHLevel3 5 2 7 2" xfId="32866"/>
    <cellStyle name="SAPBEXHLevel3 5 2 7 2 2" xfId="32867"/>
    <cellStyle name="SAPBEXHLevel3 5 2 7 2 2 2" xfId="32868"/>
    <cellStyle name="SAPBEXHLevel3 5 2 7 3" xfId="32869"/>
    <cellStyle name="SAPBEXHLevel3 5 2 7 3 2" xfId="32870"/>
    <cellStyle name="SAPBEXHLevel3 5 2 8" xfId="32871"/>
    <cellStyle name="SAPBEXHLevel3 5 2 8 2" xfId="32872"/>
    <cellStyle name="SAPBEXHLevel3 5 2 8 2 2" xfId="32873"/>
    <cellStyle name="SAPBEXHLevel3 5 2 9" xfId="32874"/>
    <cellStyle name="SAPBEXHLevel3 5 2 9 2" xfId="32875"/>
    <cellStyle name="SAPBEXHLevel3 5 3" xfId="32876"/>
    <cellStyle name="SAPBEXHLevel3 5 3 2" xfId="32877"/>
    <cellStyle name="SAPBEXHLevel3 5 3 2 2" xfId="32878"/>
    <cellStyle name="SAPBEXHLevel3 5 3 2 2 2" xfId="32879"/>
    <cellStyle name="SAPBEXHLevel3 5 3 2 2 2 2" xfId="32880"/>
    <cellStyle name="SAPBEXHLevel3 5 3 2 3" xfId="32881"/>
    <cellStyle name="SAPBEXHLevel3 5 3 2 3 2" xfId="32882"/>
    <cellStyle name="SAPBEXHLevel3 5 3 3" xfId="32883"/>
    <cellStyle name="SAPBEXHLevel3 5 3 3 2" xfId="32884"/>
    <cellStyle name="SAPBEXHLevel3 5 3 3 2 2" xfId="32885"/>
    <cellStyle name="SAPBEXHLevel3 5 3 3 2 2 2" xfId="32886"/>
    <cellStyle name="SAPBEXHLevel3 5 3 3 3" xfId="32887"/>
    <cellStyle name="SAPBEXHLevel3 5 3 3 3 2" xfId="32888"/>
    <cellStyle name="SAPBEXHLevel3 5 3 4" xfId="32889"/>
    <cellStyle name="SAPBEXHLevel3 5 3 4 2" xfId="32890"/>
    <cellStyle name="SAPBEXHLevel3 5 3 4 2 2" xfId="32891"/>
    <cellStyle name="SAPBEXHLevel3 5 3 4 2 2 2" xfId="32892"/>
    <cellStyle name="SAPBEXHLevel3 5 3 4 3" xfId="32893"/>
    <cellStyle name="SAPBEXHLevel3 5 3 4 3 2" xfId="32894"/>
    <cellStyle name="SAPBEXHLevel3 5 3 5" xfId="32895"/>
    <cellStyle name="SAPBEXHLevel3 5 3 5 2" xfId="32896"/>
    <cellStyle name="SAPBEXHLevel3 5 3 5 2 2" xfId="32897"/>
    <cellStyle name="SAPBEXHLevel3 5 3 5 2 2 2" xfId="32898"/>
    <cellStyle name="SAPBEXHLevel3 5 3 5 3" xfId="32899"/>
    <cellStyle name="SAPBEXHLevel3 5 3 5 3 2" xfId="32900"/>
    <cellStyle name="SAPBEXHLevel3 5 3 6" xfId="32901"/>
    <cellStyle name="SAPBEXHLevel3 5 3 6 2" xfId="32902"/>
    <cellStyle name="SAPBEXHLevel3 5 3 6 2 2" xfId="32903"/>
    <cellStyle name="SAPBEXHLevel3 5 3 6 2 2 2" xfId="32904"/>
    <cellStyle name="SAPBEXHLevel3 5 3 6 3" xfId="32905"/>
    <cellStyle name="SAPBEXHLevel3 5 3 6 3 2" xfId="32906"/>
    <cellStyle name="SAPBEXHLevel3 5 3 7" xfId="32907"/>
    <cellStyle name="SAPBEXHLevel3 5 3 7 2" xfId="32908"/>
    <cellStyle name="SAPBEXHLevel3 5 3 7 2 2" xfId="32909"/>
    <cellStyle name="SAPBEXHLevel3 5 3 7 2 2 2" xfId="32910"/>
    <cellStyle name="SAPBEXHLevel3 5 3 7 3" xfId="32911"/>
    <cellStyle name="SAPBEXHLevel3 5 3 7 3 2" xfId="32912"/>
    <cellStyle name="SAPBEXHLevel3 5 3 8" xfId="32913"/>
    <cellStyle name="SAPBEXHLevel3 5 3 8 2" xfId="32914"/>
    <cellStyle name="SAPBEXHLevel3 5 3 8 2 2" xfId="32915"/>
    <cellStyle name="SAPBEXHLevel3 5 4" xfId="32916"/>
    <cellStyle name="SAPBEXHLevel3 5 4 2" xfId="32917"/>
    <cellStyle name="SAPBEXHLevel3 5 4 2 2" xfId="32918"/>
    <cellStyle name="SAPBEXHLevel3 5 4 2 2 2" xfId="32919"/>
    <cellStyle name="SAPBEXHLevel3 5 4 3" xfId="32920"/>
    <cellStyle name="SAPBEXHLevel3 5 4 3 2" xfId="32921"/>
    <cellStyle name="SAPBEXHLevel3 5 5" xfId="32922"/>
    <cellStyle name="SAPBEXHLevel3 5 5 2" xfId="32923"/>
    <cellStyle name="SAPBEXHLevel3 5 5 2 2" xfId="32924"/>
    <cellStyle name="SAPBEXHLevel3 5 5 2 2 2" xfId="32925"/>
    <cellStyle name="SAPBEXHLevel3 5 5 3" xfId="32926"/>
    <cellStyle name="SAPBEXHLevel3 5 5 3 2" xfId="32927"/>
    <cellStyle name="SAPBEXHLevel3 5 6" xfId="32928"/>
    <cellStyle name="SAPBEXHLevel3 5 6 2" xfId="32929"/>
    <cellStyle name="SAPBEXHLevel3 5 6 2 2" xfId="32930"/>
    <cellStyle name="SAPBEXHLevel3 5 6 2 2 2" xfId="32931"/>
    <cellStyle name="SAPBEXHLevel3 5 6 3" xfId="32932"/>
    <cellStyle name="SAPBEXHLevel3 5 6 3 2" xfId="32933"/>
    <cellStyle name="SAPBEXHLevel3 5 7" xfId="32934"/>
    <cellStyle name="SAPBEXHLevel3 5 7 2" xfId="32935"/>
    <cellStyle name="SAPBEXHLevel3 5 7 2 2" xfId="32936"/>
    <cellStyle name="SAPBEXHLevel3 5 7 2 2 2" xfId="32937"/>
    <cellStyle name="SAPBEXHLevel3 5 7 3" xfId="32938"/>
    <cellStyle name="SAPBEXHLevel3 5 7 3 2" xfId="32939"/>
    <cellStyle name="SAPBEXHLevel3 5 8" xfId="32940"/>
    <cellStyle name="SAPBEXHLevel3 5 8 2" xfId="32941"/>
    <cellStyle name="SAPBEXHLevel3 5 8 2 2" xfId="32942"/>
    <cellStyle name="SAPBEXHLevel3 5 8 2 2 2" xfId="32943"/>
    <cellStyle name="SAPBEXHLevel3 5 8 3" xfId="32944"/>
    <cellStyle name="SAPBEXHLevel3 5 8 3 2" xfId="32945"/>
    <cellStyle name="SAPBEXHLevel3 5 9" xfId="32946"/>
    <cellStyle name="SAPBEXHLevel3 5 9 2" xfId="32947"/>
    <cellStyle name="SAPBEXHLevel3 5 9 2 2" xfId="32948"/>
    <cellStyle name="SAPBEXHLevel3 5 9 2 2 2" xfId="32949"/>
    <cellStyle name="SAPBEXHLevel3 5 9 3" xfId="32950"/>
    <cellStyle name="SAPBEXHLevel3 5 9 3 2" xfId="32951"/>
    <cellStyle name="SAPBEXHLevel3 6" xfId="32952"/>
    <cellStyle name="SAPBEXHLevel3 6 10" xfId="32953"/>
    <cellStyle name="SAPBEXHLevel3 6 10 2" xfId="32954"/>
    <cellStyle name="SAPBEXHLevel3 6 11" xfId="32955"/>
    <cellStyle name="SAPBEXHLevel3 6 2" xfId="32956"/>
    <cellStyle name="SAPBEXHLevel3 6 2 10" xfId="32957"/>
    <cellStyle name="SAPBEXHLevel3 6 2 10 2" xfId="32958"/>
    <cellStyle name="SAPBEXHLevel3 6 2 2" xfId="32959"/>
    <cellStyle name="SAPBEXHLevel3 6 2 2 2" xfId="32960"/>
    <cellStyle name="SAPBEXHLevel3 6 2 2 2 2" xfId="32961"/>
    <cellStyle name="SAPBEXHLevel3 6 2 2 2 2 2" xfId="32962"/>
    <cellStyle name="SAPBEXHLevel3 6 2 2 2 2 2 2" xfId="32963"/>
    <cellStyle name="SAPBEXHLevel3 6 2 2 2 3" xfId="32964"/>
    <cellStyle name="SAPBEXHLevel3 6 2 2 2 3 2" xfId="32965"/>
    <cellStyle name="SAPBEXHLevel3 6 2 2 3" xfId="32966"/>
    <cellStyle name="SAPBEXHLevel3 6 2 2 3 2" xfId="32967"/>
    <cellStyle name="SAPBEXHLevel3 6 2 2 3 2 2" xfId="32968"/>
    <cellStyle name="SAPBEXHLevel3 6 2 2 3 2 2 2" xfId="32969"/>
    <cellStyle name="SAPBEXHLevel3 6 2 2 3 3" xfId="32970"/>
    <cellStyle name="SAPBEXHLevel3 6 2 2 3 3 2" xfId="32971"/>
    <cellStyle name="SAPBEXHLevel3 6 2 2 4" xfId="32972"/>
    <cellStyle name="SAPBEXHLevel3 6 2 2 4 2" xfId="32973"/>
    <cellStyle name="SAPBEXHLevel3 6 2 2 4 2 2" xfId="32974"/>
    <cellStyle name="SAPBEXHLevel3 6 2 2 4 2 2 2" xfId="32975"/>
    <cellStyle name="SAPBEXHLevel3 6 2 2 4 3" xfId="32976"/>
    <cellStyle name="SAPBEXHLevel3 6 2 2 4 3 2" xfId="32977"/>
    <cellStyle name="SAPBEXHLevel3 6 2 2 5" xfId="32978"/>
    <cellStyle name="SAPBEXHLevel3 6 2 2 5 2" xfId="32979"/>
    <cellStyle name="SAPBEXHLevel3 6 2 2 5 2 2" xfId="32980"/>
    <cellStyle name="SAPBEXHLevel3 6 2 2 5 2 2 2" xfId="32981"/>
    <cellStyle name="SAPBEXHLevel3 6 2 2 5 3" xfId="32982"/>
    <cellStyle name="SAPBEXHLevel3 6 2 2 5 3 2" xfId="32983"/>
    <cellStyle name="SAPBEXHLevel3 6 2 2 6" xfId="32984"/>
    <cellStyle name="SAPBEXHLevel3 6 2 2 6 2" xfId="32985"/>
    <cellStyle name="SAPBEXHLevel3 6 2 2 6 2 2" xfId="32986"/>
    <cellStyle name="SAPBEXHLevel3 6 2 2 6 2 2 2" xfId="32987"/>
    <cellStyle name="SAPBEXHLevel3 6 2 2 6 3" xfId="32988"/>
    <cellStyle name="SAPBEXHLevel3 6 2 2 6 3 2" xfId="32989"/>
    <cellStyle name="SAPBEXHLevel3 6 2 2 7" xfId="32990"/>
    <cellStyle name="SAPBEXHLevel3 6 2 2 7 2" xfId="32991"/>
    <cellStyle name="SAPBEXHLevel3 6 2 2 7 2 2" xfId="32992"/>
    <cellStyle name="SAPBEXHLevel3 6 2 2 7 2 2 2" xfId="32993"/>
    <cellStyle name="SAPBEXHLevel3 6 2 2 7 3" xfId="32994"/>
    <cellStyle name="SAPBEXHLevel3 6 2 2 7 3 2" xfId="32995"/>
    <cellStyle name="SAPBEXHLevel3 6 2 2 8" xfId="32996"/>
    <cellStyle name="SAPBEXHLevel3 6 2 2 8 2" xfId="32997"/>
    <cellStyle name="SAPBEXHLevel3 6 2 2 8 2 2" xfId="32998"/>
    <cellStyle name="SAPBEXHLevel3 6 2 2 9" xfId="32999"/>
    <cellStyle name="SAPBEXHLevel3 6 2 2 9 2" xfId="33000"/>
    <cellStyle name="SAPBEXHLevel3 6 2 3" xfId="33001"/>
    <cellStyle name="SAPBEXHLevel3 6 2 3 2" xfId="33002"/>
    <cellStyle name="SAPBEXHLevel3 6 2 3 2 2" xfId="33003"/>
    <cellStyle name="SAPBEXHLevel3 6 2 3 2 2 2" xfId="33004"/>
    <cellStyle name="SAPBEXHLevel3 6 2 3 3" xfId="33005"/>
    <cellStyle name="SAPBEXHLevel3 6 2 3 3 2" xfId="33006"/>
    <cellStyle name="SAPBEXHLevel3 6 2 4" xfId="33007"/>
    <cellStyle name="SAPBEXHLevel3 6 2 4 2" xfId="33008"/>
    <cellStyle name="SAPBEXHLevel3 6 2 4 2 2" xfId="33009"/>
    <cellStyle name="SAPBEXHLevel3 6 2 4 2 2 2" xfId="33010"/>
    <cellStyle name="SAPBEXHLevel3 6 2 4 3" xfId="33011"/>
    <cellStyle name="SAPBEXHLevel3 6 2 4 3 2" xfId="33012"/>
    <cellStyle name="SAPBEXHLevel3 6 2 5" xfId="33013"/>
    <cellStyle name="SAPBEXHLevel3 6 2 5 2" xfId="33014"/>
    <cellStyle name="SAPBEXHLevel3 6 2 5 2 2" xfId="33015"/>
    <cellStyle name="SAPBEXHLevel3 6 2 5 2 2 2" xfId="33016"/>
    <cellStyle name="SAPBEXHLevel3 6 2 5 3" xfId="33017"/>
    <cellStyle name="SAPBEXHLevel3 6 2 5 3 2" xfId="33018"/>
    <cellStyle name="SAPBEXHLevel3 6 2 6" xfId="33019"/>
    <cellStyle name="SAPBEXHLevel3 6 2 6 2" xfId="33020"/>
    <cellStyle name="SAPBEXHLevel3 6 2 6 2 2" xfId="33021"/>
    <cellStyle name="SAPBEXHLevel3 6 2 6 2 2 2" xfId="33022"/>
    <cellStyle name="SAPBEXHLevel3 6 2 6 3" xfId="33023"/>
    <cellStyle name="SAPBEXHLevel3 6 2 6 3 2" xfId="33024"/>
    <cellStyle name="SAPBEXHLevel3 6 2 7" xfId="33025"/>
    <cellStyle name="SAPBEXHLevel3 6 2 7 2" xfId="33026"/>
    <cellStyle name="SAPBEXHLevel3 6 2 7 2 2" xfId="33027"/>
    <cellStyle name="SAPBEXHLevel3 6 2 7 2 2 2" xfId="33028"/>
    <cellStyle name="SAPBEXHLevel3 6 2 7 3" xfId="33029"/>
    <cellStyle name="SAPBEXHLevel3 6 2 7 3 2" xfId="33030"/>
    <cellStyle name="SAPBEXHLevel3 6 2 8" xfId="33031"/>
    <cellStyle name="SAPBEXHLevel3 6 2 8 2" xfId="33032"/>
    <cellStyle name="SAPBEXHLevel3 6 2 8 2 2" xfId="33033"/>
    <cellStyle name="SAPBEXHLevel3 6 2 8 2 2 2" xfId="33034"/>
    <cellStyle name="SAPBEXHLevel3 6 2 8 3" xfId="33035"/>
    <cellStyle name="SAPBEXHLevel3 6 2 8 3 2" xfId="33036"/>
    <cellStyle name="SAPBEXHLevel3 6 2 9" xfId="33037"/>
    <cellStyle name="SAPBEXHLevel3 6 2 9 2" xfId="33038"/>
    <cellStyle name="SAPBEXHLevel3 6 2 9 2 2" xfId="33039"/>
    <cellStyle name="SAPBEXHLevel3 6 3" xfId="33040"/>
    <cellStyle name="SAPBEXHLevel3 6 3 2" xfId="33041"/>
    <cellStyle name="SAPBEXHLevel3 6 3 2 2" xfId="33042"/>
    <cellStyle name="SAPBEXHLevel3 6 3 2 2 2" xfId="33043"/>
    <cellStyle name="SAPBEXHLevel3 6 3 3" xfId="33044"/>
    <cellStyle name="SAPBEXHLevel3 6 3 3 2" xfId="33045"/>
    <cellStyle name="SAPBEXHLevel3 6 4" xfId="33046"/>
    <cellStyle name="SAPBEXHLevel3 6 4 2" xfId="33047"/>
    <cellStyle name="SAPBEXHLevel3 6 4 2 2" xfId="33048"/>
    <cellStyle name="SAPBEXHLevel3 6 4 2 2 2" xfId="33049"/>
    <cellStyle name="SAPBEXHLevel3 6 4 3" xfId="33050"/>
    <cellStyle name="SAPBEXHLevel3 6 4 3 2" xfId="33051"/>
    <cellStyle name="SAPBEXHLevel3 6 5" xfId="33052"/>
    <cellStyle name="SAPBEXHLevel3 6 5 2" xfId="33053"/>
    <cellStyle name="SAPBEXHLevel3 6 5 2 2" xfId="33054"/>
    <cellStyle name="SAPBEXHLevel3 6 5 2 2 2" xfId="33055"/>
    <cellStyle name="SAPBEXHLevel3 6 5 3" xfId="33056"/>
    <cellStyle name="SAPBEXHLevel3 6 5 3 2" xfId="33057"/>
    <cellStyle name="SAPBEXHLevel3 6 6" xfId="33058"/>
    <cellStyle name="SAPBEXHLevel3 6 6 2" xfId="33059"/>
    <cellStyle name="SAPBEXHLevel3 6 6 2 2" xfId="33060"/>
    <cellStyle name="SAPBEXHLevel3 6 6 2 2 2" xfId="33061"/>
    <cellStyle name="SAPBEXHLevel3 6 6 3" xfId="33062"/>
    <cellStyle name="SAPBEXHLevel3 6 6 3 2" xfId="33063"/>
    <cellStyle name="SAPBEXHLevel3 6 7" xfId="33064"/>
    <cellStyle name="SAPBEXHLevel3 6 7 2" xfId="33065"/>
    <cellStyle name="SAPBEXHLevel3 6 7 2 2" xfId="33066"/>
    <cellStyle name="SAPBEXHLevel3 6 7 2 2 2" xfId="33067"/>
    <cellStyle name="SAPBEXHLevel3 6 7 3" xfId="33068"/>
    <cellStyle name="SAPBEXHLevel3 6 7 3 2" xfId="33069"/>
    <cellStyle name="SAPBEXHLevel3 6 8" xfId="33070"/>
    <cellStyle name="SAPBEXHLevel3 6 8 2" xfId="33071"/>
    <cellStyle name="SAPBEXHLevel3 6 8 2 2" xfId="33072"/>
    <cellStyle name="SAPBEXHLevel3 6 8 2 2 2" xfId="33073"/>
    <cellStyle name="SAPBEXHLevel3 6 8 3" xfId="33074"/>
    <cellStyle name="SAPBEXHLevel3 6 8 3 2" xfId="33075"/>
    <cellStyle name="SAPBEXHLevel3 6 9" xfId="33076"/>
    <cellStyle name="SAPBEXHLevel3 6 9 2" xfId="33077"/>
    <cellStyle name="SAPBEXHLevel3 6 9 2 2" xfId="33078"/>
    <cellStyle name="SAPBEXHLevel3 7" xfId="33079"/>
    <cellStyle name="SAPBEXHLevel3 7 2" xfId="33080"/>
    <cellStyle name="SAPBEXHLevel3 7 2 2" xfId="33081"/>
    <cellStyle name="SAPBEXHLevel3 7 2 2 2" xfId="33082"/>
    <cellStyle name="SAPBEXHLevel3 7 2 2 2 2" xfId="33083"/>
    <cellStyle name="SAPBEXHLevel3 7 2 3" xfId="33084"/>
    <cellStyle name="SAPBEXHLevel3 7 2 3 2" xfId="33085"/>
    <cellStyle name="SAPBEXHLevel3 7 3" xfId="33086"/>
    <cellStyle name="SAPBEXHLevel3 7 3 2" xfId="33087"/>
    <cellStyle name="SAPBEXHLevel3 7 3 2 2" xfId="33088"/>
    <cellStyle name="SAPBEXHLevel3 7 3 2 2 2" xfId="33089"/>
    <cellStyle name="SAPBEXHLevel3 7 3 3" xfId="33090"/>
    <cellStyle name="SAPBEXHLevel3 7 3 3 2" xfId="33091"/>
    <cellStyle name="SAPBEXHLevel3 7 4" xfId="33092"/>
    <cellStyle name="SAPBEXHLevel3 7 4 2" xfId="33093"/>
    <cellStyle name="SAPBEXHLevel3 7 4 2 2" xfId="33094"/>
    <cellStyle name="SAPBEXHLevel3 7 4 2 2 2" xfId="33095"/>
    <cellStyle name="SAPBEXHLevel3 7 4 3" xfId="33096"/>
    <cellStyle name="SAPBEXHLevel3 7 4 3 2" xfId="33097"/>
    <cellStyle name="SAPBEXHLevel3 7 5" xfId="33098"/>
    <cellStyle name="SAPBEXHLevel3 7 5 2" xfId="33099"/>
    <cellStyle name="SAPBEXHLevel3 7 5 2 2" xfId="33100"/>
    <cellStyle name="SAPBEXHLevel3 7 5 2 2 2" xfId="33101"/>
    <cellStyle name="SAPBEXHLevel3 7 5 3" xfId="33102"/>
    <cellStyle name="SAPBEXHLevel3 7 5 3 2" xfId="33103"/>
    <cellStyle name="SAPBEXHLevel3 7 6" xfId="33104"/>
    <cellStyle name="SAPBEXHLevel3 7 6 2" xfId="33105"/>
    <cellStyle name="SAPBEXHLevel3 7 6 2 2" xfId="33106"/>
    <cellStyle name="SAPBEXHLevel3 7 6 2 2 2" xfId="33107"/>
    <cellStyle name="SAPBEXHLevel3 7 6 3" xfId="33108"/>
    <cellStyle name="SAPBEXHLevel3 7 6 3 2" xfId="33109"/>
    <cellStyle name="SAPBEXHLevel3 7 7" xfId="33110"/>
    <cellStyle name="SAPBEXHLevel3 7 7 2" xfId="33111"/>
    <cellStyle name="SAPBEXHLevel3 7 7 2 2" xfId="33112"/>
    <cellStyle name="SAPBEXHLevel3 7 7 2 2 2" xfId="33113"/>
    <cellStyle name="SAPBEXHLevel3 7 7 3" xfId="33114"/>
    <cellStyle name="SAPBEXHLevel3 7 7 3 2" xfId="33115"/>
    <cellStyle name="SAPBEXHLevel3 7 8" xfId="33116"/>
    <cellStyle name="SAPBEXHLevel3 7 8 2" xfId="33117"/>
    <cellStyle name="SAPBEXHLevel3 7 8 2 2" xfId="33118"/>
    <cellStyle name="SAPBEXHLevel3 7 9" xfId="33119"/>
    <cellStyle name="SAPBEXHLevel3 8" xfId="33120"/>
    <cellStyle name="SAPBEXHLevel3 8 2" xfId="33121"/>
    <cellStyle name="SAPBEXHLevel3 8 2 2" xfId="33122"/>
    <cellStyle name="SAPBEXHLevel3 8 2 2 2" xfId="33123"/>
    <cellStyle name="SAPBEXHLevel3 8 2 2 2 2" xfId="33124"/>
    <cellStyle name="SAPBEXHLevel3 8 2 3" xfId="33125"/>
    <cellStyle name="SAPBEXHLevel3 8 2 3 2" xfId="33126"/>
    <cellStyle name="SAPBEXHLevel3 8 3" xfId="33127"/>
    <cellStyle name="SAPBEXHLevel3 8 3 2" xfId="33128"/>
    <cellStyle name="SAPBEXHLevel3 8 3 2 2" xfId="33129"/>
    <cellStyle name="SAPBEXHLevel3 8 3 2 2 2" xfId="33130"/>
    <cellStyle name="SAPBEXHLevel3 8 3 3" xfId="33131"/>
    <cellStyle name="SAPBEXHLevel3 8 3 3 2" xfId="33132"/>
    <cellStyle name="SAPBEXHLevel3 8 4" xfId="33133"/>
    <cellStyle name="SAPBEXHLevel3 8 4 2" xfId="33134"/>
    <cellStyle name="SAPBEXHLevel3 8 4 2 2" xfId="33135"/>
    <cellStyle name="SAPBEXHLevel3 8 4 2 2 2" xfId="33136"/>
    <cellStyle name="SAPBEXHLevel3 8 4 3" xfId="33137"/>
    <cellStyle name="SAPBEXHLevel3 8 4 3 2" xfId="33138"/>
    <cellStyle name="SAPBEXHLevel3 8 5" xfId="33139"/>
    <cellStyle name="SAPBEXHLevel3 8 5 2" xfId="33140"/>
    <cellStyle name="SAPBEXHLevel3 8 5 2 2" xfId="33141"/>
    <cellStyle name="SAPBEXHLevel3 8 5 2 2 2" xfId="33142"/>
    <cellStyle name="SAPBEXHLevel3 8 5 3" xfId="33143"/>
    <cellStyle name="SAPBEXHLevel3 8 5 3 2" xfId="33144"/>
    <cellStyle name="SAPBEXHLevel3 8 6" xfId="33145"/>
    <cellStyle name="SAPBEXHLevel3 8 6 2" xfId="33146"/>
    <cellStyle name="SAPBEXHLevel3 8 6 2 2" xfId="33147"/>
    <cellStyle name="SAPBEXHLevel3 8 6 2 2 2" xfId="33148"/>
    <cellStyle name="SAPBEXHLevel3 8 6 3" xfId="33149"/>
    <cellStyle name="SAPBEXHLevel3 8 6 3 2" xfId="33150"/>
    <cellStyle name="SAPBEXHLevel3 8 7" xfId="33151"/>
    <cellStyle name="SAPBEXHLevel3 8 7 2" xfId="33152"/>
    <cellStyle name="SAPBEXHLevel3 8 7 2 2" xfId="33153"/>
    <cellStyle name="SAPBEXHLevel3 8 7 2 2 2" xfId="33154"/>
    <cellStyle name="SAPBEXHLevel3 8 7 3" xfId="33155"/>
    <cellStyle name="SAPBEXHLevel3 8 7 3 2" xfId="33156"/>
    <cellStyle name="SAPBEXHLevel3 8 8" xfId="33157"/>
    <cellStyle name="SAPBEXHLevel3 8 8 2" xfId="33158"/>
    <cellStyle name="SAPBEXHLevel3 8 8 2 2" xfId="33159"/>
    <cellStyle name="SAPBEXHLevel3 8 9" xfId="33160"/>
    <cellStyle name="SAPBEXHLevel3 9" xfId="33161"/>
    <cellStyle name="SAPBEXHLevel3 9 2" xfId="33162"/>
    <cellStyle name="SAPBEXHLevel3 9 2 2" xfId="33163"/>
    <cellStyle name="SAPBEXHLevel3 9 2 2 2" xfId="33164"/>
    <cellStyle name="SAPBEXHLevel3 9 2 2 2 2" xfId="33165"/>
    <cellStyle name="SAPBEXHLevel3 9 2 3" xfId="33166"/>
    <cellStyle name="SAPBEXHLevel3 9 2 3 2" xfId="33167"/>
    <cellStyle name="SAPBEXHLevel3 9 3" xfId="33168"/>
    <cellStyle name="SAPBEXHLevel3 9 3 2" xfId="33169"/>
    <cellStyle name="SAPBEXHLevel3 9 3 2 2" xfId="33170"/>
    <cellStyle name="SAPBEXHLevel3 9 3 2 2 2" xfId="33171"/>
    <cellStyle name="SAPBEXHLevel3 9 3 3" xfId="33172"/>
    <cellStyle name="SAPBEXHLevel3 9 3 3 2" xfId="33173"/>
    <cellStyle name="SAPBEXHLevel3 9 4" xfId="33174"/>
    <cellStyle name="SAPBEXHLevel3 9 4 2" xfId="33175"/>
    <cellStyle name="SAPBEXHLevel3 9 4 2 2" xfId="33176"/>
    <cellStyle name="SAPBEXHLevel3 9 4 2 2 2" xfId="33177"/>
    <cellStyle name="SAPBEXHLevel3 9 4 3" xfId="33178"/>
    <cellStyle name="SAPBEXHLevel3 9 4 3 2" xfId="33179"/>
    <cellStyle name="SAPBEXHLevel3 9 5" xfId="33180"/>
    <cellStyle name="SAPBEXHLevel3 9 5 2" xfId="33181"/>
    <cellStyle name="SAPBEXHLevel3 9 5 2 2" xfId="33182"/>
    <cellStyle name="SAPBEXHLevel3 9 5 2 2 2" xfId="33183"/>
    <cellStyle name="SAPBEXHLevel3 9 5 3" xfId="33184"/>
    <cellStyle name="SAPBEXHLevel3 9 5 3 2" xfId="33185"/>
    <cellStyle name="SAPBEXHLevel3 9 6" xfId="33186"/>
    <cellStyle name="SAPBEXHLevel3 9 6 2" xfId="33187"/>
    <cellStyle name="SAPBEXHLevel3 9 6 2 2" xfId="33188"/>
    <cellStyle name="SAPBEXHLevel3 9 6 2 2 2" xfId="33189"/>
    <cellStyle name="SAPBEXHLevel3 9 6 3" xfId="33190"/>
    <cellStyle name="SAPBEXHLevel3 9 6 3 2" xfId="33191"/>
    <cellStyle name="SAPBEXHLevel3 9 7" xfId="33192"/>
    <cellStyle name="SAPBEXHLevel3 9 7 2" xfId="33193"/>
    <cellStyle name="SAPBEXHLevel3 9 7 2 2" xfId="33194"/>
    <cellStyle name="SAPBEXHLevel3 9 7 2 2 2" xfId="33195"/>
    <cellStyle name="SAPBEXHLevel3 9 7 3" xfId="33196"/>
    <cellStyle name="SAPBEXHLevel3 9 7 3 2" xfId="33197"/>
    <cellStyle name="SAPBEXHLevel3 9 8" xfId="33198"/>
    <cellStyle name="SAPBEXHLevel3 9 8 2" xfId="33199"/>
    <cellStyle name="SAPBEXHLevel3 9 8 2 2" xfId="33200"/>
    <cellStyle name="SAPBEXHLevel3 9 9" xfId="33201"/>
    <cellStyle name="SAPBEXHLevel3_010612 Dec Actuals" xfId="33202"/>
    <cellStyle name="SAPBEXHLevel3X" xfId="3162"/>
    <cellStyle name="SAPBEXHLevel3X 10" xfId="33204"/>
    <cellStyle name="SAPBEXHLevel3X 10 2" xfId="33205"/>
    <cellStyle name="SAPBEXHLevel3X 10 2 2" xfId="33206"/>
    <cellStyle name="SAPBEXHLevel3X 10 2 2 2" xfId="33207"/>
    <cellStyle name="SAPBEXHLevel3X 10 3" xfId="33208"/>
    <cellStyle name="SAPBEXHLevel3X 10 3 2" xfId="33209"/>
    <cellStyle name="SAPBEXHLevel3X 11" xfId="33210"/>
    <cellStyle name="SAPBEXHLevel3X 11 2" xfId="33211"/>
    <cellStyle name="SAPBEXHLevel3X 11 2 2" xfId="33212"/>
    <cellStyle name="SAPBEXHLevel3X 12" xfId="33213"/>
    <cellStyle name="SAPBEXHLevel3X 12 2" xfId="33214"/>
    <cellStyle name="SAPBEXHLevel3X 13" xfId="33215"/>
    <cellStyle name="SAPBEXHLevel3X 14" xfId="33216"/>
    <cellStyle name="SAPBEXHLevel3X 15" xfId="33217"/>
    <cellStyle name="SAPBEXHLevel3X 16" xfId="33203"/>
    <cellStyle name="SAPBEXHLevel3X 2" xfId="3163"/>
    <cellStyle name="SAPBEXHLevel3X 2 10" xfId="33218"/>
    <cellStyle name="SAPBEXHLevel3X 2 10 2" xfId="33219"/>
    <cellStyle name="SAPBEXHLevel3X 2 11" xfId="33220"/>
    <cellStyle name="SAPBEXHLevel3X 2 12" xfId="33221"/>
    <cellStyle name="SAPBEXHLevel3X 2 2" xfId="33222"/>
    <cellStyle name="SAPBEXHLevel3X 2 2 10" xfId="33223"/>
    <cellStyle name="SAPBEXHLevel3X 2 2 2" xfId="33224"/>
    <cellStyle name="SAPBEXHLevel3X 2 2 2 2" xfId="33225"/>
    <cellStyle name="SAPBEXHLevel3X 2 2 2 2 2" xfId="33226"/>
    <cellStyle name="SAPBEXHLevel3X 2 2 2 2 2 2" xfId="33227"/>
    <cellStyle name="SAPBEXHLevel3X 2 2 2 3" xfId="33228"/>
    <cellStyle name="SAPBEXHLevel3X 2 2 2 3 2" xfId="33229"/>
    <cellStyle name="SAPBEXHLevel3X 2 2 2 4" xfId="33230"/>
    <cellStyle name="SAPBEXHLevel3X 2 2 3" xfId="33231"/>
    <cellStyle name="SAPBEXHLevel3X 2 2 3 2" xfId="33232"/>
    <cellStyle name="SAPBEXHLevel3X 2 2 3 2 2" xfId="33233"/>
    <cellStyle name="SAPBEXHLevel3X 2 2 3 2 2 2" xfId="33234"/>
    <cellStyle name="SAPBEXHLevel3X 2 2 3 3" xfId="33235"/>
    <cellStyle name="SAPBEXHLevel3X 2 2 3 3 2" xfId="33236"/>
    <cellStyle name="SAPBEXHLevel3X 2 2 4" xfId="33237"/>
    <cellStyle name="SAPBEXHLevel3X 2 2 4 2" xfId="33238"/>
    <cellStyle name="SAPBEXHLevel3X 2 2 4 2 2" xfId="33239"/>
    <cellStyle name="SAPBEXHLevel3X 2 2 4 2 2 2" xfId="33240"/>
    <cellStyle name="SAPBEXHLevel3X 2 2 4 3" xfId="33241"/>
    <cellStyle name="SAPBEXHLevel3X 2 2 4 3 2" xfId="33242"/>
    <cellStyle name="SAPBEXHLevel3X 2 2 5" xfId="33243"/>
    <cellStyle name="SAPBEXHLevel3X 2 2 5 2" xfId="33244"/>
    <cellStyle name="SAPBEXHLevel3X 2 2 5 2 2" xfId="33245"/>
    <cellStyle name="SAPBEXHLevel3X 2 2 5 2 2 2" xfId="33246"/>
    <cellStyle name="SAPBEXHLevel3X 2 2 5 3" xfId="33247"/>
    <cellStyle name="SAPBEXHLevel3X 2 2 5 3 2" xfId="33248"/>
    <cellStyle name="SAPBEXHLevel3X 2 2 6" xfId="33249"/>
    <cellStyle name="SAPBEXHLevel3X 2 2 6 2" xfId="33250"/>
    <cellStyle name="SAPBEXHLevel3X 2 2 6 2 2" xfId="33251"/>
    <cellStyle name="SAPBEXHLevel3X 2 2 6 2 2 2" xfId="33252"/>
    <cellStyle name="SAPBEXHLevel3X 2 2 6 3" xfId="33253"/>
    <cellStyle name="SAPBEXHLevel3X 2 2 6 3 2" xfId="33254"/>
    <cellStyle name="SAPBEXHLevel3X 2 2 7" xfId="33255"/>
    <cellStyle name="SAPBEXHLevel3X 2 2 7 2" xfId="33256"/>
    <cellStyle name="SAPBEXHLevel3X 2 2 7 2 2" xfId="33257"/>
    <cellStyle name="SAPBEXHLevel3X 2 2 7 2 2 2" xfId="33258"/>
    <cellStyle name="SAPBEXHLevel3X 2 2 7 3" xfId="33259"/>
    <cellStyle name="SAPBEXHLevel3X 2 2 7 3 2" xfId="33260"/>
    <cellStyle name="SAPBEXHLevel3X 2 2 8" xfId="33261"/>
    <cellStyle name="SAPBEXHLevel3X 2 2 8 2" xfId="33262"/>
    <cellStyle name="SAPBEXHLevel3X 2 2 8 2 2" xfId="33263"/>
    <cellStyle name="SAPBEXHLevel3X 2 2 9" xfId="33264"/>
    <cellStyle name="SAPBEXHLevel3X 2 2 9 2" xfId="33265"/>
    <cellStyle name="SAPBEXHLevel3X 2 3" xfId="33266"/>
    <cellStyle name="SAPBEXHLevel3X 2 3 2" xfId="33267"/>
    <cellStyle name="SAPBEXHLevel3X 2 3 2 2" xfId="33268"/>
    <cellStyle name="SAPBEXHLevel3X 2 3 2 2 2" xfId="33269"/>
    <cellStyle name="SAPBEXHLevel3X 2 3 2 3" xfId="33270"/>
    <cellStyle name="SAPBEXHLevel3X 2 3 3" xfId="33271"/>
    <cellStyle name="SAPBEXHLevel3X 2 3 3 2" xfId="33272"/>
    <cellStyle name="SAPBEXHLevel3X 2 3 4" xfId="33273"/>
    <cellStyle name="SAPBEXHLevel3X 2 4" xfId="33274"/>
    <cellStyle name="SAPBEXHLevel3X 2 4 2" xfId="33275"/>
    <cellStyle name="SAPBEXHLevel3X 2 4 2 2" xfId="33276"/>
    <cellStyle name="SAPBEXHLevel3X 2 4 2 2 2" xfId="33277"/>
    <cellStyle name="SAPBEXHLevel3X 2 4 2 3" xfId="33278"/>
    <cellStyle name="SAPBEXHLevel3X 2 4 3" xfId="33279"/>
    <cellStyle name="SAPBEXHLevel3X 2 4 3 2" xfId="33280"/>
    <cellStyle name="SAPBEXHLevel3X 2 4 4" xfId="33281"/>
    <cellStyle name="SAPBEXHLevel3X 2 5" xfId="33282"/>
    <cellStyle name="SAPBEXHLevel3X 2 5 2" xfId="33283"/>
    <cellStyle name="SAPBEXHLevel3X 2 5 2 2" xfId="33284"/>
    <cellStyle name="SAPBEXHLevel3X 2 5 2 2 2" xfId="33285"/>
    <cellStyle name="SAPBEXHLevel3X 2 5 2 3" xfId="33286"/>
    <cellStyle name="SAPBEXHLevel3X 2 5 3" xfId="33287"/>
    <cellStyle name="SAPBEXHLevel3X 2 5 3 2" xfId="33288"/>
    <cellStyle name="SAPBEXHLevel3X 2 5 4" xfId="33289"/>
    <cellStyle name="SAPBEXHLevel3X 2 6" xfId="33290"/>
    <cellStyle name="SAPBEXHLevel3X 2 6 2" xfId="33291"/>
    <cellStyle name="SAPBEXHLevel3X 2 6 2 2" xfId="33292"/>
    <cellStyle name="SAPBEXHLevel3X 2 6 2 2 2" xfId="33293"/>
    <cellStyle name="SAPBEXHLevel3X 2 6 2 3" xfId="33294"/>
    <cellStyle name="SAPBEXHLevel3X 2 6 3" xfId="33295"/>
    <cellStyle name="SAPBEXHLevel3X 2 6 3 2" xfId="33296"/>
    <cellStyle name="SAPBEXHLevel3X 2 6 4" xfId="33297"/>
    <cellStyle name="SAPBEXHLevel3X 2 7" xfId="33298"/>
    <cellStyle name="SAPBEXHLevel3X 2 7 2" xfId="33299"/>
    <cellStyle name="SAPBEXHLevel3X 2 7 2 2" xfId="33300"/>
    <cellStyle name="SAPBEXHLevel3X 2 7 2 2 2" xfId="33301"/>
    <cellStyle name="SAPBEXHLevel3X 2 7 2 3" xfId="33302"/>
    <cellStyle name="SAPBEXHLevel3X 2 7 3" xfId="33303"/>
    <cellStyle name="SAPBEXHLevel3X 2 7 3 2" xfId="33304"/>
    <cellStyle name="SAPBEXHLevel3X 2 7 4" xfId="33305"/>
    <cellStyle name="SAPBEXHLevel3X 2 8" xfId="33306"/>
    <cellStyle name="SAPBEXHLevel3X 2 8 2" xfId="33307"/>
    <cellStyle name="SAPBEXHLevel3X 2 8 2 2" xfId="33308"/>
    <cellStyle name="SAPBEXHLevel3X 2 8 2 2 2" xfId="33309"/>
    <cellStyle name="SAPBEXHLevel3X 2 8 2 3" xfId="33310"/>
    <cellStyle name="SAPBEXHLevel3X 2 8 3" xfId="33311"/>
    <cellStyle name="SAPBEXHLevel3X 2 8 3 2" xfId="33312"/>
    <cellStyle name="SAPBEXHLevel3X 2 8 4" xfId="33313"/>
    <cellStyle name="SAPBEXHLevel3X 2 9" xfId="33314"/>
    <cellStyle name="SAPBEXHLevel3X 2 9 2" xfId="33315"/>
    <cellStyle name="SAPBEXHLevel3X 2 9 2 2" xfId="33316"/>
    <cellStyle name="SAPBEXHLevel3X 2 9 3" xfId="33317"/>
    <cellStyle name="SAPBEXHLevel3X 2_7. Capital ASM Mar 2" xfId="33318"/>
    <cellStyle name="SAPBEXHLevel3X 3" xfId="3164"/>
    <cellStyle name="SAPBEXHLevel3X 3 10" xfId="33319"/>
    <cellStyle name="SAPBEXHLevel3X 3 10 2" xfId="33320"/>
    <cellStyle name="SAPBEXHLevel3X 3 11" xfId="33321"/>
    <cellStyle name="SAPBEXHLevel3X 3 12" xfId="33322"/>
    <cellStyle name="SAPBEXHLevel3X 3 2" xfId="33323"/>
    <cellStyle name="SAPBEXHLevel3X 3 2 10" xfId="33324"/>
    <cellStyle name="SAPBEXHLevel3X 3 2 2" xfId="33325"/>
    <cellStyle name="SAPBEXHLevel3X 3 2 2 2" xfId="33326"/>
    <cellStyle name="SAPBEXHLevel3X 3 2 2 2 2" xfId="33327"/>
    <cellStyle name="SAPBEXHLevel3X 3 2 2 2 2 2" xfId="33328"/>
    <cellStyle name="SAPBEXHLevel3X 3 2 2 3" xfId="33329"/>
    <cellStyle name="SAPBEXHLevel3X 3 2 2 3 2" xfId="33330"/>
    <cellStyle name="SAPBEXHLevel3X 3 2 2 4" xfId="33331"/>
    <cellStyle name="SAPBEXHLevel3X 3 2 3" xfId="33332"/>
    <cellStyle name="SAPBEXHLevel3X 3 2 3 2" xfId="33333"/>
    <cellStyle name="SAPBEXHLevel3X 3 2 3 2 2" xfId="33334"/>
    <cellStyle name="SAPBEXHLevel3X 3 2 3 2 2 2" xfId="33335"/>
    <cellStyle name="SAPBEXHLevel3X 3 2 3 3" xfId="33336"/>
    <cellStyle name="SAPBEXHLevel3X 3 2 3 3 2" xfId="33337"/>
    <cellStyle name="SAPBEXHLevel3X 3 2 4" xfId="33338"/>
    <cellStyle name="SAPBEXHLevel3X 3 2 4 2" xfId="33339"/>
    <cellStyle name="SAPBEXHLevel3X 3 2 4 2 2" xfId="33340"/>
    <cellStyle name="SAPBEXHLevel3X 3 2 4 2 2 2" xfId="33341"/>
    <cellStyle name="SAPBEXHLevel3X 3 2 4 3" xfId="33342"/>
    <cellStyle name="SAPBEXHLevel3X 3 2 4 3 2" xfId="33343"/>
    <cellStyle name="SAPBEXHLevel3X 3 2 5" xfId="33344"/>
    <cellStyle name="SAPBEXHLevel3X 3 2 5 2" xfId="33345"/>
    <cellStyle name="SAPBEXHLevel3X 3 2 5 2 2" xfId="33346"/>
    <cellStyle name="SAPBEXHLevel3X 3 2 5 2 2 2" xfId="33347"/>
    <cellStyle name="SAPBEXHLevel3X 3 2 5 3" xfId="33348"/>
    <cellStyle name="SAPBEXHLevel3X 3 2 5 3 2" xfId="33349"/>
    <cellStyle name="SAPBEXHLevel3X 3 2 6" xfId="33350"/>
    <cellStyle name="SAPBEXHLevel3X 3 2 6 2" xfId="33351"/>
    <cellStyle name="SAPBEXHLevel3X 3 2 6 2 2" xfId="33352"/>
    <cellStyle name="SAPBEXHLevel3X 3 2 6 2 2 2" xfId="33353"/>
    <cellStyle name="SAPBEXHLevel3X 3 2 6 3" xfId="33354"/>
    <cellStyle name="SAPBEXHLevel3X 3 2 6 3 2" xfId="33355"/>
    <cellStyle name="SAPBEXHLevel3X 3 2 7" xfId="33356"/>
    <cellStyle name="SAPBEXHLevel3X 3 2 7 2" xfId="33357"/>
    <cellStyle name="SAPBEXHLevel3X 3 2 7 2 2" xfId="33358"/>
    <cellStyle name="SAPBEXHLevel3X 3 2 7 2 2 2" xfId="33359"/>
    <cellStyle name="SAPBEXHLevel3X 3 2 7 3" xfId="33360"/>
    <cellStyle name="SAPBEXHLevel3X 3 2 7 3 2" xfId="33361"/>
    <cellStyle name="SAPBEXHLevel3X 3 2 8" xfId="33362"/>
    <cellStyle name="SAPBEXHLevel3X 3 2 8 2" xfId="33363"/>
    <cellStyle name="SAPBEXHLevel3X 3 2 8 2 2" xfId="33364"/>
    <cellStyle name="SAPBEXHLevel3X 3 2 9" xfId="33365"/>
    <cellStyle name="SAPBEXHLevel3X 3 2 9 2" xfId="33366"/>
    <cellStyle name="SAPBEXHLevel3X 3 3" xfId="33367"/>
    <cellStyle name="SAPBEXHLevel3X 3 3 2" xfId="33368"/>
    <cellStyle name="SAPBEXHLevel3X 3 3 2 2" xfId="33369"/>
    <cellStyle name="SAPBEXHLevel3X 3 3 2 2 2" xfId="33370"/>
    <cellStyle name="SAPBEXHLevel3X 3 3 2 3" xfId="33371"/>
    <cellStyle name="SAPBEXHLevel3X 3 3 3" xfId="33372"/>
    <cellStyle name="SAPBEXHLevel3X 3 3 3 2" xfId="33373"/>
    <cellStyle name="SAPBEXHLevel3X 3 3 4" xfId="33374"/>
    <cellStyle name="SAPBEXHLevel3X 3 4" xfId="33375"/>
    <cellStyle name="SAPBEXHLevel3X 3 4 2" xfId="33376"/>
    <cellStyle name="SAPBEXHLevel3X 3 4 2 2" xfId="33377"/>
    <cellStyle name="SAPBEXHLevel3X 3 4 2 2 2" xfId="33378"/>
    <cellStyle name="SAPBEXHLevel3X 3 4 2 3" xfId="33379"/>
    <cellStyle name="SAPBEXHLevel3X 3 4 3" xfId="33380"/>
    <cellStyle name="SAPBEXHLevel3X 3 4 3 2" xfId="33381"/>
    <cellStyle name="SAPBEXHLevel3X 3 4 4" xfId="33382"/>
    <cellStyle name="SAPBEXHLevel3X 3 5" xfId="33383"/>
    <cellStyle name="SAPBEXHLevel3X 3 5 2" xfId="33384"/>
    <cellStyle name="SAPBEXHLevel3X 3 5 2 2" xfId="33385"/>
    <cellStyle name="SAPBEXHLevel3X 3 5 2 2 2" xfId="33386"/>
    <cellStyle name="SAPBEXHLevel3X 3 5 2 3" xfId="33387"/>
    <cellStyle name="SAPBEXHLevel3X 3 5 3" xfId="33388"/>
    <cellStyle name="SAPBEXHLevel3X 3 5 3 2" xfId="33389"/>
    <cellStyle name="SAPBEXHLevel3X 3 5 4" xfId="33390"/>
    <cellStyle name="SAPBEXHLevel3X 3 6" xfId="33391"/>
    <cellStyle name="SAPBEXHLevel3X 3 6 2" xfId="33392"/>
    <cellStyle name="SAPBEXHLevel3X 3 6 2 2" xfId="33393"/>
    <cellStyle name="SAPBEXHLevel3X 3 6 2 2 2" xfId="33394"/>
    <cellStyle name="SAPBEXHLevel3X 3 6 2 3" xfId="33395"/>
    <cellStyle name="SAPBEXHLevel3X 3 6 3" xfId="33396"/>
    <cellStyle name="SAPBEXHLevel3X 3 6 3 2" xfId="33397"/>
    <cellStyle name="SAPBEXHLevel3X 3 6 4" xfId="33398"/>
    <cellStyle name="SAPBEXHLevel3X 3 7" xfId="33399"/>
    <cellStyle name="SAPBEXHLevel3X 3 7 2" xfId="33400"/>
    <cellStyle name="SAPBEXHLevel3X 3 7 2 2" xfId="33401"/>
    <cellStyle name="SAPBEXHLevel3X 3 7 2 2 2" xfId="33402"/>
    <cellStyle name="SAPBEXHLevel3X 3 7 2 3" xfId="33403"/>
    <cellStyle name="SAPBEXHLevel3X 3 7 3" xfId="33404"/>
    <cellStyle name="SAPBEXHLevel3X 3 7 3 2" xfId="33405"/>
    <cellStyle name="SAPBEXHLevel3X 3 7 4" xfId="33406"/>
    <cellStyle name="SAPBEXHLevel3X 3 8" xfId="33407"/>
    <cellStyle name="SAPBEXHLevel3X 3 8 2" xfId="33408"/>
    <cellStyle name="SAPBEXHLevel3X 3 8 2 2" xfId="33409"/>
    <cellStyle name="SAPBEXHLevel3X 3 8 2 2 2" xfId="33410"/>
    <cellStyle name="SAPBEXHLevel3X 3 8 2 3" xfId="33411"/>
    <cellStyle name="SAPBEXHLevel3X 3 8 3" xfId="33412"/>
    <cellStyle name="SAPBEXHLevel3X 3 8 3 2" xfId="33413"/>
    <cellStyle name="SAPBEXHLevel3X 3 8 4" xfId="33414"/>
    <cellStyle name="SAPBEXHLevel3X 3 9" xfId="33415"/>
    <cellStyle name="SAPBEXHLevel3X 3 9 2" xfId="33416"/>
    <cellStyle name="SAPBEXHLevel3X 3 9 2 2" xfId="33417"/>
    <cellStyle name="SAPBEXHLevel3X 3 9 3" xfId="33418"/>
    <cellStyle name="SAPBEXHLevel3X 3_7. Capital ASM Mar 2" xfId="33419"/>
    <cellStyle name="SAPBEXHLevel3X 4" xfId="33420"/>
    <cellStyle name="SAPBEXHLevel3X 4 10" xfId="33421"/>
    <cellStyle name="SAPBEXHLevel3X 4 10 2" xfId="33422"/>
    <cellStyle name="SAPBEXHLevel3X 4 10 2 2" xfId="33423"/>
    <cellStyle name="SAPBEXHLevel3X 4 11" xfId="33424"/>
    <cellStyle name="SAPBEXHLevel3X 4 11 2" xfId="33425"/>
    <cellStyle name="SAPBEXHLevel3X 4 12" xfId="33426"/>
    <cellStyle name="SAPBEXHLevel3X 4 2" xfId="33427"/>
    <cellStyle name="SAPBEXHLevel3X 4 2 2" xfId="33428"/>
    <cellStyle name="SAPBEXHLevel3X 4 2 2 2" xfId="33429"/>
    <cellStyle name="SAPBEXHLevel3X 4 2 2 2 2" xfId="33430"/>
    <cellStyle name="SAPBEXHLevel3X 4 2 2 2 2 2" xfId="33431"/>
    <cellStyle name="SAPBEXHLevel3X 4 2 2 3" xfId="33432"/>
    <cellStyle name="SAPBEXHLevel3X 4 2 2 3 2" xfId="33433"/>
    <cellStyle name="SAPBEXHLevel3X 4 2 3" xfId="33434"/>
    <cellStyle name="SAPBEXHLevel3X 4 2 3 2" xfId="33435"/>
    <cellStyle name="SAPBEXHLevel3X 4 2 3 2 2" xfId="33436"/>
    <cellStyle name="SAPBEXHLevel3X 4 2 3 2 2 2" xfId="33437"/>
    <cellStyle name="SAPBEXHLevel3X 4 2 3 3" xfId="33438"/>
    <cellStyle name="SAPBEXHLevel3X 4 2 3 3 2" xfId="33439"/>
    <cellStyle name="SAPBEXHLevel3X 4 2 4" xfId="33440"/>
    <cellStyle name="SAPBEXHLevel3X 4 2 4 2" xfId="33441"/>
    <cellStyle name="SAPBEXHLevel3X 4 2 4 2 2" xfId="33442"/>
    <cellStyle name="SAPBEXHLevel3X 4 2 4 2 2 2" xfId="33443"/>
    <cellStyle name="SAPBEXHLevel3X 4 2 4 3" xfId="33444"/>
    <cellStyle name="SAPBEXHLevel3X 4 2 4 3 2" xfId="33445"/>
    <cellStyle name="SAPBEXHLevel3X 4 2 5" xfId="33446"/>
    <cellStyle name="SAPBEXHLevel3X 4 2 5 2" xfId="33447"/>
    <cellStyle name="SAPBEXHLevel3X 4 2 5 2 2" xfId="33448"/>
    <cellStyle name="SAPBEXHLevel3X 4 2 5 2 2 2" xfId="33449"/>
    <cellStyle name="SAPBEXHLevel3X 4 2 5 3" xfId="33450"/>
    <cellStyle name="SAPBEXHLevel3X 4 2 5 3 2" xfId="33451"/>
    <cellStyle name="SAPBEXHLevel3X 4 2 6" xfId="33452"/>
    <cellStyle name="SAPBEXHLevel3X 4 2 6 2" xfId="33453"/>
    <cellStyle name="SAPBEXHLevel3X 4 2 6 2 2" xfId="33454"/>
    <cellStyle name="SAPBEXHLevel3X 4 2 6 2 2 2" xfId="33455"/>
    <cellStyle name="SAPBEXHLevel3X 4 2 6 3" xfId="33456"/>
    <cellStyle name="SAPBEXHLevel3X 4 2 6 3 2" xfId="33457"/>
    <cellStyle name="SAPBEXHLevel3X 4 2 7" xfId="33458"/>
    <cellStyle name="SAPBEXHLevel3X 4 2 7 2" xfId="33459"/>
    <cellStyle name="SAPBEXHLevel3X 4 2 7 2 2" xfId="33460"/>
    <cellStyle name="SAPBEXHLevel3X 4 2 7 2 2 2" xfId="33461"/>
    <cellStyle name="SAPBEXHLevel3X 4 2 7 3" xfId="33462"/>
    <cellStyle name="SAPBEXHLevel3X 4 2 7 3 2" xfId="33463"/>
    <cellStyle name="SAPBEXHLevel3X 4 2 8" xfId="33464"/>
    <cellStyle name="SAPBEXHLevel3X 4 2 8 2" xfId="33465"/>
    <cellStyle name="SAPBEXHLevel3X 4 2 8 2 2" xfId="33466"/>
    <cellStyle name="SAPBEXHLevel3X 4 2 9" xfId="33467"/>
    <cellStyle name="SAPBEXHLevel3X 4 2 9 2" xfId="33468"/>
    <cellStyle name="SAPBEXHLevel3X 4 3" xfId="33469"/>
    <cellStyle name="SAPBEXHLevel3X 4 3 2" xfId="33470"/>
    <cellStyle name="SAPBEXHLevel3X 4 3 2 2" xfId="33471"/>
    <cellStyle name="SAPBEXHLevel3X 4 3 2 2 2" xfId="33472"/>
    <cellStyle name="SAPBEXHLevel3X 4 3 2 2 2 2" xfId="33473"/>
    <cellStyle name="SAPBEXHLevel3X 4 3 2 3" xfId="33474"/>
    <cellStyle name="SAPBEXHLevel3X 4 3 2 3 2" xfId="33475"/>
    <cellStyle name="SAPBEXHLevel3X 4 3 3" xfId="33476"/>
    <cellStyle name="SAPBEXHLevel3X 4 3 3 2" xfId="33477"/>
    <cellStyle name="SAPBEXHLevel3X 4 3 3 2 2" xfId="33478"/>
    <cellStyle name="SAPBEXHLevel3X 4 3 3 2 2 2" xfId="33479"/>
    <cellStyle name="SAPBEXHLevel3X 4 3 3 3" xfId="33480"/>
    <cellStyle name="SAPBEXHLevel3X 4 3 3 3 2" xfId="33481"/>
    <cellStyle name="SAPBEXHLevel3X 4 3 4" xfId="33482"/>
    <cellStyle name="SAPBEXHLevel3X 4 3 4 2" xfId="33483"/>
    <cellStyle name="SAPBEXHLevel3X 4 3 4 2 2" xfId="33484"/>
    <cellStyle name="SAPBEXHLevel3X 4 3 4 2 2 2" xfId="33485"/>
    <cellStyle name="SAPBEXHLevel3X 4 3 4 3" xfId="33486"/>
    <cellStyle name="SAPBEXHLevel3X 4 3 4 3 2" xfId="33487"/>
    <cellStyle name="SAPBEXHLevel3X 4 3 5" xfId="33488"/>
    <cellStyle name="SAPBEXHLevel3X 4 3 5 2" xfId="33489"/>
    <cellStyle name="SAPBEXHLevel3X 4 3 5 2 2" xfId="33490"/>
    <cellStyle name="SAPBEXHLevel3X 4 3 5 2 2 2" xfId="33491"/>
    <cellStyle name="SAPBEXHLevel3X 4 3 5 3" xfId="33492"/>
    <cellStyle name="SAPBEXHLevel3X 4 3 5 3 2" xfId="33493"/>
    <cellStyle name="SAPBEXHLevel3X 4 3 6" xfId="33494"/>
    <cellStyle name="SAPBEXHLevel3X 4 3 6 2" xfId="33495"/>
    <cellStyle name="SAPBEXHLevel3X 4 3 6 2 2" xfId="33496"/>
    <cellStyle name="SAPBEXHLevel3X 4 3 6 2 2 2" xfId="33497"/>
    <cellStyle name="SAPBEXHLevel3X 4 3 6 3" xfId="33498"/>
    <cellStyle name="SAPBEXHLevel3X 4 3 6 3 2" xfId="33499"/>
    <cellStyle name="SAPBEXHLevel3X 4 3 7" xfId="33500"/>
    <cellStyle name="SAPBEXHLevel3X 4 3 7 2" xfId="33501"/>
    <cellStyle name="SAPBEXHLevel3X 4 3 7 2 2" xfId="33502"/>
    <cellStyle name="SAPBEXHLevel3X 4 3 7 2 2 2" xfId="33503"/>
    <cellStyle name="SAPBEXHLevel3X 4 3 7 3" xfId="33504"/>
    <cellStyle name="SAPBEXHLevel3X 4 3 7 3 2" xfId="33505"/>
    <cellStyle name="SAPBEXHLevel3X 4 3 8" xfId="33506"/>
    <cellStyle name="SAPBEXHLevel3X 4 3 8 2" xfId="33507"/>
    <cellStyle name="SAPBEXHLevel3X 4 3 8 2 2" xfId="33508"/>
    <cellStyle name="SAPBEXHLevel3X 4 3 9" xfId="33509"/>
    <cellStyle name="SAPBEXHLevel3X 4 3 9 2" xfId="33510"/>
    <cellStyle name="SAPBEXHLevel3X 4 4" xfId="33511"/>
    <cellStyle name="SAPBEXHLevel3X 4 4 2" xfId="33512"/>
    <cellStyle name="SAPBEXHLevel3X 4 4 2 2" xfId="33513"/>
    <cellStyle name="SAPBEXHLevel3X 4 4 2 2 2" xfId="33514"/>
    <cellStyle name="SAPBEXHLevel3X 4 4 3" xfId="33515"/>
    <cellStyle name="SAPBEXHLevel3X 4 4 3 2" xfId="33516"/>
    <cellStyle name="SAPBEXHLevel3X 4 5" xfId="33517"/>
    <cellStyle name="SAPBEXHLevel3X 4 5 2" xfId="33518"/>
    <cellStyle name="SAPBEXHLevel3X 4 5 2 2" xfId="33519"/>
    <cellStyle name="SAPBEXHLevel3X 4 5 2 2 2" xfId="33520"/>
    <cellStyle name="SAPBEXHLevel3X 4 5 3" xfId="33521"/>
    <cellStyle name="SAPBEXHLevel3X 4 5 3 2" xfId="33522"/>
    <cellStyle name="SAPBEXHLevel3X 4 6" xfId="33523"/>
    <cellStyle name="SAPBEXHLevel3X 4 6 2" xfId="33524"/>
    <cellStyle name="SAPBEXHLevel3X 4 6 2 2" xfId="33525"/>
    <cellStyle name="SAPBEXHLevel3X 4 6 2 2 2" xfId="33526"/>
    <cellStyle name="SAPBEXHLevel3X 4 6 3" xfId="33527"/>
    <cellStyle name="SAPBEXHLevel3X 4 6 3 2" xfId="33528"/>
    <cellStyle name="SAPBEXHLevel3X 4 7" xfId="33529"/>
    <cellStyle name="SAPBEXHLevel3X 4 7 2" xfId="33530"/>
    <cellStyle name="SAPBEXHLevel3X 4 7 2 2" xfId="33531"/>
    <cellStyle name="SAPBEXHLevel3X 4 7 2 2 2" xfId="33532"/>
    <cellStyle name="SAPBEXHLevel3X 4 7 3" xfId="33533"/>
    <cellStyle name="SAPBEXHLevel3X 4 7 3 2" xfId="33534"/>
    <cellStyle name="SAPBEXHLevel3X 4 8" xfId="33535"/>
    <cellStyle name="SAPBEXHLevel3X 4 8 2" xfId="33536"/>
    <cellStyle name="SAPBEXHLevel3X 4 8 2 2" xfId="33537"/>
    <cellStyle name="SAPBEXHLevel3X 4 8 2 2 2" xfId="33538"/>
    <cellStyle name="SAPBEXHLevel3X 4 8 3" xfId="33539"/>
    <cellStyle name="SAPBEXHLevel3X 4 8 3 2" xfId="33540"/>
    <cellStyle name="SAPBEXHLevel3X 4 9" xfId="33541"/>
    <cellStyle name="SAPBEXHLevel3X 4 9 2" xfId="33542"/>
    <cellStyle name="SAPBEXHLevel3X 4 9 2 2" xfId="33543"/>
    <cellStyle name="SAPBEXHLevel3X 4 9 2 2 2" xfId="33544"/>
    <cellStyle name="SAPBEXHLevel3X 4 9 3" xfId="33545"/>
    <cellStyle name="SAPBEXHLevel3X 4 9 3 2" xfId="33546"/>
    <cellStyle name="SAPBEXHLevel3X 5" xfId="33547"/>
    <cellStyle name="SAPBEXHLevel3X 5 2" xfId="33548"/>
    <cellStyle name="SAPBEXHLevel3X 5 2 2" xfId="33549"/>
    <cellStyle name="SAPBEXHLevel3X 5 2 2 2" xfId="33550"/>
    <cellStyle name="SAPBEXHLevel3X 5 3" xfId="33551"/>
    <cellStyle name="SAPBEXHLevel3X 5 3 2" xfId="33552"/>
    <cellStyle name="SAPBEXHLevel3X 5 4" xfId="33553"/>
    <cellStyle name="SAPBEXHLevel3X 6" xfId="33554"/>
    <cellStyle name="SAPBEXHLevel3X 6 2" xfId="33555"/>
    <cellStyle name="SAPBEXHLevel3X 6 2 2" xfId="33556"/>
    <cellStyle name="SAPBEXHLevel3X 6 2 2 2" xfId="33557"/>
    <cellStyle name="SAPBEXHLevel3X 6 3" xfId="33558"/>
    <cellStyle name="SAPBEXHLevel3X 6 3 2" xfId="33559"/>
    <cellStyle name="SAPBEXHLevel3X 6 4" xfId="33560"/>
    <cellStyle name="SAPBEXHLevel3X 7" xfId="33561"/>
    <cellStyle name="SAPBEXHLevel3X 7 2" xfId="33562"/>
    <cellStyle name="SAPBEXHLevel3X 7 2 2" xfId="33563"/>
    <cellStyle name="SAPBEXHLevel3X 7 2 2 2" xfId="33564"/>
    <cellStyle name="SAPBEXHLevel3X 7 3" xfId="33565"/>
    <cellStyle name="SAPBEXHLevel3X 7 3 2" xfId="33566"/>
    <cellStyle name="SAPBEXHLevel3X 7 4" xfId="33567"/>
    <cellStyle name="SAPBEXHLevel3X 8" xfId="33568"/>
    <cellStyle name="SAPBEXHLevel3X 8 2" xfId="33569"/>
    <cellStyle name="SAPBEXHLevel3X 8 2 2" xfId="33570"/>
    <cellStyle name="SAPBEXHLevel3X 8 2 2 2" xfId="33571"/>
    <cellStyle name="SAPBEXHLevel3X 8 3" xfId="33572"/>
    <cellStyle name="SAPBEXHLevel3X 8 3 2" xfId="33573"/>
    <cellStyle name="SAPBEXHLevel3X 8 4" xfId="33574"/>
    <cellStyle name="SAPBEXHLevel3X 9" xfId="33575"/>
    <cellStyle name="SAPBEXHLevel3X 9 2" xfId="33576"/>
    <cellStyle name="SAPBEXHLevel3X 9 2 2" xfId="33577"/>
    <cellStyle name="SAPBEXHLevel3X 9 2 2 2" xfId="33578"/>
    <cellStyle name="SAPBEXHLevel3X 9 3" xfId="33579"/>
    <cellStyle name="SAPBEXHLevel3X 9 3 2" xfId="33580"/>
    <cellStyle name="SAPBEXHLevel3X 9 4" xfId="33581"/>
    <cellStyle name="SAPBEXHLevel3X_010612 Dec Actuals" xfId="33582"/>
    <cellStyle name="SAPBEXinputData" xfId="3165"/>
    <cellStyle name="SAPBEXinputData 10" xfId="33584"/>
    <cellStyle name="SAPBEXinputData 11" xfId="33583"/>
    <cellStyle name="SAPBEXinputData 2" xfId="3166"/>
    <cellStyle name="SAPBEXinputData 2 10" xfId="33585"/>
    <cellStyle name="SAPBEXinputData 2 11" xfId="33586"/>
    <cellStyle name="SAPBEXinputData 2 12" xfId="33587"/>
    <cellStyle name="SAPBEXinputData 2 13" xfId="33588"/>
    <cellStyle name="SAPBEXinputData 2 14" xfId="33589"/>
    <cellStyle name="SAPBEXinputData 2 2" xfId="33590"/>
    <cellStyle name="SAPBEXinputData 2 2 2" xfId="33591"/>
    <cellStyle name="SAPBEXinputData 2 2 2 2" xfId="33592"/>
    <cellStyle name="SAPBEXinputData 2 2 2 2 2" xfId="33593"/>
    <cellStyle name="SAPBEXinputData 2 2 2 2 2 2" xfId="33594"/>
    <cellStyle name="SAPBEXinputData 2 2 2 2 2 2 2" xfId="33595"/>
    <cellStyle name="SAPBEXinputData 2 2 2 2 2 2 2 2" xfId="33596"/>
    <cellStyle name="SAPBEXinputData 2 2 2 2 2 2 2 2 2" xfId="33597"/>
    <cellStyle name="SAPBEXinputData 2 2 2 2 2 2 2 2 2 2" xfId="33598"/>
    <cellStyle name="SAPBEXinputData 2 2 2 2 2 2 2 2 3" xfId="33599"/>
    <cellStyle name="SAPBEXinputData 2 2 2 2 2 2 2 2 3 2" xfId="33600"/>
    <cellStyle name="SAPBEXinputData 2 2 2 2 2 2 2 3" xfId="33601"/>
    <cellStyle name="SAPBEXinputData 2 2 2 2 2 2 2 3 2" xfId="33602"/>
    <cellStyle name="SAPBEXinputData 2 2 2 2 2 2 2 4" xfId="33603"/>
    <cellStyle name="SAPBEXinputData 2 2 2 2 2 2 2 4 2" xfId="33604"/>
    <cellStyle name="SAPBEXinputData 2 2 2 2 2 2 3" xfId="33605"/>
    <cellStyle name="SAPBEXinputData 2 2 2 2 2 2 3 2" xfId="33606"/>
    <cellStyle name="SAPBEXinputData 2 2 2 2 2 2 3 2 2" xfId="33607"/>
    <cellStyle name="SAPBEXinputData 2 2 2 2 2 2 3 3" xfId="33608"/>
    <cellStyle name="SAPBEXinputData 2 2 2 2 2 2 3 3 2" xfId="33609"/>
    <cellStyle name="SAPBEXinputData 2 2 2 2 2 2 4" xfId="33610"/>
    <cellStyle name="SAPBEXinputData 2 2 2 2 2 2 4 2" xfId="33611"/>
    <cellStyle name="SAPBEXinputData 2 2 2 2 2 2 5" xfId="33612"/>
    <cellStyle name="SAPBEXinputData 2 2 2 2 2 2 5 2" xfId="33613"/>
    <cellStyle name="SAPBEXinputData 2 2 2 2 2 3" xfId="33614"/>
    <cellStyle name="SAPBEXinputData 2 2 2 2 2 3 2" xfId="33615"/>
    <cellStyle name="SAPBEXinputData 2 2 2 2 2 3 2 2" xfId="33616"/>
    <cellStyle name="SAPBEXinputData 2 2 2 2 2 3 2 2 2" xfId="33617"/>
    <cellStyle name="SAPBEXinputData 2 2 2 2 2 3 2 3" xfId="33618"/>
    <cellStyle name="SAPBEXinputData 2 2 2 2 2 3 2 3 2" xfId="33619"/>
    <cellStyle name="SAPBEXinputData 2 2 2 2 2 3 3" xfId="33620"/>
    <cellStyle name="SAPBEXinputData 2 2 2 2 2 3 3 2" xfId="33621"/>
    <cellStyle name="SAPBEXinputData 2 2 2 2 2 3 4" xfId="33622"/>
    <cellStyle name="SAPBEXinputData 2 2 2 2 2 3 4 2" xfId="33623"/>
    <cellStyle name="SAPBEXinputData 2 2 2 2 2 4" xfId="33624"/>
    <cellStyle name="SAPBEXinputData 2 2 2 2 2 4 2" xfId="33625"/>
    <cellStyle name="SAPBEXinputData 2 2 2 2 2 4 2 2" xfId="33626"/>
    <cellStyle name="SAPBEXinputData 2 2 2 2 2 4 3" xfId="33627"/>
    <cellStyle name="SAPBEXinputData 2 2 2 2 2 4 3 2" xfId="33628"/>
    <cellStyle name="SAPBEXinputData 2 2 2 2 2 5" xfId="33629"/>
    <cellStyle name="SAPBEXinputData 2 2 2 2 2 5 2" xfId="33630"/>
    <cellStyle name="SAPBEXinputData 2 2 2 2 2 6" xfId="33631"/>
    <cellStyle name="SAPBEXinputData 2 2 2 2 2 6 2" xfId="33632"/>
    <cellStyle name="SAPBEXinputData 2 2 2 2 3" xfId="33633"/>
    <cellStyle name="SAPBEXinputData 2 2 2 2 3 2" xfId="33634"/>
    <cellStyle name="SAPBEXinputData 2 2 2 2 3 2 2" xfId="33635"/>
    <cellStyle name="SAPBEXinputData 2 2 2 2 3 2 2 2" xfId="33636"/>
    <cellStyle name="SAPBEXinputData 2 2 2 2 3 2 2 2 2" xfId="33637"/>
    <cellStyle name="SAPBEXinputData 2 2 2 2 3 2 2 3" xfId="33638"/>
    <cellStyle name="SAPBEXinputData 2 2 2 2 3 2 2 3 2" xfId="33639"/>
    <cellStyle name="SAPBEXinputData 2 2 2 2 3 2 3" xfId="33640"/>
    <cellStyle name="SAPBEXinputData 2 2 2 2 3 2 3 2" xfId="33641"/>
    <cellStyle name="SAPBEXinputData 2 2 2 2 3 2 4" xfId="33642"/>
    <cellStyle name="SAPBEXinputData 2 2 2 2 3 2 4 2" xfId="33643"/>
    <cellStyle name="SAPBEXinputData 2 2 2 2 3 3" xfId="33644"/>
    <cellStyle name="SAPBEXinputData 2 2 2 2 3 3 2" xfId="33645"/>
    <cellStyle name="SAPBEXinputData 2 2 2 2 3 3 2 2" xfId="33646"/>
    <cellStyle name="SAPBEXinputData 2 2 2 2 3 3 3" xfId="33647"/>
    <cellStyle name="SAPBEXinputData 2 2 2 2 3 3 3 2" xfId="33648"/>
    <cellStyle name="SAPBEXinputData 2 2 2 2 3 4" xfId="33649"/>
    <cellStyle name="SAPBEXinputData 2 2 2 2 3 4 2" xfId="33650"/>
    <cellStyle name="SAPBEXinputData 2 2 2 2 3 5" xfId="33651"/>
    <cellStyle name="SAPBEXinputData 2 2 2 2 3 5 2" xfId="33652"/>
    <cellStyle name="SAPBEXinputData 2 2 2 2 4" xfId="33653"/>
    <cellStyle name="SAPBEXinputData 2 2 2 2 4 2" xfId="33654"/>
    <cellStyle name="SAPBEXinputData 2 2 2 2 4 2 2" xfId="33655"/>
    <cellStyle name="SAPBEXinputData 2 2 2 2 4 2 2 2" xfId="33656"/>
    <cellStyle name="SAPBEXinputData 2 2 2 2 4 2 3" xfId="33657"/>
    <cellStyle name="SAPBEXinputData 2 2 2 2 4 2 3 2" xfId="33658"/>
    <cellStyle name="SAPBEXinputData 2 2 2 2 4 3" xfId="33659"/>
    <cellStyle name="SAPBEXinputData 2 2 2 2 4 3 2" xfId="33660"/>
    <cellStyle name="SAPBEXinputData 2 2 2 2 4 4" xfId="33661"/>
    <cellStyle name="SAPBEXinputData 2 2 2 2 4 4 2" xfId="33662"/>
    <cellStyle name="SAPBEXinputData 2 2 2 2 5" xfId="33663"/>
    <cellStyle name="SAPBEXinputData 2 2 2 2 5 2" xfId="33664"/>
    <cellStyle name="SAPBEXinputData 2 2 2 2 5 2 2" xfId="33665"/>
    <cellStyle name="SAPBEXinputData 2 2 2 2 5 3" xfId="33666"/>
    <cellStyle name="SAPBEXinputData 2 2 2 2 5 3 2" xfId="33667"/>
    <cellStyle name="SAPBEXinputData 2 2 2 2 6" xfId="33668"/>
    <cellStyle name="SAPBEXinputData 2 2 2 2 6 2" xfId="33669"/>
    <cellStyle name="SAPBEXinputData 2 2 2 2 7" xfId="33670"/>
    <cellStyle name="SAPBEXinputData 2 2 2 2 7 2" xfId="33671"/>
    <cellStyle name="SAPBEXinputData 2 2 2 3" xfId="33672"/>
    <cellStyle name="SAPBEXinputData 2 2 2 3 2" xfId="33673"/>
    <cellStyle name="SAPBEXinputData 2 2 2 3 2 2" xfId="33674"/>
    <cellStyle name="SAPBEXinputData 2 2 2 3 2 2 2" xfId="33675"/>
    <cellStyle name="SAPBEXinputData 2 2 2 3 2 2 2 2" xfId="33676"/>
    <cellStyle name="SAPBEXinputData 2 2 2 3 2 2 2 2 2" xfId="33677"/>
    <cellStyle name="SAPBEXinputData 2 2 2 3 2 2 2 3" xfId="33678"/>
    <cellStyle name="SAPBEXinputData 2 2 2 3 2 2 2 3 2" xfId="33679"/>
    <cellStyle name="SAPBEXinputData 2 2 2 3 2 2 3" xfId="33680"/>
    <cellStyle name="SAPBEXinputData 2 2 2 3 2 2 3 2" xfId="33681"/>
    <cellStyle name="SAPBEXinputData 2 2 2 3 2 2 4" xfId="33682"/>
    <cellStyle name="SAPBEXinputData 2 2 2 3 2 2 4 2" xfId="33683"/>
    <cellStyle name="SAPBEXinputData 2 2 2 3 2 3" xfId="33684"/>
    <cellStyle name="SAPBEXinputData 2 2 2 3 2 3 2" xfId="33685"/>
    <cellStyle name="SAPBEXinputData 2 2 2 3 2 3 2 2" xfId="33686"/>
    <cellStyle name="SAPBEXinputData 2 2 2 3 2 3 3" xfId="33687"/>
    <cellStyle name="SAPBEXinputData 2 2 2 3 2 3 3 2" xfId="33688"/>
    <cellStyle name="SAPBEXinputData 2 2 2 3 2 4" xfId="33689"/>
    <cellStyle name="SAPBEXinputData 2 2 2 3 2 4 2" xfId="33690"/>
    <cellStyle name="SAPBEXinputData 2 2 2 3 2 5" xfId="33691"/>
    <cellStyle name="SAPBEXinputData 2 2 2 3 2 5 2" xfId="33692"/>
    <cellStyle name="SAPBEXinputData 2 2 2 3 3" xfId="33693"/>
    <cellStyle name="SAPBEXinputData 2 2 2 3 3 2" xfId="33694"/>
    <cellStyle name="SAPBEXinputData 2 2 2 3 3 2 2" xfId="33695"/>
    <cellStyle name="SAPBEXinputData 2 2 2 3 3 2 2 2" xfId="33696"/>
    <cellStyle name="SAPBEXinputData 2 2 2 3 3 2 3" xfId="33697"/>
    <cellStyle name="SAPBEXinputData 2 2 2 3 3 2 3 2" xfId="33698"/>
    <cellStyle name="SAPBEXinputData 2 2 2 3 3 3" xfId="33699"/>
    <cellStyle name="SAPBEXinputData 2 2 2 3 3 3 2" xfId="33700"/>
    <cellStyle name="SAPBEXinputData 2 2 2 3 3 4" xfId="33701"/>
    <cellStyle name="SAPBEXinputData 2 2 2 3 3 4 2" xfId="33702"/>
    <cellStyle name="SAPBEXinputData 2 2 2 3 4" xfId="33703"/>
    <cellStyle name="SAPBEXinputData 2 2 2 3 4 2" xfId="33704"/>
    <cellStyle name="SAPBEXinputData 2 2 2 3 4 2 2" xfId="33705"/>
    <cellStyle name="SAPBEXinputData 2 2 2 3 4 3" xfId="33706"/>
    <cellStyle name="SAPBEXinputData 2 2 2 3 4 3 2" xfId="33707"/>
    <cellStyle name="SAPBEXinputData 2 2 2 3 5" xfId="33708"/>
    <cellStyle name="SAPBEXinputData 2 2 2 3 5 2" xfId="33709"/>
    <cellStyle name="SAPBEXinputData 2 2 2 3 6" xfId="33710"/>
    <cellStyle name="SAPBEXinputData 2 2 2 3 6 2" xfId="33711"/>
    <cellStyle name="SAPBEXinputData 2 2 2 4" xfId="33712"/>
    <cellStyle name="SAPBEXinputData 2 2 2 4 2" xfId="33713"/>
    <cellStyle name="SAPBEXinputData 2 2 2 4 2 2" xfId="33714"/>
    <cellStyle name="SAPBEXinputData 2 2 2 4 2 2 2" xfId="33715"/>
    <cellStyle name="SAPBEXinputData 2 2 2 4 2 2 2 2" xfId="33716"/>
    <cellStyle name="SAPBEXinputData 2 2 2 4 2 2 3" xfId="33717"/>
    <cellStyle name="SAPBEXinputData 2 2 2 4 2 2 3 2" xfId="33718"/>
    <cellStyle name="SAPBEXinputData 2 2 2 4 2 3" xfId="33719"/>
    <cellStyle name="SAPBEXinputData 2 2 2 4 2 3 2" xfId="33720"/>
    <cellStyle name="SAPBEXinputData 2 2 2 4 2 4" xfId="33721"/>
    <cellStyle name="SAPBEXinputData 2 2 2 4 2 4 2" xfId="33722"/>
    <cellStyle name="SAPBEXinputData 2 2 2 4 3" xfId="33723"/>
    <cellStyle name="SAPBEXinputData 2 2 2 4 3 2" xfId="33724"/>
    <cellStyle name="SAPBEXinputData 2 2 2 4 3 2 2" xfId="33725"/>
    <cellStyle name="SAPBEXinputData 2 2 2 4 3 3" xfId="33726"/>
    <cellStyle name="SAPBEXinputData 2 2 2 4 3 3 2" xfId="33727"/>
    <cellStyle name="SAPBEXinputData 2 2 2 4 4" xfId="33728"/>
    <cellStyle name="SAPBEXinputData 2 2 2 4 4 2" xfId="33729"/>
    <cellStyle name="SAPBEXinputData 2 2 2 4 5" xfId="33730"/>
    <cellStyle name="SAPBEXinputData 2 2 2 4 5 2" xfId="33731"/>
    <cellStyle name="SAPBEXinputData 2 2 2 5" xfId="33732"/>
    <cellStyle name="SAPBEXinputData 2 2 2 5 2" xfId="33733"/>
    <cellStyle name="SAPBEXinputData 2 2 2 5 2 2" xfId="33734"/>
    <cellStyle name="SAPBEXinputData 2 2 2 5 2 2 2" xfId="33735"/>
    <cellStyle name="SAPBEXinputData 2 2 2 5 2 3" xfId="33736"/>
    <cellStyle name="SAPBEXinputData 2 2 2 5 2 3 2" xfId="33737"/>
    <cellStyle name="SAPBEXinputData 2 2 2 5 3" xfId="33738"/>
    <cellStyle name="SAPBEXinputData 2 2 2 5 3 2" xfId="33739"/>
    <cellStyle name="SAPBEXinputData 2 2 2 5 4" xfId="33740"/>
    <cellStyle name="SAPBEXinputData 2 2 2 5 4 2" xfId="33741"/>
    <cellStyle name="SAPBEXinputData 2 2 2 6" xfId="33742"/>
    <cellStyle name="SAPBEXinputData 2 2 2 6 2" xfId="33743"/>
    <cellStyle name="SAPBEXinputData 2 2 2 6 2 2" xfId="33744"/>
    <cellStyle name="SAPBEXinputData 2 2 2 6 3" xfId="33745"/>
    <cellStyle name="SAPBEXinputData 2 2 2 6 3 2" xfId="33746"/>
    <cellStyle name="SAPBEXinputData 2 2 2 7" xfId="33747"/>
    <cellStyle name="SAPBEXinputData 2 2 2 7 2" xfId="33748"/>
    <cellStyle name="SAPBEXinputData 2 2 2 8" xfId="33749"/>
    <cellStyle name="SAPBEXinputData 2 2 2 8 2" xfId="33750"/>
    <cellStyle name="SAPBEXinputData 2 2 2 9" xfId="33751"/>
    <cellStyle name="SAPBEXinputData 2 2 3" xfId="33752"/>
    <cellStyle name="SAPBEXinputData 2 2 3 2" xfId="33753"/>
    <cellStyle name="SAPBEXinputData 2 2 3 2 2" xfId="33754"/>
    <cellStyle name="SAPBEXinputData 2 2 3 2 2 2" xfId="33755"/>
    <cellStyle name="SAPBEXinputData 2 2 3 2 2 2 2" xfId="33756"/>
    <cellStyle name="SAPBEXinputData 2 2 3 2 2 2 2 2" xfId="33757"/>
    <cellStyle name="SAPBEXinputData 2 2 3 2 2 2 2 2 2" xfId="33758"/>
    <cellStyle name="SAPBEXinputData 2 2 3 2 2 2 2 3" xfId="33759"/>
    <cellStyle name="SAPBEXinputData 2 2 3 2 2 2 2 3 2" xfId="33760"/>
    <cellStyle name="SAPBEXinputData 2 2 3 2 2 2 3" xfId="33761"/>
    <cellStyle name="SAPBEXinputData 2 2 3 2 2 2 3 2" xfId="33762"/>
    <cellStyle name="SAPBEXinputData 2 2 3 2 2 2 4" xfId="33763"/>
    <cellStyle name="SAPBEXinputData 2 2 3 2 2 2 4 2" xfId="33764"/>
    <cellStyle name="SAPBEXinputData 2 2 3 2 2 3" xfId="33765"/>
    <cellStyle name="SAPBEXinputData 2 2 3 2 2 3 2" xfId="33766"/>
    <cellStyle name="SAPBEXinputData 2 2 3 2 2 3 2 2" xfId="33767"/>
    <cellStyle name="SAPBEXinputData 2 2 3 2 2 3 3" xfId="33768"/>
    <cellStyle name="SAPBEXinputData 2 2 3 2 2 3 3 2" xfId="33769"/>
    <cellStyle name="SAPBEXinputData 2 2 3 2 2 4" xfId="33770"/>
    <cellStyle name="SAPBEXinputData 2 2 3 2 2 4 2" xfId="33771"/>
    <cellStyle name="SAPBEXinputData 2 2 3 2 2 5" xfId="33772"/>
    <cellStyle name="SAPBEXinputData 2 2 3 2 2 5 2" xfId="33773"/>
    <cellStyle name="SAPBEXinputData 2 2 3 2 3" xfId="33774"/>
    <cellStyle name="SAPBEXinputData 2 2 3 2 3 2" xfId="33775"/>
    <cellStyle name="SAPBEXinputData 2 2 3 2 3 2 2" xfId="33776"/>
    <cellStyle name="SAPBEXinputData 2 2 3 2 3 2 2 2" xfId="33777"/>
    <cellStyle name="SAPBEXinputData 2 2 3 2 3 2 3" xfId="33778"/>
    <cellStyle name="SAPBEXinputData 2 2 3 2 3 2 3 2" xfId="33779"/>
    <cellStyle name="SAPBEXinputData 2 2 3 2 3 3" xfId="33780"/>
    <cellStyle name="SAPBEXinputData 2 2 3 2 3 3 2" xfId="33781"/>
    <cellStyle name="SAPBEXinputData 2 2 3 2 3 4" xfId="33782"/>
    <cellStyle name="SAPBEXinputData 2 2 3 2 3 4 2" xfId="33783"/>
    <cellStyle name="SAPBEXinputData 2 2 3 2 4" xfId="33784"/>
    <cellStyle name="SAPBEXinputData 2 2 3 2 4 2" xfId="33785"/>
    <cellStyle name="SAPBEXinputData 2 2 3 2 4 2 2" xfId="33786"/>
    <cellStyle name="SAPBEXinputData 2 2 3 2 4 3" xfId="33787"/>
    <cellStyle name="SAPBEXinputData 2 2 3 2 4 3 2" xfId="33788"/>
    <cellStyle name="SAPBEXinputData 2 2 3 2 5" xfId="33789"/>
    <cellStyle name="SAPBEXinputData 2 2 3 2 5 2" xfId="33790"/>
    <cellStyle name="SAPBEXinputData 2 2 3 2 6" xfId="33791"/>
    <cellStyle name="SAPBEXinputData 2 2 3 2 6 2" xfId="33792"/>
    <cellStyle name="SAPBEXinputData 2 2 3 3" xfId="33793"/>
    <cellStyle name="SAPBEXinputData 2 2 3 3 2" xfId="33794"/>
    <cellStyle name="SAPBEXinputData 2 2 3 3 2 2" xfId="33795"/>
    <cellStyle name="SAPBEXinputData 2 2 3 3 2 2 2" xfId="33796"/>
    <cellStyle name="SAPBEXinputData 2 2 3 3 2 2 2 2" xfId="33797"/>
    <cellStyle name="SAPBEXinputData 2 2 3 3 2 2 3" xfId="33798"/>
    <cellStyle name="SAPBEXinputData 2 2 3 3 2 2 3 2" xfId="33799"/>
    <cellStyle name="SAPBEXinputData 2 2 3 3 2 3" xfId="33800"/>
    <cellStyle name="SAPBEXinputData 2 2 3 3 2 3 2" xfId="33801"/>
    <cellStyle name="SAPBEXinputData 2 2 3 3 2 4" xfId="33802"/>
    <cellStyle name="SAPBEXinputData 2 2 3 3 2 4 2" xfId="33803"/>
    <cellStyle name="SAPBEXinputData 2 2 3 3 3" xfId="33804"/>
    <cellStyle name="SAPBEXinputData 2 2 3 3 3 2" xfId="33805"/>
    <cellStyle name="SAPBEXinputData 2 2 3 3 3 2 2" xfId="33806"/>
    <cellStyle name="SAPBEXinputData 2 2 3 3 3 3" xfId="33807"/>
    <cellStyle name="SAPBEXinputData 2 2 3 3 3 3 2" xfId="33808"/>
    <cellStyle name="SAPBEXinputData 2 2 3 3 4" xfId="33809"/>
    <cellStyle name="SAPBEXinputData 2 2 3 3 4 2" xfId="33810"/>
    <cellStyle name="SAPBEXinputData 2 2 3 3 5" xfId="33811"/>
    <cellStyle name="SAPBEXinputData 2 2 3 3 5 2" xfId="33812"/>
    <cellStyle name="SAPBEXinputData 2 2 3 4" xfId="33813"/>
    <cellStyle name="SAPBEXinputData 2 2 3 4 2" xfId="33814"/>
    <cellStyle name="SAPBEXinputData 2 2 3 4 2 2" xfId="33815"/>
    <cellStyle name="SAPBEXinputData 2 2 3 4 2 2 2" xfId="33816"/>
    <cellStyle name="SAPBEXinputData 2 2 3 4 2 3" xfId="33817"/>
    <cellStyle name="SAPBEXinputData 2 2 3 4 2 3 2" xfId="33818"/>
    <cellStyle name="SAPBEXinputData 2 2 3 4 3" xfId="33819"/>
    <cellStyle name="SAPBEXinputData 2 2 3 4 3 2" xfId="33820"/>
    <cellStyle name="SAPBEXinputData 2 2 3 4 4" xfId="33821"/>
    <cellStyle name="SAPBEXinputData 2 2 3 4 4 2" xfId="33822"/>
    <cellStyle name="SAPBEXinputData 2 2 3 5" xfId="33823"/>
    <cellStyle name="SAPBEXinputData 2 2 3 5 2" xfId="33824"/>
    <cellStyle name="SAPBEXinputData 2 2 3 5 2 2" xfId="33825"/>
    <cellStyle name="SAPBEXinputData 2 2 3 5 3" xfId="33826"/>
    <cellStyle name="SAPBEXinputData 2 2 3 5 3 2" xfId="33827"/>
    <cellStyle name="SAPBEXinputData 2 2 3 6" xfId="33828"/>
    <cellStyle name="SAPBEXinputData 2 2 3 6 2" xfId="33829"/>
    <cellStyle name="SAPBEXinputData 2 2 3 7" xfId="33830"/>
    <cellStyle name="SAPBEXinputData 2 2 3 7 2" xfId="33831"/>
    <cellStyle name="SAPBEXinputData 2 2 3 8" xfId="33832"/>
    <cellStyle name="SAPBEXinputData 2 2 4" xfId="33833"/>
    <cellStyle name="SAPBEXinputData 2 2 4 2" xfId="33834"/>
    <cellStyle name="SAPBEXinputData 2 2 4 2 2" xfId="33835"/>
    <cellStyle name="SAPBEXinputData 2 2 4 2 2 2" xfId="33836"/>
    <cellStyle name="SAPBEXinputData 2 2 4 2 2 2 2" xfId="33837"/>
    <cellStyle name="SAPBEXinputData 2 2 4 2 2 2 2 2" xfId="33838"/>
    <cellStyle name="SAPBEXinputData 2 2 4 2 2 2 2 2 2" xfId="33839"/>
    <cellStyle name="SAPBEXinputData 2 2 4 2 2 2 2 3" xfId="33840"/>
    <cellStyle name="SAPBEXinputData 2 2 4 2 2 2 2 3 2" xfId="33841"/>
    <cellStyle name="SAPBEXinputData 2 2 4 2 2 2 3" xfId="33842"/>
    <cellStyle name="SAPBEXinputData 2 2 4 2 2 2 3 2" xfId="33843"/>
    <cellStyle name="SAPBEXinputData 2 2 4 2 2 2 4" xfId="33844"/>
    <cellStyle name="SAPBEXinputData 2 2 4 2 2 2 4 2" xfId="33845"/>
    <cellStyle name="SAPBEXinputData 2 2 4 2 2 3" xfId="33846"/>
    <cellStyle name="SAPBEXinputData 2 2 4 2 2 3 2" xfId="33847"/>
    <cellStyle name="SAPBEXinputData 2 2 4 2 2 3 2 2" xfId="33848"/>
    <cellStyle name="SAPBEXinputData 2 2 4 2 2 3 3" xfId="33849"/>
    <cellStyle name="SAPBEXinputData 2 2 4 2 2 3 3 2" xfId="33850"/>
    <cellStyle name="SAPBEXinputData 2 2 4 2 2 4" xfId="33851"/>
    <cellStyle name="SAPBEXinputData 2 2 4 2 2 4 2" xfId="33852"/>
    <cellStyle name="SAPBEXinputData 2 2 4 2 2 5" xfId="33853"/>
    <cellStyle name="SAPBEXinputData 2 2 4 2 2 5 2" xfId="33854"/>
    <cellStyle name="SAPBEXinputData 2 2 4 2 3" xfId="33855"/>
    <cellStyle name="SAPBEXinputData 2 2 4 2 3 2" xfId="33856"/>
    <cellStyle name="SAPBEXinputData 2 2 4 2 3 2 2" xfId="33857"/>
    <cellStyle name="SAPBEXinputData 2 2 4 2 3 2 2 2" xfId="33858"/>
    <cellStyle name="SAPBEXinputData 2 2 4 2 3 2 3" xfId="33859"/>
    <cellStyle name="SAPBEXinputData 2 2 4 2 3 2 3 2" xfId="33860"/>
    <cellStyle name="SAPBEXinputData 2 2 4 2 3 3" xfId="33861"/>
    <cellStyle name="SAPBEXinputData 2 2 4 2 3 3 2" xfId="33862"/>
    <cellStyle name="SAPBEXinputData 2 2 4 2 3 4" xfId="33863"/>
    <cellStyle name="SAPBEXinputData 2 2 4 2 3 4 2" xfId="33864"/>
    <cellStyle name="SAPBEXinputData 2 2 4 2 4" xfId="33865"/>
    <cellStyle name="SAPBEXinputData 2 2 4 2 4 2" xfId="33866"/>
    <cellStyle name="SAPBEXinputData 2 2 4 2 4 2 2" xfId="33867"/>
    <cellStyle name="SAPBEXinputData 2 2 4 2 4 3" xfId="33868"/>
    <cellStyle name="SAPBEXinputData 2 2 4 2 4 3 2" xfId="33869"/>
    <cellStyle name="SAPBEXinputData 2 2 4 2 5" xfId="33870"/>
    <cellStyle name="SAPBEXinputData 2 2 4 2 5 2" xfId="33871"/>
    <cellStyle name="SAPBEXinputData 2 2 4 2 6" xfId="33872"/>
    <cellStyle name="SAPBEXinputData 2 2 4 2 6 2" xfId="33873"/>
    <cellStyle name="SAPBEXinputData 2 2 4 3" xfId="33874"/>
    <cellStyle name="SAPBEXinputData 2 2 4 3 2" xfId="33875"/>
    <cellStyle name="SAPBEXinputData 2 2 4 3 2 2" xfId="33876"/>
    <cellStyle name="SAPBEXinputData 2 2 4 3 2 2 2" xfId="33877"/>
    <cellStyle name="SAPBEXinputData 2 2 4 3 2 2 2 2" xfId="33878"/>
    <cellStyle name="SAPBEXinputData 2 2 4 3 2 2 3" xfId="33879"/>
    <cellStyle name="SAPBEXinputData 2 2 4 3 2 2 3 2" xfId="33880"/>
    <cellStyle name="SAPBEXinputData 2 2 4 3 2 3" xfId="33881"/>
    <cellStyle name="SAPBEXinputData 2 2 4 3 2 3 2" xfId="33882"/>
    <cellStyle name="SAPBEXinputData 2 2 4 3 2 4" xfId="33883"/>
    <cellStyle name="SAPBEXinputData 2 2 4 3 2 4 2" xfId="33884"/>
    <cellStyle name="SAPBEXinputData 2 2 4 3 3" xfId="33885"/>
    <cellStyle name="SAPBEXinputData 2 2 4 3 3 2" xfId="33886"/>
    <cellStyle name="SAPBEXinputData 2 2 4 3 3 2 2" xfId="33887"/>
    <cellStyle name="SAPBEXinputData 2 2 4 3 3 3" xfId="33888"/>
    <cellStyle name="SAPBEXinputData 2 2 4 3 3 3 2" xfId="33889"/>
    <cellStyle name="SAPBEXinputData 2 2 4 3 4" xfId="33890"/>
    <cellStyle name="SAPBEXinputData 2 2 4 3 4 2" xfId="33891"/>
    <cellStyle name="SAPBEXinputData 2 2 4 3 5" xfId="33892"/>
    <cellStyle name="SAPBEXinputData 2 2 4 3 5 2" xfId="33893"/>
    <cellStyle name="SAPBEXinputData 2 2 4 4" xfId="33894"/>
    <cellStyle name="SAPBEXinputData 2 2 4 4 2" xfId="33895"/>
    <cellStyle name="SAPBEXinputData 2 2 4 4 2 2" xfId="33896"/>
    <cellStyle name="SAPBEXinputData 2 2 4 4 2 2 2" xfId="33897"/>
    <cellStyle name="SAPBEXinputData 2 2 4 4 2 3" xfId="33898"/>
    <cellStyle name="SAPBEXinputData 2 2 4 4 2 3 2" xfId="33899"/>
    <cellStyle name="SAPBEXinputData 2 2 4 4 3" xfId="33900"/>
    <cellStyle name="SAPBEXinputData 2 2 4 4 3 2" xfId="33901"/>
    <cellStyle name="SAPBEXinputData 2 2 4 4 4" xfId="33902"/>
    <cellStyle name="SAPBEXinputData 2 2 4 4 4 2" xfId="33903"/>
    <cellStyle name="SAPBEXinputData 2 2 4 5" xfId="33904"/>
    <cellStyle name="SAPBEXinputData 2 2 4 5 2" xfId="33905"/>
    <cellStyle name="SAPBEXinputData 2 2 4 5 2 2" xfId="33906"/>
    <cellStyle name="SAPBEXinputData 2 2 4 5 3" xfId="33907"/>
    <cellStyle name="SAPBEXinputData 2 2 4 5 3 2" xfId="33908"/>
    <cellStyle name="SAPBEXinputData 2 2 4 6" xfId="33909"/>
    <cellStyle name="SAPBEXinputData 2 2 4 6 2" xfId="33910"/>
    <cellStyle name="SAPBEXinputData 2 2 4 7" xfId="33911"/>
    <cellStyle name="SAPBEXinputData 2 2 4 7 2" xfId="33912"/>
    <cellStyle name="SAPBEXinputData 2 2 4 8" xfId="33913"/>
    <cellStyle name="SAPBEXinputData 2 2 5" xfId="33914"/>
    <cellStyle name="SAPBEXinputData 2 2 5 2" xfId="33915"/>
    <cellStyle name="SAPBEXinputData 2 2 5 2 2" xfId="33916"/>
    <cellStyle name="SAPBEXinputData 2 2 5 2 2 2" xfId="33917"/>
    <cellStyle name="SAPBEXinputData 2 2 5 2 3" xfId="33918"/>
    <cellStyle name="SAPBEXinputData 2 2 5 2 3 2" xfId="33919"/>
    <cellStyle name="SAPBEXinputData 2 2 5 3" xfId="33920"/>
    <cellStyle name="SAPBEXinputData 2 2 5 3 2" xfId="33921"/>
    <cellStyle name="SAPBEXinputData 2 2 5 4" xfId="33922"/>
    <cellStyle name="SAPBEXinputData 2 2 5 4 2" xfId="33923"/>
    <cellStyle name="SAPBEXinputData 2 2 5 5" xfId="33924"/>
    <cellStyle name="SAPBEXinputData 2 2 6" xfId="33925"/>
    <cellStyle name="SAPBEXinputData 2 2 6 2" xfId="33926"/>
    <cellStyle name="SAPBEXinputData 2 2 7" xfId="33927"/>
    <cellStyle name="SAPBEXinputData 2 2 7 2" xfId="33928"/>
    <cellStyle name="SAPBEXinputData 2 2 8" xfId="33929"/>
    <cellStyle name="SAPBEXinputData 2 3" xfId="33930"/>
    <cellStyle name="SAPBEXinputData 2 3 2" xfId="33931"/>
    <cellStyle name="SAPBEXinputData 2 3 2 2" xfId="33932"/>
    <cellStyle name="SAPBEXinputData 2 3 2 2 2" xfId="33933"/>
    <cellStyle name="SAPBEXinputData 2 3 2 2 2 2" xfId="33934"/>
    <cellStyle name="SAPBEXinputData 2 3 2 2 2 2 2" xfId="33935"/>
    <cellStyle name="SAPBEXinputData 2 3 2 2 2 2 2 2" xfId="33936"/>
    <cellStyle name="SAPBEXinputData 2 3 2 2 2 2 2 2 2" xfId="33937"/>
    <cellStyle name="SAPBEXinputData 2 3 2 2 2 2 2 3" xfId="33938"/>
    <cellStyle name="SAPBEXinputData 2 3 2 2 2 2 2 3 2" xfId="33939"/>
    <cellStyle name="SAPBEXinputData 2 3 2 2 2 2 3" xfId="33940"/>
    <cellStyle name="SAPBEXinputData 2 3 2 2 2 2 3 2" xfId="33941"/>
    <cellStyle name="SAPBEXinputData 2 3 2 2 2 2 4" xfId="33942"/>
    <cellStyle name="SAPBEXinputData 2 3 2 2 2 2 4 2" xfId="33943"/>
    <cellStyle name="SAPBEXinputData 2 3 2 2 2 3" xfId="33944"/>
    <cellStyle name="SAPBEXinputData 2 3 2 2 2 3 2" xfId="33945"/>
    <cellStyle name="SAPBEXinputData 2 3 2 2 2 3 2 2" xfId="33946"/>
    <cellStyle name="SAPBEXinputData 2 3 2 2 2 3 3" xfId="33947"/>
    <cellStyle name="SAPBEXinputData 2 3 2 2 2 3 3 2" xfId="33948"/>
    <cellStyle name="SAPBEXinputData 2 3 2 2 2 4" xfId="33949"/>
    <cellStyle name="SAPBEXinputData 2 3 2 2 2 4 2" xfId="33950"/>
    <cellStyle name="SAPBEXinputData 2 3 2 2 2 5" xfId="33951"/>
    <cellStyle name="SAPBEXinputData 2 3 2 2 2 5 2" xfId="33952"/>
    <cellStyle name="SAPBEXinputData 2 3 2 2 3" xfId="33953"/>
    <cellStyle name="SAPBEXinputData 2 3 2 2 3 2" xfId="33954"/>
    <cellStyle name="SAPBEXinputData 2 3 2 2 3 2 2" xfId="33955"/>
    <cellStyle name="SAPBEXinputData 2 3 2 2 3 2 2 2" xfId="33956"/>
    <cellStyle name="SAPBEXinputData 2 3 2 2 3 2 3" xfId="33957"/>
    <cellStyle name="SAPBEXinputData 2 3 2 2 3 2 3 2" xfId="33958"/>
    <cellStyle name="SAPBEXinputData 2 3 2 2 3 3" xfId="33959"/>
    <cellStyle name="SAPBEXinputData 2 3 2 2 3 3 2" xfId="33960"/>
    <cellStyle name="SAPBEXinputData 2 3 2 2 3 4" xfId="33961"/>
    <cellStyle name="SAPBEXinputData 2 3 2 2 3 4 2" xfId="33962"/>
    <cellStyle name="SAPBEXinputData 2 3 2 2 4" xfId="33963"/>
    <cellStyle name="SAPBEXinputData 2 3 2 2 4 2" xfId="33964"/>
    <cellStyle name="SAPBEXinputData 2 3 2 2 4 2 2" xfId="33965"/>
    <cellStyle name="SAPBEXinputData 2 3 2 2 4 3" xfId="33966"/>
    <cellStyle name="SAPBEXinputData 2 3 2 2 4 3 2" xfId="33967"/>
    <cellStyle name="SAPBEXinputData 2 3 2 2 5" xfId="33968"/>
    <cellStyle name="SAPBEXinputData 2 3 2 2 5 2" xfId="33969"/>
    <cellStyle name="SAPBEXinputData 2 3 2 2 6" xfId="33970"/>
    <cellStyle name="SAPBEXinputData 2 3 2 2 6 2" xfId="33971"/>
    <cellStyle name="SAPBEXinputData 2 3 2 3" xfId="33972"/>
    <cellStyle name="SAPBEXinputData 2 3 2 3 2" xfId="33973"/>
    <cellStyle name="SAPBEXinputData 2 3 2 3 2 2" xfId="33974"/>
    <cellStyle name="SAPBEXinputData 2 3 2 3 2 2 2" xfId="33975"/>
    <cellStyle name="SAPBEXinputData 2 3 2 3 2 2 2 2" xfId="33976"/>
    <cellStyle name="SAPBEXinputData 2 3 2 3 2 2 3" xfId="33977"/>
    <cellStyle name="SAPBEXinputData 2 3 2 3 2 2 3 2" xfId="33978"/>
    <cellStyle name="SAPBEXinputData 2 3 2 3 2 3" xfId="33979"/>
    <cellStyle name="SAPBEXinputData 2 3 2 3 2 3 2" xfId="33980"/>
    <cellStyle name="SAPBEXinputData 2 3 2 3 2 4" xfId="33981"/>
    <cellStyle name="SAPBEXinputData 2 3 2 3 2 4 2" xfId="33982"/>
    <cellStyle name="SAPBEXinputData 2 3 2 3 3" xfId="33983"/>
    <cellStyle name="SAPBEXinputData 2 3 2 3 3 2" xfId="33984"/>
    <cellStyle name="SAPBEXinputData 2 3 2 3 3 2 2" xfId="33985"/>
    <cellStyle name="SAPBEXinputData 2 3 2 3 3 3" xfId="33986"/>
    <cellStyle name="SAPBEXinputData 2 3 2 3 3 3 2" xfId="33987"/>
    <cellStyle name="SAPBEXinputData 2 3 2 3 4" xfId="33988"/>
    <cellStyle name="SAPBEXinputData 2 3 2 3 4 2" xfId="33989"/>
    <cellStyle name="SAPBEXinputData 2 3 2 3 5" xfId="33990"/>
    <cellStyle name="SAPBEXinputData 2 3 2 3 5 2" xfId="33991"/>
    <cellStyle name="SAPBEXinputData 2 3 2 4" xfId="33992"/>
    <cellStyle name="SAPBEXinputData 2 3 2 4 2" xfId="33993"/>
    <cellStyle name="SAPBEXinputData 2 3 2 4 2 2" xfId="33994"/>
    <cellStyle name="SAPBEXinputData 2 3 2 4 2 2 2" xfId="33995"/>
    <cellStyle name="SAPBEXinputData 2 3 2 4 2 3" xfId="33996"/>
    <cellStyle name="SAPBEXinputData 2 3 2 4 2 3 2" xfId="33997"/>
    <cellStyle name="SAPBEXinputData 2 3 2 4 3" xfId="33998"/>
    <cellStyle name="SAPBEXinputData 2 3 2 4 3 2" xfId="33999"/>
    <cellStyle name="SAPBEXinputData 2 3 2 4 4" xfId="34000"/>
    <cellStyle name="SAPBEXinputData 2 3 2 4 4 2" xfId="34001"/>
    <cellStyle name="SAPBEXinputData 2 3 2 5" xfId="34002"/>
    <cellStyle name="SAPBEXinputData 2 3 2 5 2" xfId="34003"/>
    <cellStyle name="SAPBEXinputData 2 3 2 5 2 2" xfId="34004"/>
    <cellStyle name="SAPBEXinputData 2 3 2 5 3" xfId="34005"/>
    <cellStyle name="SAPBEXinputData 2 3 2 5 3 2" xfId="34006"/>
    <cellStyle name="SAPBEXinputData 2 3 2 6" xfId="34007"/>
    <cellStyle name="SAPBEXinputData 2 3 2 6 2" xfId="34008"/>
    <cellStyle name="SAPBEXinputData 2 3 2 7" xfId="34009"/>
    <cellStyle name="SAPBEXinputData 2 3 2 7 2" xfId="34010"/>
    <cellStyle name="SAPBEXinputData 2 3 2 8" xfId="34011"/>
    <cellStyle name="SAPBEXinputData 2 3 3" xfId="34012"/>
    <cellStyle name="SAPBEXinputData 2 3 3 2" xfId="34013"/>
    <cellStyle name="SAPBEXinputData 2 3 3 2 2" xfId="34014"/>
    <cellStyle name="SAPBEXinputData 2 3 3 2 2 2" xfId="34015"/>
    <cellStyle name="SAPBEXinputData 2 3 3 2 2 2 2" xfId="34016"/>
    <cellStyle name="SAPBEXinputData 2 3 3 2 2 2 2 2" xfId="34017"/>
    <cellStyle name="SAPBEXinputData 2 3 3 2 2 2 3" xfId="34018"/>
    <cellStyle name="SAPBEXinputData 2 3 3 2 2 2 3 2" xfId="34019"/>
    <cellStyle name="SAPBEXinputData 2 3 3 2 2 3" xfId="34020"/>
    <cellStyle name="SAPBEXinputData 2 3 3 2 2 3 2" xfId="34021"/>
    <cellStyle name="SAPBEXinputData 2 3 3 2 2 4" xfId="34022"/>
    <cellStyle name="SAPBEXinputData 2 3 3 2 2 4 2" xfId="34023"/>
    <cellStyle name="SAPBEXinputData 2 3 3 2 3" xfId="34024"/>
    <cellStyle name="SAPBEXinputData 2 3 3 2 3 2" xfId="34025"/>
    <cellStyle name="SAPBEXinputData 2 3 3 2 3 2 2" xfId="34026"/>
    <cellStyle name="SAPBEXinputData 2 3 3 2 3 3" xfId="34027"/>
    <cellStyle name="SAPBEXinputData 2 3 3 2 3 3 2" xfId="34028"/>
    <cellStyle name="SAPBEXinputData 2 3 3 2 4" xfId="34029"/>
    <cellStyle name="SAPBEXinputData 2 3 3 2 4 2" xfId="34030"/>
    <cellStyle name="SAPBEXinputData 2 3 3 2 5" xfId="34031"/>
    <cellStyle name="SAPBEXinputData 2 3 3 2 5 2" xfId="34032"/>
    <cellStyle name="SAPBEXinputData 2 3 3 3" xfId="34033"/>
    <cellStyle name="SAPBEXinputData 2 3 3 3 2" xfId="34034"/>
    <cellStyle name="SAPBEXinputData 2 3 3 3 2 2" xfId="34035"/>
    <cellStyle name="SAPBEXinputData 2 3 3 3 2 2 2" xfId="34036"/>
    <cellStyle name="SAPBEXinputData 2 3 3 3 2 3" xfId="34037"/>
    <cellStyle name="SAPBEXinputData 2 3 3 3 2 3 2" xfId="34038"/>
    <cellStyle name="SAPBEXinputData 2 3 3 3 3" xfId="34039"/>
    <cellStyle name="SAPBEXinputData 2 3 3 3 3 2" xfId="34040"/>
    <cellStyle name="SAPBEXinputData 2 3 3 3 4" xfId="34041"/>
    <cellStyle name="SAPBEXinputData 2 3 3 3 4 2" xfId="34042"/>
    <cellStyle name="SAPBEXinputData 2 3 3 4" xfId="34043"/>
    <cellStyle name="SAPBEXinputData 2 3 3 4 2" xfId="34044"/>
    <cellStyle name="SAPBEXinputData 2 3 3 4 2 2" xfId="34045"/>
    <cellStyle name="SAPBEXinputData 2 3 3 4 3" xfId="34046"/>
    <cellStyle name="SAPBEXinputData 2 3 3 4 3 2" xfId="34047"/>
    <cellStyle name="SAPBEXinputData 2 3 3 5" xfId="34048"/>
    <cellStyle name="SAPBEXinputData 2 3 3 5 2" xfId="34049"/>
    <cellStyle name="SAPBEXinputData 2 3 3 6" xfId="34050"/>
    <cellStyle name="SAPBEXinputData 2 3 3 6 2" xfId="34051"/>
    <cellStyle name="SAPBEXinputData 2 3 3 7" xfId="34052"/>
    <cellStyle name="SAPBEXinputData 2 3 4" xfId="34053"/>
    <cellStyle name="SAPBEXinputData 2 3 4 2" xfId="34054"/>
    <cellStyle name="SAPBEXinputData 2 3 4 2 2" xfId="34055"/>
    <cellStyle name="SAPBEXinputData 2 3 4 2 2 2" xfId="34056"/>
    <cellStyle name="SAPBEXinputData 2 3 4 2 2 2 2" xfId="34057"/>
    <cellStyle name="SAPBEXinputData 2 3 4 2 2 3" xfId="34058"/>
    <cellStyle name="SAPBEXinputData 2 3 4 2 2 3 2" xfId="34059"/>
    <cellStyle name="SAPBEXinputData 2 3 4 2 3" xfId="34060"/>
    <cellStyle name="SAPBEXinputData 2 3 4 2 3 2" xfId="34061"/>
    <cellStyle name="SAPBEXinputData 2 3 4 2 4" xfId="34062"/>
    <cellStyle name="SAPBEXinputData 2 3 4 2 4 2" xfId="34063"/>
    <cellStyle name="SAPBEXinputData 2 3 4 3" xfId="34064"/>
    <cellStyle name="SAPBEXinputData 2 3 4 3 2" xfId="34065"/>
    <cellStyle name="SAPBEXinputData 2 3 4 3 2 2" xfId="34066"/>
    <cellStyle name="SAPBEXinputData 2 3 4 3 3" xfId="34067"/>
    <cellStyle name="SAPBEXinputData 2 3 4 3 3 2" xfId="34068"/>
    <cellStyle name="SAPBEXinputData 2 3 4 4" xfId="34069"/>
    <cellStyle name="SAPBEXinputData 2 3 4 4 2" xfId="34070"/>
    <cellStyle name="SAPBEXinputData 2 3 4 5" xfId="34071"/>
    <cellStyle name="SAPBEXinputData 2 3 4 5 2" xfId="34072"/>
    <cellStyle name="SAPBEXinputData 2 3 4 6" xfId="34073"/>
    <cellStyle name="SAPBEXinputData 2 3 5" xfId="34074"/>
    <cellStyle name="SAPBEXinputData 2 3 5 2" xfId="34075"/>
    <cellStyle name="SAPBEXinputData 2 3 5 2 2" xfId="34076"/>
    <cellStyle name="SAPBEXinputData 2 3 5 2 2 2" xfId="34077"/>
    <cellStyle name="SAPBEXinputData 2 3 5 2 3" xfId="34078"/>
    <cellStyle name="SAPBEXinputData 2 3 5 2 3 2" xfId="34079"/>
    <cellStyle name="SAPBEXinputData 2 3 5 3" xfId="34080"/>
    <cellStyle name="SAPBEXinputData 2 3 5 3 2" xfId="34081"/>
    <cellStyle name="SAPBEXinputData 2 3 5 4" xfId="34082"/>
    <cellStyle name="SAPBEXinputData 2 3 5 4 2" xfId="34083"/>
    <cellStyle name="SAPBEXinputData 2 3 5 5" xfId="34084"/>
    <cellStyle name="SAPBEXinputData 2 3 6" xfId="34085"/>
    <cellStyle name="SAPBEXinputData 2 3 6 2" xfId="34086"/>
    <cellStyle name="SAPBEXinputData 2 3 6 2 2" xfId="34087"/>
    <cellStyle name="SAPBEXinputData 2 3 6 3" xfId="34088"/>
    <cellStyle name="SAPBEXinputData 2 3 6 3 2" xfId="34089"/>
    <cellStyle name="SAPBEXinputData 2 3 7" xfId="34090"/>
    <cellStyle name="SAPBEXinputData 2 3 7 2" xfId="34091"/>
    <cellStyle name="SAPBEXinputData 2 3 8" xfId="34092"/>
    <cellStyle name="SAPBEXinputData 2 3 8 2" xfId="34093"/>
    <cellStyle name="SAPBEXinputData 2 3 9" xfId="34094"/>
    <cellStyle name="SAPBEXinputData 2 4" xfId="34095"/>
    <cellStyle name="SAPBEXinputData 2 4 2" xfId="34096"/>
    <cellStyle name="SAPBEXinputData 2 4 2 2" xfId="34097"/>
    <cellStyle name="SAPBEXinputData 2 4 2 2 2" xfId="34098"/>
    <cellStyle name="SAPBEXinputData 2 4 2 2 2 2" xfId="34099"/>
    <cellStyle name="SAPBEXinputData 2 4 2 2 2 2 2" xfId="34100"/>
    <cellStyle name="SAPBEXinputData 2 4 2 2 2 2 2 2" xfId="34101"/>
    <cellStyle name="SAPBEXinputData 2 4 2 2 2 2 3" xfId="34102"/>
    <cellStyle name="SAPBEXinputData 2 4 2 2 2 2 3 2" xfId="34103"/>
    <cellStyle name="SAPBEXinputData 2 4 2 2 2 3" xfId="34104"/>
    <cellStyle name="SAPBEXinputData 2 4 2 2 2 3 2" xfId="34105"/>
    <cellStyle name="SAPBEXinputData 2 4 2 2 2 4" xfId="34106"/>
    <cellStyle name="SAPBEXinputData 2 4 2 2 2 4 2" xfId="34107"/>
    <cellStyle name="SAPBEXinputData 2 4 2 2 3" xfId="34108"/>
    <cellStyle name="SAPBEXinputData 2 4 2 2 3 2" xfId="34109"/>
    <cellStyle name="SAPBEXinputData 2 4 2 2 3 2 2" xfId="34110"/>
    <cellStyle name="SAPBEXinputData 2 4 2 2 3 3" xfId="34111"/>
    <cellStyle name="SAPBEXinputData 2 4 2 2 3 3 2" xfId="34112"/>
    <cellStyle name="SAPBEXinputData 2 4 2 2 4" xfId="34113"/>
    <cellStyle name="SAPBEXinputData 2 4 2 2 4 2" xfId="34114"/>
    <cellStyle name="SAPBEXinputData 2 4 2 2 5" xfId="34115"/>
    <cellStyle name="SAPBEXinputData 2 4 2 2 5 2" xfId="34116"/>
    <cellStyle name="SAPBEXinputData 2 4 2 3" xfId="34117"/>
    <cellStyle name="SAPBEXinputData 2 4 2 3 2" xfId="34118"/>
    <cellStyle name="SAPBEXinputData 2 4 2 3 2 2" xfId="34119"/>
    <cellStyle name="SAPBEXinputData 2 4 2 3 2 2 2" xfId="34120"/>
    <cellStyle name="SAPBEXinputData 2 4 2 3 2 3" xfId="34121"/>
    <cellStyle name="SAPBEXinputData 2 4 2 3 2 3 2" xfId="34122"/>
    <cellStyle name="SAPBEXinputData 2 4 2 3 3" xfId="34123"/>
    <cellStyle name="SAPBEXinputData 2 4 2 3 3 2" xfId="34124"/>
    <cellStyle name="SAPBEXinputData 2 4 2 3 4" xfId="34125"/>
    <cellStyle name="SAPBEXinputData 2 4 2 3 4 2" xfId="34126"/>
    <cellStyle name="SAPBEXinputData 2 4 2 4" xfId="34127"/>
    <cellStyle name="SAPBEXinputData 2 4 2 4 2" xfId="34128"/>
    <cellStyle name="SAPBEXinputData 2 4 2 4 2 2" xfId="34129"/>
    <cellStyle name="SAPBEXinputData 2 4 2 4 3" xfId="34130"/>
    <cellStyle name="SAPBEXinputData 2 4 2 4 3 2" xfId="34131"/>
    <cellStyle name="SAPBEXinputData 2 4 2 5" xfId="34132"/>
    <cellStyle name="SAPBEXinputData 2 4 2 5 2" xfId="34133"/>
    <cellStyle name="SAPBEXinputData 2 4 2 6" xfId="34134"/>
    <cellStyle name="SAPBEXinputData 2 4 2 6 2" xfId="34135"/>
    <cellStyle name="SAPBEXinputData 2 4 2 7" xfId="34136"/>
    <cellStyle name="SAPBEXinputData 2 4 3" xfId="34137"/>
    <cellStyle name="SAPBEXinputData 2 4 3 2" xfId="34138"/>
    <cellStyle name="SAPBEXinputData 2 4 3 2 2" xfId="34139"/>
    <cellStyle name="SAPBEXinputData 2 4 3 2 2 2" xfId="34140"/>
    <cellStyle name="SAPBEXinputData 2 4 3 2 2 2 2" xfId="34141"/>
    <cellStyle name="SAPBEXinputData 2 4 3 2 2 3" xfId="34142"/>
    <cellStyle name="SAPBEXinputData 2 4 3 2 2 3 2" xfId="34143"/>
    <cellStyle name="SAPBEXinputData 2 4 3 2 3" xfId="34144"/>
    <cellStyle name="SAPBEXinputData 2 4 3 2 3 2" xfId="34145"/>
    <cellStyle name="SAPBEXinputData 2 4 3 2 4" xfId="34146"/>
    <cellStyle name="SAPBEXinputData 2 4 3 2 4 2" xfId="34147"/>
    <cellStyle name="SAPBEXinputData 2 4 3 3" xfId="34148"/>
    <cellStyle name="SAPBEXinputData 2 4 3 3 2" xfId="34149"/>
    <cellStyle name="SAPBEXinputData 2 4 3 3 2 2" xfId="34150"/>
    <cellStyle name="SAPBEXinputData 2 4 3 3 3" xfId="34151"/>
    <cellStyle name="SAPBEXinputData 2 4 3 3 3 2" xfId="34152"/>
    <cellStyle name="SAPBEXinputData 2 4 3 4" xfId="34153"/>
    <cellStyle name="SAPBEXinputData 2 4 3 4 2" xfId="34154"/>
    <cellStyle name="SAPBEXinputData 2 4 3 5" xfId="34155"/>
    <cellStyle name="SAPBEXinputData 2 4 3 5 2" xfId="34156"/>
    <cellStyle name="SAPBEXinputData 2 4 3 6" xfId="34157"/>
    <cellStyle name="SAPBEXinputData 2 4 4" xfId="34158"/>
    <cellStyle name="SAPBEXinputData 2 4 4 2" xfId="34159"/>
    <cellStyle name="SAPBEXinputData 2 4 4 2 2" xfId="34160"/>
    <cellStyle name="SAPBEXinputData 2 4 4 2 2 2" xfId="34161"/>
    <cellStyle name="SAPBEXinputData 2 4 4 2 3" xfId="34162"/>
    <cellStyle name="SAPBEXinputData 2 4 4 2 3 2" xfId="34163"/>
    <cellStyle name="SAPBEXinputData 2 4 4 3" xfId="34164"/>
    <cellStyle name="SAPBEXinputData 2 4 4 3 2" xfId="34165"/>
    <cellStyle name="SAPBEXinputData 2 4 4 4" xfId="34166"/>
    <cellStyle name="SAPBEXinputData 2 4 4 4 2" xfId="34167"/>
    <cellStyle name="SAPBEXinputData 2 4 4 5" xfId="34168"/>
    <cellStyle name="SAPBEXinputData 2 4 5" xfId="34169"/>
    <cellStyle name="SAPBEXinputData 2 4 5 2" xfId="34170"/>
    <cellStyle name="SAPBEXinputData 2 4 5 2 2" xfId="34171"/>
    <cellStyle name="SAPBEXinputData 2 4 5 3" xfId="34172"/>
    <cellStyle name="SAPBEXinputData 2 4 5 3 2" xfId="34173"/>
    <cellStyle name="SAPBEXinputData 2 4 5 4" xfId="34174"/>
    <cellStyle name="SAPBEXinputData 2 4 6" xfId="34175"/>
    <cellStyle name="SAPBEXinputData 2 4 6 2" xfId="34176"/>
    <cellStyle name="SAPBEXinputData 2 4 7" xfId="34177"/>
    <cellStyle name="SAPBEXinputData 2 4 7 2" xfId="34178"/>
    <cellStyle name="SAPBEXinputData 2 4 8" xfId="34179"/>
    <cellStyle name="SAPBEXinputData 2 5" xfId="34180"/>
    <cellStyle name="SAPBEXinputData 2 5 2" xfId="34181"/>
    <cellStyle name="SAPBEXinputData 2 5 2 2" xfId="34182"/>
    <cellStyle name="SAPBEXinputData 2 5 2 2 2" xfId="34183"/>
    <cellStyle name="SAPBEXinputData 2 5 2 2 2 2" xfId="34184"/>
    <cellStyle name="SAPBEXinputData 2 5 2 2 2 2 2" xfId="34185"/>
    <cellStyle name="SAPBEXinputData 2 5 2 2 2 2 2 2" xfId="34186"/>
    <cellStyle name="SAPBEXinputData 2 5 2 2 2 2 3" xfId="34187"/>
    <cellStyle name="SAPBEXinputData 2 5 2 2 2 2 3 2" xfId="34188"/>
    <cellStyle name="SAPBEXinputData 2 5 2 2 2 3" xfId="34189"/>
    <cellStyle name="SAPBEXinputData 2 5 2 2 2 3 2" xfId="34190"/>
    <cellStyle name="SAPBEXinputData 2 5 2 2 2 4" xfId="34191"/>
    <cellStyle name="SAPBEXinputData 2 5 2 2 2 4 2" xfId="34192"/>
    <cellStyle name="SAPBEXinputData 2 5 2 2 3" xfId="34193"/>
    <cellStyle name="SAPBEXinputData 2 5 2 2 3 2" xfId="34194"/>
    <cellStyle name="SAPBEXinputData 2 5 2 2 3 2 2" xfId="34195"/>
    <cellStyle name="SAPBEXinputData 2 5 2 2 3 3" xfId="34196"/>
    <cellStyle name="SAPBEXinputData 2 5 2 2 3 3 2" xfId="34197"/>
    <cellStyle name="SAPBEXinputData 2 5 2 2 4" xfId="34198"/>
    <cellStyle name="SAPBEXinputData 2 5 2 2 4 2" xfId="34199"/>
    <cellStyle name="SAPBEXinputData 2 5 2 2 5" xfId="34200"/>
    <cellStyle name="SAPBEXinputData 2 5 2 2 5 2" xfId="34201"/>
    <cellStyle name="SAPBEXinputData 2 5 2 3" xfId="34202"/>
    <cellStyle name="SAPBEXinputData 2 5 2 3 2" xfId="34203"/>
    <cellStyle name="SAPBEXinputData 2 5 2 3 2 2" xfId="34204"/>
    <cellStyle name="SAPBEXinputData 2 5 2 3 2 2 2" xfId="34205"/>
    <cellStyle name="SAPBEXinputData 2 5 2 3 2 3" xfId="34206"/>
    <cellStyle name="SAPBEXinputData 2 5 2 3 2 3 2" xfId="34207"/>
    <cellStyle name="SAPBEXinputData 2 5 2 3 3" xfId="34208"/>
    <cellStyle name="SAPBEXinputData 2 5 2 3 3 2" xfId="34209"/>
    <cellStyle name="SAPBEXinputData 2 5 2 3 4" xfId="34210"/>
    <cellStyle name="SAPBEXinputData 2 5 2 3 4 2" xfId="34211"/>
    <cellStyle name="SAPBEXinputData 2 5 2 4" xfId="34212"/>
    <cellStyle name="SAPBEXinputData 2 5 2 4 2" xfId="34213"/>
    <cellStyle name="SAPBEXinputData 2 5 2 4 2 2" xfId="34214"/>
    <cellStyle name="SAPBEXinputData 2 5 2 4 3" xfId="34215"/>
    <cellStyle name="SAPBEXinputData 2 5 2 4 3 2" xfId="34216"/>
    <cellStyle name="SAPBEXinputData 2 5 2 5" xfId="34217"/>
    <cellStyle name="SAPBEXinputData 2 5 2 5 2" xfId="34218"/>
    <cellStyle name="SAPBEXinputData 2 5 2 6" xfId="34219"/>
    <cellStyle name="SAPBEXinputData 2 5 2 6 2" xfId="34220"/>
    <cellStyle name="SAPBEXinputData 2 5 2 7" xfId="34221"/>
    <cellStyle name="SAPBEXinputData 2 5 3" xfId="34222"/>
    <cellStyle name="SAPBEXinputData 2 5 3 2" xfId="34223"/>
    <cellStyle name="SAPBEXinputData 2 5 3 2 2" xfId="34224"/>
    <cellStyle name="SAPBEXinputData 2 5 3 2 2 2" xfId="34225"/>
    <cellStyle name="SAPBEXinputData 2 5 3 2 2 2 2" xfId="34226"/>
    <cellStyle name="SAPBEXinputData 2 5 3 2 2 3" xfId="34227"/>
    <cellStyle name="SAPBEXinputData 2 5 3 2 2 3 2" xfId="34228"/>
    <cellStyle name="SAPBEXinputData 2 5 3 2 3" xfId="34229"/>
    <cellStyle name="SAPBEXinputData 2 5 3 2 3 2" xfId="34230"/>
    <cellStyle name="SAPBEXinputData 2 5 3 2 4" xfId="34231"/>
    <cellStyle name="SAPBEXinputData 2 5 3 2 4 2" xfId="34232"/>
    <cellStyle name="SAPBEXinputData 2 5 3 3" xfId="34233"/>
    <cellStyle name="SAPBEXinputData 2 5 3 3 2" xfId="34234"/>
    <cellStyle name="SAPBEXinputData 2 5 3 3 2 2" xfId="34235"/>
    <cellStyle name="SAPBEXinputData 2 5 3 3 3" xfId="34236"/>
    <cellStyle name="SAPBEXinputData 2 5 3 3 3 2" xfId="34237"/>
    <cellStyle name="SAPBEXinputData 2 5 3 4" xfId="34238"/>
    <cellStyle name="SAPBEXinputData 2 5 3 4 2" xfId="34239"/>
    <cellStyle name="SAPBEXinputData 2 5 3 5" xfId="34240"/>
    <cellStyle name="SAPBEXinputData 2 5 3 5 2" xfId="34241"/>
    <cellStyle name="SAPBEXinputData 2 5 3 6" xfId="34242"/>
    <cellStyle name="SAPBEXinputData 2 5 4" xfId="34243"/>
    <cellStyle name="SAPBEXinputData 2 5 4 2" xfId="34244"/>
    <cellStyle name="SAPBEXinputData 2 5 4 2 2" xfId="34245"/>
    <cellStyle name="SAPBEXinputData 2 5 4 2 2 2" xfId="34246"/>
    <cellStyle name="SAPBEXinputData 2 5 4 2 3" xfId="34247"/>
    <cellStyle name="SAPBEXinputData 2 5 4 2 3 2" xfId="34248"/>
    <cellStyle name="SAPBEXinputData 2 5 4 3" xfId="34249"/>
    <cellStyle name="SAPBEXinputData 2 5 4 3 2" xfId="34250"/>
    <cellStyle name="SAPBEXinputData 2 5 4 4" xfId="34251"/>
    <cellStyle name="SAPBEXinputData 2 5 4 4 2" xfId="34252"/>
    <cellStyle name="SAPBEXinputData 2 5 4 5" xfId="34253"/>
    <cellStyle name="SAPBEXinputData 2 5 5" xfId="34254"/>
    <cellStyle name="SAPBEXinputData 2 5 5 2" xfId="34255"/>
    <cellStyle name="SAPBEXinputData 2 5 5 2 2" xfId="34256"/>
    <cellStyle name="SAPBEXinputData 2 5 5 3" xfId="34257"/>
    <cellStyle name="SAPBEXinputData 2 5 5 3 2" xfId="34258"/>
    <cellStyle name="SAPBEXinputData 2 5 5 4" xfId="34259"/>
    <cellStyle name="SAPBEXinputData 2 5 6" xfId="34260"/>
    <cellStyle name="SAPBEXinputData 2 5 6 2" xfId="34261"/>
    <cellStyle name="SAPBEXinputData 2 5 7" xfId="34262"/>
    <cellStyle name="SAPBEXinputData 2 5 7 2" xfId="34263"/>
    <cellStyle name="SAPBEXinputData 2 5 8" xfId="34264"/>
    <cellStyle name="SAPBEXinputData 2 6" xfId="34265"/>
    <cellStyle name="SAPBEXinputData 2 6 2" xfId="34266"/>
    <cellStyle name="SAPBEXinputData 2 6 2 2" xfId="34267"/>
    <cellStyle name="SAPBEXinputData 2 6 2 2 2" xfId="34268"/>
    <cellStyle name="SAPBEXinputData 2 6 2 3" xfId="34269"/>
    <cellStyle name="SAPBEXinputData 2 6 2 3 2" xfId="34270"/>
    <cellStyle name="SAPBEXinputData 2 6 2 4" xfId="34271"/>
    <cellStyle name="SAPBEXinputData 2 6 3" xfId="34272"/>
    <cellStyle name="SAPBEXinputData 2 6 3 2" xfId="34273"/>
    <cellStyle name="SAPBEXinputData 2 6 3 3" xfId="34274"/>
    <cellStyle name="SAPBEXinputData 2 6 4" xfId="34275"/>
    <cellStyle name="SAPBEXinputData 2 6 4 2" xfId="34276"/>
    <cellStyle name="SAPBEXinputData 2 6 4 3" xfId="34277"/>
    <cellStyle name="SAPBEXinputData 2 6 5" xfId="34278"/>
    <cellStyle name="SAPBEXinputData 2 6 6" xfId="34279"/>
    <cellStyle name="SAPBEXinputData 2 7" xfId="34280"/>
    <cellStyle name="SAPBEXinputData 2 7 2" xfId="34281"/>
    <cellStyle name="SAPBEXinputData 2 7 2 2" xfId="34282"/>
    <cellStyle name="SAPBEXinputData 2 7 3" xfId="34283"/>
    <cellStyle name="SAPBEXinputData 2 7 4" xfId="34284"/>
    <cellStyle name="SAPBEXinputData 2 7 5" xfId="34285"/>
    <cellStyle name="SAPBEXinputData 2 7 6" xfId="34286"/>
    <cellStyle name="SAPBEXinputData 2 8" xfId="34287"/>
    <cellStyle name="SAPBEXinputData 2 8 2" xfId="34288"/>
    <cellStyle name="SAPBEXinputData 2 8 2 2" xfId="34289"/>
    <cellStyle name="SAPBEXinputData 2 8 3" xfId="34290"/>
    <cellStyle name="SAPBEXinputData 2 8 4" xfId="34291"/>
    <cellStyle name="SAPBEXinputData 2 8 5" xfId="34292"/>
    <cellStyle name="SAPBEXinputData 2 8 6" xfId="34293"/>
    <cellStyle name="SAPBEXinputData 2 9" xfId="34294"/>
    <cellStyle name="SAPBEXinputData 2_7. Capital ASM Mar 2" xfId="34295"/>
    <cellStyle name="SAPBEXinputData 3" xfId="3167"/>
    <cellStyle name="SAPBEXinputData 3 10" xfId="34296"/>
    <cellStyle name="SAPBEXinputData 3 11" xfId="34297"/>
    <cellStyle name="SAPBEXinputData 3 12" xfId="34298"/>
    <cellStyle name="SAPBEXinputData 3 13" xfId="34299"/>
    <cellStyle name="SAPBEXinputData 3 14" xfId="34300"/>
    <cellStyle name="SAPBEXinputData 3 2" xfId="34301"/>
    <cellStyle name="SAPBEXinputData 3 2 2" xfId="34302"/>
    <cellStyle name="SAPBEXinputData 3 2 2 2" xfId="34303"/>
    <cellStyle name="SAPBEXinputData 3 2 2 2 2" xfId="34304"/>
    <cellStyle name="SAPBEXinputData 3 2 2 2 2 2" xfId="34305"/>
    <cellStyle name="SAPBEXinputData 3 2 2 2 2 2 2" xfId="34306"/>
    <cellStyle name="SAPBEXinputData 3 2 2 2 2 2 2 2" xfId="34307"/>
    <cellStyle name="SAPBEXinputData 3 2 2 2 2 2 2 2 2" xfId="34308"/>
    <cellStyle name="SAPBEXinputData 3 2 2 2 2 2 2 2 2 2" xfId="34309"/>
    <cellStyle name="SAPBEXinputData 3 2 2 2 2 2 2 2 3" xfId="34310"/>
    <cellStyle name="SAPBEXinputData 3 2 2 2 2 2 2 2 3 2" xfId="34311"/>
    <cellStyle name="SAPBEXinputData 3 2 2 2 2 2 2 3" xfId="34312"/>
    <cellStyle name="SAPBEXinputData 3 2 2 2 2 2 2 3 2" xfId="34313"/>
    <cellStyle name="SAPBEXinputData 3 2 2 2 2 2 2 4" xfId="34314"/>
    <cellStyle name="SAPBEXinputData 3 2 2 2 2 2 2 4 2" xfId="34315"/>
    <cellStyle name="SAPBEXinputData 3 2 2 2 2 2 3" xfId="34316"/>
    <cellStyle name="SAPBEXinputData 3 2 2 2 2 2 3 2" xfId="34317"/>
    <cellStyle name="SAPBEXinputData 3 2 2 2 2 2 3 2 2" xfId="34318"/>
    <cellStyle name="SAPBEXinputData 3 2 2 2 2 2 3 3" xfId="34319"/>
    <cellStyle name="SAPBEXinputData 3 2 2 2 2 2 3 3 2" xfId="34320"/>
    <cellStyle name="SAPBEXinputData 3 2 2 2 2 2 4" xfId="34321"/>
    <cellStyle name="SAPBEXinputData 3 2 2 2 2 2 4 2" xfId="34322"/>
    <cellStyle name="SAPBEXinputData 3 2 2 2 2 2 5" xfId="34323"/>
    <cellStyle name="SAPBEXinputData 3 2 2 2 2 2 5 2" xfId="34324"/>
    <cellStyle name="SAPBEXinputData 3 2 2 2 2 3" xfId="34325"/>
    <cellStyle name="SAPBEXinputData 3 2 2 2 2 3 2" xfId="34326"/>
    <cellStyle name="SAPBEXinputData 3 2 2 2 2 3 2 2" xfId="34327"/>
    <cellStyle name="SAPBEXinputData 3 2 2 2 2 3 2 2 2" xfId="34328"/>
    <cellStyle name="SAPBEXinputData 3 2 2 2 2 3 2 3" xfId="34329"/>
    <cellStyle name="SAPBEXinputData 3 2 2 2 2 3 2 3 2" xfId="34330"/>
    <cellStyle name="SAPBEXinputData 3 2 2 2 2 3 3" xfId="34331"/>
    <cellStyle name="SAPBEXinputData 3 2 2 2 2 3 3 2" xfId="34332"/>
    <cellStyle name="SAPBEXinputData 3 2 2 2 2 3 4" xfId="34333"/>
    <cellStyle name="SAPBEXinputData 3 2 2 2 2 3 4 2" xfId="34334"/>
    <cellStyle name="SAPBEXinputData 3 2 2 2 2 4" xfId="34335"/>
    <cellStyle name="SAPBEXinputData 3 2 2 2 2 4 2" xfId="34336"/>
    <cellStyle name="SAPBEXinputData 3 2 2 2 2 4 2 2" xfId="34337"/>
    <cellStyle name="SAPBEXinputData 3 2 2 2 2 4 3" xfId="34338"/>
    <cellStyle name="SAPBEXinputData 3 2 2 2 2 4 3 2" xfId="34339"/>
    <cellStyle name="SAPBEXinputData 3 2 2 2 2 5" xfId="34340"/>
    <cellStyle name="SAPBEXinputData 3 2 2 2 2 5 2" xfId="34341"/>
    <cellStyle name="SAPBEXinputData 3 2 2 2 2 6" xfId="34342"/>
    <cellStyle name="SAPBEXinputData 3 2 2 2 2 6 2" xfId="34343"/>
    <cellStyle name="SAPBEXinputData 3 2 2 2 3" xfId="34344"/>
    <cellStyle name="SAPBEXinputData 3 2 2 2 3 2" xfId="34345"/>
    <cellStyle name="SAPBEXinputData 3 2 2 2 3 2 2" xfId="34346"/>
    <cellStyle name="SAPBEXinputData 3 2 2 2 3 2 2 2" xfId="34347"/>
    <cellStyle name="SAPBEXinputData 3 2 2 2 3 2 2 2 2" xfId="34348"/>
    <cellStyle name="SAPBEXinputData 3 2 2 2 3 2 2 3" xfId="34349"/>
    <cellStyle name="SAPBEXinputData 3 2 2 2 3 2 2 3 2" xfId="34350"/>
    <cellStyle name="SAPBEXinputData 3 2 2 2 3 2 3" xfId="34351"/>
    <cellStyle name="SAPBEXinputData 3 2 2 2 3 2 3 2" xfId="34352"/>
    <cellStyle name="SAPBEXinputData 3 2 2 2 3 2 4" xfId="34353"/>
    <cellStyle name="SAPBEXinputData 3 2 2 2 3 2 4 2" xfId="34354"/>
    <cellStyle name="SAPBEXinputData 3 2 2 2 3 3" xfId="34355"/>
    <cellStyle name="SAPBEXinputData 3 2 2 2 3 3 2" xfId="34356"/>
    <cellStyle name="SAPBEXinputData 3 2 2 2 3 3 2 2" xfId="34357"/>
    <cellStyle name="SAPBEXinputData 3 2 2 2 3 3 3" xfId="34358"/>
    <cellStyle name="SAPBEXinputData 3 2 2 2 3 3 3 2" xfId="34359"/>
    <cellStyle name="SAPBEXinputData 3 2 2 2 3 4" xfId="34360"/>
    <cellStyle name="SAPBEXinputData 3 2 2 2 3 4 2" xfId="34361"/>
    <cellStyle name="SAPBEXinputData 3 2 2 2 3 5" xfId="34362"/>
    <cellStyle name="SAPBEXinputData 3 2 2 2 3 5 2" xfId="34363"/>
    <cellStyle name="SAPBEXinputData 3 2 2 2 4" xfId="34364"/>
    <cellStyle name="SAPBEXinputData 3 2 2 2 4 2" xfId="34365"/>
    <cellStyle name="SAPBEXinputData 3 2 2 2 4 2 2" xfId="34366"/>
    <cellStyle name="SAPBEXinputData 3 2 2 2 4 2 2 2" xfId="34367"/>
    <cellStyle name="SAPBEXinputData 3 2 2 2 4 2 3" xfId="34368"/>
    <cellStyle name="SAPBEXinputData 3 2 2 2 4 2 3 2" xfId="34369"/>
    <cellStyle name="SAPBEXinputData 3 2 2 2 4 3" xfId="34370"/>
    <cellStyle name="SAPBEXinputData 3 2 2 2 4 3 2" xfId="34371"/>
    <cellStyle name="SAPBEXinputData 3 2 2 2 4 4" xfId="34372"/>
    <cellStyle name="SAPBEXinputData 3 2 2 2 4 4 2" xfId="34373"/>
    <cellStyle name="SAPBEXinputData 3 2 2 2 5" xfId="34374"/>
    <cellStyle name="SAPBEXinputData 3 2 2 2 5 2" xfId="34375"/>
    <cellStyle name="SAPBEXinputData 3 2 2 2 5 2 2" xfId="34376"/>
    <cellStyle name="SAPBEXinputData 3 2 2 2 5 3" xfId="34377"/>
    <cellStyle name="SAPBEXinputData 3 2 2 2 5 3 2" xfId="34378"/>
    <cellStyle name="SAPBEXinputData 3 2 2 2 6" xfId="34379"/>
    <cellStyle name="SAPBEXinputData 3 2 2 2 6 2" xfId="34380"/>
    <cellStyle name="SAPBEXinputData 3 2 2 2 7" xfId="34381"/>
    <cellStyle name="SAPBEXinputData 3 2 2 2 7 2" xfId="34382"/>
    <cellStyle name="SAPBEXinputData 3 2 2 3" xfId="34383"/>
    <cellStyle name="SAPBEXinputData 3 2 2 3 2" xfId="34384"/>
    <cellStyle name="SAPBEXinputData 3 2 2 3 2 2" xfId="34385"/>
    <cellStyle name="SAPBEXinputData 3 2 2 3 2 2 2" xfId="34386"/>
    <cellStyle name="SAPBEXinputData 3 2 2 3 2 2 2 2" xfId="34387"/>
    <cellStyle name="SAPBEXinputData 3 2 2 3 2 2 2 2 2" xfId="34388"/>
    <cellStyle name="SAPBEXinputData 3 2 2 3 2 2 2 3" xfId="34389"/>
    <cellStyle name="SAPBEXinputData 3 2 2 3 2 2 2 3 2" xfId="34390"/>
    <cellStyle name="SAPBEXinputData 3 2 2 3 2 2 3" xfId="34391"/>
    <cellStyle name="SAPBEXinputData 3 2 2 3 2 2 3 2" xfId="34392"/>
    <cellStyle name="SAPBEXinputData 3 2 2 3 2 2 4" xfId="34393"/>
    <cellStyle name="SAPBEXinputData 3 2 2 3 2 2 4 2" xfId="34394"/>
    <cellStyle name="SAPBEXinputData 3 2 2 3 2 3" xfId="34395"/>
    <cellStyle name="SAPBEXinputData 3 2 2 3 2 3 2" xfId="34396"/>
    <cellStyle name="SAPBEXinputData 3 2 2 3 2 3 2 2" xfId="34397"/>
    <cellStyle name="SAPBEXinputData 3 2 2 3 2 3 3" xfId="34398"/>
    <cellStyle name="SAPBEXinputData 3 2 2 3 2 3 3 2" xfId="34399"/>
    <cellStyle name="SAPBEXinputData 3 2 2 3 2 4" xfId="34400"/>
    <cellStyle name="SAPBEXinputData 3 2 2 3 2 4 2" xfId="34401"/>
    <cellStyle name="SAPBEXinputData 3 2 2 3 2 5" xfId="34402"/>
    <cellStyle name="SAPBEXinputData 3 2 2 3 2 5 2" xfId="34403"/>
    <cellStyle name="SAPBEXinputData 3 2 2 3 3" xfId="34404"/>
    <cellStyle name="SAPBEXinputData 3 2 2 3 3 2" xfId="34405"/>
    <cellStyle name="SAPBEXinputData 3 2 2 3 3 2 2" xfId="34406"/>
    <cellStyle name="SAPBEXinputData 3 2 2 3 3 2 2 2" xfId="34407"/>
    <cellStyle name="SAPBEXinputData 3 2 2 3 3 2 3" xfId="34408"/>
    <cellStyle name="SAPBEXinputData 3 2 2 3 3 2 3 2" xfId="34409"/>
    <cellStyle name="SAPBEXinputData 3 2 2 3 3 3" xfId="34410"/>
    <cellStyle name="SAPBEXinputData 3 2 2 3 3 3 2" xfId="34411"/>
    <cellStyle name="SAPBEXinputData 3 2 2 3 3 4" xfId="34412"/>
    <cellStyle name="SAPBEXinputData 3 2 2 3 3 4 2" xfId="34413"/>
    <cellStyle name="SAPBEXinputData 3 2 2 3 4" xfId="34414"/>
    <cellStyle name="SAPBEXinputData 3 2 2 3 4 2" xfId="34415"/>
    <cellStyle name="SAPBEXinputData 3 2 2 3 4 2 2" xfId="34416"/>
    <cellStyle name="SAPBEXinputData 3 2 2 3 4 3" xfId="34417"/>
    <cellStyle name="SAPBEXinputData 3 2 2 3 4 3 2" xfId="34418"/>
    <cellStyle name="SAPBEXinputData 3 2 2 3 5" xfId="34419"/>
    <cellStyle name="SAPBEXinputData 3 2 2 3 5 2" xfId="34420"/>
    <cellStyle name="SAPBEXinputData 3 2 2 3 6" xfId="34421"/>
    <cellStyle name="SAPBEXinputData 3 2 2 3 6 2" xfId="34422"/>
    <cellStyle name="SAPBEXinputData 3 2 2 4" xfId="34423"/>
    <cellStyle name="SAPBEXinputData 3 2 2 4 2" xfId="34424"/>
    <cellStyle name="SAPBEXinputData 3 2 2 4 2 2" xfId="34425"/>
    <cellStyle name="SAPBEXinputData 3 2 2 4 2 2 2" xfId="34426"/>
    <cellStyle name="SAPBEXinputData 3 2 2 4 2 2 2 2" xfId="34427"/>
    <cellStyle name="SAPBEXinputData 3 2 2 4 2 2 3" xfId="34428"/>
    <cellStyle name="SAPBEXinputData 3 2 2 4 2 2 3 2" xfId="34429"/>
    <cellStyle name="SAPBEXinputData 3 2 2 4 2 3" xfId="34430"/>
    <cellStyle name="SAPBEXinputData 3 2 2 4 2 3 2" xfId="34431"/>
    <cellStyle name="SAPBEXinputData 3 2 2 4 2 4" xfId="34432"/>
    <cellStyle name="SAPBEXinputData 3 2 2 4 2 4 2" xfId="34433"/>
    <cellStyle name="SAPBEXinputData 3 2 2 4 3" xfId="34434"/>
    <cellStyle name="SAPBEXinputData 3 2 2 4 3 2" xfId="34435"/>
    <cellStyle name="SAPBEXinputData 3 2 2 4 3 2 2" xfId="34436"/>
    <cellStyle name="SAPBEXinputData 3 2 2 4 3 3" xfId="34437"/>
    <cellStyle name="SAPBEXinputData 3 2 2 4 3 3 2" xfId="34438"/>
    <cellStyle name="SAPBEXinputData 3 2 2 4 4" xfId="34439"/>
    <cellStyle name="SAPBEXinputData 3 2 2 4 4 2" xfId="34440"/>
    <cellStyle name="SAPBEXinputData 3 2 2 4 5" xfId="34441"/>
    <cellStyle name="SAPBEXinputData 3 2 2 4 5 2" xfId="34442"/>
    <cellStyle name="SAPBEXinputData 3 2 2 5" xfId="34443"/>
    <cellStyle name="SAPBEXinputData 3 2 2 5 2" xfId="34444"/>
    <cellStyle name="SAPBEXinputData 3 2 2 5 2 2" xfId="34445"/>
    <cellStyle name="SAPBEXinputData 3 2 2 5 2 2 2" xfId="34446"/>
    <cellStyle name="SAPBEXinputData 3 2 2 5 2 3" xfId="34447"/>
    <cellStyle name="SAPBEXinputData 3 2 2 5 2 3 2" xfId="34448"/>
    <cellStyle name="SAPBEXinputData 3 2 2 5 3" xfId="34449"/>
    <cellStyle name="SAPBEXinputData 3 2 2 5 3 2" xfId="34450"/>
    <cellStyle name="SAPBEXinputData 3 2 2 5 4" xfId="34451"/>
    <cellStyle name="SAPBEXinputData 3 2 2 5 4 2" xfId="34452"/>
    <cellStyle name="SAPBEXinputData 3 2 2 6" xfId="34453"/>
    <cellStyle name="SAPBEXinputData 3 2 2 6 2" xfId="34454"/>
    <cellStyle name="SAPBEXinputData 3 2 2 6 2 2" xfId="34455"/>
    <cellStyle name="SAPBEXinputData 3 2 2 6 3" xfId="34456"/>
    <cellStyle name="SAPBEXinputData 3 2 2 6 3 2" xfId="34457"/>
    <cellStyle name="SAPBEXinputData 3 2 2 7" xfId="34458"/>
    <cellStyle name="SAPBEXinputData 3 2 2 7 2" xfId="34459"/>
    <cellStyle name="SAPBEXinputData 3 2 2 8" xfId="34460"/>
    <cellStyle name="SAPBEXinputData 3 2 2 8 2" xfId="34461"/>
    <cellStyle name="SAPBEXinputData 3 2 2 9" xfId="34462"/>
    <cellStyle name="SAPBEXinputData 3 2 3" xfId="34463"/>
    <cellStyle name="SAPBEXinputData 3 2 3 2" xfId="34464"/>
    <cellStyle name="SAPBEXinputData 3 2 3 2 2" xfId="34465"/>
    <cellStyle name="SAPBEXinputData 3 2 3 2 2 2" xfId="34466"/>
    <cellStyle name="SAPBEXinputData 3 2 3 2 2 2 2" xfId="34467"/>
    <cellStyle name="SAPBEXinputData 3 2 3 2 2 2 2 2" xfId="34468"/>
    <cellStyle name="SAPBEXinputData 3 2 3 2 2 2 2 2 2" xfId="34469"/>
    <cellStyle name="SAPBEXinputData 3 2 3 2 2 2 2 3" xfId="34470"/>
    <cellStyle name="SAPBEXinputData 3 2 3 2 2 2 2 3 2" xfId="34471"/>
    <cellStyle name="SAPBEXinputData 3 2 3 2 2 2 3" xfId="34472"/>
    <cellStyle name="SAPBEXinputData 3 2 3 2 2 2 3 2" xfId="34473"/>
    <cellStyle name="SAPBEXinputData 3 2 3 2 2 2 4" xfId="34474"/>
    <cellStyle name="SAPBEXinputData 3 2 3 2 2 2 4 2" xfId="34475"/>
    <cellStyle name="SAPBEXinputData 3 2 3 2 2 3" xfId="34476"/>
    <cellStyle name="SAPBEXinputData 3 2 3 2 2 3 2" xfId="34477"/>
    <cellStyle name="SAPBEXinputData 3 2 3 2 2 3 2 2" xfId="34478"/>
    <cellStyle name="SAPBEXinputData 3 2 3 2 2 3 3" xfId="34479"/>
    <cellStyle name="SAPBEXinputData 3 2 3 2 2 3 3 2" xfId="34480"/>
    <cellStyle name="SAPBEXinputData 3 2 3 2 2 4" xfId="34481"/>
    <cellStyle name="SAPBEXinputData 3 2 3 2 2 4 2" xfId="34482"/>
    <cellStyle name="SAPBEXinputData 3 2 3 2 2 5" xfId="34483"/>
    <cellStyle name="SAPBEXinputData 3 2 3 2 2 5 2" xfId="34484"/>
    <cellStyle name="SAPBEXinputData 3 2 3 2 3" xfId="34485"/>
    <cellStyle name="SAPBEXinputData 3 2 3 2 3 2" xfId="34486"/>
    <cellStyle name="SAPBEXinputData 3 2 3 2 3 2 2" xfId="34487"/>
    <cellStyle name="SAPBEXinputData 3 2 3 2 3 2 2 2" xfId="34488"/>
    <cellStyle name="SAPBEXinputData 3 2 3 2 3 2 3" xfId="34489"/>
    <cellStyle name="SAPBEXinputData 3 2 3 2 3 2 3 2" xfId="34490"/>
    <cellStyle name="SAPBEXinputData 3 2 3 2 3 3" xfId="34491"/>
    <cellStyle name="SAPBEXinputData 3 2 3 2 3 3 2" xfId="34492"/>
    <cellStyle name="SAPBEXinputData 3 2 3 2 3 4" xfId="34493"/>
    <cellStyle name="SAPBEXinputData 3 2 3 2 3 4 2" xfId="34494"/>
    <cellStyle name="SAPBEXinputData 3 2 3 2 4" xfId="34495"/>
    <cellStyle name="SAPBEXinputData 3 2 3 2 4 2" xfId="34496"/>
    <cellStyle name="SAPBEXinputData 3 2 3 2 4 2 2" xfId="34497"/>
    <cellStyle name="SAPBEXinputData 3 2 3 2 4 3" xfId="34498"/>
    <cellStyle name="SAPBEXinputData 3 2 3 2 4 3 2" xfId="34499"/>
    <cellStyle name="SAPBEXinputData 3 2 3 2 5" xfId="34500"/>
    <cellStyle name="SAPBEXinputData 3 2 3 2 5 2" xfId="34501"/>
    <cellStyle name="SAPBEXinputData 3 2 3 2 6" xfId="34502"/>
    <cellStyle name="SAPBEXinputData 3 2 3 2 6 2" xfId="34503"/>
    <cellStyle name="SAPBEXinputData 3 2 3 3" xfId="34504"/>
    <cellStyle name="SAPBEXinputData 3 2 3 3 2" xfId="34505"/>
    <cellStyle name="SAPBEXinputData 3 2 3 3 2 2" xfId="34506"/>
    <cellStyle name="SAPBEXinputData 3 2 3 3 2 2 2" xfId="34507"/>
    <cellStyle name="SAPBEXinputData 3 2 3 3 2 2 2 2" xfId="34508"/>
    <cellStyle name="SAPBEXinputData 3 2 3 3 2 2 3" xfId="34509"/>
    <cellStyle name="SAPBEXinputData 3 2 3 3 2 2 3 2" xfId="34510"/>
    <cellStyle name="SAPBEXinputData 3 2 3 3 2 3" xfId="34511"/>
    <cellStyle name="SAPBEXinputData 3 2 3 3 2 3 2" xfId="34512"/>
    <cellStyle name="SAPBEXinputData 3 2 3 3 2 4" xfId="34513"/>
    <cellStyle name="SAPBEXinputData 3 2 3 3 2 4 2" xfId="34514"/>
    <cellStyle name="SAPBEXinputData 3 2 3 3 3" xfId="34515"/>
    <cellStyle name="SAPBEXinputData 3 2 3 3 3 2" xfId="34516"/>
    <cellStyle name="SAPBEXinputData 3 2 3 3 3 2 2" xfId="34517"/>
    <cellStyle name="SAPBEXinputData 3 2 3 3 3 3" xfId="34518"/>
    <cellStyle name="SAPBEXinputData 3 2 3 3 3 3 2" xfId="34519"/>
    <cellStyle name="SAPBEXinputData 3 2 3 3 4" xfId="34520"/>
    <cellStyle name="SAPBEXinputData 3 2 3 3 4 2" xfId="34521"/>
    <cellStyle name="SAPBEXinputData 3 2 3 3 5" xfId="34522"/>
    <cellStyle name="SAPBEXinputData 3 2 3 3 5 2" xfId="34523"/>
    <cellStyle name="SAPBEXinputData 3 2 3 4" xfId="34524"/>
    <cellStyle name="SAPBEXinputData 3 2 3 4 2" xfId="34525"/>
    <cellStyle name="SAPBEXinputData 3 2 3 4 2 2" xfId="34526"/>
    <cellStyle name="SAPBEXinputData 3 2 3 4 2 2 2" xfId="34527"/>
    <cellStyle name="SAPBEXinputData 3 2 3 4 2 3" xfId="34528"/>
    <cellStyle name="SAPBEXinputData 3 2 3 4 2 3 2" xfId="34529"/>
    <cellStyle name="SAPBEXinputData 3 2 3 4 3" xfId="34530"/>
    <cellStyle name="SAPBEXinputData 3 2 3 4 3 2" xfId="34531"/>
    <cellStyle name="SAPBEXinputData 3 2 3 4 4" xfId="34532"/>
    <cellStyle name="SAPBEXinputData 3 2 3 4 4 2" xfId="34533"/>
    <cellStyle name="SAPBEXinputData 3 2 3 5" xfId="34534"/>
    <cellStyle name="SAPBEXinputData 3 2 3 5 2" xfId="34535"/>
    <cellStyle name="SAPBEXinputData 3 2 3 5 2 2" xfId="34536"/>
    <cellStyle name="SAPBEXinputData 3 2 3 5 3" xfId="34537"/>
    <cellStyle name="SAPBEXinputData 3 2 3 5 3 2" xfId="34538"/>
    <cellStyle name="SAPBEXinputData 3 2 3 6" xfId="34539"/>
    <cellStyle name="SAPBEXinputData 3 2 3 6 2" xfId="34540"/>
    <cellStyle name="SAPBEXinputData 3 2 3 7" xfId="34541"/>
    <cellStyle name="SAPBEXinputData 3 2 3 7 2" xfId="34542"/>
    <cellStyle name="SAPBEXinputData 3 2 3 8" xfId="34543"/>
    <cellStyle name="SAPBEXinputData 3 2 4" xfId="34544"/>
    <cellStyle name="SAPBEXinputData 3 2 4 2" xfId="34545"/>
    <cellStyle name="SAPBEXinputData 3 2 4 2 2" xfId="34546"/>
    <cellStyle name="SAPBEXinputData 3 2 4 2 2 2" xfId="34547"/>
    <cellStyle name="SAPBEXinputData 3 2 4 2 2 2 2" xfId="34548"/>
    <cellStyle name="SAPBEXinputData 3 2 4 2 2 2 2 2" xfId="34549"/>
    <cellStyle name="SAPBEXinputData 3 2 4 2 2 2 2 2 2" xfId="34550"/>
    <cellStyle name="SAPBEXinputData 3 2 4 2 2 2 2 3" xfId="34551"/>
    <cellStyle name="SAPBEXinputData 3 2 4 2 2 2 2 3 2" xfId="34552"/>
    <cellStyle name="SAPBEXinputData 3 2 4 2 2 2 3" xfId="34553"/>
    <cellStyle name="SAPBEXinputData 3 2 4 2 2 2 3 2" xfId="34554"/>
    <cellStyle name="SAPBEXinputData 3 2 4 2 2 2 4" xfId="34555"/>
    <cellStyle name="SAPBEXinputData 3 2 4 2 2 2 4 2" xfId="34556"/>
    <cellStyle name="SAPBEXinputData 3 2 4 2 2 3" xfId="34557"/>
    <cellStyle name="SAPBEXinputData 3 2 4 2 2 3 2" xfId="34558"/>
    <cellStyle name="SAPBEXinputData 3 2 4 2 2 3 2 2" xfId="34559"/>
    <cellStyle name="SAPBEXinputData 3 2 4 2 2 3 3" xfId="34560"/>
    <cellStyle name="SAPBEXinputData 3 2 4 2 2 3 3 2" xfId="34561"/>
    <cellStyle name="SAPBEXinputData 3 2 4 2 2 4" xfId="34562"/>
    <cellStyle name="SAPBEXinputData 3 2 4 2 2 4 2" xfId="34563"/>
    <cellStyle name="SAPBEXinputData 3 2 4 2 2 5" xfId="34564"/>
    <cellStyle name="SAPBEXinputData 3 2 4 2 2 5 2" xfId="34565"/>
    <cellStyle name="SAPBEXinputData 3 2 4 2 3" xfId="34566"/>
    <cellStyle name="SAPBEXinputData 3 2 4 2 3 2" xfId="34567"/>
    <cellStyle name="SAPBEXinputData 3 2 4 2 3 2 2" xfId="34568"/>
    <cellStyle name="SAPBEXinputData 3 2 4 2 3 2 2 2" xfId="34569"/>
    <cellStyle name="SAPBEXinputData 3 2 4 2 3 2 3" xfId="34570"/>
    <cellStyle name="SAPBEXinputData 3 2 4 2 3 2 3 2" xfId="34571"/>
    <cellStyle name="SAPBEXinputData 3 2 4 2 3 3" xfId="34572"/>
    <cellStyle name="SAPBEXinputData 3 2 4 2 3 3 2" xfId="34573"/>
    <cellStyle name="SAPBEXinputData 3 2 4 2 3 4" xfId="34574"/>
    <cellStyle name="SAPBEXinputData 3 2 4 2 3 4 2" xfId="34575"/>
    <cellStyle name="SAPBEXinputData 3 2 4 2 4" xfId="34576"/>
    <cellStyle name="SAPBEXinputData 3 2 4 2 4 2" xfId="34577"/>
    <cellStyle name="SAPBEXinputData 3 2 4 2 4 2 2" xfId="34578"/>
    <cellStyle name="SAPBEXinputData 3 2 4 2 4 3" xfId="34579"/>
    <cellStyle name="SAPBEXinputData 3 2 4 2 4 3 2" xfId="34580"/>
    <cellStyle name="SAPBEXinputData 3 2 4 2 5" xfId="34581"/>
    <cellStyle name="SAPBEXinputData 3 2 4 2 5 2" xfId="34582"/>
    <cellStyle name="SAPBEXinputData 3 2 4 2 6" xfId="34583"/>
    <cellStyle name="SAPBEXinputData 3 2 4 2 6 2" xfId="34584"/>
    <cellStyle name="SAPBEXinputData 3 2 4 3" xfId="34585"/>
    <cellStyle name="SAPBEXinputData 3 2 4 3 2" xfId="34586"/>
    <cellStyle name="SAPBEXinputData 3 2 4 3 2 2" xfId="34587"/>
    <cellStyle name="SAPBEXinputData 3 2 4 3 2 2 2" xfId="34588"/>
    <cellStyle name="SAPBEXinputData 3 2 4 3 2 2 2 2" xfId="34589"/>
    <cellStyle name="SAPBEXinputData 3 2 4 3 2 2 3" xfId="34590"/>
    <cellStyle name="SAPBEXinputData 3 2 4 3 2 2 3 2" xfId="34591"/>
    <cellStyle name="SAPBEXinputData 3 2 4 3 2 3" xfId="34592"/>
    <cellStyle name="SAPBEXinputData 3 2 4 3 2 3 2" xfId="34593"/>
    <cellStyle name="SAPBEXinputData 3 2 4 3 2 4" xfId="34594"/>
    <cellStyle name="SAPBEXinputData 3 2 4 3 2 4 2" xfId="34595"/>
    <cellStyle name="SAPBEXinputData 3 2 4 3 3" xfId="34596"/>
    <cellStyle name="SAPBEXinputData 3 2 4 3 3 2" xfId="34597"/>
    <cellStyle name="SAPBEXinputData 3 2 4 3 3 2 2" xfId="34598"/>
    <cellStyle name="SAPBEXinputData 3 2 4 3 3 3" xfId="34599"/>
    <cellStyle name="SAPBEXinputData 3 2 4 3 3 3 2" xfId="34600"/>
    <cellStyle name="SAPBEXinputData 3 2 4 3 4" xfId="34601"/>
    <cellStyle name="SAPBEXinputData 3 2 4 3 4 2" xfId="34602"/>
    <cellStyle name="SAPBEXinputData 3 2 4 3 5" xfId="34603"/>
    <cellStyle name="SAPBEXinputData 3 2 4 3 5 2" xfId="34604"/>
    <cellStyle name="SAPBEXinputData 3 2 4 4" xfId="34605"/>
    <cellStyle name="SAPBEXinputData 3 2 4 4 2" xfId="34606"/>
    <cellStyle name="SAPBEXinputData 3 2 4 4 2 2" xfId="34607"/>
    <cellStyle name="SAPBEXinputData 3 2 4 4 2 2 2" xfId="34608"/>
    <cellStyle name="SAPBEXinputData 3 2 4 4 2 3" xfId="34609"/>
    <cellStyle name="SAPBEXinputData 3 2 4 4 2 3 2" xfId="34610"/>
    <cellStyle name="SAPBEXinputData 3 2 4 4 3" xfId="34611"/>
    <cellStyle name="SAPBEXinputData 3 2 4 4 3 2" xfId="34612"/>
    <cellStyle name="SAPBEXinputData 3 2 4 4 4" xfId="34613"/>
    <cellStyle name="SAPBEXinputData 3 2 4 4 4 2" xfId="34614"/>
    <cellStyle name="SAPBEXinputData 3 2 4 5" xfId="34615"/>
    <cellStyle name="SAPBEXinputData 3 2 4 5 2" xfId="34616"/>
    <cellStyle name="SAPBEXinputData 3 2 4 5 2 2" xfId="34617"/>
    <cellStyle name="SAPBEXinputData 3 2 4 5 3" xfId="34618"/>
    <cellStyle name="SAPBEXinputData 3 2 4 5 3 2" xfId="34619"/>
    <cellStyle name="SAPBEXinputData 3 2 4 6" xfId="34620"/>
    <cellStyle name="SAPBEXinputData 3 2 4 6 2" xfId="34621"/>
    <cellStyle name="SAPBEXinputData 3 2 4 7" xfId="34622"/>
    <cellStyle name="SAPBEXinputData 3 2 4 7 2" xfId="34623"/>
    <cellStyle name="SAPBEXinputData 3 2 4 8" xfId="34624"/>
    <cellStyle name="SAPBEXinputData 3 2 5" xfId="34625"/>
    <cellStyle name="SAPBEXinputData 3 2 5 2" xfId="34626"/>
    <cellStyle name="SAPBEXinputData 3 2 5 2 2" xfId="34627"/>
    <cellStyle name="SAPBEXinputData 3 2 5 2 2 2" xfId="34628"/>
    <cellStyle name="SAPBEXinputData 3 2 5 2 3" xfId="34629"/>
    <cellStyle name="SAPBEXinputData 3 2 5 2 3 2" xfId="34630"/>
    <cellStyle name="SAPBEXinputData 3 2 5 3" xfId="34631"/>
    <cellStyle name="SAPBEXinputData 3 2 5 3 2" xfId="34632"/>
    <cellStyle name="SAPBEXinputData 3 2 5 4" xfId="34633"/>
    <cellStyle name="SAPBEXinputData 3 2 5 4 2" xfId="34634"/>
    <cellStyle name="SAPBEXinputData 3 2 5 5" xfId="34635"/>
    <cellStyle name="SAPBEXinputData 3 2 6" xfId="34636"/>
    <cellStyle name="SAPBEXinputData 3 2 6 2" xfId="34637"/>
    <cellStyle name="SAPBEXinputData 3 2 7" xfId="34638"/>
    <cellStyle name="SAPBEXinputData 3 2 7 2" xfId="34639"/>
    <cellStyle name="SAPBEXinputData 3 2 8" xfId="34640"/>
    <cellStyle name="SAPBEXinputData 3 3" xfId="34641"/>
    <cellStyle name="SAPBEXinputData 3 3 2" xfId="34642"/>
    <cellStyle name="SAPBEXinputData 3 3 2 2" xfId="34643"/>
    <cellStyle name="SAPBEXinputData 3 3 2 2 2" xfId="34644"/>
    <cellStyle name="SAPBEXinputData 3 3 2 2 2 2" xfId="34645"/>
    <cellStyle name="SAPBEXinputData 3 3 2 2 2 2 2" xfId="34646"/>
    <cellStyle name="SAPBEXinputData 3 3 2 2 2 2 2 2" xfId="34647"/>
    <cellStyle name="SAPBEXinputData 3 3 2 2 2 2 2 2 2" xfId="34648"/>
    <cellStyle name="SAPBEXinputData 3 3 2 2 2 2 2 3" xfId="34649"/>
    <cellStyle name="SAPBEXinputData 3 3 2 2 2 2 2 3 2" xfId="34650"/>
    <cellStyle name="SAPBEXinputData 3 3 2 2 2 2 3" xfId="34651"/>
    <cellStyle name="SAPBEXinputData 3 3 2 2 2 2 3 2" xfId="34652"/>
    <cellStyle name="SAPBEXinputData 3 3 2 2 2 2 4" xfId="34653"/>
    <cellStyle name="SAPBEXinputData 3 3 2 2 2 2 4 2" xfId="34654"/>
    <cellStyle name="SAPBEXinputData 3 3 2 2 2 3" xfId="34655"/>
    <cellStyle name="SAPBEXinputData 3 3 2 2 2 3 2" xfId="34656"/>
    <cellStyle name="SAPBEXinputData 3 3 2 2 2 3 2 2" xfId="34657"/>
    <cellStyle name="SAPBEXinputData 3 3 2 2 2 3 3" xfId="34658"/>
    <cellStyle name="SAPBEXinputData 3 3 2 2 2 3 3 2" xfId="34659"/>
    <cellStyle name="SAPBEXinputData 3 3 2 2 2 4" xfId="34660"/>
    <cellStyle name="SAPBEXinputData 3 3 2 2 2 4 2" xfId="34661"/>
    <cellStyle name="SAPBEXinputData 3 3 2 2 2 5" xfId="34662"/>
    <cellStyle name="SAPBEXinputData 3 3 2 2 2 5 2" xfId="34663"/>
    <cellStyle name="SAPBEXinputData 3 3 2 2 3" xfId="34664"/>
    <cellStyle name="SAPBEXinputData 3 3 2 2 3 2" xfId="34665"/>
    <cellStyle name="SAPBEXinputData 3 3 2 2 3 2 2" xfId="34666"/>
    <cellStyle name="SAPBEXinputData 3 3 2 2 3 2 2 2" xfId="34667"/>
    <cellStyle name="SAPBEXinputData 3 3 2 2 3 2 3" xfId="34668"/>
    <cellStyle name="SAPBEXinputData 3 3 2 2 3 2 3 2" xfId="34669"/>
    <cellStyle name="SAPBEXinputData 3 3 2 2 3 3" xfId="34670"/>
    <cellStyle name="SAPBEXinputData 3 3 2 2 3 3 2" xfId="34671"/>
    <cellStyle name="SAPBEXinputData 3 3 2 2 3 4" xfId="34672"/>
    <cellStyle name="SAPBEXinputData 3 3 2 2 3 4 2" xfId="34673"/>
    <cellStyle name="SAPBEXinputData 3 3 2 2 4" xfId="34674"/>
    <cellStyle name="SAPBEXinputData 3 3 2 2 4 2" xfId="34675"/>
    <cellStyle name="SAPBEXinputData 3 3 2 2 4 2 2" xfId="34676"/>
    <cellStyle name="SAPBEXinputData 3 3 2 2 4 3" xfId="34677"/>
    <cellStyle name="SAPBEXinputData 3 3 2 2 4 3 2" xfId="34678"/>
    <cellStyle name="SAPBEXinputData 3 3 2 2 5" xfId="34679"/>
    <cellStyle name="SAPBEXinputData 3 3 2 2 5 2" xfId="34680"/>
    <cellStyle name="SAPBEXinputData 3 3 2 2 6" xfId="34681"/>
    <cellStyle name="SAPBEXinputData 3 3 2 2 6 2" xfId="34682"/>
    <cellStyle name="SAPBEXinputData 3 3 2 3" xfId="34683"/>
    <cellStyle name="SAPBEXinputData 3 3 2 3 2" xfId="34684"/>
    <cellStyle name="SAPBEXinputData 3 3 2 3 2 2" xfId="34685"/>
    <cellStyle name="SAPBEXinputData 3 3 2 3 2 2 2" xfId="34686"/>
    <cellStyle name="SAPBEXinputData 3 3 2 3 2 2 2 2" xfId="34687"/>
    <cellStyle name="SAPBEXinputData 3 3 2 3 2 2 3" xfId="34688"/>
    <cellStyle name="SAPBEXinputData 3 3 2 3 2 2 3 2" xfId="34689"/>
    <cellStyle name="SAPBEXinputData 3 3 2 3 2 3" xfId="34690"/>
    <cellStyle name="SAPBEXinputData 3 3 2 3 2 3 2" xfId="34691"/>
    <cellStyle name="SAPBEXinputData 3 3 2 3 2 4" xfId="34692"/>
    <cellStyle name="SAPBEXinputData 3 3 2 3 2 4 2" xfId="34693"/>
    <cellStyle name="SAPBEXinputData 3 3 2 3 3" xfId="34694"/>
    <cellStyle name="SAPBEXinputData 3 3 2 3 3 2" xfId="34695"/>
    <cellStyle name="SAPBEXinputData 3 3 2 3 3 2 2" xfId="34696"/>
    <cellStyle name="SAPBEXinputData 3 3 2 3 3 3" xfId="34697"/>
    <cellStyle name="SAPBEXinputData 3 3 2 3 3 3 2" xfId="34698"/>
    <cellStyle name="SAPBEXinputData 3 3 2 3 4" xfId="34699"/>
    <cellStyle name="SAPBEXinputData 3 3 2 3 4 2" xfId="34700"/>
    <cellStyle name="SAPBEXinputData 3 3 2 3 5" xfId="34701"/>
    <cellStyle name="SAPBEXinputData 3 3 2 3 5 2" xfId="34702"/>
    <cellStyle name="SAPBEXinputData 3 3 2 4" xfId="34703"/>
    <cellStyle name="SAPBEXinputData 3 3 2 4 2" xfId="34704"/>
    <cellStyle name="SAPBEXinputData 3 3 2 4 2 2" xfId="34705"/>
    <cellStyle name="SAPBEXinputData 3 3 2 4 2 2 2" xfId="34706"/>
    <cellStyle name="SAPBEXinputData 3 3 2 4 2 3" xfId="34707"/>
    <cellStyle name="SAPBEXinputData 3 3 2 4 2 3 2" xfId="34708"/>
    <cellStyle name="SAPBEXinputData 3 3 2 4 3" xfId="34709"/>
    <cellStyle name="SAPBEXinputData 3 3 2 4 3 2" xfId="34710"/>
    <cellStyle name="SAPBEXinputData 3 3 2 4 4" xfId="34711"/>
    <cellStyle name="SAPBEXinputData 3 3 2 4 4 2" xfId="34712"/>
    <cellStyle name="SAPBEXinputData 3 3 2 5" xfId="34713"/>
    <cellStyle name="SAPBEXinputData 3 3 2 5 2" xfId="34714"/>
    <cellStyle name="SAPBEXinputData 3 3 2 5 2 2" xfId="34715"/>
    <cellStyle name="SAPBEXinputData 3 3 2 5 3" xfId="34716"/>
    <cellStyle name="SAPBEXinputData 3 3 2 5 3 2" xfId="34717"/>
    <cellStyle name="SAPBEXinputData 3 3 2 6" xfId="34718"/>
    <cellStyle name="SAPBEXinputData 3 3 2 6 2" xfId="34719"/>
    <cellStyle name="SAPBEXinputData 3 3 2 7" xfId="34720"/>
    <cellStyle name="SAPBEXinputData 3 3 2 7 2" xfId="34721"/>
    <cellStyle name="SAPBEXinputData 3 3 2 8" xfId="34722"/>
    <cellStyle name="SAPBEXinputData 3 3 3" xfId="34723"/>
    <cellStyle name="SAPBEXinputData 3 3 3 2" xfId="34724"/>
    <cellStyle name="SAPBEXinputData 3 3 3 2 2" xfId="34725"/>
    <cellStyle name="SAPBEXinputData 3 3 3 2 2 2" xfId="34726"/>
    <cellStyle name="SAPBEXinputData 3 3 3 2 2 2 2" xfId="34727"/>
    <cellStyle name="SAPBEXinputData 3 3 3 2 2 2 2 2" xfId="34728"/>
    <cellStyle name="SAPBEXinputData 3 3 3 2 2 2 3" xfId="34729"/>
    <cellStyle name="SAPBEXinputData 3 3 3 2 2 2 3 2" xfId="34730"/>
    <cellStyle name="SAPBEXinputData 3 3 3 2 2 3" xfId="34731"/>
    <cellStyle name="SAPBEXinputData 3 3 3 2 2 3 2" xfId="34732"/>
    <cellStyle name="SAPBEXinputData 3 3 3 2 2 4" xfId="34733"/>
    <cellStyle name="SAPBEXinputData 3 3 3 2 2 4 2" xfId="34734"/>
    <cellStyle name="SAPBEXinputData 3 3 3 2 3" xfId="34735"/>
    <cellStyle name="SAPBEXinputData 3 3 3 2 3 2" xfId="34736"/>
    <cellStyle name="SAPBEXinputData 3 3 3 2 3 2 2" xfId="34737"/>
    <cellStyle name="SAPBEXinputData 3 3 3 2 3 3" xfId="34738"/>
    <cellStyle name="SAPBEXinputData 3 3 3 2 3 3 2" xfId="34739"/>
    <cellStyle name="SAPBEXinputData 3 3 3 2 4" xfId="34740"/>
    <cellStyle name="SAPBEXinputData 3 3 3 2 4 2" xfId="34741"/>
    <cellStyle name="SAPBEXinputData 3 3 3 2 5" xfId="34742"/>
    <cellStyle name="SAPBEXinputData 3 3 3 2 5 2" xfId="34743"/>
    <cellStyle name="SAPBEXinputData 3 3 3 3" xfId="34744"/>
    <cellStyle name="SAPBEXinputData 3 3 3 3 2" xfId="34745"/>
    <cellStyle name="SAPBEXinputData 3 3 3 3 2 2" xfId="34746"/>
    <cellStyle name="SAPBEXinputData 3 3 3 3 2 2 2" xfId="34747"/>
    <cellStyle name="SAPBEXinputData 3 3 3 3 2 3" xfId="34748"/>
    <cellStyle name="SAPBEXinputData 3 3 3 3 2 3 2" xfId="34749"/>
    <cellStyle name="SAPBEXinputData 3 3 3 3 3" xfId="34750"/>
    <cellStyle name="SAPBEXinputData 3 3 3 3 3 2" xfId="34751"/>
    <cellStyle name="SAPBEXinputData 3 3 3 3 4" xfId="34752"/>
    <cellStyle name="SAPBEXinputData 3 3 3 3 4 2" xfId="34753"/>
    <cellStyle name="SAPBEXinputData 3 3 3 4" xfId="34754"/>
    <cellStyle name="SAPBEXinputData 3 3 3 4 2" xfId="34755"/>
    <cellStyle name="SAPBEXinputData 3 3 3 4 2 2" xfId="34756"/>
    <cellStyle name="SAPBEXinputData 3 3 3 4 3" xfId="34757"/>
    <cellStyle name="SAPBEXinputData 3 3 3 4 3 2" xfId="34758"/>
    <cellStyle name="SAPBEXinputData 3 3 3 5" xfId="34759"/>
    <cellStyle name="SAPBEXinputData 3 3 3 5 2" xfId="34760"/>
    <cellStyle name="SAPBEXinputData 3 3 3 6" xfId="34761"/>
    <cellStyle name="SAPBEXinputData 3 3 3 6 2" xfId="34762"/>
    <cellStyle name="SAPBEXinputData 3 3 3 7" xfId="34763"/>
    <cellStyle name="SAPBEXinputData 3 3 4" xfId="34764"/>
    <cellStyle name="SAPBEXinputData 3 3 4 2" xfId="34765"/>
    <cellStyle name="SAPBEXinputData 3 3 4 2 2" xfId="34766"/>
    <cellStyle name="SAPBEXinputData 3 3 4 2 2 2" xfId="34767"/>
    <cellStyle name="SAPBEXinputData 3 3 4 2 2 2 2" xfId="34768"/>
    <cellStyle name="SAPBEXinputData 3 3 4 2 2 3" xfId="34769"/>
    <cellStyle name="SAPBEXinputData 3 3 4 2 2 3 2" xfId="34770"/>
    <cellStyle name="SAPBEXinputData 3 3 4 2 3" xfId="34771"/>
    <cellStyle name="SAPBEXinputData 3 3 4 2 3 2" xfId="34772"/>
    <cellStyle name="SAPBEXinputData 3 3 4 2 4" xfId="34773"/>
    <cellStyle name="SAPBEXinputData 3 3 4 2 4 2" xfId="34774"/>
    <cellStyle name="SAPBEXinputData 3 3 4 3" xfId="34775"/>
    <cellStyle name="SAPBEXinputData 3 3 4 3 2" xfId="34776"/>
    <cellStyle name="SAPBEXinputData 3 3 4 3 2 2" xfId="34777"/>
    <cellStyle name="SAPBEXinputData 3 3 4 3 3" xfId="34778"/>
    <cellStyle name="SAPBEXinputData 3 3 4 3 3 2" xfId="34779"/>
    <cellStyle name="SAPBEXinputData 3 3 4 4" xfId="34780"/>
    <cellStyle name="SAPBEXinputData 3 3 4 4 2" xfId="34781"/>
    <cellStyle name="SAPBEXinputData 3 3 4 5" xfId="34782"/>
    <cellStyle name="SAPBEXinputData 3 3 4 5 2" xfId="34783"/>
    <cellStyle name="SAPBEXinputData 3 3 4 6" xfId="34784"/>
    <cellStyle name="SAPBEXinputData 3 3 5" xfId="34785"/>
    <cellStyle name="SAPBEXinputData 3 3 5 2" xfId="34786"/>
    <cellStyle name="SAPBEXinputData 3 3 5 2 2" xfId="34787"/>
    <cellStyle name="SAPBEXinputData 3 3 5 2 2 2" xfId="34788"/>
    <cellStyle name="SAPBEXinputData 3 3 5 2 3" xfId="34789"/>
    <cellStyle name="SAPBEXinputData 3 3 5 2 3 2" xfId="34790"/>
    <cellStyle name="SAPBEXinputData 3 3 5 3" xfId="34791"/>
    <cellStyle name="SAPBEXinputData 3 3 5 3 2" xfId="34792"/>
    <cellStyle name="SAPBEXinputData 3 3 5 4" xfId="34793"/>
    <cellStyle name="SAPBEXinputData 3 3 5 4 2" xfId="34794"/>
    <cellStyle name="SAPBEXinputData 3 3 5 5" xfId="34795"/>
    <cellStyle name="SAPBEXinputData 3 3 6" xfId="34796"/>
    <cellStyle name="SAPBEXinputData 3 3 6 2" xfId="34797"/>
    <cellStyle name="SAPBEXinputData 3 3 6 2 2" xfId="34798"/>
    <cellStyle name="SAPBEXinputData 3 3 6 3" xfId="34799"/>
    <cellStyle name="SAPBEXinputData 3 3 6 3 2" xfId="34800"/>
    <cellStyle name="SAPBEXinputData 3 3 7" xfId="34801"/>
    <cellStyle name="SAPBEXinputData 3 3 7 2" xfId="34802"/>
    <cellStyle name="SAPBEXinputData 3 3 8" xfId="34803"/>
    <cellStyle name="SAPBEXinputData 3 3 8 2" xfId="34804"/>
    <cellStyle name="SAPBEXinputData 3 3 9" xfId="34805"/>
    <cellStyle name="SAPBEXinputData 3 4" xfId="34806"/>
    <cellStyle name="SAPBEXinputData 3 4 2" xfId="34807"/>
    <cellStyle name="SAPBEXinputData 3 4 2 2" xfId="34808"/>
    <cellStyle name="SAPBEXinputData 3 4 2 2 2" xfId="34809"/>
    <cellStyle name="SAPBEXinputData 3 4 2 2 2 2" xfId="34810"/>
    <cellStyle name="SAPBEXinputData 3 4 2 2 2 2 2" xfId="34811"/>
    <cellStyle name="SAPBEXinputData 3 4 2 2 2 2 2 2" xfId="34812"/>
    <cellStyle name="SAPBEXinputData 3 4 2 2 2 2 3" xfId="34813"/>
    <cellStyle name="SAPBEXinputData 3 4 2 2 2 2 3 2" xfId="34814"/>
    <cellStyle name="SAPBEXinputData 3 4 2 2 2 3" xfId="34815"/>
    <cellStyle name="SAPBEXinputData 3 4 2 2 2 3 2" xfId="34816"/>
    <cellStyle name="SAPBEXinputData 3 4 2 2 2 4" xfId="34817"/>
    <cellStyle name="SAPBEXinputData 3 4 2 2 2 4 2" xfId="34818"/>
    <cellStyle name="SAPBEXinputData 3 4 2 2 3" xfId="34819"/>
    <cellStyle name="SAPBEXinputData 3 4 2 2 3 2" xfId="34820"/>
    <cellStyle name="SAPBEXinputData 3 4 2 2 3 2 2" xfId="34821"/>
    <cellStyle name="SAPBEXinputData 3 4 2 2 3 3" xfId="34822"/>
    <cellStyle name="SAPBEXinputData 3 4 2 2 3 3 2" xfId="34823"/>
    <cellStyle name="SAPBEXinputData 3 4 2 2 4" xfId="34824"/>
    <cellStyle name="SAPBEXinputData 3 4 2 2 4 2" xfId="34825"/>
    <cellStyle name="SAPBEXinputData 3 4 2 2 5" xfId="34826"/>
    <cellStyle name="SAPBEXinputData 3 4 2 2 5 2" xfId="34827"/>
    <cellStyle name="SAPBEXinputData 3 4 2 3" xfId="34828"/>
    <cellStyle name="SAPBEXinputData 3 4 2 3 2" xfId="34829"/>
    <cellStyle name="SAPBEXinputData 3 4 2 3 2 2" xfId="34830"/>
    <cellStyle name="SAPBEXinputData 3 4 2 3 2 2 2" xfId="34831"/>
    <cellStyle name="SAPBEXinputData 3 4 2 3 2 3" xfId="34832"/>
    <cellStyle name="SAPBEXinputData 3 4 2 3 2 3 2" xfId="34833"/>
    <cellStyle name="SAPBEXinputData 3 4 2 3 3" xfId="34834"/>
    <cellStyle name="SAPBEXinputData 3 4 2 3 3 2" xfId="34835"/>
    <cellStyle name="SAPBEXinputData 3 4 2 3 4" xfId="34836"/>
    <cellStyle name="SAPBEXinputData 3 4 2 3 4 2" xfId="34837"/>
    <cellStyle name="SAPBEXinputData 3 4 2 4" xfId="34838"/>
    <cellStyle name="SAPBEXinputData 3 4 2 4 2" xfId="34839"/>
    <cellStyle name="SAPBEXinputData 3 4 2 4 2 2" xfId="34840"/>
    <cellStyle name="SAPBEXinputData 3 4 2 4 3" xfId="34841"/>
    <cellStyle name="SAPBEXinputData 3 4 2 4 3 2" xfId="34842"/>
    <cellStyle name="SAPBEXinputData 3 4 2 5" xfId="34843"/>
    <cellStyle name="SAPBEXinputData 3 4 2 5 2" xfId="34844"/>
    <cellStyle name="SAPBEXinputData 3 4 2 6" xfId="34845"/>
    <cellStyle name="SAPBEXinputData 3 4 2 6 2" xfId="34846"/>
    <cellStyle name="SAPBEXinputData 3 4 2 7" xfId="34847"/>
    <cellStyle name="SAPBEXinputData 3 4 3" xfId="34848"/>
    <cellStyle name="SAPBEXinputData 3 4 3 2" xfId="34849"/>
    <cellStyle name="SAPBEXinputData 3 4 3 2 2" xfId="34850"/>
    <cellStyle name="SAPBEXinputData 3 4 3 2 2 2" xfId="34851"/>
    <cellStyle name="SAPBEXinputData 3 4 3 2 2 2 2" xfId="34852"/>
    <cellStyle name="SAPBEXinputData 3 4 3 2 2 3" xfId="34853"/>
    <cellStyle name="SAPBEXinputData 3 4 3 2 2 3 2" xfId="34854"/>
    <cellStyle name="SAPBEXinputData 3 4 3 2 3" xfId="34855"/>
    <cellStyle name="SAPBEXinputData 3 4 3 2 3 2" xfId="34856"/>
    <cellStyle name="SAPBEXinputData 3 4 3 2 4" xfId="34857"/>
    <cellStyle name="SAPBEXinputData 3 4 3 2 4 2" xfId="34858"/>
    <cellStyle name="SAPBEXinputData 3 4 3 3" xfId="34859"/>
    <cellStyle name="SAPBEXinputData 3 4 3 3 2" xfId="34860"/>
    <cellStyle name="SAPBEXinputData 3 4 3 3 2 2" xfId="34861"/>
    <cellStyle name="SAPBEXinputData 3 4 3 3 3" xfId="34862"/>
    <cellStyle name="SAPBEXinputData 3 4 3 3 3 2" xfId="34863"/>
    <cellStyle name="SAPBEXinputData 3 4 3 4" xfId="34864"/>
    <cellStyle name="SAPBEXinputData 3 4 3 4 2" xfId="34865"/>
    <cellStyle name="SAPBEXinputData 3 4 3 5" xfId="34866"/>
    <cellStyle name="SAPBEXinputData 3 4 3 5 2" xfId="34867"/>
    <cellStyle name="SAPBEXinputData 3 4 3 6" xfId="34868"/>
    <cellStyle name="SAPBEXinputData 3 4 4" xfId="34869"/>
    <cellStyle name="SAPBEXinputData 3 4 4 2" xfId="34870"/>
    <cellStyle name="SAPBEXinputData 3 4 4 2 2" xfId="34871"/>
    <cellStyle name="SAPBEXinputData 3 4 4 2 2 2" xfId="34872"/>
    <cellStyle name="SAPBEXinputData 3 4 4 2 3" xfId="34873"/>
    <cellStyle name="SAPBEXinputData 3 4 4 2 3 2" xfId="34874"/>
    <cellStyle name="SAPBEXinputData 3 4 4 3" xfId="34875"/>
    <cellStyle name="SAPBEXinputData 3 4 4 3 2" xfId="34876"/>
    <cellStyle name="SAPBEXinputData 3 4 4 4" xfId="34877"/>
    <cellStyle name="SAPBEXinputData 3 4 4 4 2" xfId="34878"/>
    <cellStyle name="SAPBEXinputData 3 4 4 5" xfId="34879"/>
    <cellStyle name="SAPBEXinputData 3 4 5" xfId="34880"/>
    <cellStyle name="SAPBEXinputData 3 4 5 2" xfId="34881"/>
    <cellStyle name="SAPBEXinputData 3 4 5 2 2" xfId="34882"/>
    <cellStyle name="SAPBEXinputData 3 4 5 3" xfId="34883"/>
    <cellStyle name="SAPBEXinputData 3 4 5 3 2" xfId="34884"/>
    <cellStyle name="SAPBEXinputData 3 4 5 4" xfId="34885"/>
    <cellStyle name="SAPBEXinputData 3 4 6" xfId="34886"/>
    <cellStyle name="SAPBEXinputData 3 4 6 2" xfId="34887"/>
    <cellStyle name="SAPBEXinputData 3 4 7" xfId="34888"/>
    <cellStyle name="SAPBEXinputData 3 4 7 2" xfId="34889"/>
    <cellStyle name="SAPBEXinputData 3 4 8" xfId="34890"/>
    <cellStyle name="SAPBEXinputData 3 5" xfId="34891"/>
    <cellStyle name="SAPBEXinputData 3 5 2" xfId="34892"/>
    <cellStyle name="SAPBEXinputData 3 5 2 2" xfId="34893"/>
    <cellStyle name="SAPBEXinputData 3 5 2 2 2" xfId="34894"/>
    <cellStyle name="SAPBEXinputData 3 5 2 2 2 2" xfId="34895"/>
    <cellStyle name="SAPBEXinputData 3 5 2 2 2 2 2" xfId="34896"/>
    <cellStyle name="SAPBEXinputData 3 5 2 2 2 2 2 2" xfId="34897"/>
    <cellStyle name="SAPBEXinputData 3 5 2 2 2 2 3" xfId="34898"/>
    <cellStyle name="SAPBEXinputData 3 5 2 2 2 2 3 2" xfId="34899"/>
    <cellStyle name="SAPBEXinputData 3 5 2 2 2 3" xfId="34900"/>
    <cellStyle name="SAPBEXinputData 3 5 2 2 2 3 2" xfId="34901"/>
    <cellStyle name="SAPBEXinputData 3 5 2 2 2 4" xfId="34902"/>
    <cellStyle name="SAPBEXinputData 3 5 2 2 2 4 2" xfId="34903"/>
    <cellStyle name="SAPBEXinputData 3 5 2 2 3" xfId="34904"/>
    <cellStyle name="SAPBEXinputData 3 5 2 2 3 2" xfId="34905"/>
    <cellStyle name="SAPBEXinputData 3 5 2 2 3 2 2" xfId="34906"/>
    <cellStyle name="SAPBEXinputData 3 5 2 2 3 3" xfId="34907"/>
    <cellStyle name="SAPBEXinputData 3 5 2 2 3 3 2" xfId="34908"/>
    <cellStyle name="SAPBEXinputData 3 5 2 2 4" xfId="34909"/>
    <cellStyle name="SAPBEXinputData 3 5 2 2 4 2" xfId="34910"/>
    <cellStyle name="SAPBEXinputData 3 5 2 2 5" xfId="34911"/>
    <cellStyle name="SAPBEXinputData 3 5 2 2 5 2" xfId="34912"/>
    <cellStyle name="SAPBEXinputData 3 5 2 3" xfId="34913"/>
    <cellStyle name="SAPBEXinputData 3 5 2 3 2" xfId="34914"/>
    <cellStyle name="SAPBEXinputData 3 5 2 3 2 2" xfId="34915"/>
    <cellStyle name="SAPBEXinputData 3 5 2 3 2 2 2" xfId="34916"/>
    <cellStyle name="SAPBEXinputData 3 5 2 3 2 3" xfId="34917"/>
    <cellStyle name="SAPBEXinputData 3 5 2 3 2 3 2" xfId="34918"/>
    <cellStyle name="SAPBEXinputData 3 5 2 3 3" xfId="34919"/>
    <cellStyle name="SAPBEXinputData 3 5 2 3 3 2" xfId="34920"/>
    <cellStyle name="SAPBEXinputData 3 5 2 3 4" xfId="34921"/>
    <cellStyle name="SAPBEXinputData 3 5 2 3 4 2" xfId="34922"/>
    <cellStyle name="SAPBEXinputData 3 5 2 4" xfId="34923"/>
    <cellStyle name="SAPBEXinputData 3 5 2 4 2" xfId="34924"/>
    <cellStyle name="SAPBEXinputData 3 5 2 4 2 2" xfId="34925"/>
    <cellStyle name="SAPBEXinputData 3 5 2 4 3" xfId="34926"/>
    <cellStyle name="SAPBEXinputData 3 5 2 4 3 2" xfId="34927"/>
    <cellStyle name="SAPBEXinputData 3 5 2 5" xfId="34928"/>
    <cellStyle name="SAPBEXinputData 3 5 2 5 2" xfId="34929"/>
    <cellStyle name="SAPBEXinputData 3 5 2 6" xfId="34930"/>
    <cellStyle name="SAPBEXinputData 3 5 2 6 2" xfId="34931"/>
    <cellStyle name="SAPBEXinputData 3 5 2 7" xfId="34932"/>
    <cellStyle name="SAPBEXinputData 3 5 3" xfId="34933"/>
    <cellStyle name="SAPBEXinputData 3 5 3 2" xfId="34934"/>
    <cellStyle name="SAPBEXinputData 3 5 3 2 2" xfId="34935"/>
    <cellStyle name="SAPBEXinputData 3 5 3 2 2 2" xfId="34936"/>
    <cellStyle name="SAPBEXinputData 3 5 3 2 2 2 2" xfId="34937"/>
    <cellStyle name="SAPBEXinputData 3 5 3 2 2 3" xfId="34938"/>
    <cellStyle name="SAPBEXinputData 3 5 3 2 2 3 2" xfId="34939"/>
    <cellStyle name="SAPBEXinputData 3 5 3 2 3" xfId="34940"/>
    <cellStyle name="SAPBEXinputData 3 5 3 2 3 2" xfId="34941"/>
    <cellStyle name="SAPBEXinputData 3 5 3 2 4" xfId="34942"/>
    <cellStyle name="SAPBEXinputData 3 5 3 2 4 2" xfId="34943"/>
    <cellStyle name="SAPBEXinputData 3 5 3 3" xfId="34944"/>
    <cellStyle name="SAPBEXinputData 3 5 3 3 2" xfId="34945"/>
    <cellStyle name="SAPBEXinputData 3 5 3 3 2 2" xfId="34946"/>
    <cellStyle name="SAPBEXinputData 3 5 3 3 3" xfId="34947"/>
    <cellStyle name="SAPBEXinputData 3 5 3 3 3 2" xfId="34948"/>
    <cellStyle name="SAPBEXinputData 3 5 3 4" xfId="34949"/>
    <cellStyle name="SAPBEXinputData 3 5 3 4 2" xfId="34950"/>
    <cellStyle name="SAPBEXinputData 3 5 3 5" xfId="34951"/>
    <cellStyle name="SAPBEXinputData 3 5 3 5 2" xfId="34952"/>
    <cellStyle name="SAPBEXinputData 3 5 3 6" xfId="34953"/>
    <cellStyle name="SAPBEXinputData 3 5 4" xfId="34954"/>
    <cellStyle name="SAPBEXinputData 3 5 4 2" xfId="34955"/>
    <cellStyle name="SAPBEXinputData 3 5 4 2 2" xfId="34956"/>
    <cellStyle name="SAPBEXinputData 3 5 4 2 2 2" xfId="34957"/>
    <cellStyle name="SAPBEXinputData 3 5 4 2 3" xfId="34958"/>
    <cellStyle name="SAPBEXinputData 3 5 4 2 3 2" xfId="34959"/>
    <cellStyle name="SAPBEXinputData 3 5 4 3" xfId="34960"/>
    <cellStyle name="SAPBEXinputData 3 5 4 3 2" xfId="34961"/>
    <cellStyle name="SAPBEXinputData 3 5 4 4" xfId="34962"/>
    <cellStyle name="SAPBEXinputData 3 5 4 4 2" xfId="34963"/>
    <cellStyle name="SAPBEXinputData 3 5 4 5" xfId="34964"/>
    <cellStyle name="SAPBEXinputData 3 5 5" xfId="34965"/>
    <cellStyle name="SAPBEXinputData 3 5 5 2" xfId="34966"/>
    <cellStyle name="SAPBEXinputData 3 5 5 2 2" xfId="34967"/>
    <cellStyle name="SAPBEXinputData 3 5 5 3" xfId="34968"/>
    <cellStyle name="SAPBEXinputData 3 5 5 3 2" xfId="34969"/>
    <cellStyle name="SAPBEXinputData 3 5 5 4" xfId="34970"/>
    <cellStyle name="SAPBEXinputData 3 5 6" xfId="34971"/>
    <cellStyle name="SAPBEXinputData 3 5 6 2" xfId="34972"/>
    <cellStyle name="SAPBEXinputData 3 5 7" xfId="34973"/>
    <cellStyle name="SAPBEXinputData 3 5 7 2" xfId="34974"/>
    <cellStyle name="SAPBEXinputData 3 5 8" xfId="34975"/>
    <cellStyle name="SAPBEXinputData 3 6" xfId="34976"/>
    <cellStyle name="SAPBEXinputData 3 6 2" xfId="34977"/>
    <cellStyle name="SAPBEXinputData 3 6 2 2" xfId="34978"/>
    <cellStyle name="SAPBEXinputData 3 6 2 2 2" xfId="34979"/>
    <cellStyle name="SAPBEXinputData 3 6 2 3" xfId="34980"/>
    <cellStyle name="SAPBEXinputData 3 6 2 3 2" xfId="34981"/>
    <cellStyle name="SAPBEXinputData 3 6 2 4" xfId="34982"/>
    <cellStyle name="SAPBEXinputData 3 6 3" xfId="34983"/>
    <cellStyle name="SAPBEXinputData 3 6 3 2" xfId="34984"/>
    <cellStyle name="SAPBEXinputData 3 6 3 3" xfId="34985"/>
    <cellStyle name="SAPBEXinputData 3 6 4" xfId="34986"/>
    <cellStyle name="SAPBEXinputData 3 6 4 2" xfId="34987"/>
    <cellStyle name="SAPBEXinputData 3 6 4 3" xfId="34988"/>
    <cellStyle name="SAPBEXinputData 3 6 5" xfId="34989"/>
    <cellStyle name="SAPBEXinputData 3 6 6" xfId="34990"/>
    <cellStyle name="SAPBEXinputData 3 7" xfId="34991"/>
    <cellStyle name="SAPBEXinputData 3 7 2" xfId="34992"/>
    <cellStyle name="SAPBEXinputData 3 7 2 2" xfId="34993"/>
    <cellStyle name="SAPBEXinputData 3 7 3" xfId="34994"/>
    <cellStyle name="SAPBEXinputData 3 7 4" xfId="34995"/>
    <cellStyle name="SAPBEXinputData 3 7 5" xfId="34996"/>
    <cellStyle name="SAPBEXinputData 3 7 6" xfId="34997"/>
    <cellStyle name="SAPBEXinputData 3 8" xfId="34998"/>
    <cellStyle name="SAPBEXinputData 3 8 2" xfId="34999"/>
    <cellStyle name="SAPBEXinputData 3 8 2 2" xfId="35000"/>
    <cellStyle name="SAPBEXinputData 3 8 3" xfId="35001"/>
    <cellStyle name="SAPBEXinputData 3 8 4" xfId="35002"/>
    <cellStyle name="SAPBEXinputData 3 8 5" xfId="35003"/>
    <cellStyle name="SAPBEXinputData 3 8 6" xfId="35004"/>
    <cellStyle name="SAPBEXinputData 3 9" xfId="35005"/>
    <cellStyle name="SAPBEXinputData 3_7. Capital ASM Mar 2" xfId="35006"/>
    <cellStyle name="SAPBEXinputData 4" xfId="35007"/>
    <cellStyle name="SAPBEXinputData 5" xfId="35008"/>
    <cellStyle name="SAPBEXinputData 6" xfId="35009"/>
    <cellStyle name="SAPBEXinputData 7" xfId="35010"/>
    <cellStyle name="SAPBEXinputData 8" xfId="35011"/>
    <cellStyle name="SAPBEXinputData 9" xfId="35012"/>
    <cellStyle name="SAPBEXinputData_010612 Dec Actuals" xfId="35013"/>
    <cellStyle name="SAPBEXItemHeader" xfId="3168"/>
    <cellStyle name="SAPBEXItemHeader 10" xfId="35014"/>
    <cellStyle name="SAPBEXItemHeader 11" xfId="35015"/>
    <cellStyle name="SAPBEXItemHeader 2" xfId="35016"/>
    <cellStyle name="SAPBEXItemHeader 2 2" xfId="35017"/>
    <cellStyle name="SAPBEXItemHeader 2 2 2" xfId="35018"/>
    <cellStyle name="SAPBEXItemHeader 2 2 2 2" xfId="35019"/>
    <cellStyle name="SAPBEXItemHeader 2 3" xfId="35020"/>
    <cellStyle name="SAPBEXItemHeader 2 3 2" xfId="35021"/>
    <cellStyle name="SAPBEXItemHeader 2 4" xfId="35022"/>
    <cellStyle name="SAPBEXItemHeader 3" xfId="35023"/>
    <cellStyle name="SAPBEXItemHeader 3 2" xfId="35024"/>
    <cellStyle name="SAPBEXItemHeader 3 2 2" xfId="35025"/>
    <cellStyle name="SAPBEXItemHeader 3 2 2 2" xfId="35026"/>
    <cellStyle name="SAPBEXItemHeader 3 3" xfId="35027"/>
    <cellStyle name="SAPBEXItemHeader 3 3 2" xfId="35028"/>
    <cellStyle name="SAPBEXItemHeader 3 4" xfId="35029"/>
    <cellStyle name="SAPBEXItemHeader 4" xfId="35030"/>
    <cellStyle name="SAPBEXItemHeader 4 2" xfId="35031"/>
    <cellStyle name="SAPBEXItemHeader 4 2 2" xfId="35032"/>
    <cellStyle name="SAPBEXItemHeader 4 2 2 2" xfId="35033"/>
    <cellStyle name="SAPBEXItemHeader 4 3" xfId="35034"/>
    <cellStyle name="SAPBEXItemHeader 4 3 2" xfId="35035"/>
    <cellStyle name="SAPBEXItemHeader 4 4" xfId="35036"/>
    <cellStyle name="SAPBEXItemHeader 5" xfId="35037"/>
    <cellStyle name="SAPBEXItemHeader 5 2" xfId="35038"/>
    <cellStyle name="SAPBEXItemHeader 5 2 2" xfId="35039"/>
    <cellStyle name="SAPBEXItemHeader 5 2 2 2" xfId="35040"/>
    <cellStyle name="SAPBEXItemHeader 5 3" xfId="35041"/>
    <cellStyle name="SAPBEXItemHeader 5 3 2" xfId="35042"/>
    <cellStyle name="SAPBEXItemHeader 5 4" xfId="35043"/>
    <cellStyle name="SAPBEXItemHeader 6" xfId="35044"/>
    <cellStyle name="SAPBEXItemHeader 6 2" xfId="35045"/>
    <cellStyle name="SAPBEXItemHeader 6 2 2" xfId="35046"/>
    <cellStyle name="SAPBEXItemHeader 6 2 2 2" xfId="35047"/>
    <cellStyle name="SAPBEXItemHeader 6 3" xfId="35048"/>
    <cellStyle name="SAPBEXItemHeader 6 3 2" xfId="35049"/>
    <cellStyle name="SAPBEXItemHeader 7" xfId="35050"/>
    <cellStyle name="SAPBEXItemHeader 7 2" xfId="35051"/>
    <cellStyle name="SAPBEXItemHeader 7 2 2" xfId="35052"/>
    <cellStyle name="SAPBEXItemHeader 7 2 2 2" xfId="35053"/>
    <cellStyle name="SAPBEXItemHeader 7 3" xfId="35054"/>
    <cellStyle name="SAPBEXItemHeader 7 3 2" xfId="35055"/>
    <cellStyle name="SAPBEXItemHeader 8" xfId="35056"/>
    <cellStyle name="SAPBEXItemHeader 8 2" xfId="35057"/>
    <cellStyle name="SAPBEXItemHeader 8 2 2" xfId="35058"/>
    <cellStyle name="SAPBEXItemHeader 9" xfId="35059"/>
    <cellStyle name="SAPBEXItemHeader 9 2" xfId="35060"/>
    <cellStyle name="SAPBEXresData" xfId="3169"/>
    <cellStyle name="SAPBEXresData 10" xfId="35062"/>
    <cellStyle name="SAPBEXresData 10 2" xfId="35063"/>
    <cellStyle name="SAPBEXresData 11" xfId="35064"/>
    <cellStyle name="SAPBEXresData 12" xfId="35065"/>
    <cellStyle name="SAPBEXresData 13" xfId="35066"/>
    <cellStyle name="SAPBEXresData 14" xfId="35061"/>
    <cellStyle name="SAPBEXresData 2" xfId="35067"/>
    <cellStyle name="SAPBEXresData 2 2" xfId="35068"/>
    <cellStyle name="SAPBEXresData 2 2 2" xfId="35069"/>
    <cellStyle name="SAPBEXresData 2 2 2 2" xfId="35070"/>
    <cellStyle name="SAPBEXresData 2 2 3" xfId="35071"/>
    <cellStyle name="SAPBEXresData 2 3" xfId="35072"/>
    <cellStyle name="SAPBEXresData 2 3 2" xfId="35073"/>
    <cellStyle name="SAPBEXresData 2 3 2 2" xfId="35074"/>
    <cellStyle name="SAPBEXresData 2 3 3" xfId="35075"/>
    <cellStyle name="SAPBEXresData 2 4" xfId="35076"/>
    <cellStyle name="SAPBEXresData 2 4 2" xfId="35077"/>
    <cellStyle name="SAPBEXresData 2 4 3" xfId="35078"/>
    <cellStyle name="SAPBEXresData 2 5" xfId="35079"/>
    <cellStyle name="SAPBEXresData 2 6" xfId="35080"/>
    <cellStyle name="SAPBEXresData 3" xfId="35081"/>
    <cellStyle name="SAPBEXresData 3 2" xfId="35082"/>
    <cellStyle name="SAPBEXresData 3 2 2" xfId="35083"/>
    <cellStyle name="SAPBEXresData 3 2 2 2" xfId="35084"/>
    <cellStyle name="SAPBEXresData 3 2 3" xfId="35085"/>
    <cellStyle name="SAPBEXresData 3 3" xfId="35086"/>
    <cellStyle name="SAPBEXresData 3 3 2" xfId="35087"/>
    <cellStyle name="SAPBEXresData 3 3 3" xfId="35088"/>
    <cellStyle name="SAPBEXresData 3 4" xfId="35089"/>
    <cellStyle name="SAPBEXresData 3 5" xfId="35090"/>
    <cellStyle name="SAPBEXresData 3 6" xfId="35091"/>
    <cellStyle name="SAPBEXresData 4" xfId="35092"/>
    <cellStyle name="SAPBEXresData 4 2" xfId="35093"/>
    <cellStyle name="SAPBEXresData 4 2 2" xfId="35094"/>
    <cellStyle name="SAPBEXresData 4 2 2 2" xfId="35095"/>
    <cellStyle name="SAPBEXresData 4 3" xfId="35096"/>
    <cellStyle name="SAPBEXresData 4 3 2" xfId="35097"/>
    <cellStyle name="SAPBEXresData 4 4" xfId="35098"/>
    <cellStyle name="SAPBEXresData 5" xfId="35099"/>
    <cellStyle name="SAPBEXresData 5 2" xfId="35100"/>
    <cellStyle name="SAPBEXresData 5 2 2" xfId="35101"/>
    <cellStyle name="SAPBEXresData 5 2 2 2" xfId="35102"/>
    <cellStyle name="SAPBEXresData 5 3" xfId="35103"/>
    <cellStyle name="SAPBEXresData 5 3 2" xfId="35104"/>
    <cellStyle name="SAPBEXresData 5 4" xfId="35105"/>
    <cellStyle name="SAPBEXresData 6" xfId="35106"/>
    <cellStyle name="SAPBEXresData 6 2" xfId="35107"/>
    <cellStyle name="SAPBEXresData 6 2 2" xfId="35108"/>
    <cellStyle name="SAPBEXresData 6 2 2 2" xfId="35109"/>
    <cellStyle name="SAPBEXresData 6 3" xfId="35110"/>
    <cellStyle name="SAPBEXresData 6 3 2" xfId="35111"/>
    <cellStyle name="SAPBEXresData 6 4" xfId="35112"/>
    <cellStyle name="SAPBEXresData 7" xfId="35113"/>
    <cellStyle name="SAPBEXresData 7 2" xfId="35114"/>
    <cellStyle name="SAPBEXresData 7 2 2" xfId="35115"/>
    <cellStyle name="SAPBEXresData 7 2 2 2" xfId="35116"/>
    <cellStyle name="SAPBEXresData 7 3" xfId="35117"/>
    <cellStyle name="SAPBEXresData 7 3 2" xfId="35118"/>
    <cellStyle name="SAPBEXresData 7 4" xfId="35119"/>
    <cellStyle name="SAPBEXresData 8" xfId="35120"/>
    <cellStyle name="SAPBEXresData 8 2" xfId="35121"/>
    <cellStyle name="SAPBEXresData 8 2 2" xfId="35122"/>
    <cellStyle name="SAPBEXresData 8 3" xfId="35123"/>
    <cellStyle name="SAPBEXresData 9" xfId="35124"/>
    <cellStyle name="SAPBEXresData 9 2" xfId="35125"/>
    <cellStyle name="SAPBEXresData 9 2 2" xfId="35126"/>
    <cellStyle name="SAPBEXresData 9 3" xfId="35127"/>
    <cellStyle name="SAPBEXresDataEmph" xfId="3170"/>
    <cellStyle name="SAPBEXresDataEmph 10" xfId="35129"/>
    <cellStyle name="SAPBEXresDataEmph 11" xfId="35130"/>
    <cellStyle name="SAPBEXresDataEmph 12" xfId="35128"/>
    <cellStyle name="SAPBEXresDataEmph 2" xfId="35131"/>
    <cellStyle name="SAPBEXresDataEmph 2 10" xfId="35132"/>
    <cellStyle name="SAPBEXresDataEmph 2 2" xfId="35133"/>
    <cellStyle name="SAPBEXresDataEmph 2 2 2" xfId="35134"/>
    <cellStyle name="SAPBEXresDataEmph 2 2 2 2" xfId="35135"/>
    <cellStyle name="SAPBEXresDataEmph 2 2 2 2 2" xfId="35136"/>
    <cellStyle name="SAPBEXresDataEmph 2 2 2 2 2 2" xfId="35137"/>
    <cellStyle name="SAPBEXresDataEmph 2 2 2 2 2 2 2" xfId="35138"/>
    <cellStyle name="SAPBEXresDataEmph 2 2 2 2 2 2 2 2" xfId="35139"/>
    <cellStyle name="SAPBEXresDataEmph 2 2 2 2 2 2 3" xfId="35140"/>
    <cellStyle name="SAPBEXresDataEmph 2 2 2 2 2 2 3 2" xfId="35141"/>
    <cellStyle name="SAPBEXresDataEmph 2 2 2 2 2 3" xfId="35142"/>
    <cellStyle name="SAPBEXresDataEmph 2 2 2 2 2 3 2" xfId="35143"/>
    <cellStyle name="SAPBEXresDataEmph 2 2 2 2 2 4" xfId="35144"/>
    <cellStyle name="SAPBEXresDataEmph 2 2 2 2 2 4 2" xfId="35145"/>
    <cellStyle name="SAPBEXresDataEmph 2 2 2 2 3" xfId="35146"/>
    <cellStyle name="SAPBEXresDataEmph 2 2 2 2 3 2" xfId="35147"/>
    <cellStyle name="SAPBEXresDataEmph 2 2 2 2 3 2 2" xfId="35148"/>
    <cellStyle name="SAPBEXresDataEmph 2 2 2 2 3 3" xfId="35149"/>
    <cellStyle name="SAPBEXresDataEmph 2 2 2 2 3 3 2" xfId="35150"/>
    <cellStyle name="SAPBEXresDataEmph 2 2 2 2 4" xfId="35151"/>
    <cellStyle name="SAPBEXresDataEmph 2 2 2 2 4 2" xfId="35152"/>
    <cellStyle name="SAPBEXresDataEmph 2 2 2 2 5" xfId="35153"/>
    <cellStyle name="SAPBEXresDataEmph 2 2 2 2 5 2" xfId="35154"/>
    <cellStyle name="SAPBEXresDataEmph 2 2 2 3" xfId="35155"/>
    <cellStyle name="SAPBEXresDataEmph 2 2 2 3 2" xfId="35156"/>
    <cellStyle name="SAPBEXresDataEmph 2 2 2 3 2 2" xfId="35157"/>
    <cellStyle name="SAPBEXresDataEmph 2 2 2 3 2 2 2" xfId="35158"/>
    <cellStyle name="SAPBEXresDataEmph 2 2 2 3 2 3" xfId="35159"/>
    <cellStyle name="SAPBEXresDataEmph 2 2 2 3 2 3 2" xfId="35160"/>
    <cellStyle name="SAPBEXresDataEmph 2 2 2 3 3" xfId="35161"/>
    <cellStyle name="SAPBEXresDataEmph 2 2 2 3 3 2" xfId="35162"/>
    <cellStyle name="SAPBEXresDataEmph 2 2 2 3 4" xfId="35163"/>
    <cellStyle name="SAPBEXresDataEmph 2 2 2 3 4 2" xfId="35164"/>
    <cellStyle name="SAPBEXresDataEmph 2 2 2 4" xfId="35165"/>
    <cellStyle name="SAPBEXresDataEmph 2 2 2 4 2" xfId="35166"/>
    <cellStyle name="SAPBEXresDataEmph 2 2 2 4 2 2" xfId="35167"/>
    <cellStyle name="SAPBEXresDataEmph 2 2 2 4 3" xfId="35168"/>
    <cellStyle name="SAPBEXresDataEmph 2 2 2 4 3 2" xfId="35169"/>
    <cellStyle name="SAPBEXresDataEmph 2 2 2 5" xfId="35170"/>
    <cellStyle name="SAPBEXresDataEmph 2 2 2 5 2" xfId="35171"/>
    <cellStyle name="SAPBEXresDataEmph 2 2 2 6" xfId="35172"/>
    <cellStyle name="SAPBEXresDataEmph 2 2 2 6 2" xfId="35173"/>
    <cellStyle name="SAPBEXresDataEmph 2 2 3" xfId="35174"/>
    <cellStyle name="SAPBEXresDataEmph 2 2 3 2" xfId="35175"/>
    <cellStyle name="SAPBEXresDataEmph 2 2 3 2 2" xfId="35176"/>
    <cellStyle name="SAPBEXresDataEmph 2 2 3 2 2 2" xfId="35177"/>
    <cellStyle name="SAPBEXresDataEmph 2 2 3 2 2 2 2" xfId="35178"/>
    <cellStyle name="SAPBEXresDataEmph 2 2 3 2 2 3" xfId="35179"/>
    <cellStyle name="SAPBEXresDataEmph 2 2 3 2 2 3 2" xfId="35180"/>
    <cellStyle name="SAPBEXresDataEmph 2 2 3 2 3" xfId="35181"/>
    <cellStyle name="SAPBEXresDataEmph 2 2 3 2 3 2" xfId="35182"/>
    <cellStyle name="SAPBEXresDataEmph 2 2 3 2 4" xfId="35183"/>
    <cellStyle name="SAPBEXresDataEmph 2 2 3 2 4 2" xfId="35184"/>
    <cellStyle name="SAPBEXresDataEmph 2 2 3 3" xfId="35185"/>
    <cellStyle name="SAPBEXresDataEmph 2 2 3 3 2" xfId="35186"/>
    <cellStyle name="SAPBEXresDataEmph 2 2 3 3 2 2" xfId="35187"/>
    <cellStyle name="SAPBEXresDataEmph 2 2 3 3 3" xfId="35188"/>
    <cellStyle name="SAPBEXresDataEmph 2 2 3 3 3 2" xfId="35189"/>
    <cellStyle name="SAPBEXresDataEmph 2 2 3 4" xfId="35190"/>
    <cellStyle name="SAPBEXresDataEmph 2 2 3 4 2" xfId="35191"/>
    <cellStyle name="SAPBEXresDataEmph 2 2 3 5" xfId="35192"/>
    <cellStyle name="SAPBEXresDataEmph 2 2 3 5 2" xfId="35193"/>
    <cellStyle name="SAPBEXresDataEmph 2 2 4" xfId="35194"/>
    <cellStyle name="SAPBEXresDataEmph 2 2 4 2" xfId="35195"/>
    <cellStyle name="SAPBEXresDataEmph 2 2 4 2 2" xfId="35196"/>
    <cellStyle name="SAPBEXresDataEmph 2 2 4 2 2 2" xfId="35197"/>
    <cellStyle name="SAPBEXresDataEmph 2 2 4 2 3" xfId="35198"/>
    <cellStyle name="SAPBEXresDataEmph 2 2 4 2 3 2" xfId="35199"/>
    <cellStyle name="SAPBEXresDataEmph 2 2 4 3" xfId="35200"/>
    <cellStyle name="SAPBEXresDataEmph 2 2 4 3 2" xfId="35201"/>
    <cellStyle name="SAPBEXresDataEmph 2 2 4 4" xfId="35202"/>
    <cellStyle name="SAPBEXresDataEmph 2 2 4 4 2" xfId="35203"/>
    <cellStyle name="SAPBEXresDataEmph 2 2 5" xfId="35204"/>
    <cellStyle name="SAPBEXresDataEmph 2 2 5 2" xfId="35205"/>
    <cellStyle name="SAPBEXresDataEmph 2 2 5 2 2" xfId="35206"/>
    <cellStyle name="SAPBEXresDataEmph 2 2 5 3" xfId="35207"/>
    <cellStyle name="SAPBEXresDataEmph 2 2 5 3 2" xfId="35208"/>
    <cellStyle name="SAPBEXresDataEmph 2 2 6" xfId="35209"/>
    <cellStyle name="SAPBEXresDataEmph 2 2 6 2" xfId="35210"/>
    <cellStyle name="SAPBEXresDataEmph 2 2 7" xfId="35211"/>
    <cellStyle name="SAPBEXresDataEmph 2 2 7 2" xfId="35212"/>
    <cellStyle name="SAPBEXresDataEmph 2 2 8" xfId="35213"/>
    <cellStyle name="SAPBEXresDataEmph 2 3" xfId="35214"/>
    <cellStyle name="SAPBEXresDataEmph 2 3 2" xfId="35215"/>
    <cellStyle name="SAPBEXresDataEmph 2 3 2 2" xfId="35216"/>
    <cellStyle name="SAPBEXresDataEmph 2 3 2 2 2" xfId="35217"/>
    <cellStyle name="SAPBEXresDataEmph 2 3 2 2 2 2" xfId="35218"/>
    <cellStyle name="SAPBEXresDataEmph 2 3 2 2 2 2 2" xfId="35219"/>
    <cellStyle name="SAPBEXresDataEmph 2 3 2 2 2 3" xfId="35220"/>
    <cellStyle name="SAPBEXresDataEmph 2 3 2 2 2 3 2" xfId="35221"/>
    <cellStyle name="SAPBEXresDataEmph 2 3 2 2 3" xfId="35222"/>
    <cellStyle name="SAPBEXresDataEmph 2 3 2 2 3 2" xfId="35223"/>
    <cellStyle name="SAPBEXresDataEmph 2 3 2 2 4" xfId="35224"/>
    <cellStyle name="SAPBEXresDataEmph 2 3 2 2 4 2" xfId="35225"/>
    <cellStyle name="SAPBEXresDataEmph 2 3 2 3" xfId="35226"/>
    <cellStyle name="SAPBEXresDataEmph 2 3 2 3 2" xfId="35227"/>
    <cellStyle name="SAPBEXresDataEmph 2 3 2 3 2 2" xfId="35228"/>
    <cellStyle name="SAPBEXresDataEmph 2 3 2 3 3" xfId="35229"/>
    <cellStyle name="SAPBEXresDataEmph 2 3 2 3 3 2" xfId="35230"/>
    <cellStyle name="SAPBEXresDataEmph 2 3 2 4" xfId="35231"/>
    <cellStyle name="SAPBEXresDataEmph 2 3 2 4 2" xfId="35232"/>
    <cellStyle name="SAPBEXresDataEmph 2 3 2 5" xfId="35233"/>
    <cellStyle name="SAPBEXresDataEmph 2 3 2 5 2" xfId="35234"/>
    <cellStyle name="SAPBEXresDataEmph 2 3 3" xfId="35235"/>
    <cellStyle name="SAPBEXresDataEmph 2 3 3 2" xfId="35236"/>
    <cellStyle name="SAPBEXresDataEmph 2 3 3 2 2" xfId="35237"/>
    <cellStyle name="SAPBEXresDataEmph 2 3 3 2 2 2" xfId="35238"/>
    <cellStyle name="SAPBEXresDataEmph 2 3 3 2 3" xfId="35239"/>
    <cellStyle name="SAPBEXresDataEmph 2 3 3 2 3 2" xfId="35240"/>
    <cellStyle name="SAPBEXresDataEmph 2 3 3 3" xfId="35241"/>
    <cellStyle name="SAPBEXresDataEmph 2 3 3 3 2" xfId="35242"/>
    <cellStyle name="SAPBEXresDataEmph 2 3 3 4" xfId="35243"/>
    <cellStyle name="SAPBEXresDataEmph 2 3 3 4 2" xfId="35244"/>
    <cellStyle name="SAPBEXresDataEmph 2 3 4" xfId="35245"/>
    <cellStyle name="SAPBEXresDataEmph 2 3 4 2" xfId="35246"/>
    <cellStyle name="SAPBEXresDataEmph 2 3 4 2 2" xfId="35247"/>
    <cellStyle name="SAPBEXresDataEmph 2 3 4 3" xfId="35248"/>
    <cellStyle name="SAPBEXresDataEmph 2 3 4 3 2" xfId="35249"/>
    <cellStyle name="SAPBEXresDataEmph 2 3 5" xfId="35250"/>
    <cellStyle name="SAPBEXresDataEmph 2 3 5 2" xfId="35251"/>
    <cellStyle name="SAPBEXresDataEmph 2 3 6" xfId="35252"/>
    <cellStyle name="SAPBEXresDataEmph 2 3 6 2" xfId="35253"/>
    <cellStyle name="SAPBEXresDataEmph 2 3 7" xfId="35254"/>
    <cellStyle name="SAPBEXresDataEmph 2 4" xfId="35255"/>
    <cellStyle name="SAPBEXresDataEmph 2 4 2" xfId="35256"/>
    <cellStyle name="SAPBEXresDataEmph 2 4 2 2" xfId="35257"/>
    <cellStyle name="SAPBEXresDataEmph 2 4 2 2 2" xfId="35258"/>
    <cellStyle name="SAPBEXresDataEmph 2 4 2 2 2 2" xfId="35259"/>
    <cellStyle name="SAPBEXresDataEmph 2 4 2 2 3" xfId="35260"/>
    <cellStyle name="SAPBEXresDataEmph 2 4 2 2 3 2" xfId="35261"/>
    <cellStyle name="SAPBEXresDataEmph 2 4 2 3" xfId="35262"/>
    <cellStyle name="SAPBEXresDataEmph 2 4 2 3 2" xfId="35263"/>
    <cellStyle name="SAPBEXresDataEmph 2 4 2 4" xfId="35264"/>
    <cellStyle name="SAPBEXresDataEmph 2 4 2 4 2" xfId="35265"/>
    <cellStyle name="SAPBEXresDataEmph 2 4 3" xfId="35266"/>
    <cellStyle name="SAPBEXresDataEmph 2 4 3 2" xfId="35267"/>
    <cellStyle name="SAPBEXresDataEmph 2 4 3 2 2" xfId="35268"/>
    <cellStyle name="SAPBEXresDataEmph 2 4 3 3" xfId="35269"/>
    <cellStyle name="SAPBEXresDataEmph 2 4 3 3 2" xfId="35270"/>
    <cellStyle name="SAPBEXresDataEmph 2 4 4" xfId="35271"/>
    <cellStyle name="SAPBEXresDataEmph 2 4 4 2" xfId="35272"/>
    <cellStyle name="SAPBEXresDataEmph 2 4 5" xfId="35273"/>
    <cellStyle name="SAPBEXresDataEmph 2 4 5 2" xfId="35274"/>
    <cellStyle name="SAPBEXresDataEmph 2 4 6" xfId="35275"/>
    <cellStyle name="SAPBEXresDataEmph 2 5" xfId="35276"/>
    <cellStyle name="SAPBEXresDataEmph 2 5 2" xfId="35277"/>
    <cellStyle name="SAPBEXresDataEmph 2 5 2 2" xfId="35278"/>
    <cellStyle name="SAPBEXresDataEmph 2 5 2 2 2" xfId="35279"/>
    <cellStyle name="SAPBEXresDataEmph 2 5 2 3" xfId="35280"/>
    <cellStyle name="SAPBEXresDataEmph 2 5 2 3 2" xfId="35281"/>
    <cellStyle name="SAPBEXresDataEmph 2 5 3" xfId="35282"/>
    <cellStyle name="SAPBEXresDataEmph 2 5 3 2" xfId="35283"/>
    <cellStyle name="SAPBEXresDataEmph 2 5 4" xfId="35284"/>
    <cellStyle name="SAPBEXresDataEmph 2 5 4 2" xfId="35285"/>
    <cellStyle name="SAPBEXresDataEmph 2 5 5" xfId="35286"/>
    <cellStyle name="SAPBEXresDataEmph 2 6" xfId="35287"/>
    <cellStyle name="SAPBEXresDataEmph 2 6 2" xfId="35288"/>
    <cellStyle name="SAPBEXresDataEmph 2 6 2 2" xfId="35289"/>
    <cellStyle name="SAPBEXresDataEmph 2 7" xfId="35290"/>
    <cellStyle name="SAPBEXresDataEmph 2 7 2" xfId="35291"/>
    <cellStyle name="SAPBEXresDataEmph 2 7 2 2" xfId="35292"/>
    <cellStyle name="SAPBEXresDataEmph 2 7 3" xfId="35293"/>
    <cellStyle name="SAPBEXresDataEmph 2 7 3 2" xfId="35294"/>
    <cellStyle name="SAPBEXresDataEmph 2 8" xfId="35295"/>
    <cellStyle name="SAPBEXresDataEmph 2 8 2" xfId="35296"/>
    <cellStyle name="SAPBEXresDataEmph 2 9" xfId="35297"/>
    <cellStyle name="SAPBEXresDataEmph 2 9 2" xfId="35298"/>
    <cellStyle name="SAPBEXresDataEmph 3" xfId="35299"/>
    <cellStyle name="SAPBEXresDataEmph 3 2" xfId="35300"/>
    <cellStyle name="SAPBEXresDataEmph 3 2 2" xfId="35301"/>
    <cellStyle name="SAPBEXresDataEmph 3 2 2 2" xfId="35302"/>
    <cellStyle name="SAPBEXresDataEmph 3 2 2 2 2" xfId="35303"/>
    <cellStyle name="SAPBEXresDataEmph 3 2 2 2 2 2" xfId="35304"/>
    <cellStyle name="SAPBEXresDataEmph 3 2 2 2 2 2 2" xfId="35305"/>
    <cellStyle name="SAPBEXresDataEmph 3 2 2 2 2 3" xfId="35306"/>
    <cellStyle name="SAPBEXresDataEmph 3 2 2 2 2 3 2" xfId="35307"/>
    <cellStyle name="SAPBEXresDataEmph 3 2 2 2 3" xfId="35308"/>
    <cellStyle name="SAPBEXresDataEmph 3 2 2 2 3 2" xfId="35309"/>
    <cellStyle name="SAPBEXresDataEmph 3 2 2 2 4" xfId="35310"/>
    <cellStyle name="SAPBEXresDataEmph 3 2 2 2 4 2" xfId="35311"/>
    <cellStyle name="SAPBEXresDataEmph 3 2 2 3" xfId="35312"/>
    <cellStyle name="SAPBEXresDataEmph 3 2 2 3 2" xfId="35313"/>
    <cellStyle name="SAPBEXresDataEmph 3 2 2 3 2 2" xfId="35314"/>
    <cellStyle name="SAPBEXresDataEmph 3 2 2 3 3" xfId="35315"/>
    <cellStyle name="SAPBEXresDataEmph 3 2 2 3 3 2" xfId="35316"/>
    <cellStyle name="SAPBEXresDataEmph 3 2 2 4" xfId="35317"/>
    <cellStyle name="SAPBEXresDataEmph 3 2 2 4 2" xfId="35318"/>
    <cellStyle name="SAPBEXresDataEmph 3 2 2 5" xfId="35319"/>
    <cellStyle name="SAPBEXresDataEmph 3 2 2 5 2" xfId="35320"/>
    <cellStyle name="SAPBEXresDataEmph 3 2 3" xfId="35321"/>
    <cellStyle name="SAPBEXresDataEmph 3 2 3 2" xfId="35322"/>
    <cellStyle name="SAPBEXresDataEmph 3 2 3 2 2" xfId="35323"/>
    <cellStyle name="SAPBEXresDataEmph 3 2 3 2 2 2" xfId="35324"/>
    <cellStyle name="SAPBEXresDataEmph 3 2 3 2 3" xfId="35325"/>
    <cellStyle name="SAPBEXresDataEmph 3 2 3 2 3 2" xfId="35326"/>
    <cellStyle name="SAPBEXresDataEmph 3 2 3 3" xfId="35327"/>
    <cellStyle name="SAPBEXresDataEmph 3 2 3 3 2" xfId="35328"/>
    <cellStyle name="SAPBEXresDataEmph 3 2 3 4" xfId="35329"/>
    <cellStyle name="SAPBEXresDataEmph 3 2 3 4 2" xfId="35330"/>
    <cellStyle name="SAPBEXresDataEmph 3 2 4" xfId="35331"/>
    <cellStyle name="SAPBEXresDataEmph 3 2 4 2" xfId="35332"/>
    <cellStyle name="SAPBEXresDataEmph 3 2 4 2 2" xfId="35333"/>
    <cellStyle name="SAPBEXresDataEmph 3 2 4 3" xfId="35334"/>
    <cellStyle name="SAPBEXresDataEmph 3 2 4 3 2" xfId="35335"/>
    <cellStyle name="SAPBEXresDataEmph 3 2 5" xfId="35336"/>
    <cellStyle name="SAPBEXresDataEmph 3 2 5 2" xfId="35337"/>
    <cellStyle name="SAPBEXresDataEmph 3 2 6" xfId="35338"/>
    <cellStyle name="SAPBEXresDataEmph 3 2 6 2" xfId="35339"/>
    <cellStyle name="SAPBEXresDataEmph 3 2 7" xfId="35340"/>
    <cellStyle name="SAPBEXresDataEmph 3 3" xfId="35341"/>
    <cellStyle name="SAPBEXresDataEmph 3 3 2" xfId="35342"/>
    <cellStyle name="SAPBEXresDataEmph 3 3 2 2" xfId="35343"/>
    <cellStyle name="SAPBEXresDataEmph 3 3 2 2 2" xfId="35344"/>
    <cellStyle name="SAPBEXresDataEmph 3 3 2 2 2 2" xfId="35345"/>
    <cellStyle name="SAPBEXresDataEmph 3 3 2 2 3" xfId="35346"/>
    <cellStyle name="SAPBEXresDataEmph 3 3 2 2 3 2" xfId="35347"/>
    <cellStyle name="SAPBEXresDataEmph 3 3 2 3" xfId="35348"/>
    <cellStyle name="SAPBEXresDataEmph 3 3 2 3 2" xfId="35349"/>
    <cellStyle name="SAPBEXresDataEmph 3 3 2 4" xfId="35350"/>
    <cellStyle name="SAPBEXresDataEmph 3 3 2 4 2" xfId="35351"/>
    <cellStyle name="SAPBEXresDataEmph 3 3 3" xfId="35352"/>
    <cellStyle name="SAPBEXresDataEmph 3 3 3 2" xfId="35353"/>
    <cellStyle name="SAPBEXresDataEmph 3 3 3 2 2" xfId="35354"/>
    <cellStyle name="SAPBEXresDataEmph 3 3 3 3" xfId="35355"/>
    <cellStyle name="SAPBEXresDataEmph 3 3 3 3 2" xfId="35356"/>
    <cellStyle name="SAPBEXresDataEmph 3 3 4" xfId="35357"/>
    <cellStyle name="SAPBEXresDataEmph 3 3 4 2" xfId="35358"/>
    <cellStyle name="SAPBEXresDataEmph 3 3 5" xfId="35359"/>
    <cellStyle name="SAPBEXresDataEmph 3 3 5 2" xfId="35360"/>
    <cellStyle name="SAPBEXresDataEmph 3 3 6" xfId="35361"/>
    <cellStyle name="SAPBEXresDataEmph 3 4" xfId="35362"/>
    <cellStyle name="SAPBEXresDataEmph 3 4 2" xfId="35363"/>
    <cellStyle name="SAPBEXresDataEmph 3 4 2 2" xfId="35364"/>
    <cellStyle name="SAPBEXresDataEmph 3 4 2 2 2" xfId="35365"/>
    <cellStyle name="SAPBEXresDataEmph 3 4 2 3" xfId="35366"/>
    <cellStyle name="SAPBEXresDataEmph 3 4 2 3 2" xfId="35367"/>
    <cellStyle name="SAPBEXresDataEmph 3 4 3" xfId="35368"/>
    <cellStyle name="SAPBEXresDataEmph 3 4 3 2" xfId="35369"/>
    <cellStyle name="SAPBEXresDataEmph 3 4 4" xfId="35370"/>
    <cellStyle name="SAPBEXresDataEmph 3 4 4 2" xfId="35371"/>
    <cellStyle name="SAPBEXresDataEmph 3 4 5" xfId="35372"/>
    <cellStyle name="SAPBEXresDataEmph 3 5" xfId="35373"/>
    <cellStyle name="SAPBEXresDataEmph 3 5 2" xfId="35374"/>
    <cellStyle name="SAPBEXresDataEmph 3 5 2 2" xfId="35375"/>
    <cellStyle name="SAPBEXresDataEmph 3 5 2 2 2" xfId="35376"/>
    <cellStyle name="SAPBEXresDataEmph 3 5 2 2 2 2" xfId="35377"/>
    <cellStyle name="SAPBEXresDataEmph 3 5 2 2 3" xfId="35378"/>
    <cellStyle name="SAPBEXresDataEmph 3 5 2 2 3 2" xfId="35379"/>
    <cellStyle name="SAPBEXresDataEmph 3 5 2 3" xfId="35380"/>
    <cellStyle name="SAPBEXresDataEmph 3 5 2 3 2" xfId="35381"/>
    <cellStyle name="SAPBEXresDataEmph 3 5 2 4" xfId="35382"/>
    <cellStyle name="SAPBEXresDataEmph 3 5 2 4 2" xfId="35383"/>
    <cellStyle name="SAPBEXresDataEmph 3 5 3" xfId="35384"/>
    <cellStyle name="SAPBEXresDataEmph 3 5 3 2" xfId="35385"/>
    <cellStyle name="SAPBEXresDataEmph 3 5 3 2 2" xfId="35386"/>
    <cellStyle name="SAPBEXresDataEmph 3 5 3 2 2 2" xfId="35387"/>
    <cellStyle name="SAPBEXresDataEmph 3 5 3 2 3" xfId="35388"/>
    <cellStyle name="SAPBEXresDataEmph 3 5 3 2 3 2" xfId="35389"/>
    <cellStyle name="SAPBEXresDataEmph 3 5 3 3" xfId="35390"/>
    <cellStyle name="SAPBEXresDataEmph 3 5 3 3 2" xfId="35391"/>
    <cellStyle name="SAPBEXresDataEmph 3 5 3 4" xfId="35392"/>
    <cellStyle name="SAPBEXresDataEmph 3 5 3 4 2" xfId="35393"/>
    <cellStyle name="SAPBEXresDataEmph 3 5 4" xfId="35394"/>
    <cellStyle name="SAPBEXresDataEmph 3 5 4 2" xfId="35395"/>
    <cellStyle name="SAPBEXresDataEmph 3 5 4 2 2" xfId="35396"/>
    <cellStyle name="SAPBEXresDataEmph 3 5 4 2 2 2" xfId="35397"/>
    <cellStyle name="SAPBEXresDataEmph 3 5 4 2 3" xfId="35398"/>
    <cellStyle name="SAPBEXresDataEmph 3 5 4 2 3 2" xfId="35399"/>
    <cellStyle name="SAPBEXresDataEmph 3 5 4 3" xfId="35400"/>
    <cellStyle name="SAPBEXresDataEmph 3 5 4 3 2" xfId="35401"/>
    <cellStyle name="SAPBEXresDataEmph 3 5 4 4" xfId="35402"/>
    <cellStyle name="SAPBEXresDataEmph 3 5 4 4 2" xfId="35403"/>
    <cellStyle name="SAPBEXresDataEmph 3 5 5" xfId="35404"/>
    <cellStyle name="SAPBEXresDataEmph 3 5 5 2" xfId="35405"/>
    <cellStyle name="SAPBEXresDataEmph 3 5 6" xfId="35406"/>
    <cellStyle name="SAPBEXresDataEmph 3 5 6 2" xfId="35407"/>
    <cellStyle name="SAPBEXresDataEmph 3 5 7" xfId="35408"/>
    <cellStyle name="SAPBEXresDataEmph 3 6" xfId="35409"/>
    <cellStyle name="SAPBEXresDataEmph 3 6 2" xfId="35410"/>
    <cellStyle name="SAPBEXresDataEmph 3 6 2 2" xfId="35411"/>
    <cellStyle name="SAPBEXresDataEmph 3 6 3" xfId="35412"/>
    <cellStyle name="SAPBEXresDataEmph 3 6 3 2" xfId="35413"/>
    <cellStyle name="SAPBEXresDataEmph 3 7" xfId="35414"/>
    <cellStyle name="SAPBEXresDataEmph 3 7 2" xfId="35415"/>
    <cellStyle name="SAPBEXresDataEmph 3 8" xfId="35416"/>
    <cellStyle name="SAPBEXresDataEmph 3 8 2" xfId="35417"/>
    <cellStyle name="SAPBEXresDataEmph 3 9" xfId="35418"/>
    <cellStyle name="SAPBEXresDataEmph 4" xfId="35419"/>
    <cellStyle name="SAPBEXresDataEmph 4 2" xfId="35420"/>
    <cellStyle name="SAPBEXresDataEmph 4 2 2" xfId="35421"/>
    <cellStyle name="SAPBEXresDataEmph 4 2 2 2" xfId="35422"/>
    <cellStyle name="SAPBEXresDataEmph 4 2 2 2 2" xfId="35423"/>
    <cellStyle name="SAPBEXresDataEmph 4 2 2 2 2 2" xfId="35424"/>
    <cellStyle name="SAPBEXresDataEmph 4 2 2 2 2 2 2" xfId="35425"/>
    <cellStyle name="SAPBEXresDataEmph 4 2 2 2 2 3" xfId="35426"/>
    <cellStyle name="SAPBEXresDataEmph 4 2 2 2 2 3 2" xfId="35427"/>
    <cellStyle name="SAPBEXresDataEmph 4 2 2 2 3" xfId="35428"/>
    <cellStyle name="SAPBEXresDataEmph 4 2 2 2 3 2" xfId="35429"/>
    <cellStyle name="SAPBEXresDataEmph 4 2 2 2 4" xfId="35430"/>
    <cellStyle name="SAPBEXresDataEmph 4 2 2 2 4 2" xfId="35431"/>
    <cellStyle name="SAPBEXresDataEmph 4 2 2 3" xfId="35432"/>
    <cellStyle name="SAPBEXresDataEmph 4 2 2 3 2" xfId="35433"/>
    <cellStyle name="SAPBEXresDataEmph 4 2 2 3 2 2" xfId="35434"/>
    <cellStyle name="SAPBEXresDataEmph 4 2 2 3 3" xfId="35435"/>
    <cellStyle name="SAPBEXresDataEmph 4 2 2 3 3 2" xfId="35436"/>
    <cellStyle name="SAPBEXresDataEmph 4 2 2 4" xfId="35437"/>
    <cellStyle name="SAPBEXresDataEmph 4 2 2 4 2" xfId="35438"/>
    <cellStyle name="SAPBEXresDataEmph 4 2 2 5" xfId="35439"/>
    <cellStyle name="SAPBEXresDataEmph 4 2 2 5 2" xfId="35440"/>
    <cellStyle name="SAPBEXresDataEmph 4 2 3" xfId="35441"/>
    <cellStyle name="SAPBEXresDataEmph 4 2 3 2" xfId="35442"/>
    <cellStyle name="SAPBEXresDataEmph 4 2 3 2 2" xfId="35443"/>
    <cellStyle name="SAPBEXresDataEmph 4 2 3 2 2 2" xfId="35444"/>
    <cellStyle name="SAPBEXresDataEmph 4 2 3 2 3" xfId="35445"/>
    <cellStyle name="SAPBEXresDataEmph 4 2 3 2 3 2" xfId="35446"/>
    <cellStyle name="SAPBEXresDataEmph 4 2 3 3" xfId="35447"/>
    <cellStyle name="SAPBEXresDataEmph 4 2 3 3 2" xfId="35448"/>
    <cellStyle name="SAPBEXresDataEmph 4 2 3 4" xfId="35449"/>
    <cellStyle name="SAPBEXresDataEmph 4 2 3 4 2" xfId="35450"/>
    <cellStyle name="SAPBEXresDataEmph 4 2 4" xfId="35451"/>
    <cellStyle name="SAPBEXresDataEmph 4 2 4 2" xfId="35452"/>
    <cellStyle name="SAPBEXresDataEmph 4 2 4 2 2" xfId="35453"/>
    <cellStyle name="SAPBEXresDataEmph 4 2 4 3" xfId="35454"/>
    <cellStyle name="SAPBEXresDataEmph 4 2 4 3 2" xfId="35455"/>
    <cellStyle name="SAPBEXresDataEmph 4 2 5" xfId="35456"/>
    <cellStyle name="SAPBEXresDataEmph 4 2 5 2" xfId="35457"/>
    <cellStyle name="SAPBEXresDataEmph 4 2 6" xfId="35458"/>
    <cellStyle name="SAPBEXresDataEmph 4 2 6 2" xfId="35459"/>
    <cellStyle name="SAPBEXresDataEmph 4 2 7" xfId="35460"/>
    <cellStyle name="SAPBEXresDataEmph 4 3" xfId="35461"/>
    <cellStyle name="SAPBEXresDataEmph 4 3 2" xfId="35462"/>
    <cellStyle name="SAPBEXresDataEmph 4 3 2 2" xfId="35463"/>
    <cellStyle name="SAPBEXresDataEmph 4 3 2 2 2" xfId="35464"/>
    <cellStyle name="SAPBEXresDataEmph 4 3 2 2 2 2" xfId="35465"/>
    <cellStyle name="SAPBEXresDataEmph 4 3 2 2 3" xfId="35466"/>
    <cellStyle name="SAPBEXresDataEmph 4 3 2 2 3 2" xfId="35467"/>
    <cellStyle name="SAPBEXresDataEmph 4 3 2 3" xfId="35468"/>
    <cellStyle name="SAPBEXresDataEmph 4 3 2 3 2" xfId="35469"/>
    <cellStyle name="SAPBEXresDataEmph 4 3 2 4" xfId="35470"/>
    <cellStyle name="SAPBEXresDataEmph 4 3 2 4 2" xfId="35471"/>
    <cellStyle name="SAPBEXresDataEmph 4 3 3" xfId="35472"/>
    <cellStyle name="SAPBEXresDataEmph 4 3 3 2" xfId="35473"/>
    <cellStyle name="SAPBEXresDataEmph 4 3 3 2 2" xfId="35474"/>
    <cellStyle name="SAPBEXresDataEmph 4 3 3 3" xfId="35475"/>
    <cellStyle name="SAPBEXresDataEmph 4 3 3 3 2" xfId="35476"/>
    <cellStyle name="SAPBEXresDataEmph 4 3 4" xfId="35477"/>
    <cellStyle name="SAPBEXresDataEmph 4 3 4 2" xfId="35478"/>
    <cellStyle name="SAPBEXresDataEmph 4 3 5" xfId="35479"/>
    <cellStyle name="SAPBEXresDataEmph 4 3 5 2" xfId="35480"/>
    <cellStyle name="SAPBEXresDataEmph 4 3 6" xfId="35481"/>
    <cellStyle name="SAPBEXresDataEmph 4 4" xfId="35482"/>
    <cellStyle name="SAPBEXresDataEmph 4 4 2" xfId="35483"/>
    <cellStyle name="SAPBEXresDataEmph 4 4 2 2" xfId="35484"/>
    <cellStyle name="SAPBEXresDataEmph 4 4 2 2 2" xfId="35485"/>
    <cellStyle name="SAPBEXresDataEmph 4 4 2 3" xfId="35486"/>
    <cellStyle name="SAPBEXresDataEmph 4 4 2 3 2" xfId="35487"/>
    <cellStyle name="SAPBEXresDataEmph 4 4 3" xfId="35488"/>
    <cellStyle name="SAPBEXresDataEmph 4 4 3 2" xfId="35489"/>
    <cellStyle name="SAPBEXresDataEmph 4 4 4" xfId="35490"/>
    <cellStyle name="SAPBEXresDataEmph 4 4 4 2" xfId="35491"/>
    <cellStyle name="SAPBEXresDataEmph 4 4 5" xfId="35492"/>
    <cellStyle name="SAPBEXresDataEmph 4 5" xfId="35493"/>
    <cellStyle name="SAPBEXresDataEmph 4 5 2" xfId="35494"/>
    <cellStyle name="SAPBEXresDataEmph 4 5 2 2" xfId="35495"/>
    <cellStyle name="SAPBEXresDataEmph 4 5 3" xfId="35496"/>
    <cellStyle name="SAPBEXresDataEmph 4 5 3 2" xfId="35497"/>
    <cellStyle name="SAPBEXresDataEmph 4 5 4" xfId="35498"/>
    <cellStyle name="SAPBEXresDataEmph 4 6" xfId="35499"/>
    <cellStyle name="SAPBEXresDataEmph 4 6 2" xfId="35500"/>
    <cellStyle name="SAPBEXresDataEmph 4 7" xfId="35501"/>
    <cellStyle name="SAPBEXresDataEmph 4 7 2" xfId="35502"/>
    <cellStyle name="SAPBEXresDataEmph 4 8" xfId="35503"/>
    <cellStyle name="SAPBEXresDataEmph 5" xfId="35504"/>
    <cellStyle name="SAPBEXresDataEmph 5 2" xfId="35505"/>
    <cellStyle name="SAPBEXresDataEmph 5 2 2" xfId="35506"/>
    <cellStyle name="SAPBEXresDataEmph 5 2 3" xfId="35507"/>
    <cellStyle name="SAPBEXresDataEmph 5 3" xfId="35508"/>
    <cellStyle name="SAPBEXresDataEmph 5 4" xfId="35509"/>
    <cellStyle name="SAPBEXresDataEmph 5 5" xfId="35510"/>
    <cellStyle name="SAPBEXresDataEmph 5 6" xfId="35511"/>
    <cellStyle name="SAPBEXresDataEmph 6" xfId="35512"/>
    <cellStyle name="SAPBEXresDataEmph 6 2" xfId="35513"/>
    <cellStyle name="SAPBEXresDataEmph 6 2 2" xfId="35514"/>
    <cellStyle name="SAPBEXresDataEmph 6 2 2 2" xfId="35515"/>
    <cellStyle name="SAPBEXresDataEmph 6 2 3" xfId="35516"/>
    <cellStyle name="SAPBEXresDataEmph 6 2 3 2" xfId="35517"/>
    <cellStyle name="SAPBEXresDataEmph 6 2 4" xfId="35518"/>
    <cellStyle name="SAPBEXresDataEmph 6 3" xfId="35519"/>
    <cellStyle name="SAPBEXresDataEmph 6 3 2" xfId="35520"/>
    <cellStyle name="SAPBEXresDataEmph 6 3 3" xfId="35521"/>
    <cellStyle name="SAPBEXresDataEmph 6 4" xfId="35522"/>
    <cellStyle name="SAPBEXresDataEmph 6 4 2" xfId="35523"/>
    <cellStyle name="SAPBEXresDataEmph 6 4 3" xfId="35524"/>
    <cellStyle name="SAPBEXresDataEmph 6 5" xfId="35525"/>
    <cellStyle name="SAPBEXresDataEmph 6 6" xfId="35526"/>
    <cellStyle name="SAPBEXresDataEmph 7" xfId="35527"/>
    <cellStyle name="SAPBEXresDataEmph 7 2" xfId="35528"/>
    <cellStyle name="SAPBEXresDataEmph 7 3" xfId="35529"/>
    <cellStyle name="SAPBEXresDataEmph 8" xfId="35530"/>
    <cellStyle name="SAPBEXresDataEmph 8 2" xfId="35531"/>
    <cellStyle name="SAPBEXresDataEmph 9" xfId="35532"/>
    <cellStyle name="SAPBEXresItem" xfId="3171"/>
    <cellStyle name="SAPBEXresItem 10" xfId="35534"/>
    <cellStyle name="SAPBEXresItem 10 2" xfId="35535"/>
    <cellStyle name="SAPBEXresItem 11" xfId="35536"/>
    <cellStyle name="SAPBEXresItem 12" xfId="35537"/>
    <cellStyle name="SAPBEXresItem 13" xfId="35538"/>
    <cellStyle name="SAPBEXresItem 14" xfId="35533"/>
    <cellStyle name="SAPBEXresItem 2" xfId="35539"/>
    <cellStyle name="SAPBEXresItem 2 10" xfId="35540"/>
    <cellStyle name="SAPBEXresItem 2 10 2" xfId="35541"/>
    <cellStyle name="SAPBEXresItem 2 11" xfId="35542"/>
    <cellStyle name="SAPBEXresItem 2 2" xfId="35543"/>
    <cellStyle name="SAPBEXresItem 2 2 10" xfId="35544"/>
    <cellStyle name="SAPBEXresItem 2 2 2" xfId="35545"/>
    <cellStyle name="SAPBEXresItem 2 2 2 2" xfId="35546"/>
    <cellStyle name="SAPBEXresItem 2 2 2 2 2" xfId="35547"/>
    <cellStyle name="SAPBEXresItem 2 2 2 2 2 2" xfId="35548"/>
    <cellStyle name="SAPBEXresItem 2 2 2 3" xfId="35549"/>
    <cellStyle name="SAPBEXresItem 2 2 2 3 2" xfId="35550"/>
    <cellStyle name="SAPBEXresItem 2 2 3" xfId="35551"/>
    <cellStyle name="SAPBEXresItem 2 2 3 2" xfId="35552"/>
    <cellStyle name="SAPBEXresItem 2 2 3 2 2" xfId="35553"/>
    <cellStyle name="SAPBEXresItem 2 2 3 2 2 2" xfId="35554"/>
    <cellStyle name="SAPBEXresItem 2 2 3 3" xfId="35555"/>
    <cellStyle name="SAPBEXresItem 2 2 3 3 2" xfId="35556"/>
    <cellStyle name="SAPBEXresItem 2 2 4" xfId="35557"/>
    <cellStyle name="SAPBEXresItem 2 2 4 2" xfId="35558"/>
    <cellStyle name="SAPBEXresItem 2 2 4 2 2" xfId="35559"/>
    <cellStyle name="SAPBEXresItem 2 2 4 2 2 2" xfId="35560"/>
    <cellStyle name="SAPBEXresItem 2 2 4 3" xfId="35561"/>
    <cellStyle name="SAPBEXresItem 2 2 4 3 2" xfId="35562"/>
    <cellStyle name="SAPBEXresItem 2 2 5" xfId="35563"/>
    <cellStyle name="SAPBEXresItem 2 2 5 2" xfId="35564"/>
    <cellStyle name="SAPBEXresItem 2 2 5 2 2" xfId="35565"/>
    <cellStyle name="SAPBEXresItem 2 2 5 2 2 2" xfId="35566"/>
    <cellStyle name="SAPBEXresItem 2 2 5 3" xfId="35567"/>
    <cellStyle name="SAPBEXresItem 2 2 5 3 2" xfId="35568"/>
    <cellStyle name="SAPBEXresItem 2 2 6" xfId="35569"/>
    <cellStyle name="SAPBEXresItem 2 2 6 2" xfId="35570"/>
    <cellStyle name="SAPBEXresItem 2 2 6 2 2" xfId="35571"/>
    <cellStyle name="SAPBEXresItem 2 2 6 2 2 2" xfId="35572"/>
    <cellStyle name="SAPBEXresItem 2 2 6 3" xfId="35573"/>
    <cellStyle name="SAPBEXresItem 2 2 6 3 2" xfId="35574"/>
    <cellStyle name="SAPBEXresItem 2 2 7" xfId="35575"/>
    <cellStyle name="SAPBEXresItem 2 2 7 2" xfId="35576"/>
    <cellStyle name="SAPBEXresItem 2 2 7 2 2" xfId="35577"/>
    <cellStyle name="SAPBEXresItem 2 2 7 2 2 2" xfId="35578"/>
    <cellStyle name="SAPBEXresItem 2 2 7 3" xfId="35579"/>
    <cellStyle name="SAPBEXresItem 2 2 7 3 2" xfId="35580"/>
    <cellStyle name="SAPBEXresItem 2 2 8" xfId="35581"/>
    <cellStyle name="SAPBEXresItem 2 2 8 2" xfId="35582"/>
    <cellStyle name="SAPBEXresItem 2 2 8 2 2" xfId="35583"/>
    <cellStyle name="SAPBEXresItem 2 2 9" xfId="35584"/>
    <cellStyle name="SAPBEXresItem 2 2 9 2" xfId="35585"/>
    <cellStyle name="SAPBEXresItem 2 3" xfId="35586"/>
    <cellStyle name="SAPBEXresItem 2 3 2" xfId="35587"/>
    <cellStyle name="SAPBEXresItem 2 3 2 2" xfId="35588"/>
    <cellStyle name="SAPBEXresItem 2 3 2 2 2" xfId="35589"/>
    <cellStyle name="SAPBEXresItem 2 3 3" xfId="35590"/>
    <cellStyle name="SAPBEXresItem 2 3 3 2" xfId="35591"/>
    <cellStyle name="SAPBEXresItem 2 3 4" xfId="35592"/>
    <cellStyle name="SAPBEXresItem 2 4" xfId="35593"/>
    <cellStyle name="SAPBEXresItem 2 4 2" xfId="35594"/>
    <cellStyle name="SAPBEXresItem 2 4 2 2" xfId="35595"/>
    <cellStyle name="SAPBEXresItem 2 4 2 2 2" xfId="35596"/>
    <cellStyle name="SAPBEXresItem 2 4 3" xfId="35597"/>
    <cellStyle name="SAPBEXresItem 2 4 3 2" xfId="35598"/>
    <cellStyle name="SAPBEXresItem 2 4 4" xfId="35599"/>
    <cellStyle name="SAPBEXresItem 2 5" xfId="35600"/>
    <cellStyle name="SAPBEXresItem 2 5 2" xfId="35601"/>
    <cellStyle name="SAPBEXresItem 2 5 2 2" xfId="35602"/>
    <cellStyle name="SAPBEXresItem 2 5 2 2 2" xfId="35603"/>
    <cellStyle name="SAPBEXresItem 2 5 3" xfId="35604"/>
    <cellStyle name="SAPBEXresItem 2 5 3 2" xfId="35605"/>
    <cellStyle name="SAPBEXresItem 2 5 4" xfId="35606"/>
    <cellStyle name="SAPBEXresItem 2 6" xfId="35607"/>
    <cellStyle name="SAPBEXresItem 2 6 2" xfId="35608"/>
    <cellStyle name="SAPBEXresItem 2 6 2 2" xfId="35609"/>
    <cellStyle name="SAPBEXresItem 2 6 2 2 2" xfId="35610"/>
    <cellStyle name="SAPBEXresItem 2 6 3" xfId="35611"/>
    <cellStyle name="SAPBEXresItem 2 6 3 2" xfId="35612"/>
    <cellStyle name="SAPBEXresItem 2 7" xfId="35613"/>
    <cellStyle name="SAPBEXresItem 2 7 2" xfId="35614"/>
    <cellStyle name="SAPBEXresItem 2 7 2 2" xfId="35615"/>
    <cellStyle name="SAPBEXresItem 2 7 2 2 2" xfId="35616"/>
    <cellStyle name="SAPBEXresItem 2 7 3" xfId="35617"/>
    <cellStyle name="SAPBEXresItem 2 7 3 2" xfId="35618"/>
    <cellStyle name="SAPBEXresItem 2 8" xfId="35619"/>
    <cellStyle name="SAPBEXresItem 2 8 2" xfId="35620"/>
    <cellStyle name="SAPBEXresItem 2 8 2 2" xfId="35621"/>
    <cellStyle name="SAPBEXresItem 2 8 2 2 2" xfId="35622"/>
    <cellStyle name="SAPBEXresItem 2 8 3" xfId="35623"/>
    <cellStyle name="SAPBEXresItem 2 8 3 2" xfId="35624"/>
    <cellStyle name="SAPBEXresItem 2 9" xfId="35625"/>
    <cellStyle name="SAPBEXresItem 2 9 2" xfId="35626"/>
    <cellStyle name="SAPBEXresItem 2 9 2 2" xfId="35627"/>
    <cellStyle name="SAPBEXresItem 3" xfId="35628"/>
    <cellStyle name="SAPBEXresItem 3 2" xfId="35629"/>
    <cellStyle name="SAPBEXresItem 3 2 2" xfId="35630"/>
    <cellStyle name="SAPBEXresItem 3 2 2 2" xfId="35631"/>
    <cellStyle name="SAPBEXresItem 3 2 3" xfId="35632"/>
    <cellStyle name="SAPBEXresItem 3 3" xfId="35633"/>
    <cellStyle name="SAPBEXresItem 3 3 2" xfId="35634"/>
    <cellStyle name="SAPBEXresItem 3 3 2 2" xfId="35635"/>
    <cellStyle name="SAPBEXresItem 3 3 3" xfId="35636"/>
    <cellStyle name="SAPBEXresItem 3 4" xfId="35637"/>
    <cellStyle name="SAPBEXresItem 3 4 2" xfId="35638"/>
    <cellStyle name="SAPBEXresItem 3 4 3" xfId="35639"/>
    <cellStyle name="SAPBEXresItem 3 5" xfId="35640"/>
    <cellStyle name="SAPBEXresItem 3 6" xfId="35641"/>
    <cellStyle name="SAPBEXresItem 4" xfId="35642"/>
    <cellStyle name="SAPBEXresItem 4 2" xfId="35643"/>
    <cellStyle name="SAPBEXresItem 4 2 2" xfId="35644"/>
    <cellStyle name="SAPBEXresItem 4 2 2 2" xfId="35645"/>
    <cellStyle name="SAPBEXresItem 4 3" xfId="35646"/>
    <cellStyle name="SAPBEXresItem 4 3 2" xfId="35647"/>
    <cellStyle name="SAPBEXresItem 4 4" xfId="35648"/>
    <cellStyle name="SAPBEXresItem 5" xfId="35649"/>
    <cellStyle name="SAPBEXresItem 5 2" xfId="35650"/>
    <cellStyle name="SAPBEXresItem 5 2 2" xfId="35651"/>
    <cellStyle name="SAPBEXresItem 5 2 2 2" xfId="35652"/>
    <cellStyle name="SAPBEXresItem 5 3" xfId="35653"/>
    <cellStyle name="SAPBEXresItem 5 3 2" xfId="35654"/>
    <cellStyle name="SAPBEXresItem 5 4" xfId="35655"/>
    <cellStyle name="SAPBEXresItem 6" xfId="35656"/>
    <cellStyle name="SAPBEXresItem 6 2" xfId="35657"/>
    <cellStyle name="SAPBEXresItem 6 2 2" xfId="35658"/>
    <cellStyle name="SAPBEXresItem 6 2 2 2" xfId="35659"/>
    <cellStyle name="SAPBEXresItem 6 3" xfId="35660"/>
    <cellStyle name="SAPBEXresItem 6 3 2" xfId="35661"/>
    <cellStyle name="SAPBEXresItem 6 4" xfId="35662"/>
    <cellStyle name="SAPBEXresItem 7" xfId="35663"/>
    <cellStyle name="SAPBEXresItem 7 2" xfId="35664"/>
    <cellStyle name="SAPBEXresItem 7 2 2" xfId="35665"/>
    <cellStyle name="SAPBEXresItem 7 2 2 2" xfId="35666"/>
    <cellStyle name="SAPBEXresItem 7 3" xfId="35667"/>
    <cellStyle name="SAPBEXresItem 7 3 2" xfId="35668"/>
    <cellStyle name="SAPBEXresItem 7 4" xfId="35669"/>
    <cellStyle name="SAPBEXresItem 8" xfId="35670"/>
    <cellStyle name="SAPBEXresItem 8 2" xfId="35671"/>
    <cellStyle name="SAPBEXresItem 8 2 2" xfId="35672"/>
    <cellStyle name="SAPBEXresItem 8 2 2 2" xfId="35673"/>
    <cellStyle name="SAPBEXresItem 8 3" xfId="35674"/>
    <cellStyle name="SAPBEXresItem 8 3 2" xfId="35675"/>
    <cellStyle name="SAPBEXresItem 8 4" xfId="35676"/>
    <cellStyle name="SAPBEXresItem 9" xfId="35677"/>
    <cellStyle name="SAPBEXresItem 9 2" xfId="35678"/>
    <cellStyle name="SAPBEXresItem 9 2 2" xfId="35679"/>
    <cellStyle name="SAPBEXresItem 9 3" xfId="35680"/>
    <cellStyle name="SAPBEXresItem_010612 Dec Actuals" xfId="35681"/>
    <cellStyle name="SAPBEXresItemX" xfId="3172"/>
    <cellStyle name="SAPBEXresItemX 10" xfId="35683"/>
    <cellStyle name="SAPBEXresItemX 10 2" xfId="35684"/>
    <cellStyle name="SAPBEXresItemX 11" xfId="35685"/>
    <cellStyle name="SAPBEXresItemX 12" xfId="35686"/>
    <cellStyle name="SAPBEXresItemX 13" xfId="35687"/>
    <cellStyle name="SAPBEXresItemX 14" xfId="35682"/>
    <cellStyle name="SAPBEXresItemX 2" xfId="35688"/>
    <cellStyle name="SAPBEXresItemX 2 10" xfId="35689"/>
    <cellStyle name="SAPBEXresItemX 2 10 2" xfId="35690"/>
    <cellStyle name="SAPBEXresItemX 2 11" xfId="35691"/>
    <cellStyle name="SAPBEXresItemX 2 2" xfId="35692"/>
    <cellStyle name="SAPBEXresItemX 2 2 10" xfId="35693"/>
    <cellStyle name="SAPBEXresItemX 2 2 2" xfId="35694"/>
    <cellStyle name="SAPBEXresItemX 2 2 2 2" xfId="35695"/>
    <cellStyle name="SAPBEXresItemX 2 2 2 2 2" xfId="35696"/>
    <cellStyle name="SAPBEXresItemX 2 2 2 2 2 2" xfId="35697"/>
    <cellStyle name="SAPBEXresItemX 2 2 2 3" xfId="35698"/>
    <cellStyle name="SAPBEXresItemX 2 2 2 3 2" xfId="35699"/>
    <cellStyle name="SAPBEXresItemX 2 2 3" xfId="35700"/>
    <cellStyle name="SAPBEXresItemX 2 2 3 2" xfId="35701"/>
    <cellStyle name="SAPBEXresItemX 2 2 3 2 2" xfId="35702"/>
    <cellStyle name="SAPBEXresItemX 2 2 3 2 2 2" xfId="35703"/>
    <cellStyle name="SAPBEXresItemX 2 2 3 3" xfId="35704"/>
    <cellStyle name="SAPBEXresItemX 2 2 3 3 2" xfId="35705"/>
    <cellStyle name="SAPBEXresItemX 2 2 4" xfId="35706"/>
    <cellStyle name="SAPBEXresItemX 2 2 4 2" xfId="35707"/>
    <cellStyle name="SAPBEXresItemX 2 2 4 2 2" xfId="35708"/>
    <cellStyle name="SAPBEXresItemX 2 2 4 2 2 2" xfId="35709"/>
    <cellStyle name="SAPBEXresItemX 2 2 4 3" xfId="35710"/>
    <cellStyle name="SAPBEXresItemX 2 2 4 3 2" xfId="35711"/>
    <cellStyle name="SAPBEXresItemX 2 2 5" xfId="35712"/>
    <cellStyle name="SAPBEXresItemX 2 2 5 2" xfId="35713"/>
    <cellStyle name="SAPBEXresItemX 2 2 5 2 2" xfId="35714"/>
    <cellStyle name="SAPBEXresItemX 2 2 5 2 2 2" xfId="35715"/>
    <cellStyle name="SAPBEXresItemX 2 2 5 3" xfId="35716"/>
    <cellStyle name="SAPBEXresItemX 2 2 5 3 2" xfId="35717"/>
    <cellStyle name="SAPBEXresItemX 2 2 6" xfId="35718"/>
    <cellStyle name="SAPBEXresItemX 2 2 6 2" xfId="35719"/>
    <cellStyle name="SAPBEXresItemX 2 2 6 2 2" xfId="35720"/>
    <cellStyle name="SAPBEXresItemX 2 2 6 2 2 2" xfId="35721"/>
    <cellStyle name="SAPBEXresItemX 2 2 6 3" xfId="35722"/>
    <cellStyle name="SAPBEXresItemX 2 2 6 3 2" xfId="35723"/>
    <cellStyle name="SAPBEXresItemX 2 2 7" xfId="35724"/>
    <cellStyle name="SAPBEXresItemX 2 2 7 2" xfId="35725"/>
    <cellStyle name="SAPBEXresItemX 2 2 7 2 2" xfId="35726"/>
    <cellStyle name="SAPBEXresItemX 2 2 7 2 2 2" xfId="35727"/>
    <cellStyle name="SAPBEXresItemX 2 2 7 3" xfId="35728"/>
    <cellStyle name="SAPBEXresItemX 2 2 7 3 2" xfId="35729"/>
    <cellStyle name="SAPBEXresItemX 2 2 8" xfId="35730"/>
    <cellStyle name="SAPBEXresItemX 2 2 8 2" xfId="35731"/>
    <cellStyle name="SAPBEXresItemX 2 2 8 2 2" xfId="35732"/>
    <cellStyle name="SAPBEXresItemX 2 2 9" xfId="35733"/>
    <cellStyle name="SAPBEXresItemX 2 2 9 2" xfId="35734"/>
    <cellStyle name="SAPBEXresItemX 2 3" xfId="35735"/>
    <cellStyle name="SAPBEXresItemX 2 3 2" xfId="35736"/>
    <cellStyle name="SAPBEXresItemX 2 3 2 2" xfId="35737"/>
    <cellStyle name="SAPBEXresItemX 2 3 2 2 2" xfId="35738"/>
    <cellStyle name="SAPBEXresItemX 2 3 3" xfId="35739"/>
    <cellStyle name="SAPBEXresItemX 2 3 3 2" xfId="35740"/>
    <cellStyle name="SAPBEXresItemX 2 3 4" xfId="35741"/>
    <cellStyle name="SAPBEXresItemX 2 4" xfId="35742"/>
    <cellStyle name="SAPBEXresItemX 2 4 2" xfId="35743"/>
    <cellStyle name="SAPBEXresItemX 2 4 2 2" xfId="35744"/>
    <cellStyle name="SAPBEXresItemX 2 4 2 2 2" xfId="35745"/>
    <cellStyle name="SAPBEXresItemX 2 4 3" xfId="35746"/>
    <cellStyle name="SAPBEXresItemX 2 4 3 2" xfId="35747"/>
    <cellStyle name="SAPBEXresItemX 2 4 4" xfId="35748"/>
    <cellStyle name="SAPBEXresItemX 2 5" xfId="35749"/>
    <cellStyle name="SAPBEXresItemX 2 5 2" xfId="35750"/>
    <cellStyle name="SAPBEXresItemX 2 5 2 2" xfId="35751"/>
    <cellStyle name="SAPBEXresItemX 2 5 2 2 2" xfId="35752"/>
    <cellStyle name="SAPBEXresItemX 2 5 3" xfId="35753"/>
    <cellStyle name="SAPBEXresItemX 2 5 3 2" xfId="35754"/>
    <cellStyle name="SAPBEXresItemX 2 5 4" xfId="35755"/>
    <cellStyle name="SAPBEXresItemX 2 6" xfId="35756"/>
    <cellStyle name="SAPBEXresItemX 2 6 2" xfId="35757"/>
    <cellStyle name="SAPBEXresItemX 2 6 2 2" xfId="35758"/>
    <cellStyle name="SAPBEXresItemX 2 6 2 2 2" xfId="35759"/>
    <cellStyle name="SAPBEXresItemX 2 6 3" xfId="35760"/>
    <cellStyle name="SAPBEXresItemX 2 6 3 2" xfId="35761"/>
    <cellStyle name="SAPBEXresItemX 2 7" xfId="35762"/>
    <cellStyle name="SAPBEXresItemX 2 7 2" xfId="35763"/>
    <cellStyle name="SAPBEXresItemX 2 7 2 2" xfId="35764"/>
    <cellStyle name="SAPBEXresItemX 2 7 2 2 2" xfId="35765"/>
    <cellStyle name="SAPBEXresItemX 2 7 3" xfId="35766"/>
    <cellStyle name="SAPBEXresItemX 2 7 3 2" xfId="35767"/>
    <cellStyle name="SAPBEXresItemX 2 8" xfId="35768"/>
    <cellStyle name="SAPBEXresItemX 2 8 2" xfId="35769"/>
    <cellStyle name="SAPBEXresItemX 2 8 2 2" xfId="35770"/>
    <cellStyle name="SAPBEXresItemX 2 8 2 2 2" xfId="35771"/>
    <cellStyle name="SAPBEXresItemX 2 8 3" xfId="35772"/>
    <cellStyle name="SAPBEXresItemX 2 8 3 2" xfId="35773"/>
    <cellStyle name="SAPBEXresItemX 2 9" xfId="35774"/>
    <cellStyle name="SAPBEXresItemX 2 9 2" xfId="35775"/>
    <cellStyle name="SAPBEXresItemX 2 9 2 2" xfId="35776"/>
    <cellStyle name="SAPBEXresItemX 3" xfId="35777"/>
    <cellStyle name="SAPBEXresItemX 3 2" xfId="35778"/>
    <cellStyle name="SAPBEXresItemX 3 2 2" xfId="35779"/>
    <cellStyle name="SAPBEXresItemX 3 2 2 2" xfId="35780"/>
    <cellStyle name="SAPBEXresItemX 3 2 3" xfId="35781"/>
    <cellStyle name="SAPBEXresItemX 3 3" xfId="35782"/>
    <cellStyle name="SAPBEXresItemX 3 3 2" xfId="35783"/>
    <cellStyle name="SAPBEXresItemX 3 3 2 2" xfId="35784"/>
    <cellStyle name="SAPBEXresItemX 3 3 3" xfId="35785"/>
    <cellStyle name="SAPBEXresItemX 3 4" xfId="35786"/>
    <cellStyle name="SAPBEXresItemX 3 4 2" xfId="35787"/>
    <cellStyle name="SAPBEXresItemX 3 4 3" xfId="35788"/>
    <cellStyle name="SAPBEXresItemX 3 5" xfId="35789"/>
    <cellStyle name="SAPBEXresItemX 3 6" xfId="35790"/>
    <cellStyle name="SAPBEXresItemX 4" xfId="35791"/>
    <cellStyle name="SAPBEXresItemX 4 2" xfId="35792"/>
    <cellStyle name="SAPBEXresItemX 4 2 2" xfId="35793"/>
    <cellStyle name="SAPBEXresItemX 4 2 2 2" xfId="35794"/>
    <cellStyle name="SAPBEXresItemX 4 3" xfId="35795"/>
    <cellStyle name="SAPBEXresItemX 4 3 2" xfId="35796"/>
    <cellStyle name="SAPBEXresItemX 4 4" xfId="35797"/>
    <cellStyle name="SAPBEXresItemX 5" xfId="35798"/>
    <cellStyle name="SAPBEXresItemX 5 2" xfId="35799"/>
    <cellStyle name="SAPBEXresItemX 5 2 2" xfId="35800"/>
    <cellStyle name="SAPBEXresItemX 5 2 2 2" xfId="35801"/>
    <cellStyle name="SAPBEXresItemX 5 3" xfId="35802"/>
    <cellStyle name="SAPBEXresItemX 5 3 2" xfId="35803"/>
    <cellStyle name="SAPBEXresItemX 5 4" xfId="35804"/>
    <cellStyle name="SAPBEXresItemX 6" xfId="35805"/>
    <cellStyle name="SAPBEXresItemX 6 2" xfId="35806"/>
    <cellStyle name="SAPBEXresItemX 6 2 2" xfId="35807"/>
    <cellStyle name="SAPBEXresItemX 6 2 2 2" xfId="35808"/>
    <cellStyle name="SAPBEXresItemX 6 3" xfId="35809"/>
    <cellStyle name="SAPBEXresItemX 6 3 2" xfId="35810"/>
    <cellStyle name="SAPBEXresItemX 6 4" xfId="35811"/>
    <cellStyle name="SAPBEXresItemX 7" xfId="35812"/>
    <cellStyle name="SAPBEXresItemX 7 2" xfId="35813"/>
    <cellStyle name="SAPBEXresItemX 7 2 2" xfId="35814"/>
    <cellStyle name="SAPBEXresItemX 7 2 2 2" xfId="35815"/>
    <cellStyle name="SAPBEXresItemX 7 3" xfId="35816"/>
    <cellStyle name="SAPBEXresItemX 7 3 2" xfId="35817"/>
    <cellStyle name="SAPBEXresItemX 7 4" xfId="35818"/>
    <cellStyle name="SAPBEXresItemX 8" xfId="35819"/>
    <cellStyle name="SAPBEXresItemX 8 2" xfId="35820"/>
    <cellStyle name="SAPBEXresItemX 8 2 2" xfId="35821"/>
    <cellStyle name="SAPBEXresItemX 8 2 2 2" xfId="35822"/>
    <cellStyle name="SAPBEXresItemX 8 3" xfId="35823"/>
    <cellStyle name="SAPBEXresItemX 8 3 2" xfId="35824"/>
    <cellStyle name="SAPBEXresItemX 8 4" xfId="35825"/>
    <cellStyle name="SAPBEXresItemX 9" xfId="35826"/>
    <cellStyle name="SAPBEXresItemX 9 2" xfId="35827"/>
    <cellStyle name="SAPBEXresItemX 9 2 2" xfId="35828"/>
    <cellStyle name="SAPBEXresItemX 9 3" xfId="35829"/>
    <cellStyle name="SAPBEXresItemX_010612 Dec Actuals" xfId="35830"/>
    <cellStyle name="SAPBEXstdData" xfId="3173"/>
    <cellStyle name="SAPBEXstdData 10" xfId="35832"/>
    <cellStyle name="SAPBEXstdData 10 2" xfId="35833"/>
    <cellStyle name="SAPBEXstdData 10 2 2" xfId="35834"/>
    <cellStyle name="SAPBEXstdData 10 3" xfId="35835"/>
    <cellStyle name="SAPBEXstdData 11" xfId="35836"/>
    <cellStyle name="SAPBEXstdData 11 2" xfId="35837"/>
    <cellStyle name="SAPBEXstdData 11 2 2" xfId="35838"/>
    <cellStyle name="SAPBEXstdData 11 3" xfId="35839"/>
    <cellStyle name="SAPBEXstdData 12" xfId="35840"/>
    <cellStyle name="SAPBEXstdData 12 2" xfId="35841"/>
    <cellStyle name="SAPBEXstdData 13" xfId="35842"/>
    <cellStyle name="SAPBEXstdData 14" xfId="35843"/>
    <cellStyle name="SAPBEXstdData 15" xfId="35844"/>
    <cellStyle name="SAPBEXstdData 16" xfId="35831"/>
    <cellStyle name="SAPBEXstdData 2" xfId="35845"/>
    <cellStyle name="SAPBEXstdData 2 10" xfId="35846"/>
    <cellStyle name="SAPBEXstdData 2 2" xfId="35847"/>
    <cellStyle name="SAPBEXstdData 2 2 2" xfId="35848"/>
    <cellStyle name="SAPBEXstdData 2 2 2 2" xfId="35849"/>
    <cellStyle name="SAPBEXstdData 2 2 2 2 2" xfId="35850"/>
    <cellStyle name="SAPBEXstdData 2 2 2 2 2 2" xfId="35851"/>
    <cellStyle name="SAPBEXstdData 2 2 2 3" xfId="35852"/>
    <cellStyle name="SAPBEXstdData 2 2 2 3 2" xfId="35853"/>
    <cellStyle name="SAPBEXstdData 2 2 2 4" xfId="35854"/>
    <cellStyle name="SAPBEXstdData 2 2 3" xfId="35855"/>
    <cellStyle name="SAPBEXstdData 2 2 3 2" xfId="35856"/>
    <cellStyle name="SAPBEXstdData 2 2 3 2 2" xfId="35857"/>
    <cellStyle name="SAPBEXstdData 2 2 3 2 2 2" xfId="35858"/>
    <cellStyle name="SAPBEXstdData 2 2 3 3" xfId="35859"/>
    <cellStyle name="SAPBEXstdData 2 2 3 3 2" xfId="35860"/>
    <cellStyle name="SAPBEXstdData 2 2 3 4" xfId="35861"/>
    <cellStyle name="SAPBEXstdData 2 2 4" xfId="35862"/>
    <cellStyle name="SAPBEXstdData 2 2 4 2" xfId="35863"/>
    <cellStyle name="SAPBEXstdData 2 2 4 2 2" xfId="35864"/>
    <cellStyle name="SAPBEXstdData 2 2 4 2 2 2" xfId="35865"/>
    <cellStyle name="SAPBEXstdData 2 2 4 3" xfId="35866"/>
    <cellStyle name="SAPBEXstdData 2 2 4 3 2" xfId="35867"/>
    <cellStyle name="SAPBEXstdData 2 2 4 4" xfId="35868"/>
    <cellStyle name="SAPBEXstdData 2 2 5" xfId="35869"/>
    <cellStyle name="SAPBEXstdData 2 2 5 2" xfId="35870"/>
    <cellStyle name="SAPBEXstdData 2 2 5 2 2" xfId="35871"/>
    <cellStyle name="SAPBEXstdData 2 2 5 2 2 2" xfId="35872"/>
    <cellStyle name="SAPBEXstdData 2 2 5 3" xfId="35873"/>
    <cellStyle name="SAPBEXstdData 2 2 5 3 2" xfId="35874"/>
    <cellStyle name="SAPBEXstdData 2 2 5 4" xfId="35875"/>
    <cellStyle name="SAPBEXstdData 2 2 6" xfId="35876"/>
    <cellStyle name="SAPBEXstdData 2 2 6 2" xfId="35877"/>
    <cellStyle name="SAPBEXstdData 2 2 6 2 2" xfId="35878"/>
    <cellStyle name="SAPBEXstdData 2 2 6 2 2 2" xfId="35879"/>
    <cellStyle name="SAPBEXstdData 2 2 6 3" xfId="35880"/>
    <cellStyle name="SAPBEXstdData 2 2 6 3 2" xfId="35881"/>
    <cellStyle name="SAPBEXstdData 2 2 6 4" xfId="35882"/>
    <cellStyle name="SAPBEXstdData 2 2 7" xfId="35883"/>
    <cellStyle name="SAPBEXstdData 2 2 7 2" xfId="35884"/>
    <cellStyle name="SAPBEXstdData 2 2 7 2 2" xfId="35885"/>
    <cellStyle name="SAPBEXstdData 2 2 7 2 2 2" xfId="35886"/>
    <cellStyle name="SAPBEXstdData 2 2 7 3" xfId="35887"/>
    <cellStyle name="SAPBEXstdData 2 2 7 3 2" xfId="35888"/>
    <cellStyle name="SAPBEXstdData 2 2 7 4" xfId="35889"/>
    <cellStyle name="SAPBEXstdData 2 2 8" xfId="35890"/>
    <cellStyle name="SAPBEXstdData 2 2 8 2" xfId="35891"/>
    <cellStyle name="SAPBEXstdData 2 2 8 2 2" xfId="35892"/>
    <cellStyle name="SAPBEXstdData 2 2 8 3" xfId="35893"/>
    <cellStyle name="SAPBEXstdData 2 2 9" xfId="35894"/>
    <cellStyle name="SAPBEXstdData 2 3" xfId="35895"/>
    <cellStyle name="SAPBEXstdData 2 3 2" xfId="35896"/>
    <cellStyle name="SAPBEXstdData 2 3 2 2" xfId="35897"/>
    <cellStyle name="SAPBEXstdData 2 3 2 2 2" xfId="35898"/>
    <cellStyle name="SAPBEXstdData 2 3 2 3" xfId="35899"/>
    <cellStyle name="SAPBEXstdData 2 3 3" xfId="35900"/>
    <cellStyle name="SAPBEXstdData 2 3 3 2" xfId="35901"/>
    <cellStyle name="SAPBEXstdData 2 3 3 3" xfId="35902"/>
    <cellStyle name="SAPBEXstdData 2 3 4" xfId="35903"/>
    <cellStyle name="SAPBEXstdData 2 3 5" xfId="35904"/>
    <cellStyle name="SAPBEXstdData 2 3 6" xfId="35905"/>
    <cellStyle name="SAPBEXstdData 2 4" xfId="35906"/>
    <cellStyle name="SAPBEXstdData 2 4 2" xfId="35907"/>
    <cellStyle name="SAPBEXstdData 2 4 2 2" xfId="35908"/>
    <cellStyle name="SAPBEXstdData 2 4 2 2 2" xfId="35909"/>
    <cellStyle name="SAPBEXstdData 2 4 3" xfId="35910"/>
    <cellStyle name="SAPBEXstdData 2 4 3 2" xfId="35911"/>
    <cellStyle name="SAPBEXstdData 2 4 4" xfId="35912"/>
    <cellStyle name="SAPBEXstdData 2 5" xfId="35913"/>
    <cellStyle name="SAPBEXstdData 2 5 2" xfId="35914"/>
    <cellStyle name="SAPBEXstdData 2 5 2 2" xfId="35915"/>
    <cellStyle name="SAPBEXstdData 2 5 2 2 2" xfId="35916"/>
    <cellStyle name="SAPBEXstdData 2 5 3" xfId="35917"/>
    <cellStyle name="SAPBEXstdData 2 5 3 2" xfId="35918"/>
    <cellStyle name="SAPBEXstdData 2 5 4" xfId="35919"/>
    <cellStyle name="SAPBEXstdData 2 6" xfId="35920"/>
    <cellStyle name="SAPBEXstdData 2 6 2" xfId="35921"/>
    <cellStyle name="SAPBEXstdData 2 6 2 2" xfId="35922"/>
    <cellStyle name="SAPBEXstdData 2 6 2 2 2" xfId="35923"/>
    <cellStyle name="SAPBEXstdData 2 6 3" xfId="35924"/>
    <cellStyle name="SAPBEXstdData 2 6 3 2" xfId="35925"/>
    <cellStyle name="SAPBEXstdData 2 6 4" xfId="35926"/>
    <cellStyle name="SAPBEXstdData 2 7" xfId="35927"/>
    <cellStyle name="SAPBEXstdData 2 7 2" xfId="35928"/>
    <cellStyle name="SAPBEXstdData 2 7 2 2" xfId="35929"/>
    <cellStyle name="SAPBEXstdData 2 7 2 2 2" xfId="35930"/>
    <cellStyle name="SAPBEXstdData 2 7 3" xfId="35931"/>
    <cellStyle name="SAPBEXstdData 2 7 3 2" xfId="35932"/>
    <cellStyle name="SAPBEXstdData 2 7 4" xfId="35933"/>
    <cellStyle name="SAPBEXstdData 2 8" xfId="35934"/>
    <cellStyle name="SAPBEXstdData 2 8 2" xfId="35935"/>
    <cellStyle name="SAPBEXstdData 2 8 2 2" xfId="35936"/>
    <cellStyle name="SAPBEXstdData 2 8 2 2 2" xfId="35937"/>
    <cellStyle name="SAPBEXstdData 2 8 3" xfId="35938"/>
    <cellStyle name="SAPBEXstdData 2 8 3 2" xfId="35939"/>
    <cellStyle name="SAPBEXstdData 2 8 4" xfId="35940"/>
    <cellStyle name="SAPBEXstdData 2 9" xfId="35941"/>
    <cellStyle name="SAPBEXstdData 2 9 2" xfId="35942"/>
    <cellStyle name="SAPBEXstdData 2 9 2 2" xfId="35943"/>
    <cellStyle name="SAPBEXstdData 2 9 3" xfId="35944"/>
    <cellStyle name="SAPBEXstdData 3" xfId="35945"/>
    <cellStyle name="SAPBEXstdData 3 10" xfId="35946"/>
    <cellStyle name="SAPBEXstdData 3 11" xfId="35947"/>
    <cellStyle name="SAPBEXstdData 3 2" xfId="35948"/>
    <cellStyle name="SAPBEXstdData 3 2 2" xfId="35949"/>
    <cellStyle name="SAPBEXstdData 3 2 2 2" xfId="35950"/>
    <cellStyle name="SAPBEXstdData 3 2 2 2 2" xfId="35951"/>
    <cellStyle name="SAPBEXstdData 3 2 3" xfId="35952"/>
    <cellStyle name="SAPBEXstdData 3 2 3 2" xfId="35953"/>
    <cellStyle name="SAPBEXstdData 3 2 4" xfId="35954"/>
    <cellStyle name="SAPBEXstdData 3 3" xfId="35955"/>
    <cellStyle name="SAPBEXstdData 3 3 2" xfId="35956"/>
    <cellStyle name="SAPBEXstdData 3 3 2 2" xfId="35957"/>
    <cellStyle name="SAPBEXstdData 3 3 2 2 2" xfId="35958"/>
    <cellStyle name="SAPBEXstdData 3 3 3" xfId="35959"/>
    <cellStyle name="SAPBEXstdData 3 3 3 2" xfId="35960"/>
    <cellStyle name="SAPBEXstdData 3 3 4" xfId="35961"/>
    <cellStyle name="SAPBEXstdData 3 4" xfId="35962"/>
    <cellStyle name="SAPBEXstdData 3 4 2" xfId="35963"/>
    <cellStyle name="SAPBEXstdData 3 4 2 2" xfId="35964"/>
    <cellStyle name="SAPBEXstdData 3 4 2 2 2" xfId="35965"/>
    <cellStyle name="SAPBEXstdData 3 4 3" xfId="35966"/>
    <cellStyle name="SAPBEXstdData 3 4 3 2" xfId="35967"/>
    <cellStyle name="SAPBEXstdData 3 4 4" xfId="35968"/>
    <cellStyle name="SAPBEXstdData 3 5" xfId="35969"/>
    <cellStyle name="SAPBEXstdData 3 5 2" xfId="35970"/>
    <cellStyle name="SAPBEXstdData 3 5 2 2" xfId="35971"/>
    <cellStyle name="SAPBEXstdData 3 5 2 2 2" xfId="35972"/>
    <cellStyle name="SAPBEXstdData 3 5 3" xfId="35973"/>
    <cellStyle name="SAPBEXstdData 3 5 3 2" xfId="35974"/>
    <cellStyle name="SAPBEXstdData 3 5 4" xfId="35975"/>
    <cellStyle name="SAPBEXstdData 3 6" xfId="35976"/>
    <cellStyle name="SAPBEXstdData 3 6 2" xfId="35977"/>
    <cellStyle name="SAPBEXstdData 3 6 2 2" xfId="35978"/>
    <cellStyle name="SAPBEXstdData 3 6 2 2 2" xfId="35979"/>
    <cellStyle name="SAPBEXstdData 3 6 3" xfId="35980"/>
    <cellStyle name="SAPBEXstdData 3 6 3 2" xfId="35981"/>
    <cellStyle name="SAPBEXstdData 3 7" xfId="35982"/>
    <cellStyle name="SAPBEXstdData 3 7 2" xfId="35983"/>
    <cellStyle name="SAPBEXstdData 3 7 2 2" xfId="35984"/>
    <cellStyle name="SAPBEXstdData 3 7 2 2 2" xfId="35985"/>
    <cellStyle name="SAPBEXstdData 3 7 3" xfId="35986"/>
    <cellStyle name="SAPBEXstdData 3 7 3 2" xfId="35987"/>
    <cellStyle name="SAPBEXstdData 3 8" xfId="35988"/>
    <cellStyle name="SAPBEXstdData 3 8 2" xfId="35989"/>
    <cellStyle name="SAPBEXstdData 3 8 2 2" xfId="35990"/>
    <cellStyle name="SAPBEXstdData 3 9" xfId="35991"/>
    <cellStyle name="SAPBEXstdData 3 9 2" xfId="35992"/>
    <cellStyle name="SAPBEXstdData 3 9 2 2" xfId="35993"/>
    <cellStyle name="SAPBEXstdData 4" xfId="35994"/>
    <cellStyle name="SAPBEXstdData 4 2" xfId="35995"/>
    <cellStyle name="SAPBEXstdData 4 2 2" xfId="35996"/>
    <cellStyle name="SAPBEXstdData 4 2 2 2" xfId="35997"/>
    <cellStyle name="SAPBEXstdData 4 2 3" xfId="35998"/>
    <cellStyle name="SAPBEXstdData 4 3" xfId="35999"/>
    <cellStyle name="SAPBEXstdData 4 3 2" xfId="36000"/>
    <cellStyle name="SAPBEXstdData 4 3 3" xfId="36001"/>
    <cellStyle name="SAPBEXstdData 4 4" xfId="36002"/>
    <cellStyle name="SAPBEXstdData 4 5" xfId="36003"/>
    <cellStyle name="SAPBEXstdData 4 6" xfId="36004"/>
    <cellStyle name="SAPBEXstdData 5" xfId="36005"/>
    <cellStyle name="SAPBEXstdData 5 2" xfId="36006"/>
    <cellStyle name="SAPBEXstdData 5 2 2" xfId="36007"/>
    <cellStyle name="SAPBEXstdData 5 2 2 2" xfId="36008"/>
    <cellStyle name="SAPBEXstdData 5 3" xfId="36009"/>
    <cellStyle name="SAPBEXstdData 5 3 2" xfId="36010"/>
    <cellStyle name="SAPBEXstdData 5 4" xfId="36011"/>
    <cellStyle name="SAPBEXstdData 6" xfId="36012"/>
    <cellStyle name="SAPBEXstdData 6 2" xfId="36013"/>
    <cellStyle name="SAPBEXstdData 6 2 2" xfId="36014"/>
    <cellStyle name="SAPBEXstdData 6 2 2 2" xfId="36015"/>
    <cellStyle name="SAPBEXstdData 6 3" xfId="36016"/>
    <cellStyle name="SAPBEXstdData 6 3 2" xfId="36017"/>
    <cellStyle name="SAPBEXstdData 6 4" xfId="36018"/>
    <cellStyle name="SAPBEXstdData 7" xfId="36019"/>
    <cellStyle name="SAPBEXstdData 7 2" xfId="36020"/>
    <cellStyle name="SAPBEXstdData 7 2 2" xfId="36021"/>
    <cellStyle name="SAPBEXstdData 7 2 2 2" xfId="36022"/>
    <cellStyle name="SAPBEXstdData 7 3" xfId="36023"/>
    <cellStyle name="SAPBEXstdData 7 3 2" xfId="36024"/>
    <cellStyle name="SAPBEXstdData 7 4" xfId="36025"/>
    <cellStyle name="SAPBEXstdData 8" xfId="36026"/>
    <cellStyle name="SAPBEXstdData 8 2" xfId="36027"/>
    <cellStyle name="SAPBEXstdData 8 2 2" xfId="36028"/>
    <cellStyle name="SAPBEXstdData 8 2 2 2" xfId="36029"/>
    <cellStyle name="SAPBEXstdData 8 3" xfId="36030"/>
    <cellStyle name="SAPBEXstdData 8 3 2" xfId="36031"/>
    <cellStyle name="SAPBEXstdData 8 4" xfId="36032"/>
    <cellStyle name="SAPBEXstdData 9" xfId="36033"/>
    <cellStyle name="SAPBEXstdData 9 2" xfId="36034"/>
    <cellStyle name="SAPBEXstdData 9 2 2" xfId="36035"/>
    <cellStyle name="SAPBEXstdData 9 2 2 2" xfId="36036"/>
    <cellStyle name="SAPBEXstdData 9 3" xfId="36037"/>
    <cellStyle name="SAPBEXstdData 9 3 2" xfId="36038"/>
    <cellStyle name="SAPBEXstdData 9 4" xfId="36039"/>
    <cellStyle name="SAPBEXstdData_010612 Dec Actuals" xfId="36040"/>
    <cellStyle name="SAPBEXstdDataEmph" xfId="3174"/>
    <cellStyle name="SAPBEXstdDataEmph 10" xfId="36042"/>
    <cellStyle name="SAPBEXstdDataEmph 11" xfId="36043"/>
    <cellStyle name="SAPBEXstdDataEmph 12" xfId="36044"/>
    <cellStyle name="SAPBEXstdDataEmph 13" xfId="36041"/>
    <cellStyle name="SAPBEXstdDataEmph 2" xfId="36045"/>
    <cellStyle name="SAPBEXstdDataEmph 2 2" xfId="36046"/>
    <cellStyle name="SAPBEXstdDataEmph 2 2 2" xfId="36047"/>
    <cellStyle name="SAPBEXstdDataEmph 2 2 2 2" xfId="36048"/>
    <cellStyle name="SAPBEXstdDataEmph 2 2 3" xfId="36049"/>
    <cellStyle name="SAPBEXstdDataEmph 2 3" xfId="36050"/>
    <cellStyle name="SAPBEXstdDataEmph 2 3 2" xfId="36051"/>
    <cellStyle name="SAPBEXstdDataEmph 2 3 2 2" xfId="36052"/>
    <cellStyle name="SAPBEXstdDataEmph 2 3 3" xfId="36053"/>
    <cellStyle name="SAPBEXstdDataEmph 2 4" xfId="36054"/>
    <cellStyle name="SAPBEXstdDataEmph 2 4 2" xfId="36055"/>
    <cellStyle name="SAPBEXstdDataEmph 2 4 3" xfId="36056"/>
    <cellStyle name="SAPBEXstdDataEmph 2 5" xfId="36057"/>
    <cellStyle name="SAPBEXstdDataEmph 2 6" xfId="36058"/>
    <cellStyle name="SAPBEXstdDataEmph 3" xfId="36059"/>
    <cellStyle name="SAPBEXstdDataEmph 3 2" xfId="36060"/>
    <cellStyle name="SAPBEXstdDataEmph 3 2 2" xfId="36061"/>
    <cellStyle name="SAPBEXstdDataEmph 3 2 2 2" xfId="36062"/>
    <cellStyle name="SAPBEXstdDataEmph 3 2 3" xfId="36063"/>
    <cellStyle name="SAPBEXstdDataEmph 3 3" xfId="36064"/>
    <cellStyle name="SAPBEXstdDataEmph 3 3 2" xfId="36065"/>
    <cellStyle name="SAPBEXstdDataEmph 3 3 3" xfId="36066"/>
    <cellStyle name="SAPBEXstdDataEmph 3 4" xfId="36067"/>
    <cellStyle name="SAPBEXstdDataEmph 3 5" xfId="36068"/>
    <cellStyle name="SAPBEXstdDataEmph 3 6" xfId="36069"/>
    <cellStyle name="SAPBEXstdDataEmph 4" xfId="36070"/>
    <cellStyle name="SAPBEXstdDataEmph 4 2" xfId="36071"/>
    <cellStyle name="SAPBEXstdDataEmph 4 2 2" xfId="36072"/>
    <cellStyle name="SAPBEXstdDataEmph 4 2 2 2" xfId="36073"/>
    <cellStyle name="SAPBEXstdDataEmph 4 3" xfId="36074"/>
    <cellStyle name="SAPBEXstdDataEmph 4 3 2" xfId="36075"/>
    <cellStyle name="SAPBEXstdDataEmph 4 4" xfId="36076"/>
    <cellStyle name="SAPBEXstdDataEmph 5" xfId="36077"/>
    <cellStyle name="SAPBEXstdDataEmph 5 2" xfId="36078"/>
    <cellStyle name="SAPBEXstdDataEmph 5 2 2" xfId="36079"/>
    <cellStyle name="SAPBEXstdDataEmph 5 2 2 2" xfId="36080"/>
    <cellStyle name="SAPBEXstdDataEmph 5 3" xfId="36081"/>
    <cellStyle name="SAPBEXstdDataEmph 5 3 2" xfId="36082"/>
    <cellStyle name="SAPBEXstdDataEmph 5 4" xfId="36083"/>
    <cellStyle name="SAPBEXstdDataEmph 6" xfId="36084"/>
    <cellStyle name="SAPBEXstdDataEmph 6 2" xfId="36085"/>
    <cellStyle name="SAPBEXstdDataEmph 6 2 2" xfId="36086"/>
    <cellStyle name="SAPBEXstdDataEmph 6 2 2 2" xfId="36087"/>
    <cellStyle name="SAPBEXstdDataEmph 6 3" xfId="36088"/>
    <cellStyle name="SAPBEXstdDataEmph 6 3 2" xfId="36089"/>
    <cellStyle name="SAPBEXstdDataEmph 6 4" xfId="36090"/>
    <cellStyle name="SAPBEXstdDataEmph 7" xfId="36091"/>
    <cellStyle name="SAPBEXstdDataEmph 7 2" xfId="36092"/>
    <cellStyle name="SAPBEXstdDataEmph 7 2 2" xfId="36093"/>
    <cellStyle name="SAPBEXstdDataEmph 7 2 2 2" xfId="36094"/>
    <cellStyle name="SAPBEXstdDataEmph 7 3" xfId="36095"/>
    <cellStyle name="SAPBEXstdDataEmph 7 3 2" xfId="36096"/>
    <cellStyle name="SAPBEXstdDataEmph 7 4" xfId="36097"/>
    <cellStyle name="SAPBEXstdDataEmph 8" xfId="36098"/>
    <cellStyle name="SAPBEXstdDataEmph 8 2" xfId="36099"/>
    <cellStyle name="SAPBEXstdDataEmph 8 2 2" xfId="36100"/>
    <cellStyle name="SAPBEXstdDataEmph 8 3" xfId="36101"/>
    <cellStyle name="SAPBEXstdDataEmph 9" xfId="36102"/>
    <cellStyle name="SAPBEXstdDataEmph 9 2" xfId="36103"/>
    <cellStyle name="SAPBEXstdDataEmph 9 2 2" xfId="36104"/>
    <cellStyle name="SAPBEXstdDataEmph 9 3" xfId="36105"/>
    <cellStyle name="SAPBEXstdItem" xfId="3175"/>
    <cellStyle name="SAPBEXstdItem 10" xfId="36107"/>
    <cellStyle name="SAPBEXstdItem 10 2" xfId="36108"/>
    <cellStyle name="SAPBEXstdItem 10 2 2" xfId="36109"/>
    <cellStyle name="SAPBEXstdItem 10 2 2 2" xfId="36110"/>
    <cellStyle name="SAPBEXstdItem 10 3" xfId="36111"/>
    <cellStyle name="SAPBEXstdItem 10 3 2" xfId="36112"/>
    <cellStyle name="SAPBEXstdItem 10 4" xfId="36113"/>
    <cellStyle name="SAPBEXstdItem 11" xfId="36114"/>
    <cellStyle name="SAPBEXstdItem 11 2" xfId="36115"/>
    <cellStyle name="SAPBEXstdItem 11 2 2" xfId="36116"/>
    <cellStyle name="SAPBEXstdItem 11 3" xfId="36117"/>
    <cellStyle name="SAPBEXstdItem 12" xfId="36118"/>
    <cellStyle name="SAPBEXstdItem 12 2" xfId="36119"/>
    <cellStyle name="SAPBEXstdItem 13" xfId="36120"/>
    <cellStyle name="SAPBEXstdItem 14" xfId="36121"/>
    <cellStyle name="SAPBEXstdItem 14 2" xfId="36122"/>
    <cellStyle name="SAPBEXstdItem 15" xfId="36106"/>
    <cellStyle name="SAPBEXstdItem 2" xfId="36123"/>
    <cellStyle name="SAPBEXstdItem 2 10" xfId="36124"/>
    <cellStyle name="SAPBEXstdItem 2 2" xfId="36125"/>
    <cellStyle name="SAPBEXstdItem 2 2 2" xfId="36126"/>
    <cellStyle name="SAPBEXstdItem 2 2 2 2" xfId="36127"/>
    <cellStyle name="SAPBEXstdItem 2 2 2 2 2" xfId="36128"/>
    <cellStyle name="SAPBEXstdItem 2 2 2 2 2 2" xfId="36129"/>
    <cellStyle name="SAPBEXstdItem 2 2 2 3" xfId="36130"/>
    <cellStyle name="SAPBEXstdItem 2 2 2 3 2" xfId="36131"/>
    <cellStyle name="SAPBEXstdItem 2 2 2 4" xfId="36132"/>
    <cellStyle name="SAPBEXstdItem 2 2 3" xfId="36133"/>
    <cellStyle name="SAPBEXstdItem 2 2 3 2" xfId="36134"/>
    <cellStyle name="SAPBEXstdItem 2 2 3 2 2" xfId="36135"/>
    <cellStyle name="SAPBEXstdItem 2 2 3 2 2 2" xfId="36136"/>
    <cellStyle name="SAPBEXstdItem 2 2 3 3" xfId="36137"/>
    <cellStyle name="SAPBEXstdItem 2 2 3 3 2" xfId="36138"/>
    <cellStyle name="SAPBEXstdItem 2 2 3 4" xfId="36139"/>
    <cellStyle name="SAPBEXstdItem 2 2 4" xfId="36140"/>
    <cellStyle name="SAPBEXstdItem 2 2 4 2" xfId="36141"/>
    <cellStyle name="SAPBEXstdItem 2 2 4 2 2" xfId="36142"/>
    <cellStyle name="SAPBEXstdItem 2 2 4 2 2 2" xfId="36143"/>
    <cellStyle name="SAPBEXstdItem 2 2 4 3" xfId="36144"/>
    <cellStyle name="SAPBEXstdItem 2 2 4 3 2" xfId="36145"/>
    <cellStyle name="SAPBEXstdItem 2 2 4 4" xfId="36146"/>
    <cellStyle name="SAPBEXstdItem 2 2 5" xfId="36147"/>
    <cellStyle name="SAPBEXstdItem 2 2 5 2" xfId="36148"/>
    <cellStyle name="SAPBEXstdItem 2 2 5 2 2" xfId="36149"/>
    <cellStyle name="SAPBEXstdItem 2 2 5 2 2 2" xfId="36150"/>
    <cellStyle name="SAPBEXstdItem 2 2 5 3" xfId="36151"/>
    <cellStyle name="SAPBEXstdItem 2 2 5 3 2" xfId="36152"/>
    <cellStyle name="SAPBEXstdItem 2 2 5 4" xfId="36153"/>
    <cellStyle name="SAPBEXstdItem 2 2 6" xfId="36154"/>
    <cellStyle name="SAPBEXstdItem 2 2 6 2" xfId="36155"/>
    <cellStyle name="SAPBEXstdItem 2 2 6 2 2" xfId="36156"/>
    <cellStyle name="SAPBEXstdItem 2 2 6 2 2 2" xfId="36157"/>
    <cellStyle name="SAPBEXstdItem 2 2 6 3" xfId="36158"/>
    <cellStyle name="SAPBEXstdItem 2 2 6 3 2" xfId="36159"/>
    <cellStyle name="SAPBEXstdItem 2 2 6 4" xfId="36160"/>
    <cellStyle name="SAPBEXstdItem 2 2 7" xfId="36161"/>
    <cellStyle name="SAPBEXstdItem 2 2 7 2" xfId="36162"/>
    <cellStyle name="SAPBEXstdItem 2 2 7 2 2" xfId="36163"/>
    <cellStyle name="SAPBEXstdItem 2 2 7 2 2 2" xfId="36164"/>
    <cellStyle name="SAPBEXstdItem 2 2 7 3" xfId="36165"/>
    <cellStyle name="SAPBEXstdItem 2 2 7 3 2" xfId="36166"/>
    <cellStyle name="SAPBEXstdItem 2 2 7 4" xfId="36167"/>
    <cellStyle name="SAPBEXstdItem 2 2 8" xfId="36168"/>
    <cellStyle name="SAPBEXstdItem 2 2 8 2" xfId="36169"/>
    <cellStyle name="SAPBEXstdItem 2 2 8 2 2" xfId="36170"/>
    <cellStyle name="SAPBEXstdItem 2 2 8 3" xfId="36171"/>
    <cellStyle name="SAPBEXstdItem 2 2 9" xfId="36172"/>
    <cellStyle name="SAPBEXstdItem 2 3" xfId="36173"/>
    <cellStyle name="SAPBEXstdItem 2 3 2" xfId="36174"/>
    <cellStyle name="SAPBEXstdItem 2 3 2 2" xfId="36175"/>
    <cellStyle name="SAPBEXstdItem 2 3 2 2 2" xfId="36176"/>
    <cellStyle name="SAPBEXstdItem 2 3 2 3" xfId="36177"/>
    <cellStyle name="SAPBEXstdItem 2 3 3" xfId="36178"/>
    <cellStyle name="SAPBEXstdItem 2 3 3 2" xfId="36179"/>
    <cellStyle name="SAPBEXstdItem 2 3 3 3" xfId="36180"/>
    <cellStyle name="SAPBEXstdItem 2 3 4" xfId="36181"/>
    <cellStyle name="SAPBEXstdItem 2 3 5" xfId="36182"/>
    <cellStyle name="SAPBEXstdItem 2 3 6" xfId="36183"/>
    <cellStyle name="SAPBEXstdItem 2 4" xfId="36184"/>
    <cellStyle name="SAPBEXstdItem 2 4 2" xfId="36185"/>
    <cellStyle name="SAPBEXstdItem 2 4 2 2" xfId="36186"/>
    <cellStyle name="SAPBEXstdItem 2 4 2 2 2" xfId="36187"/>
    <cellStyle name="SAPBEXstdItem 2 4 3" xfId="36188"/>
    <cellStyle name="SAPBEXstdItem 2 4 3 2" xfId="36189"/>
    <cellStyle name="SAPBEXstdItem 2 4 4" xfId="36190"/>
    <cellStyle name="SAPBEXstdItem 2 5" xfId="36191"/>
    <cellStyle name="SAPBEXstdItem 2 5 2" xfId="36192"/>
    <cellStyle name="SAPBEXstdItem 2 5 2 2" xfId="36193"/>
    <cellStyle name="SAPBEXstdItem 2 5 2 2 2" xfId="36194"/>
    <cellStyle name="SAPBEXstdItem 2 5 3" xfId="36195"/>
    <cellStyle name="SAPBEXstdItem 2 5 3 2" xfId="36196"/>
    <cellStyle name="SAPBEXstdItem 2 5 4" xfId="36197"/>
    <cellStyle name="SAPBEXstdItem 2 6" xfId="36198"/>
    <cellStyle name="SAPBEXstdItem 2 6 2" xfId="36199"/>
    <cellStyle name="SAPBEXstdItem 2 6 2 2" xfId="36200"/>
    <cellStyle name="SAPBEXstdItem 2 6 2 2 2" xfId="36201"/>
    <cellStyle name="SAPBEXstdItem 2 6 3" xfId="36202"/>
    <cellStyle name="SAPBEXstdItem 2 6 3 2" xfId="36203"/>
    <cellStyle name="SAPBEXstdItem 2 6 4" xfId="36204"/>
    <cellStyle name="SAPBEXstdItem 2 7" xfId="36205"/>
    <cellStyle name="SAPBEXstdItem 2 7 2" xfId="36206"/>
    <cellStyle name="SAPBEXstdItem 2 7 2 2" xfId="36207"/>
    <cellStyle name="SAPBEXstdItem 2 7 2 2 2" xfId="36208"/>
    <cellStyle name="SAPBEXstdItem 2 7 3" xfId="36209"/>
    <cellStyle name="SAPBEXstdItem 2 7 3 2" xfId="36210"/>
    <cellStyle name="SAPBEXstdItem 2 7 4" xfId="36211"/>
    <cellStyle name="SAPBEXstdItem 2 8" xfId="36212"/>
    <cellStyle name="SAPBEXstdItem 2 8 2" xfId="36213"/>
    <cellStyle name="SAPBEXstdItem 2 8 2 2" xfId="36214"/>
    <cellStyle name="SAPBEXstdItem 2 8 2 2 2" xfId="36215"/>
    <cellStyle name="SAPBEXstdItem 2 8 3" xfId="36216"/>
    <cellStyle name="SAPBEXstdItem 2 8 3 2" xfId="36217"/>
    <cellStyle name="SAPBEXstdItem 2 8 4" xfId="36218"/>
    <cellStyle name="SAPBEXstdItem 2 9" xfId="36219"/>
    <cellStyle name="SAPBEXstdItem 2 9 2" xfId="36220"/>
    <cellStyle name="SAPBEXstdItem 2 9 2 2" xfId="36221"/>
    <cellStyle name="SAPBEXstdItem 2 9 3" xfId="36222"/>
    <cellStyle name="SAPBEXstdItem 3" xfId="36223"/>
    <cellStyle name="SAPBEXstdItem 3 10" xfId="36224"/>
    <cellStyle name="SAPBEXstdItem 3 10 2" xfId="36225"/>
    <cellStyle name="SAPBEXstdItem 3 10 2 2" xfId="36226"/>
    <cellStyle name="SAPBEXstdItem 3 11" xfId="36227"/>
    <cellStyle name="SAPBEXstdItem 3 11 2" xfId="36228"/>
    <cellStyle name="SAPBEXstdItem 3 12" xfId="36229"/>
    <cellStyle name="SAPBEXstdItem 3 2" xfId="36230"/>
    <cellStyle name="SAPBEXstdItem 3 2 10" xfId="36231"/>
    <cellStyle name="SAPBEXstdItem 3 2 2" xfId="36232"/>
    <cellStyle name="SAPBEXstdItem 3 2 2 2" xfId="36233"/>
    <cellStyle name="SAPBEXstdItem 3 2 2 2 2" xfId="36234"/>
    <cellStyle name="SAPBEXstdItem 3 2 2 2 2 2" xfId="36235"/>
    <cellStyle name="SAPBEXstdItem 3 2 2 3" xfId="36236"/>
    <cellStyle name="SAPBEXstdItem 3 2 2 3 2" xfId="36237"/>
    <cellStyle name="SAPBEXstdItem 3 2 3" xfId="36238"/>
    <cellStyle name="SAPBEXstdItem 3 2 3 2" xfId="36239"/>
    <cellStyle name="SAPBEXstdItem 3 2 3 2 2" xfId="36240"/>
    <cellStyle name="SAPBEXstdItem 3 2 3 2 2 2" xfId="36241"/>
    <cellStyle name="SAPBEXstdItem 3 2 3 3" xfId="36242"/>
    <cellStyle name="SAPBEXstdItem 3 2 3 3 2" xfId="36243"/>
    <cellStyle name="SAPBEXstdItem 3 2 4" xfId="36244"/>
    <cellStyle name="SAPBEXstdItem 3 2 4 2" xfId="36245"/>
    <cellStyle name="SAPBEXstdItem 3 2 4 2 2" xfId="36246"/>
    <cellStyle name="SAPBEXstdItem 3 2 4 2 2 2" xfId="36247"/>
    <cellStyle name="SAPBEXstdItem 3 2 4 3" xfId="36248"/>
    <cellStyle name="SAPBEXstdItem 3 2 4 3 2" xfId="36249"/>
    <cellStyle name="SAPBEXstdItem 3 2 5" xfId="36250"/>
    <cellStyle name="SAPBEXstdItem 3 2 5 2" xfId="36251"/>
    <cellStyle name="SAPBEXstdItem 3 2 5 2 2" xfId="36252"/>
    <cellStyle name="SAPBEXstdItem 3 2 5 2 2 2" xfId="36253"/>
    <cellStyle name="SAPBEXstdItem 3 2 5 3" xfId="36254"/>
    <cellStyle name="SAPBEXstdItem 3 2 5 3 2" xfId="36255"/>
    <cellStyle name="SAPBEXstdItem 3 2 6" xfId="36256"/>
    <cellStyle name="SAPBEXstdItem 3 2 6 2" xfId="36257"/>
    <cellStyle name="SAPBEXstdItem 3 2 6 2 2" xfId="36258"/>
    <cellStyle name="SAPBEXstdItem 3 2 6 2 2 2" xfId="36259"/>
    <cellStyle name="SAPBEXstdItem 3 2 6 3" xfId="36260"/>
    <cellStyle name="SAPBEXstdItem 3 2 6 3 2" xfId="36261"/>
    <cellStyle name="SAPBEXstdItem 3 2 7" xfId="36262"/>
    <cellStyle name="SAPBEXstdItem 3 2 7 2" xfId="36263"/>
    <cellStyle name="SAPBEXstdItem 3 2 7 2 2" xfId="36264"/>
    <cellStyle name="SAPBEXstdItem 3 2 7 2 2 2" xfId="36265"/>
    <cellStyle name="SAPBEXstdItem 3 2 7 3" xfId="36266"/>
    <cellStyle name="SAPBEXstdItem 3 2 7 3 2" xfId="36267"/>
    <cellStyle name="SAPBEXstdItem 3 2 8" xfId="36268"/>
    <cellStyle name="SAPBEXstdItem 3 2 8 2" xfId="36269"/>
    <cellStyle name="SAPBEXstdItem 3 2 8 2 2" xfId="36270"/>
    <cellStyle name="SAPBEXstdItem 3 2 9" xfId="36271"/>
    <cellStyle name="SAPBEXstdItem 3 2 9 2" xfId="36272"/>
    <cellStyle name="SAPBEXstdItem 3 3" xfId="36273"/>
    <cellStyle name="SAPBEXstdItem 3 3 2" xfId="36274"/>
    <cellStyle name="SAPBEXstdItem 3 3 2 2" xfId="36275"/>
    <cellStyle name="SAPBEXstdItem 3 3 2 2 2" xfId="36276"/>
    <cellStyle name="SAPBEXstdItem 3 3 2 2 2 2" xfId="36277"/>
    <cellStyle name="SAPBEXstdItem 3 3 2 3" xfId="36278"/>
    <cellStyle name="SAPBEXstdItem 3 3 2 3 2" xfId="36279"/>
    <cellStyle name="SAPBEXstdItem 3 3 3" xfId="36280"/>
    <cellStyle name="SAPBEXstdItem 3 3 3 2" xfId="36281"/>
    <cellStyle name="SAPBEXstdItem 3 3 3 2 2" xfId="36282"/>
    <cellStyle name="SAPBEXstdItem 3 3 3 2 2 2" xfId="36283"/>
    <cellStyle name="SAPBEXstdItem 3 3 3 3" xfId="36284"/>
    <cellStyle name="SAPBEXstdItem 3 3 3 3 2" xfId="36285"/>
    <cellStyle name="SAPBEXstdItem 3 3 4" xfId="36286"/>
    <cellStyle name="SAPBEXstdItem 3 3 4 2" xfId="36287"/>
    <cellStyle name="SAPBEXstdItem 3 3 4 2 2" xfId="36288"/>
    <cellStyle name="SAPBEXstdItem 3 3 4 2 2 2" xfId="36289"/>
    <cellStyle name="SAPBEXstdItem 3 3 4 3" xfId="36290"/>
    <cellStyle name="SAPBEXstdItem 3 3 4 3 2" xfId="36291"/>
    <cellStyle name="SAPBEXstdItem 3 3 5" xfId="36292"/>
    <cellStyle name="SAPBEXstdItem 3 3 5 2" xfId="36293"/>
    <cellStyle name="SAPBEXstdItem 3 3 5 2 2" xfId="36294"/>
    <cellStyle name="SAPBEXstdItem 3 3 5 2 2 2" xfId="36295"/>
    <cellStyle name="SAPBEXstdItem 3 3 5 3" xfId="36296"/>
    <cellStyle name="SAPBEXstdItem 3 3 5 3 2" xfId="36297"/>
    <cellStyle name="SAPBEXstdItem 3 3 6" xfId="36298"/>
    <cellStyle name="SAPBEXstdItem 3 3 6 2" xfId="36299"/>
    <cellStyle name="SAPBEXstdItem 3 3 6 2 2" xfId="36300"/>
    <cellStyle name="SAPBEXstdItem 3 3 6 2 2 2" xfId="36301"/>
    <cellStyle name="SAPBEXstdItem 3 3 6 3" xfId="36302"/>
    <cellStyle name="SAPBEXstdItem 3 3 6 3 2" xfId="36303"/>
    <cellStyle name="SAPBEXstdItem 3 3 7" xfId="36304"/>
    <cellStyle name="SAPBEXstdItem 3 3 7 2" xfId="36305"/>
    <cellStyle name="SAPBEXstdItem 3 3 7 2 2" xfId="36306"/>
    <cellStyle name="SAPBEXstdItem 3 3 7 2 2 2" xfId="36307"/>
    <cellStyle name="SAPBEXstdItem 3 3 7 3" xfId="36308"/>
    <cellStyle name="SAPBEXstdItem 3 3 7 3 2" xfId="36309"/>
    <cellStyle name="SAPBEXstdItem 3 3 8" xfId="36310"/>
    <cellStyle name="SAPBEXstdItem 3 3 8 2" xfId="36311"/>
    <cellStyle name="SAPBEXstdItem 3 3 8 2 2" xfId="36312"/>
    <cellStyle name="SAPBEXstdItem 3 3 9" xfId="36313"/>
    <cellStyle name="SAPBEXstdItem 3 4" xfId="36314"/>
    <cellStyle name="SAPBEXstdItem 3 4 2" xfId="36315"/>
    <cellStyle name="SAPBEXstdItem 3 4 2 2" xfId="36316"/>
    <cellStyle name="SAPBEXstdItem 3 4 2 2 2" xfId="36317"/>
    <cellStyle name="SAPBEXstdItem 3 4 3" xfId="36318"/>
    <cellStyle name="SAPBEXstdItem 3 4 3 2" xfId="36319"/>
    <cellStyle name="SAPBEXstdItem 3 4 4" xfId="36320"/>
    <cellStyle name="SAPBEXstdItem 3 5" xfId="36321"/>
    <cellStyle name="SAPBEXstdItem 3 5 2" xfId="36322"/>
    <cellStyle name="SAPBEXstdItem 3 5 2 2" xfId="36323"/>
    <cellStyle name="SAPBEXstdItem 3 5 2 2 2" xfId="36324"/>
    <cellStyle name="SAPBEXstdItem 3 5 3" xfId="36325"/>
    <cellStyle name="SAPBEXstdItem 3 5 3 2" xfId="36326"/>
    <cellStyle name="SAPBEXstdItem 3 5 4" xfId="36327"/>
    <cellStyle name="SAPBEXstdItem 3 6" xfId="36328"/>
    <cellStyle name="SAPBEXstdItem 3 6 2" xfId="36329"/>
    <cellStyle name="SAPBEXstdItem 3 6 2 2" xfId="36330"/>
    <cellStyle name="SAPBEXstdItem 3 6 2 2 2" xfId="36331"/>
    <cellStyle name="SAPBEXstdItem 3 6 3" xfId="36332"/>
    <cellStyle name="SAPBEXstdItem 3 6 3 2" xfId="36333"/>
    <cellStyle name="SAPBEXstdItem 3 7" xfId="36334"/>
    <cellStyle name="SAPBEXstdItem 3 7 2" xfId="36335"/>
    <cellStyle name="SAPBEXstdItem 3 7 2 2" xfId="36336"/>
    <cellStyle name="SAPBEXstdItem 3 7 2 2 2" xfId="36337"/>
    <cellStyle name="SAPBEXstdItem 3 7 3" xfId="36338"/>
    <cellStyle name="SAPBEXstdItem 3 7 3 2" xfId="36339"/>
    <cellStyle name="SAPBEXstdItem 3 8" xfId="36340"/>
    <cellStyle name="SAPBEXstdItem 3 8 2" xfId="36341"/>
    <cellStyle name="SAPBEXstdItem 3 8 2 2" xfId="36342"/>
    <cellStyle name="SAPBEXstdItem 3 8 2 2 2" xfId="36343"/>
    <cellStyle name="SAPBEXstdItem 3 8 3" xfId="36344"/>
    <cellStyle name="SAPBEXstdItem 3 8 3 2" xfId="36345"/>
    <cellStyle name="SAPBEXstdItem 3 9" xfId="36346"/>
    <cellStyle name="SAPBEXstdItem 3 9 2" xfId="36347"/>
    <cellStyle name="SAPBEXstdItem 3 9 2 2" xfId="36348"/>
    <cellStyle name="SAPBEXstdItem 3 9 2 2 2" xfId="36349"/>
    <cellStyle name="SAPBEXstdItem 3 9 3" xfId="36350"/>
    <cellStyle name="SAPBEXstdItem 3 9 3 2" xfId="36351"/>
    <cellStyle name="SAPBEXstdItem 4" xfId="36352"/>
    <cellStyle name="SAPBEXstdItem 4 10" xfId="36353"/>
    <cellStyle name="SAPBEXstdItem 4 2" xfId="36354"/>
    <cellStyle name="SAPBEXstdItem 4 2 2" xfId="36355"/>
    <cellStyle name="SAPBEXstdItem 4 2 2 2" xfId="36356"/>
    <cellStyle name="SAPBEXstdItem 4 2 2 2 2" xfId="36357"/>
    <cellStyle name="SAPBEXstdItem 4 2 3" xfId="36358"/>
    <cellStyle name="SAPBEXstdItem 4 2 3 2" xfId="36359"/>
    <cellStyle name="SAPBEXstdItem 4 2 4" xfId="36360"/>
    <cellStyle name="SAPBEXstdItem 4 3" xfId="36361"/>
    <cellStyle name="SAPBEXstdItem 4 3 2" xfId="36362"/>
    <cellStyle name="SAPBEXstdItem 4 3 2 2" xfId="36363"/>
    <cellStyle name="SAPBEXstdItem 4 3 2 2 2" xfId="36364"/>
    <cellStyle name="SAPBEXstdItem 4 3 3" xfId="36365"/>
    <cellStyle name="SAPBEXstdItem 4 3 3 2" xfId="36366"/>
    <cellStyle name="SAPBEXstdItem 4 3 4" xfId="36367"/>
    <cellStyle name="SAPBEXstdItem 4 4" xfId="36368"/>
    <cellStyle name="SAPBEXstdItem 4 4 2" xfId="36369"/>
    <cellStyle name="SAPBEXstdItem 4 4 2 2" xfId="36370"/>
    <cellStyle name="SAPBEXstdItem 4 4 2 2 2" xfId="36371"/>
    <cellStyle name="SAPBEXstdItem 4 4 3" xfId="36372"/>
    <cellStyle name="SAPBEXstdItem 4 4 3 2" xfId="36373"/>
    <cellStyle name="SAPBEXstdItem 4 4 4" xfId="36374"/>
    <cellStyle name="SAPBEXstdItem 4 5" xfId="36375"/>
    <cellStyle name="SAPBEXstdItem 4 5 2" xfId="36376"/>
    <cellStyle name="SAPBEXstdItem 4 5 2 2" xfId="36377"/>
    <cellStyle name="SAPBEXstdItem 4 5 2 2 2" xfId="36378"/>
    <cellStyle name="SAPBEXstdItem 4 5 3" xfId="36379"/>
    <cellStyle name="SAPBEXstdItem 4 5 3 2" xfId="36380"/>
    <cellStyle name="SAPBEXstdItem 4 5 4" xfId="36381"/>
    <cellStyle name="SAPBEXstdItem 4 6" xfId="36382"/>
    <cellStyle name="SAPBEXstdItem 4 6 2" xfId="36383"/>
    <cellStyle name="SAPBEXstdItem 4 6 2 2" xfId="36384"/>
    <cellStyle name="SAPBEXstdItem 4 6 2 2 2" xfId="36385"/>
    <cellStyle name="SAPBEXstdItem 4 6 3" xfId="36386"/>
    <cellStyle name="SAPBEXstdItem 4 6 3 2" xfId="36387"/>
    <cellStyle name="SAPBEXstdItem 4 7" xfId="36388"/>
    <cellStyle name="SAPBEXstdItem 4 7 2" xfId="36389"/>
    <cellStyle name="SAPBEXstdItem 4 7 2 2" xfId="36390"/>
    <cellStyle name="SAPBEXstdItem 4 7 2 2 2" xfId="36391"/>
    <cellStyle name="SAPBEXstdItem 4 7 3" xfId="36392"/>
    <cellStyle name="SAPBEXstdItem 4 7 3 2" xfId="36393"/>
    <cellStyle name="SAPBEXstdItem 4 8" xfId="36394"/>
    <cellStyle name="SAPBEXstdItem 4 8 2" xfId="36395"/>
    <cellStyle name="SAPBEXstdItem 4 8 2 2" xfId="36396"/>
    <cellStyle name="SAPBEXstdItem 4 9" xfId="36397"/>
    <cellStyle name="SAPBEXstdItem 4 9 2" xfId="36398"/>
    <cellStyle name="SAPBEXstdItem 4 9 2 2" xfId="36399"/>
    <cellStyle name="SAPBEXstdItem 5" xfId="36400"/>
    <cellStyle name="SAPBEXstdItem 5 2" xfId="36401"/>
    <cellStyle name="SAPBEXstdItem 5 2 2" xfId="36402"/>
    <cellStyle name="SAPBEXstdItem 5 2 2 2" xfId="36403"/>
    <cellStyle name="SAPBEXstdItem 5 3" xfId="36404"/>
    <cellStyle name="SAPBEXstdItem 5 3 2" xfId="36405"/>
    <cellStyle name="SAPBEXstdItem 5 4" xfId="36406"/>
    <cellStyle name="SAPBEXstdItem 6" xfId="36407"/>
    <cellStyle name="SAPBEXstdItem 6 2" xfId="36408"/>
    <cellStyle name="SAPBEXstdItem 6 2 2" xfId="36409"/>
    <cellStyle name="SAPBEXstdItem 6 2 2 2" xfId="36410"/>
    <cellStyle name="SAPBEXstdItem 6 3" xfId="36411"/>
    <cellStyle name="SAPBEXstdItem 6 3 2" xfId="36412"/>
    <cellStyle name="SAPBEXstdItem 6 4" xfId="36413"/>
    <cellStyle name="SAPBEXstdItem 7" xfId="36414"/>
    <cellStyle name="SAPBEXstdItem 7 2" xfId="36415"/>
    <cellStyle name="SAPBEXstdItem 7 2 2" xfId="36416"/>
    <cellStyle name="SAPBEXstdItem 7 2 2 2" xfId="36417"/>
    <cellStyle name="SAPBEXstdItem 7 3" xfId="36418"/>
    <cellStyle name="SAPBEXstdItem 7 3 2" xfId="36419"/>
    <cellStyle name="SAPBEXstdItem 7 4" xfId="36420"/>
    <cellStyle name="SAPBEXstdItem 8" xfId="36421"/>
    <cellStyle name="SAPBEXstdItem 8 2" xfId="36422"/>
    <cellStyle name="SAPBEXstdItem 8 2 2" xfId="36423"/>
    <cellStyle name="SAPBEXstdItem 8 2 2 2" xfId="36424"/>
    <cellStyle name="SAPBEXstdItem 8 3" xfId="36425"/>
    <cellStyle name="SAPBEXstdItem 8 3 2" xfId="36426"/>
    <cellStyle name="SAPBEXstdItem 8 4" xfId="36427"/>
    <cellStyle name="SAPBEXstdItem 9" xfId="36428"/>
    <cellStyle name="SAPBEXstdItem 9 2" xfId="36429"/>
    <cellStyle name="SAPBEXstdItem 9 2 2" xfId="36430"/>
    <cellStyle name="SAPBEXstdItem 9 2 2 2" xfId="36431"/>
    <cellStyle name="SAPBEXstdItem 9 3" xfId="36432"/>
    <cellStyle name="SAPBEXstdItem 9 3 2" xfId="36433"/>
    <cellStyle name="SAPBEXstdItem 9 4" xfId="36434"/>
    <cellStyle name="SAPBEXstdItem_010612 Dec Actuals" xfId="36435"/>
    <cellStyle name="SAPBEXstdItemX" xfId="3176"/>
    <cellStyle name="SAPBEXstdItemX 10" xfId="36437"/>
    <cellStyle name="SAPBEXstdItemX 10 2" xfId="36438"/>
    <cellStyle name="SAPBEXstdItemX 11" xfId="36439"/>
    <cellStyle name="SAPBEXstdItemX 12" xfId="36440"/>
    <cellStyle name="SAPBEXstdItemX 13" xfId="36441"/>
    <cellStyle name="SAPBEXstdItemX 14" xfId="36436"/>
    <cellStyle name="SAPBEXstdItemX 2" xfId="36442"/>
    <cellStyle name="SAPBEXstdItemX 2 10" xfId="36443"/>
    <cellStyle name="SAPBEXstdItemX 2 10 2" xfId="36444"/>
    <cellStyle name="SAPBEXstdItemX 2 11" xfId="36445"/>
    <cellStyle name="SAPBEXstdItemX 2 2" xfId="36446"/>
    <cellStyle name="SAPBEXstdItemX 2 2 10" xfId="36447"/>
    <cellStyle name="SAPBEXstdItemX 2 2 2" xfId="36448"/>
    <cellStyle name="SAPBEXstdItemX 2 2 2 2" xfId="36449"/>
    <cellStyle name="SAPBEXstdItemX 2 2 2 2 2" xfId="36450"/>
    <cellStyle name="SAPBEXstdItemX 2 2 2 2 2 2" xfId="36451"/>
    <cellStyle name="SAPBEXstdItemX 2 2 2 3" xfId="36452"/>
    <cellStyle name="SAPBEXstdItemX 2 2 2 3 2" xfId="36453"/>
    <cellStyle name="SAPBEXstdItemX 2 2 3" xfId="36454"/>
    <cellStyle name="SAPBEXstdItemX 2 2 3 2" xfId="36455"/>
    <cellStyle name="SAPBEXstdItemX 2 2 3 2 2" xfId="36456"/>
    <cellStyle name="SAPBEXstdItemX 2 2 3 2 2 2" xfId="36457"/>
    <cellStyle name="SAPBEXstdItemX 2 2 3 3" xfId="36458"/>
    <cellStyle name="SAPBEXstdItemX 2 2 3 3 2" xfId="36459"/>
    <cellStyle name="SAPBEXstdItemX 2 2 4" xfId="36460"/>
    <cellStyle name="SAPBEXstdItemX 2 2 4 2" xfId="36461"/>
    <cellStyle name="SAPBEXstdItemX 2 2 4 2 2" xfId="36462"/>
    <cellStyle name="SAPBEXstdItemX 2 2 4 2 2 2" xfId="36463"/>
    <cellStyle name="SAPBEXstdItemX 2 2 4 3" xfId="36464"/>
    <cellStyle name="SAPBEXstdItemX 2 2 4 3 2" xfId="36465"/>
    <cellStyle name="SAPBEXstdItemX 2 2 5" xfId="36466"/>
    <cellStyle name="SAPBEXstdItemX 2 2 5 2" xfId="36467"/>
    <cellStyle name="SAPBEXstdItemX 2 2 5 2 2" xfId="36468"/>
    <cellStyle name="SAPBEXstdItemX 2 2 5 2 2 2" xfId="36469"/>
    <cellStyle name="SAPBEXstdItemX 2 2 5 3" xfId="36470"/>
    <cellStyle name="SAPBEXstdItemX 2 2 5 3 2" xfId="36471"/>
    <cellStyle name="SAPBEXstdItemX 2 2 6" xfId="36472"/>
    <cellStyle name="SAPBEXstdItemX 2 2 6 2" xfId="36473"/>
    <cellStyle name="SAPBEXstdItemX 2 2 6 2 2" xfId="36474"/>
    <cellStyle name="SAPBEXstdItemX 2 2 6 2 2 2" xfId="36475"/>
    <cellStyle name="SAPBEXstdItemX 2 2 6 3" xfId="36476"/>
    <cellStyle name="SAPBEXstdItemX 2 2 6 3 2" xfId="36477"/>
    <cellStyle name="SAPBEXstdItemX 2 2 7" xfId="36478"/>
    <cellStyle name="SAPBEXstdItemX 2 2 7 2" xfId="36479"/>
    <cellStyle name="SAPBEXstdItemX 2 2 7 2 2" xfId="36480"/>
    <cellStyle name="SAPBEXstdItemX 2 2 7 2 2 2" xfId="36481"/>
    <cellStyle name="SAPBEXstdItemX 2 2 7 3" xfId="36482"/>
    <cellStyle name="SAPBEXstdItemX 2 2 7 3 2" xfId="36483"/>
    <cellStyle name="SAPBEXstdItemX 2 2 8" xfId="36484"/>
    <cellStyle name="SAPBEXstdItemX 2 2 8 2" xfId="36485"/>
    <cellStyle name="SAPBEXstdItemX 2 2 8 2 2" xfId="36486"/>
    <cellStyle name="SAPBEXstdItemX 2 2 9" xfId="36487"/>
    <cellStyle name="SAPBEXstdItemX 2 2 9 2" xfId="36488"/>
    <cellStyle name="SAPBEXstdItemX 2 3" xfId="36489"/>
    <cellStyle name="SAPBEXstdItemX 2 3 2" xfId="36490"/>
    <cellStyle name="SAPBEXstdItemX 2 3 2 2" xfId="36491"/>
    <cellStyle name="SAPBEXstdItemX 2 3 2 2 2" xfId="36492"/>
    <cellStyle name="SAPBEXstdItemX 2 3 3" xfId="36493"/>
    <cellStyle name="SAPBEXstdItemX 2 3 3 2" xfId="36494"/>
    <cellStyle name="SAPBEXstdItemX 2 3 4" xfId="36495"/>
    <cellStyle name="SAPBEXstdItemX 2 4" xfId="36496"/>
    <cellStyle name="SAPBEXstdItemX 2 4 2" xfId="36497"/>
    <cellStyle name="SAPBEXstdItemX 2 4 2 2" xfId="36498"/>
    <cellStyle name="SAPBEXstdItemX 2 4 2 2 2" xfId="36499"/>
    <cellStyle name="SAPBEXstdItemX 2 4 3" xfId="36500"/>
    <cellStyle name="SAPBEXstdItemX 2 4 3 2" xfId="36501"/>
    <cellStyle name="SAPBEXstdItemX 2 4 4" xfId="36502"/>
    <cellStyle name="SAPBEXstdItemX 2 5" xfId="36503"/>
    <cellStyle name="SAPBEXstdItemX 2 5 2" xfId="36504"/>
    <cellStyle name="SAPBEXstdItemX 2 5 2 2" xfId="36505"/>
    <cellStyle name="SAPBEXstdItemX 2 5 2 2 2" xfId="36506"/>
    <cellStyle name="SAPBEXstdItemX 2 5 3" xfId="36507"/>
    <cellStyle name="SAPBEXstdItemX 2 5 3 2" xfId="36508"/>
    <cellStyle name="SAPBEXstdItemX 2 5 4" xfId="36509"/>
    <cellStyle name="SAPBEXstdItemX 2 6" xfId="36510"/>
    <cellStyle name="SAPBEXstdItemX 2 6 2" xfId="36511"/>
    <cellStyle name="SAPBEXstdItemX 2 6 2 2" xfId="36512"/>
    <cellStyle name="SAPBEXstdItemX 2 6 2 2 2" xfId="36513"/>
    <cellStyle name="SAPBEXstdItemX 2 6 3" xfId="36514"/>
    <cellStyle name="SAPBEXstdItemX 2 6 3 2" xfId="36515"/>
    <cellStyle name="SAPBEXstdItemX 2 7" xfId="36516"/>
    <cellStyle name="SAPBEXstdItemX 2 7 2" xfId="36517"/>
    <cellStyle name="SAPBEXstdItemX 2 7 2 2" xfId="36518"/>
    <cellStyle name="SAPBEXstdItemX 2 7 2 2 2" xfId="36519"/>
    <cellStyle name="SAPBEXstdItemX 2 7 3" xfId="36520"/>
    <cellStyle name="SAPBEXstdItemX 2 7 3 2" xfId="36521"/>
    <cellStyle name="SAPBEXstdItemX 2 8" xfId="36522"/>
    <cellStyle name="SAPBEXstdItemX 2 8 2" xfId="36523"/>
    <cellStyle name="SAPBEXstdItemX 2 8 2 2" xfId="36524"/>
    <cellStyle name="SAPBEXstdItemX 2 8 2 2 2" xfId="36525"/>
    <cellStyle name="SAPBEXstdItemX 2 8 3" xfId="36526"/>
    <cellStyle name="SAPBEXstdItemX 2 8 3 2" xfId="36527"/>
    <cellStyle name="SAPBEXstdItemX 2 9" xfId="36528"/>
    <cellStyle name="SAPBEXstdItemX 2 9 2" xfId="36529"/>
    <cellStyle name="SAPBEXstdItemX 2 9 2 2" xfId="36530"/>
    <cellStyle name="SAPBEXstdItemX 3" xfId="36531"/>
    <cellStyle name="SAPBEXstdItemX 3 2" xfId="36532"/>
    <cellStyle name="SAPBEXstdItemX 3 2 2" xfId="36533"/>
    <cellStyle name="SAPBEXstdItemX 3 2 2 2" xfId="36534"/>
    <cellStyle name="SAPBEXstdItemX 3 2 3" xfId="36535"/>
    <cellStyle name="SAPBEXstdItemX 3 3" xfId="36536"/>
    <cellStyle name="SAPBEXstdItemX 3 3 2" xfId="36537"/>
    <cellStyle name="SAPBEXstdItemX 3 3 2 2" xfId="36538"/>
    <cellStyle name="SAPBEXstdItemX 3 3 3" xfId="36539"/>
    <cellStyle name="SAPBEXstdItemX 3 4" xfId="36540"/>
    <cellStyle name="SAPBEXstdItemX 3 4 2" xfId="36541"/>
    <cellStyle name="SAPBEXstdItemX 3 4 3" xfId="36542"/>
    <cellStyle name="SAPBEXstdItemX 3 5" xfId="36543"/>
    <cellStyle name="SAPBEXstdItemX 3 6" xfId="36544"/>
    <cellStyle name="SAPBEXstdItemX 4" xfId="36545"/>
    <cellStyle name="SAPBEXstdItemX 4 2" xfId="36546"/>
    <cellStyle name="SAPBEXstdItemX 4 2 2" xfId="36547"/>
    <cellStyle name="SAPBEXstdItemX 4 2 2 2" xfId="36548"/>
    <cellStyle name="SAPBEXstdItemX 4 3" xfId="36549"/>
    <cellStyle name="SAPBEXstdItemX 4 3 2" xfId="36550"/>
    <cellStyle name="SAPBEXstdItemX 4 4" xfId="36551"/>
    <cellStyle name="SAPBEXstdItemX 5" xfId="36552"/>
    <cellStyle name="SAPBEXstdItemX 5 2" xfId="36553"/>
    <cellStyle name="SAPBEXstdItemX 5 2 2" xfId="36554"/>
    <cellStyle name="SAPBEXstdItemX 5 2 2 2" xfId="36555"/>
    <cellStyle name="SAPBEXstdItemX 5 3" xfId="36556"/>
    <cellStyle name="SAPBEXstdItemX 5 3 2" xfId="36557"/>
    <cellStyle name="SAPBEXstdItemX 5 4" xfId="36558"/>
    <cellStyle name="SAPBEXstdItemX 6" xfId="36559"/>
    <cellStyle name="SAPBEXstdItemX 6 2" xfId="36560"/>
    <cellStyle name="SAPBEXstdItemX 6 2 2" xfId="36561"/>
    <cellStyle name="SAPBEXstdItemX 6 2 2 2" xfId="36562"/>
    <cellStyle name="SAPBEXstdItemX 6 3" xfId="36563"/>
    <cellStyle name="SAPBEXstdItemX 6 3 2" xfId="36564"/>
    <cellStyle name="SAPBEXstdItemX 6 4" xfId="36565"/>
    <cellStyle name="SAPBEXstdItemX 7" xfId="36566"/>
    <cellStyle name="SAPBEXstdItemX 7 2" xfId="36567"/>
    <cellStyle name="SAPBEXstdItemX 7 2 2" xfId="36568"/>
    <cellStyle name="SAPBEXstdItemX 7 2 2 2" xfId="36569"/>
    <cellStyle name="SAPBEXstdItemX 7 3" xfId="36570"/>
    <cellStyle name="SAPBEXstdItemX 7 3 2" xfId="36571"/>
    <cellStyle name="SAPBEXstdItemX 7 4" xfId="36572"/>
    <cellStyle name="SAPBEXstdItemX 8" xfId="36573"/>
    <cellStyle name="SAPBEXstdItemX 8 2" xfId="36574"/>
    <cellStyle name="SAPBEXstdItemX 8 2 2" xfId="36575"/>
    <cellStyle name="SAPBEXstdItemX 8 2 2 2" xfId="36576"/>
    <cellStyle name="SAPBEXstdItemX 8 3" xfId="36577"/>
    <cellStyle name="SAPBEXstdItemX 8 3 2" xfId="36578"/>
    <cellStyle name="SAPBEXstdItemX 8 4" xfId="36579"/>
    <cellStyle name="SAPBEXstdItemX 9" xfId="36580"/>
    <cellStyle name="SAPBEXstdItemX 9 2" xfId="36581"/>
    <cellStyle name="SAPBEXstdItemX 9 2 2" xfId="36582"/>
    <cellStyle name="SAPBEXstdItemX 9 3" xfId="36583"/>
    <cellStyle name="SAPBEXstdItemX_010612 Dec Actuals" xfId="36584"/>
    <cellStyle name="SAPBEXtitle" xfId="3177"/>
    <cellStyle name="SAPBEXtitle 10" xfId="36586"/>
    <cellStyle name="SAPBEXtitle 10 2" xfId="36587"/>
    <cellStyle name="SAPBEXtitle 10 2 2" xfId="36588"/>
    <cellStyle name="SAPBEXtitle 10 2 2 2" xfId="36589"/>
    <cellStyle name="SAPBEXtitle 10 2 3" xfId="36590"/>
    <cellStyle name="SAPBEXtitle 10 3" xfId="36591"/>
    <cellStyle name="SAPBEXtitle 11" xfId="36592"/>
    <cellStyle name="SAPBEXtitle 12" xfId="36593"/>
    <cellStyle name="SAPBEXtitle 12 2" xfId="36594"/>
    <cellStyle name="SAPBEXtitle 12 2 2" xfId="36595"/>
    <cellStyle name="SAPBEXtitle 12 3" xfId="36596"/>
    <cellStyle name="SAPBEXtitle 13" xfId="36597"/>
    <cellStyle name="SAPBEXtitle 14" xfId="36598"/>
    <cellStyle name="SAPBEXtitle 15" xfId="36599"/>
    <cellStyle name="SAPBEXtitle 16" xfId="36585"/>
    <cellStyle name="SAPBEXtitle 2" xfId="3178"/>
    <cellStyle name="SAPBEXtitle 3" xfId="3179"/>
    <cellStyle name="SAPBEXtitle 3 2" xfId="36601"/>
    <cellStyle name="SAPBEXtitle 3 3" xfId="36600"/>
    <cellStyle name="SAPBEXtitle 4" xfId="36602"/>
    <cellStyle name="SAPBEXtitle 4 2" xfId="36603"/>
    <cellStyle name="SAPBEXtitle 4 2 2" xfId="36604"/>
    <cellStyle name="SAPBEXtitle 4 2 2 2" xfId="36605"/>
    <cellStyle name="SAPBEXtitle 4 2 2 2 2" xfId="36606"/>
    <cellStyle name="SAPBEXtitle 4 2 2 3" xfId="36607"/>
    <cellStyle name="SAPBEXtitle 4 2 3" xfId="36608"/>
    <cellStyle name="SAPBEXtitle 4 3" xfId="36609"/>
    <cellStyle name="SAPBEXtitle 4 3 2" xfId="36610"/>
    <cellStyle name="SAPBEXtitle 4 3 2 2" xfId="36611"/>
    <cellStyle name="SAPBEXtitle 4 3 3" xfId="36612"/>
    <cellStyle name="SAPBEXtitle 4 4" xfId="36613"/>
    <cellStyle name="SAPBEXtitle 4 5" xfId="36614"/>
    <cellStyle name="SAPBEXtitle 5" xfId="36615"/>
    <cellStyle name="SAPBEXtitle 5 2" xfId="36616"/>
    <cellStyle name="SAPBEXtitle 5 2 2" xfId="36617"/>
    <cellStyle name="SAPBEXtitle 5 2 2 2" xfId="36618"/>
    <cellStyle name="SAPBEXtitle 5 2 2 2 2" xfId="36619"/>
    <cellStyle name="SAPBEXtitle 5 2 2 3" xfId="36620"/>
    <cellStyle name="SAPBEXtitle 5 2 3" xfId="36621"/>
    <cellStyle name="SAPBEXtitle 5 3" xfId="36622"/>
    <cellStyle name="SAPBEXtitle 5 3 2" xfId="36623"/>
    <cellStyle name="SAPBEXtitle 5 3 2 2" xfId="36624"/>
    <cellStyle name="SAPBEXtitle 5 3 3" xfId="36625"/>
    <cellStyle name="SAPBEXtitle 5 4" xfId="36626"/>
    <cellStyle name="SAPBEXtitle 5 5" xfId="36627"/>
    <cellStyle name="SAPBEXtitle 6" xfId="36628"/>
    <cellStyle name="SAPBEXtitle 6 2" xfId="36629"/>
    <cellStyle name="SAPBEXtitle 6 2 2" xfId="36630"/>
    <cellStyle name="SAPBEXtitle 6 2 2 2" xfId="36631"/>
    <cellStyle name="SAPBEXtitle 6 2 2 2 2" xfId="36632"/>
    <cellStyle name="SAPBEXtitle 6 2 2 3" xfId="36633"/>
    <cellStyle name="SAPBEXtitle 6 2 3" xfId="36634"/>
    <cellStyle name="SAPBEXtitle 6 3" xfId="36635"/>
    <cellStyle name="SAPBEXtitle 6 3 2" xfId="36636"/>
    <cellStyle name="SAPBEXtitle 6 3 2 2" xfId="36637"/>
    <cellStyle name="SAPBEXtitle 6 3 3" xfId="36638"/>
    <cellStyle name="SAPBEXtitle 6 4" xfId="36639"/>
    <cellStyle name="SAPBEXtitle 6 5" xfId="36640"/>
    <cellStyle name="SAPBEXtitle 7" xfId="36641"/>
    <cellStyle name="SAPBEXtitle 7 2" xfId="36642"/>
    <cellStyle name="SAPBEXtitle 7 2 2" xfId="36643"/>
    <cellStyle name="SAPBEXtitle 7 2 2 2" xfId="36644"/>
    <cellStyle name="SAPBEXtitle 7 2 2 2 2" xfId="36645"/>
    <cellStyle name="SAPBEXtitle 7 2 2 3" xfId="36646"/>
    <cellStyle name="SAPBEXtitle 7 2 3" xfId="36647"/>
    <cellStyle name="SAPBEXtitle 7 3" xfId="36648"/>
    <cellStyle name="SAPBEXtitle 7 3 2" xfId="36649"/>
    <cellStyle name="SAPBEXtitle 7 3 2 2" xfId="36650"/>
    <cellStyle name="SAPBEXtitle 7 3 3" xfId="36651"/>
    <cellStyle name="SAPBEXtitle 7 4" xfId="36652"/>
    <cellStyle name="SAPBEXtitle 7 5" xfId="36653"/>
    <cellStyle name="SAPBEXtitle 8" xfId="36654"/>
    <cellStyle name="SAPBEXtitle 8 2" xfId="36655"/>
    <cellStyle name="SAPBEXtitle 8 2 2" xfId="36656"/>
    <cellStyle name="SAPBEXtitle 8 2 2 2" xfId="36657"/>
    <cellStyle name="SAPBEXtitle 8 2 2 2 2" xfId="36658"/>
    <cellStyle name="SAPBEXtitle 8 2 2 3" xfId="36659"/>
    <cellStyle name="SAPBEXtitle 8 2 3" xfId="36660"/>
    <cellStyle name="SAPBEXtitle 8 3" xfId="36661"/>
    <cellStyle name="SAPBEXtitle 8 3 2" xfId="36662"/>
    <cellStyle name="SAPBEXtitle 8 3 2 2" xfId="36663"/>
    <cellStyle name="SAPBEXtitle 8 3 3" xfId="36664"/>
    <cellStyle name="SAPBEXtitle 8 4" xfId="36665"/>
    <cellStyle name="SAPBEXtitle 8 5" xfId="36666"/>
    <cellStyle name="SAPBEXtitle 9" xfId="36667"/>
    <cellStyle name="SAPBEXtitle 9 2" xfId="36668"/>
    <cellStyle name="SAPBEXtitle 9 2 2" xfId="36669"/>
    <cellStyle name="SAPBEXtitle 9 2 2 2" xfId="36670"/>
    <cellStyle name="SAPBEXtitle 9 2 2 2 2" xfId="36671"/>
    <cellStyle name="SAPBEXtitle 9 2 2 3" xfId="36672"/>
    <cellStyle name="SAPBEXtitle 9 2 3" xfId="36673"/>
    <cellStyle name="SAPBEXtitle 9 3" xfId="36674"/>
    <cellStyle name="SAPBEXtitle 9 3 2" xfId="36675"/>
    <cellStyle name="SAPBEXtitle 9 3 2 2" xfId="36676"/>
    <cellStyle name="SAPBEXtitle 9 3 3" xfId="36677"/>
    <cellStyle name="SAPBEXtitle 9 4" xfId="36678"/>
    <cellStyle name="SAPBEXtitle 9 5" xfId="36679"/>
    <cellStyle name="SAPBEXtitle_010612 Dec Actuals" xfId="36680"/>
    <cellStyle name="SAPBEXunassignedItem" xfId="3180"/>
    <cellStyle name="SAPBEXunassignedItem 10" xfId="36681"/>
    <cellStyle name="SAPBEXunassignedItem 10 2" xfId="36682"/>
    <cellStyle name="SAPBEXunassignedItem 10 3" xfId="36683"/>
    <cellStyle name="SAPBEXunassignedItem 10 4" xfId="36684"/>
    <cellStyle name="SAPBEXunassignedItem 10 5" xfId="36685"/>
    <cellStyle name="SAPBEXunassignedItem 10 6" xfId="36686"/>
    <cellStyle name="SAPBEXunassignedItem 11" xfId="36687"/>
    <cellStyle name="SAPBEXunassignedItem 11 2" xfId="36688"/>
    <cellStyle name="SAPBEXunassignedItem 12" xfId="36689"/>
    <cellStyle name="SAPBEXunassignedItem 13" xfId="36690"/>
    <cellStyle name="SAPBEXunassignedItem 14" xfId="36691"/>
    <cellStyle name="SAPBEXunassignedItem 15" xfId="36692"/>
    <cellStyle name="SAPBEXunassignedItem 2" xfId="36693"/>
    <cellStyle name="SAPBEXunassignedItem 2 2" xfId="36694"/>
    <cellStyle name="SAPBEXunassignedItem 2 2 2" xfId="36695"/>
    <cellStyle name="SAPBEXunassignedItem 2 2 2 2" xfId="36696"/>
    <cellStyle name="SAPBEXunassignedItem 2 2 2 2 2" xfId="36697"/>
    <cellStyle name="SAPBEXunassignedItem 2 2 2 2 2 2" xfId="36698"/>
    <cellStyle name="SAPBEXunassignedItem 2 2 2 2 2 2 2" xfId="36699"/>
    <cellStyle name="SAPBEXunassignedItem 2 2 2 2 2 2 2 2" xfId="36700"/>
    <cellStyle name="SAPBEXunassignedItem 2 2 2 2 2 2 2 2 2" xfId="36701"/>
    <cellStyle name="SAPBEXunassignedItem 2 2 2 2 2 2 2 2 2 2" xfId="36702"/>
    <cellStyle name="SAPBEXunassignedItem 2 2 2 2 2 2 2 2 3" xfId="36703"/>
    <cellStyle name="SAPBEXunassignedItem 2 2 2 2 2 2 2 2 3 2" xfId="36704"/>
    <cellStyle name="SAPBEXunassignedItem 2 2 2 2 2 2 2 3" xfId="36705"/>
    <cellStyle name="SAPBEXunassignedItem 2 2 2 2 2 2 2 3 2" xfId="36706"/>
    <cellStyle name="SAPBEXunassignedItem 2 2 2 2 2 2 2 4" xfId="36707"/>
    <cellStyle name="SAPBEXunassignedItem 2 2 2 2 2 2 2 4 2" xfId="36708"/>
    <cellStyle name="SAPBEXunassignedItem 2 2 2 2 2 2 3" xfId="36709"/>
    <cellStyle name="SAPBEXunassignedItem 2 2 2 2 2 2 3 2" xfId="36710"/>
    <cellStyle name="SAPBEXunassignedItem 2 2 2 2 2 2 3 2 2" xfId="36711"/>
    <cellStyle name="SAPBEXunassignedItem 2 2 2 2 2 2 3 3" xfId="36712"/>
    <cellStyle name="SAPBEXunassignedItem 2 2 2 2 2 2 3 3 2" xfId="36713"/>
    <cellStyle name="SAPBEXunassignedItem 2 2 2 2 2 2 4" xfId="36714"/>
    <cellStyle name="SAPBEXunassignedItem 2 2 2 2 2 2 4 2" xfId="36715"/>
    <cellStyle name="SAPBEXunassignedItem 2 2 2 2 2 2 5" xfId="36716"/>
    <cellStyle name="SAPBEXunassignedItem 2 2 2 2 2 2 5 2" xfId="36717"/>
    <cellStyle name="SAPBEXunassignedItem 2 2 2 2 2 3" xfId="36718"/>
    <cellStyle name="SAPBEXunassignedItem 2 2 2 2 2 3 2" xfId="36719"/>
    <cellStyle name="SAPBEXunassignedItem 2 2 2 2 2 3 2 2" xfId="36720"/>
    <cellStyle name="SAPBEXunassignedItem 2 2 2 2 2 3 2 2 2" xfId="36721"/>
    <cellStyle name="SAPBEXunassignedItem 2 2 2 2 2 3 2 3" xfId="36722"/>
    <cellStyle name="SAPBEXunassignedItem 2 2 2 2 2 3 2 3 2" xfId="36723"/>
    <cellStyle name="SAPBEXunassignedItem 2 2 2 2 2 3 3" xfId="36724"/>
    <cellStyle name="SAPBEXunassignedItem 2 2 2 2 2 3 3 2" xfId="36725"/>
    <cellStyle name="SAPBEXunassignedItem 2 2 2 2 2 3 4" xfId="36726"/>
    <cellStyle name="SAPBEXunassignedItem 2 2 2 2 2 3 4 2" xfId="36727"/>
    <cellStyle name="SAPBEXunassignedItem 2 2 2 2 2 4" xfId="36728"/>
    <cellStyle name="SAPBEXunassignedItem 2 2 2 2 2 4 2" xfId="36729"/>
    <cellStyle name="SAPBEXunassignedItem 2 2 2 2 2 4 2 2" xfId="36730"/>
    <cellStyle name="SAPBEXunassignedItem 2 2 2 2 2 4 3" xfId="36731"/>
    <cellStyle name="SAPBEXunassignedItem 2 2 2 2 2 4 3 2" xfId="36732"/>
    <cellStyle name="SAPBEXunassignedItem 2 2 2 2 2 5" xfId="36733"/>
    <cellStyle name="SAPBEXunassignedItem 2 2 2 2 2 5 2" xfId="36734"/>
    <cellStyle name="SAPBEXunassignedItem 2 2 2 2 2 6" xfId="36735"/>
    <cellStyle name="SAPBEXunassignedItem 2 2 2 2 2 6 2" xfId="36736"/>
    <cellStyle name="SAPBEXunassignedItem 2 2 2 2 3" xfId="36737"/>
    <cellStyle name="SAPBEXunassignedItem 2 2 2 2 3 2" xfId="36738"/>
    <cellStyle name="SAPBEXunassignedItem 2 2 2 2 3 2 2" xfId="36739"/>
    <cellStyle name="SAPBEXunassignedItem 2 2 2 2 3 2 2 2" xfId="36740"/>
    <cellStyle name="SAPBEXunassignedItem 2 2 2 2 3 2 2 2 2" xfId="36741"/>
    <cellStyle name="SAPBEXunassignedItem 2 2 2 2 3 2 2 3" xfId="36742"/>
    <cellStyle name="SAPBEXunassignedItem 2 2 2 2 3 2 2 3 2" xfId="36743"/>
    <cellStyle name="SAPBEXunassignedItem 2 2 2 2 3 2 3" xfId="36744"/>
    <cellStyle name="SAPBEXunassignedItem 2 2 2 2 3 2 3 2" xfId="36745"/>
    <cellStyle name="SAPBEXunassignedItem 2 2 2 2 3 2 4" xfId="36746"/>
    <cellStyle name="SAPBEXunassignedItem 2 2 2 2 3 2 4 2" xfId="36747"/>
    <cellStyle name="SAPBEXunassignedItem 2 2 2 2 3 3" xfId="36748"/>
    <cellStyle name="SAPBEXunassignedItem 2 2 2 2 3 3 2" xfId="36749"/>
    <cellStyle name="SAPBEXunassignedItem 2 2 2 2 3 3 2 2" xfId="36750"/>
    <cellStyle name="SAPBEXunassignedItem 2 2 2 2 3 3 3" xfId="36751"/>
    <cellStyle name="SAPBEXunassignedItem 2 2 2 2 3 3 3 2" xfId="36752"/>
    <cellStyle name="SAPBEXunassignedItem 2 2 2 2 3 4" xfId="36753"/>
    <cellStyle name="SAPBEXunassignedItem 2 2 2 2 3 4 2" xfId="36754"/>
    <cellStyle name="SAPBEXunassignedItem 2 2 2 2 3 5" xfId="36755"/>
    <cellStyle name="SAPBEXunassignedItem 2 2 2 2 3 5 2" xfId="36756"/>
    <cellStyle name="SAPBEXunassignedItem 2 2 2 2 4" xfId="36757"/>
    <cellStyle name="SAPBEXunassignedItem 2 2 2 2 4 2" xfId="36758"/>
    <cellStyle name="SAPBEXunassignedItem 2 2 2 2 4 2 2" xfId="36759"/>
    <cellStyle name="SAPBEXunassignedItem 2 2 2 2 4 2 2 2" xfId="36760"/>
    <cellStyle name="SAPBEXunassignedItem 2 2 2 2 4 2 3" xfId="36761"/>
    <cellStyle name="SAPBEXunassignedItem 2 2 2 2 4 2 3 2" xfId="36762"/>
    <cellStyle name="SAPBEXunassignedItem 2 2 2 2 4 3" xfId="36763"/>
    <cellStyle name="SAPBEXunassignedItem 2 2 2 2 4 3 2" xfId="36764"/>
    <cellStyle name="SAPBEXunassignedItem 2 2 2 2 4 4" xfId="36765"/>
    <cellStyle name="SAPBEXunassignedItem 2 2 2 2 4 4 2" xfId="36766"/>
    <cellStyle name="SAPBEXunassignedItem 2 2 2 2 5" xfId="36767"/>
    <cellStyle name="SAPBEXunassignedItem 2 2 2 2 5 2" xfId="36768"/>
    <cellStyle name="SAPBEXunassignedItem 2 2 2 2 5 2 2" xfId="36769"/>
    <cellStyle name="SAPBEXunassignedItem 2 2 2 2 5 3" xfId="36770"/>
    <cellStyle name="SAPBEXunassignedItem 2 2 2 2 5 3 2" xfId="36771"/>
    <cellStyle name="SAPBEXunassignedItem 2 2 2 2 6" xfId="36772"/>
    <cellStyle name="SAPBEXunassignedItem 2 2 2 2 6 2" xfId="36773"/>
    <cellStyle name="SAPBEXunassignedItem 2 2 2 2 7" xfId="36774"/>
    <cellStyle name="SAPBEXunassignedItem 2 2 2 2 7 2" xfId="36775"/>
    <cellStyle name="SAPBEXunassignedItem 2 2 2 3" xfId="36776"/>
    <cellStyle name="SAPBEXunassignedItem 2 2 2 3 2" xfId="36777"/>
    <cellStyle name="SAPBEXunassignedItem 2 2 2 3 2 2" xfId="36778"/>
    <cellStyle name="SAPBEXunassignedItem 2 2 2 3 2 2 2" xfId="36779"/>
    <cellStyle name="SAPBEXunassignedItem 2 2 2 3 2 2 2 2" xfId="36780"/>
    <cellStyle name="SAPBEXunassignedItem 2 2 2 3 2 2 2 2 2" xfId="36781"/>
    <cellStyle name="SAPBEXunassignedItem 2 2 2 3 2 2 2 3" xfId="36782"/>
    <cellStyle name="SAPBEXunassignedItem 2 2 2 3 2 2 2 3 2" xfId="36783"/>
    <cellStyle name="SAPBEXunassignedItem 2 2 2 3 2 2 3" xfId="36784"/>
    <cellStyle name="SAPBEXunassignedItem 2 2 2 3 2 2 3 2" xfId="36785"/>
    <cellStyle name="SAPBEXunassignedItem 2 2 2 3 2 2 4" xfId="36786"/>
    <cellStyle name="SAPBEXunassignedItem 2 2 2 3 2 2 4 2" xfId="36787"/>
    <cellStyle name="SAPBEXunassignedItem 2 2 2 3 2 3" xfId="36788"/>
    <cellStyle name="SAPBEXunassignedItem 2 2 2 3 2 3 2" xfId="36789"/>
    <cellStyle name="SAPBEXunassignedItem 2 2 2 3 2 3 2 2" xfId="36790"/>
    <cellStyle name="SAPBEXunassignedItem 2 2 2 3 2 3 3" xfId="36791"/>
    <cellStyle name="SAPBEXunassignedItem 2 2 2 3 2 3 3 2" xfId="36792"/>
    <cellStyle name="SAPBEXunassignedItem 2 2 2 3 2 4" xfId="36793"/>
    <cellStyle name="SAPBEXunassignedItem 2 2 2 3 2 4 2" xfId="36794"/>
    <cellStyle name="SAPBEXunassignedItem 2 2 2 3 2 5" xfId="36795"/>
    <cellStyle name="SAPBEXunassignedItem 2 2 2 3 2 5 2" xfId="36796"/>
    <cellStyle name="SAPBEXunassignedItem 2 2 2 3 3" xfId="36797"/>
    <cellStyle name="SAPBEXunassignedItem 2 2 2 3 3 2" xfId="36798"/>
    <cellStyle name="SAPBEXunassignedItem 2 2 2 3 3 2 2" xfId="36799"/>
    <cellStyle name="SAPBEXunassignedItem 2 2 2 3 3 2 2 2" xfId="36800"/>
    <cellStyle name="SAPBEXunassignedItem 2 2 2 3 3 2 3" xfId="36801"/>
    <cellStyle name="SAPBEXunassignedItem 2 2 2 3 3 2 3 2" xfId="36802"/>
    <cellStyle name="SAPBEXunassignedItem 2 2 2 3 3 3" xfId="36803"/>
    <cellStyle name="SAPBEXunassignedItem 2 2 2 3 3 3 2" xfId="36804"/>
    <cellStyle name="SAPBEXunassignedItem 2 2 2 3 3 4" xfId="36805"/>
    <cellStyle name="SAPBEXunassignedItem 2 2 2 3 3 4 2" xfId="36806"/>
    <cellStyle name="SAPBEXunassignedItem 2 2 2 3 4" xfId="36807"/>
    <cellStyle name="SAPBEXunassignedItem 2 2 2 3 4 2" xfId="36808"/>
    <cellStyle name="SAPBEXunassignedItem 2 2 2 3 4 2 2" xfId="36809"/>
    <cellStyle name="SAPBEXunassignedItem 2 2 2 3 4 3" xfId="36810"/>
    <cellStyle name="SAPBEXunassignedItem 2 2 2 3 4 3 2" xfId="36811"/>
    <cellStyle name="SAPBEXunassignedItem 2 2 2 3 5" xfId="36812"/>
    <cellStyle name="SAPBEXunassignedItem 2 2 2 3 5 2" xfId="36813"/>
    <cellStyle name="SAPBEXunassignedItem 2 2 2 3 6" xfId="36814"/>
    <cellStyle name="SAPBEXunassignedItem 2 2 2 3 6 2" xfId="36815"/>
    <cellStyle name="SAPBEXunassignedItem 2 2 2 4" xfId="36816"/>
    <cellStyle name="SAPBEXunassignedItem 2 2 2 4 2" xfId="36817"/>
    <cellStyle name="SAPBEXunassignedItem 2 2 2 4 2 2" xfId="36818"/>
    <cellStyle name="SAPBEXunassignedItem 2 2 2 4 2 2 2" xfId="36819"/>
    <cellStyle name="SAPBEXunassignedItem 2 2 2 4 2 2 2 2" xfId="36820"/>
    <cellStyle name="SAPBEXunassignedItem 2 2 2 4 2 2 3" xfId="36821"/>
    <cellStyle name="SAPBEXunassignedItem 2 2 2 4 2 2 3 2" xfId="36822"/>
    <cellStyle name="SAPBEXunassignedItem 2 2 2 4 2 3" xfId="36823"/>
    <cellStyle name="SAPBEXunassignedItem 2 2 2 4 2 3 2" xfId="36824"/>
    <cellStyle name="SAPBEXunassignedItem 2 2 2 4 2 4" xfId="36825"/>
    <cellStyle name="SAPBEXunassignedItem 2 2 2 4 2 4 2" xfId="36826"/>
    <cellStyle name="SAPBEXunassignedItem 2 2 2 4 3" xfId="36827"/>
    <cellStyle name="SAPBEXunassignedItem 2 2 2 4 3 2" xfId="36828"/>
    <cellStyle name="SAPBEXunassignedItem 2 2 2 4 3 2 2" xfId="36829"/>
    <cellStyle name="SAPBEXunassignedItem 2 2 2 4 3 3" xfId="36830"/>
    <cellStyle name="SAPBEXunassignedItem 2 2 2 4 3 3 2" xfId="36831"/>
    <cellStyle name="SAPBEXunassignedItem 2 2 2 4 4" xfId="36832"/>
    <cellStyle name="SAPBEXunassignedItem 2 2 2 4 4 2" xfId="36833"/>
    <cellStyle name="SAPBEXunassignedItem 2 2 2 4 5" xfId="36834"/>
    <cellStyle name="SAPBEXunassignedItem 2 2 2 4 5 2" xfId="36835"/>
    <cellStyle name="SAPBEXunassignedItem 2 2 2 5" xfId="36836"/>
    <cellStyle name="SAPBEXunassignedItem 2 2 2 5 2" xfId="36837"/>
    <cellStyle name="SAPBEXunassignedItem 2 2 2 5 2 2" xfId="36838"/>
    <cellStyle name="SAPBEXunassignedItem 2 2 2 5 2 2 2" xfId="36839"/>
    <cellStyle name="SAPBEXunassignedItem 2 2 2 5 2 3" xfId="36840"/>
    <cellStyle name="SAPBEXunassignedItem 2 2 2 5 2 3 2" xfId="36841"/>
    <cellStyle name="SAPBEXunassignedItem 2 2 2 5 3" xfId="36842"/>
    <cellStyle name="SAPBEXunassignedItem 2 2 2 5 3 2" xfId="36843"/>
    <cellStyle name="SAPBEXunassignedItem 2 2 2 5 4" xfId="36844"/>
    <cellStyle name="SAPBEXunassignedItem 2 2 2 5 4 2" xfId="36845"/>
    <cellStyle name="SAPBEXunassignedItem 2 2 2 6" xfId="36846"/>
    <cellStyle name="SAPBEXunassignedItem 2 2 2 6 2" xfId="36847"/>
    <cellStyle name="SAPBEXunassignedItem 2 2 2 6 2 2" xfId="36848"/>
    <cellStyle name="SAPBEXunassignedItem 2 2 2 6 3" xfId="36849"/>
    <cellStyle name="SAPBEXunassignedItem 2 2 2 6 3 2" xfId="36850"/>
    <cellStyle name="SAPBEXunassignedItem 2 2 2 7" xfId="36851"/>
    <cellStyle name="SAPBEXunassignedItem 2 2 2 7 2" xfId="36852"/>
    <cellStyle name="SAPBEXunassignedItem 2 2 2 8" xfId="36853"/>
    <cellStyle name="SAPBEXunassignedItem 2 2 2 8 2" xfId="36854"/>
    <cellStyle name="SAPBEXunassignedItem 2 2 3" xfId="36855"/>
    <cellStyle name="SAPBEXunassignedItem 2 2 3 2" xfId="36856"/>
    <cellStyle name="SAPBEXunassignedItem 2 2 3 2 2" xfId="36857"/>
    <cellStyle name="SAPBEXunassignedItem 2 2 3 2 2 2" xfId="36858"/>
    <cellStyle name="SAPBEXunassignedItem 2 2 3 2 2 2 2" xfId="36859"/>
    <cellStyle name="SAPBEXunassignedItem 2 2 3 2 2 2 2 2" xfId="36860"/>
    <cellStyle name="SAPBEXunassignedItem 2 2 3 2 2 2 2 2 2" xfId="36861"/>
    <cellStyle name="SAPBEXunassignedItem 2 2 3 2 2 2 2 3" xfId="36862"/>
    <cellStyle name="SAPBEXunassignedItem 2 2 3 2 2 2 2 3 2" xfId="36863"/>
    <cellStyle name="SAPBEXunassignedItem 2 2 3 2 2 2 3" xfId="36864"/>
    <cellStyle name="SAPBEXunassignedItem 2 2 3 2 2 2 3 2" xfId="36865"/>
    <cellStyle name="SAPBEXunassignedItem 2 2 3 2 2 2 4" xfId="36866"/>
    <cellStyle name="SAPBEXunassignedItem 2 2 3 2 2 2 4 2" xfId="36867"/>
    <cellStyle name="SAPBEXunassignedItem 2 2 3 2 2 3" xfId="36868"/>
    <cellStyle name="SAPBEXunassignedItem 2 2 3 2 2 3 2" xfId="36869"/>
    <cellStyle name="SAPBEXunassignedItem 2 2 3 2 2 3 2 2" xfId="36870"/>
    <cellStyle name="SAPBEXunassignedItem 2 2 3 2 2 3 3" xfId="36871"/>
    <cellStyle name="SAPBEXunassignedItem 2 2 3 2 2 3 3 2" xfId="36872"/>
    <cellStyle name="SAPBEXunassignedItem 2 2 3 2 2 4" xfId="36873"/>
    <cellStyle name="SAPBEXunassignedItem 2 2 3 2 2 4 2" xfId="36874"/>
    <cellStyle name="SAPBEXunassignedItem 2 2 3 2 2 5" xfId="36875"/>
    <cellStyle name="SAPBEXunassignedItem 2 2 3 2 2 5 2" xfId="36876"/>
    <cellStyle name="SAPBEXunassignedItem 2 2 3 2 3" xfId="36877"/>
    <cellStyle name="SAPBEXunassignedItem 2 2 3 2 3 2" xfId="36878"/>
    <cellStyle name="SAPBEXunassignedItem 2 2 3 2 3 2 2" xfId="36879"/>
    <cellStyle name="SAPBEXunassignedItem 2 2 3 2 3 2 2 2" xfId="36880"/>
    <cellStyle name="SAPBEXunassignedItem 2 2 3 2 3 2 3" xfId="36881"/>
    <cellStyle name="SAPBEXunassignedItem 2 2 3 2 3 2 3 2" xfId="36882"/>
    <cellStyle name="SAPBEXunassignedItem 2 2 3 2 3 3" xfId="36883"/>
    <cellStyle name="SAPBEXunassignedItem 2 2 3 2 3 3 2" xfId="36884"/>
    <cellStyle name="SAPBEXunassignedItem 2 2 3 2 3 4" xfId="36885"/>
    <cellStyle name="SAPBEXunassignedItem 2 2 3 2 3 4 2" xfId="36886"/>
    <cellStyle name="SAPBEXunassignedItem 2 2 3 2 4" xfId="36887"/>
    <cellStyle name="SAPBEXunassignedItem 2 2 3 2 4 2" xfId="36888"/>
    <cellStyle name="SAPBEXunassignedItem 2 2 3 2 4 2 2" xfId="36889"/>
    <cellStyle name="SAPBEXunassignedItem 2 2 3 2 4 3" xfId="36890"/>
    <cellStyle name="SAPBEXunassignedItem 2 2 3 2 4 3 2" xfId="36891"/>
    <cellStyle name="SAPBEXunassignedItem 2 2 3 2 5" xfId="36892"/>
    <cellStyle name="SAPBEXunassignedItem 2 2 3 2 5 2" xfId="36893"/>
    <cellStyle name="SAPBEXunassignedItem 2 2 3 2 6" xfId="36894"/>
    <cellStyle name="SAPBEXunassignedItem 2 2 3 2 6 2" xfId="36895"/>
    <cellStyle name="SAPBEXunassignedItem 2 2 3 3" xfId="36896"/>
    <cellStyle name="SAPBEXunassignedItem 2 2 3 3 2" xfId="36897"/>
    <cellStyle name="SAPBEXunassignedItem 2 2 3 3 2 2" xfId="36898"/>
    <cellStyle name="SAPBEXunassignedItem 2 2 3 3 2 2 2" xfId="36899"/>
    <cellStyle name="SAPBEXunassignedItem 2 2 3 3 2 2 2 2" xfId="36900"/>
    <cellStyle name="SAPBEXunassignedItem 2 2 3 3 2 2 3" xfId="36901"/>
    <cellStyle name="SAPBEXunassignedItem 2 2 3 3 2 2 3 2" xfId="36902"/>
    <cellStyle name="SAPBEXunassignedItem 2 2 3 3 2 3" xfId="36903"/>
    <cellStyle name="SAPBEXunassignedItem 2 2 3 3 2 3 2" xfId="36904"/>
    <cellStyle name="SAPBEXunassignedItem 2 2 3 3 2 4" xfId="36905"/>
    <cellStyle name="SAPBEXunassignedItem 2 2 3 3 2 4 2" xfId="36906"/>
    <cellStyle name="SAPBEXunassignedItem 2 2 3 3 3" xfId="36907"/>
    <cellStyle name="SAPBEXunassignedItem 2 2 3 3 3 2" xfId="36908"/>
    <cellStyle name="SAPBEXunassignedItem 2 2 3 3 3 2 2" xfId="36909"/>
    <cellStyle name="SAPBEXunassignedItem 2 2 3 3 3 3" xfId="36910"/>
    <cellStyle name="SAPBEXunassignedItem 2 2 3 3 3 3 2" xfId="36911"/>
    <cellStyle name="SAPBEXunassignedItem 2 2 3 3 4" xfId="36912"/>
    <cellStyle name="SAPBEXunassignedItem 2 2 3 3 4 2" xfId="36913"/>
    <cellStyle name="SAPBEXunassignedItem 2 2 3 3 5" xfId="36914"/>
    <cellStyle name="SAPBEXunassignedItem 2 2 3 3 5 2" xfId="36915"/>
    <cellStyle name="SAPBEXunassignedItem 2 2 3 4" xfId="36916"/>
    <cellStyle name="SAPBEXunassignedItem 2 2 3 4 2" xfId="36917"/>
    <cellStyle name="SAPBEXunassignedItem 2 2 3 4 2 2" xfId="36918"/>
    <cellStyle name="SAPBEXunassignedItem 2 2 3 4 2 2 2" xfId="36919"/>
    <cellStyle name="SAPBEXunassignedItem 2 2 3 4 2 3" xfId="36920"/>
    <cellStyle name="SAPBEXunassignedItem 2 2 3 4 2 3 2" xfId="36921"/>
    <cellStyle name="SAPBEXunassignedItem 2 2 3 4 3" xfId="36922"/>
    <cellStyle name="SAPBEXunassignedItem 2 2 3 4 3 2" xfId="36923"/>
    <cellStyle name="SAPBEXunassignedItem 2 2 3 4 4" xfId="36924"/>
    <cellStyle name="SAPBEXunassignedItem 2 2 3 4 4 2" xfId="36925"/>
    <cellStyle name="SAPBEXunassignedItem 2 2 3 5" xfId="36926"/>
    <cellStyle name="SAPBEXunassignedItem 2 2 3 5 2" xfId="36927"/>
    <cellStyle name="SAPBEXunassignedItem 2 2 3 5 2 2" xfId="36928"/>
    <cellStyle name="SAPBEXunassignedItem 2 2 3 5 3" xfId="36929"/>
    <cellStyle name="SAPBEXunassignedItem 2 2 3 5 3 2" xfId="36930"/>
    <cellStyle name="SAPBEXunassignedItem 2 2 3 6" xfId="36931"/>
    <cellStyle name="SAPBEXunassignedItem 2 2 3 6 2" xfId="36932"/>
    <cellStyle name="SAPBEXunassignedItem 2 2 3 7" xfId="36933"/>
    <cellStyle name="SAPBEXunassignedItem 2 2 3 7 2" xfId="36934"/>
    <cellStyle name="SAPBEXunassignedItem 2 2 4" xfId="36935"/>
    <cellStyle name="SAPBEXunassignedItem 2 2 4 2" xfId="36936"/>
    <cellStyle name="SAPBEXunassignedItem 2 2 4 2 2" xfId="36937"/>
    <cellStyle name="SAPBEXunassignedItem 2 2 4 2 2 2" xfId="36938"/>
    <cellStyle name="SAPBEXunassignedItem 2 2 4 2 2 2 2" xfId="36939"/>
    <cellStyle name="SAPBEXunassignedItem 2 2 4 2 2 2 2 2" xfId="36940"/>
    <cellStyle name="SAPBEXunassignedItem 2 2 4 2 2 2 2 2 2" xfId="36941"/>
    <cellStyle name="SAPBEXunassignedItem 2 2 4 2 2 2 2 3" xfId="36942"/>
    <cellStyle name="SAPBEXunassignedItem 2 2 4 2 2 2 2 3 2" xfId="36943"/>
    <cellStyle name="SAPBEXunassignedItem 2 2 4 2 2 2 3" xfId="36944"/>
    <cellStyle name="SAPBEXunassignedItem 2 2 4 2 2 2 3 2" xfId="36945"/>
    <cellStyle name="SAPBEXunassignedItem 2 2 4 2 2 2 4" xfId="36946"/>
    <cellStyle name="SAPBEXunassignedItem 2 2 4 2 2 2 4 2" xfId="36947"/>
    <cellStyle name="SAPBEXunassignedItem 2 2 4 2 2 3" xfId="36948"/>
    <cellStyle name="SAPBEXunassignedItem 2 2 4 2 2 3 2" xfId="36949"/>
    <cellStyle name="SAPBEXunassignedItem 2 2 4 2 2 3 2 2" xfId="36950"/>
    <cellStyle name="SAPBEXunassignedItem 2 2 4 2 2 3 3" xfId="36951"/>
    <cellStyle name="SAPBEXunassignedItem 2 2 4 2 2 3 3 2" xfId="36952"/>
    <cellStyle name="SAPBEXunassignedItem 2 2 4 2 2 4" xfId="36953"/>
    <cellStyle name="SAPBEXunassignedItem 2 2 4 2 2 4 2" xfId="36954"/>
    <cellStyle name="SAPBEXunassignedItem 2 2 4 2 2 5" xfId="36955"/>
    <cellStyle name="SAPBEXunassignedItem 2 2 4 2 2 5 2" xfId="36956"/>
    <cellStyle name="SAPBEXunassignedItem 2 2 4 2 3" xfId="36957"/>
    <cellStyle name="SAPBEXunassignedItem 2 2 4 2 3 2" xfId="36958"/>
    <cellStyle name="SAPBEXunassignedItem 2 2 4 2 3 2 2" xfId="36959"/>
    <cellStyle name="SAPBEXunassignedItem 2 2 4 2 3 2 2 2" xfId="36960"/>
    <cellStyle name="SAPBEXunassignedItem 2 2 4 2 3 2 3" xfId="36961"/>
    <cellStyle name="SAPBEXunassignedItem 2 2 4 2 3 2 3 2" xfId="36962"/>
    <cellStyle name="SAPBEXunassignedItem 2 2 4 2 3 3" xfId="36963"/>
    <cellStyle name="SAPBEXunassignedItem 2 2 4 2 3 3 2" xfId="36964"/>
    <cellStyle name="SAPBEXunassignedItem 2 2 4 2 3 4" xfId="36965"/>
    <cellStyle name="SAPBEXunassignedItem 2 2 4 2 3 4 2" xfId="36966"/>
    <cellStyle name="SAPBEXunassignedItem 2 2 4 2 4" xfId="36967"/>
    <cellStyle name="SAPBEXunassignedItem 2 2 4 2 4 2" xfId="36968"/>
    <cellStyle name="SAPBEXunassignedItem 2 2 4 2 4 2 2" xfId="36969"/>
    <cellStyle name="SAPBEXunassignedItem 2 2 4 2 4 3" xfId="36970"/>
    <cellStyle name="SAPBEXunassignedItem 2 2 4 2 4 3 2" xfId="36971"/>
    <cellStyle name="SAPBEXunassignedItem 2 2 4 2 5" xfId="36972"/>
    <cellStyle name="SAPBEXunassignedItem 2 2 4 2 5 2" xfId="36973"/>
    <cellStyle name="SAPBEXunassignedItem 2 2 4 2 6" xfId="36974"/>
    <cellStyle name="SAPBEXunassignedItem 2 2 4 2 6 2" xfId="36975"/>
    <cellStyle name="SAPBEXunassignedItem 2 2 4 3" xfId="36976"/>
    <cellStyle name="SAPBEXunassignedItem 2 2 4 3 2" xfId="36977"/>
    <cellStyle name="SAPBEXunassignedItem 2 2 4 3 2 2" xfId="36978"/>
    <cellStyle name="SAPBEXunassignedItem 2 2 4 3 2 2 2" xfId="36979"/>
    <cellStyle name="SAPBEXunassignedItem 2 2 4 3 2 2 2 2" xfId="36980"/>
    <cellStyle name="SAPBEXunassignedItem 2 2 4 3 2 2 3" xfId="36981"/>
    <cellStyle name="SAPBEXunassignedItem 2 2 4 3 2 2 3 2" xfId="36982"/>
    <cellStyle name="SAPBEXunassignedItem 2 2 4 3 2 3" xfId="36983"/>
    <cellStyle name="SAPBEXunassignedItem 2 2 4 3 2 3 2" xfId="36984"/>
    <cellStyle name="SAPBEXunassignedItem 2 2 4 3 2 4" xfId="36985"/>
    <cellStyle name="SAPBEXunassignedItem 2 2 4 3 2 4 2" xfId="36986"/>
    <cellStyle name="SAPBEXunassignedItem 2 2 4 3 3" xfId="36987"/>
    <cellStyle name="SAPBEXunassignedItem 2 2 4 3 3 2" xfId="36988"/>
    <cellStyle name="SAPBEXunassignedItem 2 2 4 3 3 2 2" xfId="36989"/>
    <cellStyle name="SAPBEXunassignedItem 2 2 4 3 3 3" xfId="36990"/>
    <cellStyle name="SAPBEXunassignedItem 2 2 4 3 3 3 2" xfId="36991"/>
    <cellStyle name="SAPBEXunassignedItem 2 2 4 3 4" xfId="36992"/>
    <cellStyle name="SAPBEXunassignedItem 2 2 4 3 4 2" xfId="36993"/>
    <cellStyle name="SAPBEXunassignedItem 2 2 4 3 5" xfId="36994"/>
    <cellStyle name="SAPBEXunassignedItem 2 2 4 3 5 2" xfId="36995"/>
    <cellStyle name="SAPBEXunassignedItem 2 2 4 4" xfId="36996"/>
    <cellStyle name="SAPBEXunassignedItem 2 2 4 4 2" xfId="36997"/>
    <cellStyle name="SAPBEXunassignedItem 2 2 4 4 2 2" xfId="36998"/>
    <cellStyle name="SAPBEXunassignedItem 2 2 4 4 2 2 2" xfId="36999"/>
    <cellStyle name="SAPBEXunassignedItem 2 2 4 4 2 3" xfId="37000"/>
    <cellStyle name="SAPBEXunassignedItem 2 2 4 4 2 3 2" xfId="37001"/>
    <cellStyle name="SAPBEXunassignedItem 2 2 4 4 3" xfId="37002"/>
    <cellStyle name="SAPBEXunassignedItem 2 2 4 4 3 2" xfId="37003"/>
    <cellStyle name="SAPBEXunassignedItem 2 2 4 4 4" xfId="37004"/>
    <cellStyle name="SAPBEXunassignedItem 2 2 4 4 4 2" xfId="37005"/>
    <cellStyle name="SAPBEXunassignedItem 2 2 4 5" xfId="37006"/>
    <cellStyle name="SAPBEXunassignedItem 2 2 4 5 2" xfId="37007"/>
    <cellStyle name="SAPBEXunassignedItem 2 2 4 5 2 2" xfId="37008"/>
    <cellStyle name="SAPBEXunassignedItem 2 2 4 5 3" xfId="37009"/>
    <cellStyle name="SAPBEXunassignedItem 2 2 4 5 3 2" xfId="37010"/>
    <cellStyle name="SAPBEXunassignedItem 2 2 4 6" xfId="37011"/>
    <cellStyle name="SAPBEXunassignedItem 2 2 4 6 2" xfId="37012"/>
    <cellStyle name="SAPBEXunassignedItem 2 2 4 7" xfId="37013"/>
    <cellStyle name="SAPBEXunassignedItem 2 2 4 7 2" xfId="37014"/>
    <cellStyle name="SAPBEXunassignedItem 2 2 5" xfId="37015"/>
    <cellStyle name="SAPBEXunassignedItem 2 2 5 2" xfId="37016"/>
    <cellStyle name="SAPBEXunassignedItem 2 2 5 2 2" xfId="37017"/>
    <cellStyle name="SAPBEXunassignedItem 2 2 5 2 2 2" xfId="37018"/>
    <cellStyle name="SAPBEXunassignedItem 2 2 5 2 3" xfId="37019"/>
    <cellStyle name="SAPBEXunassignedItem 2 2 5 2 3 2" xfId="37020"/>
    <cellStyle name="SAPBEXunassignedItem 2 2 5 3" xfId="37021"/>
    <cellStyle name="SAPBEXunassignedItem 2 2 5 3 2" xfId="37022"/>
    <cellStyle name="SAPBEXunassignedItem 2 2 5 4" xfId="37023"/>
    <cellStyle name="SAPBEXunassignedItem 2 2 5 4 2" xfId="37024"/>
    <cellStyle name="SAPBEXunassignedItem 2 2 6" xfId="37025"/>
    <cellStyle name="SAPBEXunassignedItem 2 2 6 2" xfId="37026"/>
    <cellStyle name="SAPBEXunassignedItem 2 2 7" xfId="37027"/>
    <cellStyle name="SAPBEXunassignedItem 2 2 7 2" xfId="37028"/>
    <cellStyle name="SAPBEXunassignedItem 2 2 8" xfId="37029"/>
    <cellStyle name="SAPBEXunassignedItem 2 3" xfId="37030"/>
    <cellStyle name="SAPBEXunassignedItem 2 3 2" xfId="37031"/>
    <cellStyle name="SAPBEXunassignedItem 2 3 2 2" xfId="37032"/>
    <cellStyle name="SAPBEXunassignedItem 2 3 2 2 2" xfId="37033"/>
    <cellStyle name="SAPBEXunassignedItem 2 3 2 2 2 2" xfId="37034"/>
    <cellStyle name="SAPBEXunassignedItem 2 3 2 2 2 2 2" xfId="37035"/>
    <cellStyle name="SAPBEXunassignedItem 2 3 2 2 2 2 2 2" xfId="37036"/>
    <cellStyle name="SAPBEXunassignedItem 2 3 2 2 2 2 2 2 2" xfId="37037"/>
    <cellStyle name="SAPBEXunassignedItem 2 3 2 2 2 2 2 3" xfId="37038"/>
    <cellStyle name="SAPBEXunassignedItem 2 3 2 2 2 2 2 3 2" xfId="37039"/>
    <cellStyle name="SAPBEXunassignedItem 2 3 2 2 2 2 3" xfId="37040"/>
    <cellStyle name="SAPBEXunassignedItem 2 3 2 2 2 2 3 2" xfId="37041"/>
    <cellStyle name="SAPBEXunassignedItem 2 3 2 2 2 2 4" xfId="37042"/>
    <cellStyle name="SAPBEXunassignedItem 2 3 2 2 2 2 4 2" xfId="37043"/>
    <cellStyle name="SAPBEXunassignedItem 2 3 2 2 2 3" xfId="37044"/>
    <cellStyle name="SAPBEXunassignedItem 2 3 2 2 2 3 2" xfId="37045"/>
    <cellStyle name="SAPBEXunassignedItem 2 3 2 2 2 3 2 2" xfId="37046"/>
    <cellStyle name="SAPBEXunassignedItem 2 3 2 2 2 3 3" xfId="37047"/>
    <cellStyle name="SAPBEXunassignedItem 2 3 2 2 2 3 3 2" xfId="37048"/>
    <cellStyle name="SAPBEXunassignedItem 2 3 2 2 2 4" xfId="37049"/>
    <cellStyle name="SAPBEXunassignedItem 2 3 2 2 2 4 2" xfId="37050"/>
    <cellStyle name="SAPBEXunassignedItem 2 3 2 2 2 5" xfId="37051"/>
    <cellStyle name="SAPBEXunassignedItem 2 3 2 2 2 5 2" xfId="37052"/>
    <cellStyle name="SAPBEXunassignedItem 2 3 2 2 3" xfId="37053"/>
    <cellStyle name="SAPBEXunassignedItem 2 3 2 2 3 2" xfId="37054"/>
    <cellStyle name="SAPBEXunassignedItem 2 3 2 2 3 2 2" xfId="37055"/>
    <cellStyle name="SAPBEXunassignedItem 2 3 2 2 3 2 2 2" xfId="37056"/>
    <cellStyle name="SAPBEXunassignedItem 2 3 2 2 3 2 3" xfId="37057"/>
    <cellStyle name="SAPBEXunassignedItem 2 3 2 2 3 2 3 2" xfId="37058"/>
    <cellStyle name="SAPBEXunassignedItem 2 3 2 2 3 3" xfId="37059"/>
    <cellStyle name="SAPBEXunassignedItem 2 3 2 2 3 3 2" xfId="37060"/>
    <cellStyle name="SAPBEXunassignedItem 2 3 2 2 3 4" xfId="37061"/>
    <cellStyle name="SAPBEXunassignedItem 2 3 2 2 3 4 2" xfId="37062"/>
    <cellStyle name="SAPBEXunassignedItem 2 3 2 2 4" xfId="37063"/>
    <cellStyle name="SAPBEXunassignedItem 2 3 2 2 4 2" xfId="37064"/>
    <cellStyle name="SAPBEXunassignedItem 2 3 2 2 4 2 2" xfId="37065"/>
    <cellStyle name="SAPBEXunassignedItem 2 3 2 2 4 3" xfId="37066"/>
    <cellStyle name="SAPBEXunassignedItem 2 3 2 2 4 3 2" xfId="37067"/>
    <cellStyle name="SAPBEXunassignedItem 2 3 2 2 5" xfId="37068"/>
    <cellStyle name="SAPBEXunassignedItem 2 3 2 2 5 2" xfId="37069"/>
    <cellStyle name="SAPBEXunassignedItem 2 3 2 2 6" xfId="37070"/>
    <cellStyle name="SAPBEXunassignedItem 2 3 2 2 6 2" xfId="37071"/>
    <cellStyle name="SAPBEXunassignedItem 2 3 2 3" xfId="37072"/>
    <cellStyle name="SAPBEXunassignedItem 2 3 2 3 2" xfId="37073"/>
    <cellStyle name="SAPBEXunassignedItem 2 3 2 3 2 2" xfId="37074"/>
    <cellStyle name="SAPBEXunassignedItem 2 3 2 3 2 2 2" xfId="37075"/>
    <cellStyle name="SAPBEXunassignedItem 2 3 2 3 2 2 2 2" xfId="37076"/>
    <cellStyle name="SAPBEXunassignedItem 2 3 2 3 2 2 3" xfId="37077"/>
    <cellStyle name="SAPBEXunassignedItem 2 3 2 3 2 2 3 2" xfId="37078"/>
    <cellStyle name="SAPBEXunassignedItem 2 3 2 3 2 3" xfId="37079"/>
    <cellStyle name="SAPBEXunassignedItem 2 3 2 3 2 3 2" xfId="37080"/>
    <cellStyle name="SAPBEXunassignedItem 2 3 2 3 2 4" xfId="37081"/>
    <cellStyle name="SAPBEXunassignedItem 2 3 2 3 2 4 2" xfId="37082"/>
    <cellStyle name="SAPBEXunassignedItem 2 3 2 3 3" xfId="37083"/>
    <cellStyle name="SAPBEXunassignedItem 2 3 2 3 3 2" xfId="37084"/>
    <cellStyle name="SAPBEXunassignedItem 2 3 2 3 3 2 2" xfId="37085"/>
    <cellStyle name="SAPBEXunassignedItem 2 3 2 3 3 3" xfId="37086"/>
    <cellStyle name="SAPBEXunassignedItem 2 3 2 3 3 3 2" xfId="37087"/>
    <cellStyle name="SAPBEXunassignedItem 2 3 2 3 4" xfId="37088"/>
    <cellStyle name="SAPBEXunassignedItem 2 3 2 3 4 2" xfId="37089"/>
    <cellStyle name="SAPBEXunassignedItem 2 3 2 3 5" xfId="37090"/>
    <cellStyle name="SAPBEXunassignedItem 2 3 2 3 5 2" xfId="37091"/>
    <cellStyle name="SAPBEXunassignedItem 2 3 2 4" xfId="37092"/>
    <cellStyle name="SAPBEXunassignedItem 2 3 2 4 2" xfId="37093"/>
    <cellStyle name="SAPBEXunassignedItem 2 3 2 4 2 2" xfId="37094"/>
    <cellStyle name="SAPBEXunassignedItem 2 3 2 4 2 2 2" xfId="37095"/>
    <cellStyle name="SAPBEXunassignedItem 2 3 2 4 2 3" xfId="37096"/>
    <cellStyle name="SAPBEXunassignedItem 2 3 2 4 2 3 2" xfId="37097"/>
    <cellStyle name="SAPBEXunassignedItem 2 3 2 4 3" xfId="37098"/>
    <cellStyle name="SAPBEXunassignedItem 2 3 2 4 3 2" xfId="37099"/>
    <cellStyle name="SAPBEXunassignedItem 2 3 2 4 4" xfId="37100"/>
    <cellStyle name="SAPBEXunassignedItem 2 3 2 4 4 2" xfId="37101"/>
    <cellStyle name="SAPBEXunassignedItem 2 3 2 5" xfId="37102"/>
    <cellStyle name="SAPBEXunassignedItem 2 3 2 5 2" xfId="37103"/>
    <cellStyle name="SAPBEXunassignedItem 2 3 2 5 2 2" xfId="37104"/>
    <cellStyle name="SAPBEXunassignedItem 2 3 2 5 3" xfId="37105"/>
    <cellStyle name="SAPBEXunassignedItem 2 3 2 5 3 2" xfId="37106"/>
    <cellStyle name="SAPBEXunassignedItem 2 3 2 6" xfId="37107"/>
    <cellStyle name="SAPBEXunassignedItem 2 3 2 6 2" xfId="37108"/>
    <cellStyle name="SAPBEXunassignedItem 2 3 2 7" xfId="37109"/>
    <cellStyle name="SAPBEXunassignedItem 2 3 2 7 2" xfId="37110"/>
    <cellStyle name="SAPBEXunassignedItem 2 3 3" xfId="37111"/>
    <cellStyle name="SAPBEXunassignedItem 2 3 3 2" xfId="37112"/>
    <cellStyle name="SAPBEXunassignedItem 2 3 3 2 2" xfId="37113"/>
    <cellStyle name="SAPBEXunassignedItem 2 3 3 2 2 2" xfId="37114"/>
    <cellStyle name="SAPBEXunassignedItem 2 3 3 2 2 2 2" xfId="37115"/>
    <cellStyle name="SAPBEXunassignedItem 2 3 3 2 2 2 2 2" xfId="37116"/>
    <cellStyle name="SAPBEXunassignedItem 2 3 3 2 2 2 3" xfId="37117"/>
    <cellStyle name="SAPBEXunassignedItem 2 3 3 2 2 2 3 2" xfId="37118"/>
    <cellStyle name="SAPBEXunassignedItem 2 3 3 2 2 3" xfId="37119"/>
    <cellStyle name="SAPBEXunassignedItem 2 3 3 2 2 3 2" xfId="37120"/>
    <cellStyle name="SAPBEXunassignedItem 2 3 3 2 2 4" xfId="37121"/>
    <cellStyle name="SAPBEXunassignedItem 2 3 3 2 2 4 2" xfId="37122"/>
    <cellStyle name="SAPBEXunassignedItem 2 3 3 2 3" xfId="37123"/>
    <cellStyle name="SAPBEXunassignedItem 2 3 3 2 3 2" xfId="37124"/>
    <cellStyle name="SAPBEXunassignedItem 2 3 3 2 3 2 2" xfId="37125"/>
    <cellStyle name="SAPBEXunassignedItem 2 3 3 2 3 3" xfId="37126"/>
    <cellStyle name="SAPBEXunassignedItem 2 3 3 2 3 3 2" xfId="37127"/>
    <cellStyle name="SAPBEXunassignedItem 2 3 3 2 4" xfId="37128"/>
    <cellStyle name="SAPBEXunassignedItem 2 3 3 2 4 2" xfId="37129"/>
    <cellStyle name="SAPBEXunassignedItem 2 3 3 2 5" xfId="37130"/>
    <cellStyle name="SAPBEXunassignedItem 2 3 3 2 5 2" xfId="37131"/>
    <cellStyle name="SAPBEXunassignedItem 2 3 3 3" xfId="37132"/>
    <cellStyle name="SAPBEXunassignedItem 2 3 3 3 2" xfId="37133"/>
    <cellStyle name="SAPBEXunassignedItem 2 3 3 3 2 2" xfId="37134"/>
    <cellStyle name="SAPBEXunassignedItem 2 3 3 3 2 2 2" xfId="37135"/>
    <cellStyle name="SAPBEXunassignedItem 2 3 3 3 2 3" xfId="37136"/>
    <cellStyle name="SAPBEXunassignedItem 2 3 3 3 2 3 2" xfId="37137"/>
    <cellStyle name="SAPBEXunassignedItem 2 3 3 3 3" xfId="37138"/>
    <cellStyle name="SAPBEXunassignedItem 2 3 3 3 3 2" xfId="37139"/>
    <cellStyle name="SAPBEXunassignedItem 2 3 3 3 4" xfId="37140"/>
    <cellStyle name="SAPBEXunassignedItem 2 3 3 3 4 2" xfId="37141"/>
    <cellStyle name="SAPBEXunassignedItem 2 3 3 4" xfId="37142"/>
    <cellStyle name="SAPBEXunassignedItem 2 3 3 4 2" xfId="37143"/>
    <cellStyle name="SAPBEXunassignedItem 2 3 3 4 2 2" xfId="37144"/>
    <cellStyle name="SAPBEXunassignedItem 2 3 3 4 3" xfId="37145"/>
    <cellStyle name="SAPBEXunassignedItem 2 3 3 4 3 2" xfId="37146"/>
    <cellStyle name="SAPBEXunassignedItem 2 3 3 5" xfId="37147"/>
    <cellStyle name="SAPBEXunassignedItem 2 3 3 5 2" xfId="37148"/>
    <cellStyle name="SAPBEXunassignedItem 2 3 3 6" xfId="37149"/>
    <cellStyle name="SAPBEXunassignedItem 2 3 3 6 2" xfId="37150"/>
    <cellStyle name="SAPBEXunassignedItem 2 3 4" xfId="37151"/>
    <cellStyle name="SAPBEXunassignedItem 2 3 4 2" xfId="37152"/>
    <cellStyle name="SAPBEXunassignedItem 2 3 4 2 2" xfId="37153"/>
    <cellStyle name="SAPBEXunassignedItem 2 3 4 2 2 2" xfId="37154"/>
    <cellStyle name="SAPBEXunassignedItem 2 3 4 2 2 2 2" xfId="37155"/>
    <cellStyle name="SAPBEXunassignedItem 2 3 4 2 2 3" xfId="37156"/>
    <cellStyle name="SAPBEXunassignedItem 2 3 4 2 2 3 2" xfId="37157"/>
    <cellStyle name="SAPBEXunassignedItem 2 3 4 2 3" xfId="37158"/>
    <cellStyle name="SAPBEXunassignedItem 2 3 4 2 3 2" xfId="37159"/>
    <cellStyle name="SAPBEXunassignedItem 2 3 4 2 4" xfId="37160"/>
    <cellStyle name="SAPBEXunassignedItem 2 3 4 2 4 2" xfId="37161"/>
    <cellStyle name="SAPBEXunassignedItem 2 3 4 3" xfId="37162"/>
    <cellStyle name="SAPBEXunassignedItem 2 3 4 3 2" xfId="37163"/>
    <cellStyle name="SAPBEXunassignedItem 2 3 4 3 2 2" xfId="37164"/>
    <cellStyle name="SAPBEXunassignedItem 2 3 4 3 3" xfId="37165"/>
    <cellStyle name="SAPBEXunassignedItem 2 3 4 3 3 2" xfId="37166"/>
    <cellStyle name="SAPBEXunassignedItem 2 3 4 4" xfId="37167"/>
    <cellStyle name="SAPBEXunassignedItem 2 3 4 4 2" xfId="37168"/>
    <cellStyle name="SAPBEXunassignedItem 2 3 4 5" xfId="37169"/>
    <cellStyle name="SAPBEXunassignedItem 2 3 4 5 2" xfId="37170"/>
    <cellStyle name="SAPBEXunassignedItem 2 3 5" xfId="37171"/>
    <cellStyle name="SAPBEXunassignedItem 2 3 5 2" xfId="37172"/>
    <cellStyle name="SAPBEXunassignedItem 2 3 5 2 2" xfId="37173"/>
    <cellStyle name="SAPBEXunassignedItem 2 3 5 2 2 2" xfId="37174"/>
    <cellStyle name="SAPBEXunassignedItem 2 3 5 2 3" xfId="37175"/>
    <cellStyle name="SAPBEXunassignedItem 2 3 5 2 3 2" xfId="37176"/>
    <cellStyle name="SAPBEXunassignedItem 2 3 5 3" xfId="37177"/>
    <cellStyle name="SAPBEXunassignedItem 2 3 5 3 2" xfId="37178"/>
    <cellStyle name="SAPBEXunassignedItem 2 3 5 4" xfId="37179"/>
    <cellStyle name="SAPBEXunassignedItem 2 3 5 4 2" xfId="37180"/>
    <cellStyle name="SAPBEXunassignedItem 2 3 6" xfId="37181"/>
    <cellStyle name="SAPBEXunassignedItem 2 3 6 2" xfId="37182"/>
    <cellStyle name="SAPBEXunassignedItem 2 3 6 2 2" xfId="37183"/>
    <cellStyle name="SAPBEXunassignedItem 2 3 6 3" xfId="37184"/>
    <cellStyle name="SAPBEXunassignedItem 2 3 6 3 2" xfId="37185"/>
    <cellStyle name="SAPBEXunassignedItem 2 3 7" xfId="37186"/>
    <cellStyle name="SAPBEXunassignedItem 2 3 7 2" xfId="37187"/>
    <cellStyle name="SAPBEXunassignedItem 2 3 8" xfId="37188"/>
    <cellStyle name="SAPBEXunassignedItem 2 3 8 2" xfId="37189"/>
    <cellStyle name="SAPBEXunassignedItem 2 3 9" xfId="37190"/>
    <cellStyle name="SAPBEXunassignedItem 2 4" xfId="37191"/>
    <cellStyle name="SAPBEXunassignedItem 2 4 2" xfId="37192"/>
    <cellStyle name="SAPBEXunassignedItem 2 4 2 2" xfId="37193"/>
    <cellStyle name="SAPBEXunassignedItem 2 4 2 2 2" xfId="37194"/>
    <cellStyle name="SAPBEXunassignedItem 2 4 2 2 2 2" xfId="37195"/>
    <cellStyle name="SAPBEXunassignedItem 2 4 2 2 2 2 2" xfId="37196"/>
    <cellStyle name="SAPBEXunassignedItem 2 4 2 2 2 2 2 2" xfId="37197"/>
    <cellStyle name="SAPBEXunassignedItem 2 4 2 2 2 2 3" xfId="37198"/>
    <cellStyle name="SAPBEXunassignedItem 2 4 2 2 2 2 3 2" xfId="37199"/>
    <cellStyle name="SAPBEXunassignedItem 2 4 2 2 2 3" xfId="37200"/>
    <cellStyle name="SAPBEXunassignedItem 2 4 2 2 2 3 2" xfId="37201"/>
    <cellStyle name="SAPBEXunassignedItem 2 4 2 2 2 4" xfId="37202"/>
    <cellStyle name="SAPBEXunassignedItem 2 4 2 2 2 4 2" xfId="37203"/>
    <cellStyle name="SAPBEXunassignedItem 2 4 2 2 3" xfId="37204"/>
    <cellStyle name="SAPBEXunassignedItem 2 4 2 2 3 2" xfId="37205"/>
    <cellStyle name="SAPBEXunassignedItem 2 4 2 2 3 2 2" xfId="37206"/>
    <cellStyle name="SAPBEXunassignedItem 2 4 2 2 3 3" xfId="37207"/>
    <cellStyle name="SAPBEXunassignedItem 2 4 2 2 3 3 2" xfId="37208"/>
    <cellStyle name="SAPBEXunassignedItem 2 4 2 2 4" xfId="37209"/>
    <cellStyle name="SAPBEXunassignedItem 2 4 2 2 4 2" xfId="37210"/>
    <cellStyle name="SAPBEXunassignedItem 2 4 2 2 5" xfId="37211"/>
    <cellStyle name="SAPBEXunassignedItem 2 4 2 2 5 2" xfId="37212"/>
    <cellStyle name="SAPBEXunassignedItem 2 4 2 3" xfId="37213"/>
    <cellStyle name="SAPBEXunassignedItem 2 4 2 3 2" xfId="37214"/>
    <cellStyle name="SAPBEXunassignedItem 2 4 2 3 2 2" xfId="37215"/>
    <cellStyle name="SAPBEXunassignedItem 2 4 2 3 2 2 2" xfId="37216"/>
    <cellStyle name="SAPBEXunassignedItem 2 4 2 3 2 3" xfId="37217"/>
    <cellStyle name="SAPBEXunassignedItem 2 4 2 3 2 3 2" xfId="37218"/>
    <cellStyle name="SAPBEXunassignedItem 2 4 2 3 3" xfId="37219"/>
    <cellStyle name="SAPBEXunassignedItem 2 4 2 3 3 2" xfId="37220"/>
    <cellStyle name="SAPBEXunassignedItem 2 4 2 3 4" xfId="37221"/>
    <cellStyle name="SAPBEXunassignedItem 2 4 2 3 4 2" xfId="37222"/>
    <cellStyle name="SAPBEXunassignedItem 2 4 2 4" xfId="37223"/>
    <cellStyle name="SAPBEXunassignedItem 2 4 2 4 2" xfId="37224"/>
    <cellStyle name="SAPBEXunassignedItem 2 4 2 4 2 2" xfId="37225"/>
    <cellStyle name="SAPBEXunassignedItem 2 4 2 4 3" xfId="37226"/>
    <cellStyle name="SAPBEXunassignedItem 2 4 2 4 3 2" xfId="37227"/>
    <cellStyle name="SAPBEXunassignedItem 2 4 2 5" xfId="37228"/>
    <cellStyle name="SAPBEXunassignedItem 2 4 2 5 2" xfId="37229"/>
    <cellStyle name="SAPBEXunassignedItem 2 4 2 6" xfId="37230"/>
    <cellStyle name="SAPBEXunassignedItem 2 4 2 6 2" xfId="37231"/>
    <cellStyle name="SAPBEXunassignedItem 2 4 3" xfId="37232"/>
    <cellStyle name="SAPBEXunassignedItem 2 4 3 2" xfId="37233"/>
    <cellStyle name="SAPBEXunassignedItem 2 4 3 2 2" xfId="37234"/>
    <cellStyle name="SAPBEXunassignedItem 2 4 3 2 2 2" xfId="37235"/>
    <cellStyle name="SAPBEXunassignedItem 2 4 3 2 2 2 2" xfId="37236"/>
    <cellStyle name="SAPBEXunassignedItem 2 4 3 2 2 3" xfId="37237"/>
    <cellStyle name="SAPBEXunassignedItem 2 4 3 2 2 3 2" xfId="37238"/>
    <cellStyle name="SAPBEXunassignedItem 2 4 3 2 3" xfId="37239"/>
    <cellStyle name="SAPBEXunassignedItem 2 4 3 2 3 2" xfId="37240"/>
    <cellStyle name="SAPBEXunassignedItem 2 4 3 2 4" xfId="37241"/>
    <cellStyle name="SAPBEXunassignedItem 2 4 3 2 4 2" xfId="37242"/>
    <cellStyle name="SAPBEXunassignedItem 2 4 3 3" xfId="37243"/>
    <cellStyle name="SAPBEXunassignedItem 2 4 3 3 2" xfId="37244"/>
    <cellStyle name="SAPBEXunassignedItem 2 4 3 3 2 2" xfId="37245"/>
    <cellStyle name="SAPBEXunassignedItem 2 4 3 3 3" xfId="37246"/>
    <cellStyle name="SAPBEXunassignedItem 2 4 3 3 3 2" xfId="37247"/>
    <cellStyle name="SAPBEXunassignedItem 2 4 3 4" xfId="37248"/>
    <cellStyle name="SAPBEXunassignedItem 2 4 3 4 2" xfId="37249"/>
    <cellStyle name="SAPBEXunassignedItem 2 4 3 5" xfId="37250"/>
    <cellStyle name="SAPBEXunassignedItem 2 4 3 5 2" xfId="37251"/>
    <cellStyle name="SAPBEXunassignedItem 2 4 4" xfId="37252"/>
    <cellStyle name="SAPBEXunassignedItem 2 4 4 2" xfId="37253"/>
    <cellStyle name="SAPBEXunassignedItem 2 4 4 2 2" xfId="37254"/>
    <cellStyle name="SAPBEXunassignedItem 2 4 4 2 2 2" xfId="37255"/>
    <cellStyle name="SAPBEXunassignedItem 2 4 4 2 3" xfId="37256"/>
    <cellStyle name="SAPBEXunassignedItem 2 4 4 2 3 2" xfId="37257"/>
    <cellStyle name="SAPBEXunassignedItem 2 4 4 3" xfId="37258"/>
    <cellStyle name="SAPBEXunassignedItem 2 4 4 3 2" xfId="37259"/>
    <cellStyle name="SAPBEXunassignedItem 2 4 4 4" xfId="37260"/>
    <cellStyle name="SAPBEXunassignedItem 2 4 4 4 2" xfId="37261"/>
    <cellStyle name="SAPBEXunassignedItem 2 4 5" xfId="37262"/>
    <cellStyle name="SAPBEXunassignedItem 2 4 5 2" xfId="37263"/>
    <cellStyle name="SAPBEXunassignedItem 2 4 5 2 2" xfId="37264"/>
    <cellStyle name="SAPBEXunassignedItem 2 4 5 3" xfId="37265"/>
    <cellStyle name="SAPBEXunassignedItem 2 4 5 3 2" xfId="37266"/>
    <cellStyle name="SAPBEXunassignedItem 2 4 6" xfId="37267"/>
    <cellStyle name="SAPBEXunassignedItem 2 4 6 2" xfId="37268"/>
    <cellStyle name="SAPBEXunassignedItem 2 4 7" xfId="37269"/>
    <cellStyle name="SAPBEXunassignedItem 2 4 7 2" xfId="37270"/>
    <cellStyle name="SAPBEXunassignedItem 2 4 8" xfId="37271"/>
    <cellStyle name="SAPBEXunassignedItem 2 5" xfId="37272"/>
    <cellStyle name="SAPBEXunassignedItem 2 5 2" xfId="37273"/>
    <cellStyle name="SAPBEXunassignedItem 2 5 2 2" xfId="37274"/>
    <cellStyle name="SAPBEXunassignedItem 2 5 2 2 2" xfId="37275"/>
    <cellStyle name="SAPBEXunassignedItem 2 5 2 2 2 2" xfId="37276"/>
    <cellStyle name="SAPBEXunassignedItem 2 5 2 2 2 2 2" xfId="37277"/>
    <cellStyle name="SAPBEXunassignedItem 2 5 2 2 2 2 2 2" xfId="37278"/>
    <cellStyle name="SAPBEXunassignedItem 2 5 2 2 2 2 3" xfId="37279"/>
    <cellStyle name="SAPBEXunassignedItem 2 5 2 2 2 2 3 2" xfId="37280"/>
    <cellStyle name="SAPBEXunassignedItem 2 5 2 2 2 3" xfId="37281"/>
    <cellStyle name="SAPBEXunassignedItem 2 5 2 2 2 3 2" xfId="37282"/>
    <cellStyle name="SAPBEXunassignedItem 2 5 2 2 2 4" xfId="37283"/>
    <cellStyle name="SAPBEXunassignedItem 2 5 2 2 2 4 2" xfId="37284"/>
    <cellStyle name="SAPBEXunassignedItem 2 5 2 2 3" xfId="37285"/>
    <cellStyle name="SAPBEXunassignedItem 2 5 2 2 3 2" xfId="37286"/>
    <cellStyle name="SAPBEXunassignedItem 2 5 2 2 3 2 2" xfId="37287"/>
    <cellStyle name="SAPBEXunassignedItem 2 5 2 2 3 3" xfId="37288"/>
    <cellStyle name="SAPBEXunassignedItem 2 5 2 2 3 3 2" xfId="37289"/>
    <cellStyle name="SAPBEXunassignedItem 2 5 2 2 4" xfId="37290"/>
    <cellStyle name="SAPBEXunassignedItem 2 5 2 2 4 2" xfId="37291"/>
    <cellStyle name="SAPBEXunassignedItem 2 5 2 2 5" xfId="37292"/>
    <cellStyle name="SAPBEXunassignedItem 2 5 2 2 5 2" xfId="37293"/>
    <cellStyle name="SAPBEXunassignedItem 2 5 2 3" xfId="37294"/>
    <cellStyle name="SAPBEXunassignedItem 2 5 2 3 2" xfId="37295"/>
    <cellStyle name="SAPBEXunassignedItem 2 5 2 3 2 2" xfId="37296"/>
    <cellStyle name="SAPBEXunassignedItem 2 5 2 3 2 2 2" xfId="37297"/>
    <cellStyle name="SAPBEXunassignedItem 2 5 2 3 2 3" xfId="37298"/>
    <cellStyle name="SAPBEXunassignedItem 2 5 2 3 2 3 2" xfId="37299"/>
    <cellStyle name="SAPBEXunassignedItem 2 5 2 3 3" xfId="37300"/>
    <cellStyle name="SAPBEXunassignedItem 2 5 2 3 3 2" xfId="37301"/>
    <cellStyle name="SAPBEXunassignedItem 2 5 2 3 4" xfId="37302"/>
    <cellStyle name="SAPBEXunassignedItem 2 5 2 3 4 2" xfId="37303"/>
    <cellStyle name="SAPBEXunassignedItem 2 5 2 4" xfId="37304"/>
    <cellStyle name="SAPBEXunassignedItem 2 5 2 4 2" xfId="37305"/>
    <cellStyle name="SAPBEXunassignedItem 2 5 2 4 2 2" xfId="37306"/>
    <cellStyle name="SAPBEXunassignedItem 2 5 2 4 3" xfId="37307"/>
    <cellStyle name="SAPBEXunassignedItem 2 5 2 4 3 2" xfId="37308"/>
    <cellStyle name="SAPBEXunassignedItem 2 5 2 5" xfId="37309"/>
    <cellStyle name="SAPBEXunassignedItem 2 5 2 5 2" xfId="37310"/>
    <cellStyle name="SAPBEXunassignedItem 2 5 2 6" xfId="37311"/>
    <cellStyle name="SAPBEXunassignedItem 2 5 2 6 2" xfId="37312"/>
    <cellStyle name="SAPBEXunassignedItem 2 5 3" xfId="37313"/>
    <cellStyle name="SAPBEXunassignedItem 2 5 3 2" xfId="37314"/>
    <cellStyle name="SAPBEXunassignedItem 2 5 3 2 2" xfId="37315"/>
    <cellStyle name="SAPBEXunassignedItem 2 5 3 2 2 2" xfId="37316"/>
    <cellStyle name="SAPBEXunassignedItem 2 5 3 2 2 2 2" xfId="37317"/>
    <cellStyle name="SAPBEXunassignedItem 2 5 3 2 2 3" xfId="37318"/>
    <cellStyle name="SAPBEXunassignedItem 2 5 3 2 2 3 2" xfId="37319"/>
    <cellStyle name="SAPBEXunassignedItem 2 5 3 2 3" xfId="37320"/>
    <cellStyle name="SAPBEXunassignedItem 2 5 3 2 3 2" xfId="37321"/>
    <cellStyle name="SAPBEXunassignedItem 2 5 3 2 4" xfId="37322"/>
    <cellStyle name="SAPBEXunassignedItem 2 5 3 2 4 2" xfId="37323"/>
    <cellStyle name="SAPBEXunassignedItem 2 5 3 3" xfId="37324"/>
    <cellStyle name="SAPBEXunassignedItem 2 5 3 3 2" xfId="37325"/>
    <cellStyle name="SAPBEXunassignedItem 2 5 3 3 2 2" xfId="37326"/>
    <cellStyle name="SAPBEXunassignedItem 2 5 3 3 3" xfId="37327"/>
    <cellStyle name="SAPBEXunassignedItem 2 5 3 3 3 2" xfId="37328"/>
    <cellStyle name="SAPBEXunassignedItem 2 5 3 4" xfId="37329"/>
    <cellStyle name="SAPBEXunassignedItem 2 5 3 4 2" xfId="37330"/>
    <cellStyle name="SAPBEXunassignedItem 2 5 3 5" xfId="37331"/>
    <cellStyle name="SAPBEXunassignedItem 2 5 3 5 2" xfId="37332"/>
    <cellStyle name="SAPBEXunassignedItem 2 5 4" xfId="37333"/>
    <cellStyle name="SAPBEXunassignedItem 2 5 4 2" xfId="37334"/>
    <cellStyle name="SAPBEXunassignedItem 2 5 4 2 2" xfId="37335"/>
    <cellStyle name="SAPBEXunassignedItem 2 5 4 2 2 2" xfId="37336"/>
    <cellStyle name="SAPBEXunassignedItem 2 5 4 2 3" xfId="37337"/>
    <cellStyle name="SAPBEXunassignedItem 2 5 4 2 3 2" xfId="37338"/>
    <cellStyle name="SAPBEXunassignedItem 2 5 4 3" xfId="37339"/>
    <cellStyle name="SAPBEXunassignedItem 2 5 4 3 2" xfId="37340"/>
    <cellStyle name="SAPBEXunassignedItem 2 5 4 4" xfId="37341"/>
    <cellStyle name="SAPBEXunassignedItem 2 5 4 4 2" xfId="37342"/>
    <cellStyle name="SAPBEXunassignedItem 2 5 5" xfId="37343"/>
    <cellStyle name="SAPBEXunassignedItem 2 5 5 2" xfId="37344"/>
    <cellStyle name="SAPBEXunassignedItem 2 5 5 2 2" xfId="37345"/>
    <cellStyle name="SAPBEXunassignedItem 2 5 5 3" xfId="37346"/>
    <cellStyle name="SAPBEXunassignedItem 2 5 5 3 2" xfId="37347"/>
    <cellStyle name="SAPBEXunassignedItem 2 5 6" xfId="37348"/>
    <cellStyle name="SAPBEXunassignedItem 2 5 6 2" xfId="37349"/>
    <cellStyle name="SAPBEXunassignedItem 2 5 7" xfId="37350"/>
    <cellStyle name="SAPBEXunassignedItem 2 5 7 2" xfId="37351"/>
    <cellStyle name="SAPBEXunassignedItem 2 5 8" xfId="37352"/>
    <cellStyle name="SAPBEXunassignedItem 2 6" xfId="37353"/>
    <cellStyle name="SAPBEXunassignedItem 2 6 2" xfId="37354"/>
    <cellStyle name="SAPBEXunassignedItem 2 6 2 2" xfId="37355"/>
    <cellStyle name="SAPBEXunassignedItem 2 6 2 2 2" xfId="37356"/>
    <cellStyle name="SAPBEXunassignedItem 2 6 2 3" xfId="37357"/>
    <cellStyle name="SAPBEXunassignedItem 2 6 2 3 2" xfId="37358"/>
    <cellStyle name="SAPBEXunassignedItem 2 6 3" xfId="37359"/>
    <cellStyle name="SAPBEXunassignedItem 2 6 3 2" xfId="37360"/>
    <cellStyle name="SAPBEXunassignedItem 2 6 4" xfId="37361"/>
    <cellStyle name="SAPBEXunassignedItem 2 6 4 2" xfId="37362"/>
    <cellStyle name="SAPBEXunassignedItem 2 7" xfId="37363"/>
    <cellStyle name="SAPBEXunassignedItem 2 7 2" xfId="37364"/>
    <cellStyle name="SAPBEXunassignedItem 2 8" xfId="37365"/>
    <cellStyle name="SAPBEXunassignedItem 2 8 2" xfId="37366"/>
    <cellStyle name="SAPBEXunassignedItem 2 9" xfId="37367"/>
    <cellStyle name="SAPBEXunassignedItem 3" xfId="37368"/>
    <cellStyle name="SAPBEXunassignedItem 3 2" xfId="37369"/>
    <cellStyle name="SAPBEXunassignedItem 3 2 2" xfId="37370"/>
    <cellStyle name="SAPBEXunassignedItem 3 2 2 2" xfId="37371"/>
    <cellStyle name="SAPBEXunassignedItem 3 2 2 2 2" xfId="37372"/>
    <cellStyle name="SAPBEXunassignedItem 3 2 2 2 2 2" xfId="37373"/>
    <cellStyle name="SAPBEXunassignedItem 3 2 2 2 2 2 2" xfId="37374"/>
    <cellStyle name="SAPBEXunassignedItem 3 2 2 2 2 2 2 2" xfId="37375"/>
    <cellStyle name="SAPBEXunassignedItem 3 2 2 2 2 2 2 2 2" xfId="37376"/>
    <cellStyle name="SAPBEXunassignedItem 3 2 2 2 2 2 2 3" xfId="37377"/>
    <cellStyle name="SAPBEXunassignedItem 3 2 2 2 2 2 2 3 2" xfId="37378"/>
    <cellStyle name="SAPBEXunassignedItem 3 2 2 2 2 2 3" xfId="37379"/>
    <cellStyle name="SAPBEXunassignedItem 3 2 2 2 2 2 3 2" xfId="37380"/>
    <cellStyle name="SAPBEXunassignedItem 3 2 2 2 2 2 4" xfId="37381"/>
    <cellStyle name="SAPBEXunassignedItem 3 2 2 2 2 2 4 2" xfId="37382"/>
    <cellStyle name="SAPBEXunassignedItem 3 2 2 2 2 3" xfId="37383"/>
    <cellStyle name="SAPBEXunassignedItem 3 2 2 2 2 3 2" xfId="37384"/>
    <cellStyle name="SAPBEXunassignedItem 3 2 2 2 2 3 2 2" xfId="37385"/>
    <cellStyle name="SAPBEXunassignedItem 3 2 2 2 2 3 3" xfId="37386"/>
    <cellStyle name="SAPBEXunassignedItem 3 2 2 2 2 3 3 2" xfId="37387"/>
    <cellStyle name="SAPBEXunassignedItem 3 2 2 2 2 4" xfId="37388"/>
    <cellStyle name="SAPBEXunassignedItem 3 2 2 2 2 4 2" xfId="37389"/>
    <cellStyle name="SAPBEXunassignedItem 3 2 2 2 2 5" xfId="37390"/>
    <cellStyle name="SAPBEXunassignedItem 3 2 2 2 2 5 2" xfId="37391"/>
    <cellStyle name="SAPBEXunassignedItem 3 2 2 2 3" xfId="37392"/>
    <cellStyle name="SAPBEXunassignedItem 3 2 2 2 3 2" xfId="37393"/>
    <cellStyle name="SAPBEXunassignedItem 3 2 2 2 3 2 2" xfId="37394"/>
    <cellStyle name="SAPBEXunassignedItem 3 2 2 2 3 2 2 2" xfId="37395"/>
    <cellStyle name="SAPBEXunassignedItem 3 2 2 2 3 2 3" xfId="37396"/>
    <cellStyle name="SAPBEXunassignedItem 3 2 2 2 3 2 3 2" xfId="37397"/>
    <cellStyle name="SAPBEXunassignedItem 3 2 2 2 3 3" xfId="37398"/>
    <cellStyle name="SAPBEXunassignedItem 3 2 2 2 3 3 2" xfId="37399"/>
    <cellStyle name="SAPBEXunassignedItem 3 2 2 2 3 4" xfId="37400"/>
    <cellStyle name="SAPBEXunassignedItem 3 2 2 2 3 4 2" xfId="37401"/>
    <cellStyle name="SAPBEXunassignedItem 3 2 2 2 4" xfId="37402"/>
    <cellStyle name="SAPBEXunassignedItem 3 2 2 2 4 2" xfId="37403"/>
    <cellStyle name="SAPBEXunassignedItem 3 2 2 2 4 2 2" xfId="37404"/>
    <cellStyle name="SAPBEXunassignedItem 3 2 2 2 4 3" xfId="37405"/>
    <cellStyle name="SAPBEXunassignedItem 3 2 2 2 4 3 2" xfId="37406"/>
    <cellStyle name="SAPBEXunassignedItem 3 2 2 2 5" xfId="37407"/>
    <cellStyle name="SAPBEXunassignedItem 3 2 2 2 5 2" xfId="37408"/>
    <cellStyle name="SAPBEXunassignedItem 3 2 2 2 6" xfId="37409"/>
    <cellStyle name="SAPBEXunassignedItem 3 2 2 2 6 2" xfId="37410"/>
    <cellStyle name="SAPBEXunassignedItem 3 2 2 3" xfId="37411"/>
    <cellStyle name="SAPBEXunassignedItem 3 2 2 3 2" xfId="37412"/>
    <cellStyle name="SAPBEXunassignedItem 3 2 2 3 2 2" xfId="37413"/>
    <cellStyle name="SAPBEXunassignedItem 3 2 2 3 2 2 2" xfId="37414"/>
    <cellStyle name="SAPBEXunassignedItem 3 2 2 3 2 2 2 2" xfId="37415"/>
    <cellStyle name="SAPBEXunassignedItem 3 2 2 3 2 2 3" xfId="37416"/>
    <cellStyle name="SAPBEXunassignedItem 3 2 2 3 2 2 3 2" xfId="37417"/>
    <cellStyle name="SAPBEXunassignedItem 3 2 2 3 2 3" xfId="37418"/>
    <cellStyle name="SAPBEXunassignedItem 3 2 2 3 2 3 2" xfId="37419"/>
    <cellStyle name="SAPBEXunassignedItem 3 2 2 3 2 4" xfId="37420"/>
    <cellStyle name="SAPBEXunassignedItem 3 2 2 3 2 4 2" xfId="37421"/>
    <cellStyle name="SAPBEXunassignedItem 3 2 2 3 3" xfId="37422"/>
    <cellStyle name="SAPBEXunassignedItem 3 2 2 3 3 2" xfId="37423"/>
    <cellStyle name="SAPBEXunassignedItem 3 2 2 3 3 2 2" xfId="37424"/>
    <cellStyle name="SAPBEXunassignedItem 3 2 2 3 3 3" xfId="37425"/>
    <cellStyle name="SAPBEXunassignedItem 3 2 2 3 3 3 2" xfId="37426"/>
    <cellStyle name="SAPBEXunassignedItem 3 2 2 3 4" xfId="37427"/>
    <cellStyle name="SAPBEXunassignedItem 3 2 2 3 4 2" xfId="37428"/>
    <cellStyle name="SAPBEXunassignedItem 3 2 2 3 5" xfId="37429"/>
    <cellStyle name="SAPBEXunassignedItem 3 2 2 3 5 2" xfId="37430"/>
    <cellStyle name="SAPBEXunassignedItem 3 2 2 4" xfId="37431"/>
    <cellStyle name="SAPBEXunassignedItem 3 2 2 4 2" xfId="37432"/>
    <cellStyle name="SAPBEXunassignedItem 3 2 2 4 2 2" xfId="37433"/>
    <cellStyle name="SAPBEXunassignedItem 3 2 2 4 2 2 2" xfId="37434"/>
    <cellStyle name="SAPBEXunassignedItem 3 2 2 4 2 3" xfId="37435"/>
    <cellStyle name="SAPBEXunassignedItem 3 2 2 4 2 3 2" xfId="37436"/>
    <cellStyle name="SAPBEXunassignedItem 3 2 2 4 3" xfId="37437"/>
    <cellStyle name="SAPBEXunassignedItem 3 2 2 4 3 2" xfId="37438"/>
    <cellStyle name="SAPBEXunassignedItem 3 2 2 4 4" xfId="37439"/>
    <cellStyle name="SAPBEXunassignedItem 3 2 2 4 4 2" xfId="37440"/>
    <cellStyle name="SAPBEXunassignedItem 3 2 2 5" xfId="37441"/>
    <cellStyle name="SAPBEXunassignedItem 3 2 2 5 2" xfId="37442"/>
    <cellStyle name="SAPBEXunassignedItem 3 2 2 5 2 2" xfId="37443"/>
    <cellStyle name="SAPBEXunassignedItem 3 2 2 5 3" xfId="37444"/>
    <cellStyle name="SAPBEXunassignedItem 3 2 2 5 3 2" xfId="37445"/>
    <cellStyle name="SAPBEXunassignedItem 3 2 2 6" xfId="37446"/>
    <cellStyle name="SAPBEXunassignedItem 3 2 2 6 2" xfId="37447"/>
    <cellStyle name="SAPBEXunassignedItem 3 2 2 7" xfId="37448"/>
    <cellStyle name="SAPBEXunassignedItem 3 2 2 7 2" xfId="37449"/>
    <cellStyle name="SAPBEXunassignedItem 3 2 3" xfId="37450"/>
    <cellStyle name="SAPBEXunassignedItem 3 2 3 2" xfId="37451"/>
    <cellStyle name="SAPBEXunassignedItem 3 2 3 2 2" xfId="37452"/>
    <cellStyle name="SAPBEXunassignedItem 3 2 3 2 2 2" xfId="37453"/>
    <cellStyle name="SAPBEXunassignedItem 3 2 3 2 2 2 2" xfId="37454"/>
    <cellStyle name="SAPBEXunassignedItem 3 2 3 2 2 2 2 2" xfId="37455"/>
    <cellStyle name="SAPBEXunassignedItem 3 2 3 2 2 2 3" xfId="37456"/>
    <cellStyle name="SAPBEXunassignedItem 3 2 3 2 2 2 3 2" xfId="37457"/>
    <cellStyle name="SAPBEXunassignedItem 3 2 3 2 2 3" xfId="37458"/>
    <cellStyle name="SAPBEXunassignedItem 3 2 3 2 2 3 2" xfId="37459"/>
    <cellStyle name="SAPBEXunassignedItem 3 2 3 2 2 4" xfId="37460"/>
    <cellStyle name="SAPBEXunassignedItem 3 2 3 2 2 4 2" xfId="37461"/>
    <cellStyle name="SAPBEXunassignedItem 3 2 3 2 3" xfId="37462"/>
    <cellStyle name="SAPBEXunassignedItem 3 2 3 2 3 2" xfId="37463"/>
    <cellStyle name="SAPBEXunassignedItem 3 2 3 2 3 2 2" xfId="37464"/>
    <cellStyle name="SAPBEXunassignedItem 3 2 3 2 3 3" xfId="37465"/>
    <cellStyle name="SAPBEXunassignedItem 3 2 3 2 3 3 2" xfId="37466"/>
    <cellStyle name="SAPBEXunassignedItem 3 2 3 2 4" xfId="37467"/>
    <cellStyle name="SAPBEXunassignedItem 3 2 3 2 4 2" xfId="37468"/>
    <cellStyle name="SAPBEXunassignedItem 3 2 3 2 5" xfId="37469"/>
    <cellStyle name="SAPBEXunassignedItem 3 2 3 2 5 2" xfId="37470"/>
    <cellStyle name="SAPBEXunassignedItem 3 2 3 3" xfId="37471"/>
    <cellStyle name="SAPBEXunassignedItem 3 2 3 3 2" xfId="37472"/>
    <cellStyle name="SAPBEXunassignedItem 3 2 3 3 2 2" xfId="37473"/>
    <cellStyle name="SAPBEXunassignedItem 3 2 3 3 2 2 2" xfId="37474"/>
    <cellStyle name="SAPBEXunassignedItem 3 2 3 3 2 3" xfId="37475"/>
    <cellStyle name="SAPBEXunassignedItem 3 2 3 3 2 3 2" xfId="37476"/>
    <cellStyle name="SAPBEXunassignedItem 3 2 3 3 3" xfId="37477"/>
    <cellStyle name="SAPBEXunassignedItem 3 2 3 3 3 2" xfId="37478"/>
    <cellStyle name="SAPBEXunassignedItem 3 2 3 3 4" xfId="37479"/>
    <cellStyle name="SAPBEXunassignedItem 3 2 3 3 4 2" xfId="37480"/>
    <cellStyle name="SAPBEXunassignedItem 3 2 3 4" xfId="37481"/>
    <cellStyle name="SAPBEXunassignedItem 3 2 3 4 2" xfId="37482"/>
    <cellStyle name="SAPBEXunassignedItem 3 2 3 4 2 2" xfId="37483"/>
    <cellStyle name="SAPBEXunassignedItem 3 2 3 4 3" xfId="37484"/>
    <cellStyle name="SAPBEXunassignedItem 3 2 3 4 3 2" xfId="37485"/>
    <cellStyle name="SAPBEXunassignedItem 3 2 3 5" xfId="37486"/>
    <cellStyle name="SAPBEXunassignedItem 3 2 3 5 2" xfId="37487"/>
    <cellStyle name="SAPBEXunassignedItem 3 2 3 6" xfId="37488"/>
    <cellStyle name="SAPBEXunassignedItem 3 2 3 6 2" xfId="37489"/>
    <cellStyle name="SAPBEXunassignedItem 3 2 4" xfId="37490"/>
    <cellStyle name="SAPBEXunassignedItem 3 2 4 2" xfId="37491"/>
    <cellStyle name="SAPBEXunassignedItem 3 2 4 2 2" xfId="37492"/>
    <cellStyle name="SAPBEXunassignedItem 3 2 4 2 2 2" xfId="37493"/>
    <cellStyle name="SAPBEXunassignedItem 3 2 4 2 2 2 2" xfId="37494"/>
    <cellStyle name="SAPBEXunassignedItem 3 2 4 2 2 3" xfId="37495"/>
    <cellStyle name="SAPBEXunassignedItem 3 2 4 2 2 3 2" xfId="37496"/>
    <cellStyle name="SAPBEXunassignedItem 3 2 4 2 3" xfId="37497"/>
    <cellStyle name="SAPBEXunassignedItem 3 2 4 2 3 2" xfId="37498"/>
    <cellStyle name="SAPBEXunassignedItem 3 2 4 2 4" xfId="37499"/>
    <cellStyle name="SAPBEXunassignedItem 3 2 4 2 4 2" xfId="37500"/>
    <cellStyle name="SAPBEXunassignedItem 3 2 4 3" xfId="37501"/>
    <cellStyle name="SAPBEXunassignedItem 3 2 4 3 2" xfId="37502"/>
    <cellStyle name="SAPBEXunassignedItem 3 2 4 3 2 2" xfId="37503"/>
    <cellStyle name="SAPBEXunassignedItem 3 2 4 3 3" xfId="37504"/>
    <cellStyle name="SAPBEXunassignedItem 3 2 4 3 3 2" xfId="37505"/>
    <cellStyle name="SAPBEXunassignedItem 3 2 4 4" xfId="37506"/>
    <cellStyle name="SAPBEXunassignedItem 3 2 4 4 2" xfId="37507"/>
    <cellStyle name="SAPBEXunassignedItem 3 2 4 5" xfId="37508"/>
    <cellStyle name="SAPBEXunassignedItem 3 2 4 5 2" xfId="37509"/>
    <cellStyle name="SAPBEXunassignedItem 3 2 5" xfId="37510"/>
    <cellStyle name="SAPBEXunassignedItem 3 2 5 2" xfId="37511"/>
    <cellStyle name="SAPBEXunassignedItem 3 2 5 2 2" xfId="37512"/>
    <cellStyle name="SAPBEXunassignedItem 3 2 5 2 2 2" xfId="37513"/>
    <cellStyle name="SAPBEXunassignedItem 3 2 5 2 3" xfId="37514"/>
    <cellStyle name="SAPBEXunassignedItem 3 2 5 2 3 2" xfId="37515"/>
    <cellStyle name="SAPBEXunassignedItem 3 2 5 3" xfId="37516"/>
    <cellStyle name="SAPBEXunassignedItem 3 2 5 3 2" xfId="37517"/>
    <cellStyle name="SAPBEXunassignedItem 3 2 5 4" xfId="37518"/>
    <cellStyle name="SAPBEXunassignedItem 3 2 5 4 2" xfId="37519"/>
    <cellStyle name="SAPBEXunassignedItem 3 2 6" xfId="37520"/>
    <cellStyle name="SAPBEXunassignedItem 3 2 6 2" xfId="37521"/>
    <cellStyle name="SAPBEXunassignedItem 3 2 6 2 2" xfId="37522"/>
    <cellStyle name="SAPBEXunassignedItem 3 2 6 3" xfId="37523"/>
    <cellStyle name="SAPBEXunassignedItem 3 2 6 3 2" xfId="37524"/>
    <cellStyle name="SAPBEXunassignedItem 3 2 7" xfId="37525"/>
    <cellStyle name="SAPBEXunassignedItem 3 2 7 2" xfId="37526"/>
    <cellStyle name="SAPBEXunassignedItem 3 2 8" xfId="37527"/>
    <cellStyle name="SAPBEXunassignedItem 3 2 8 2" xfId="37528"/>
    <cellStyle name="SAPBEXunassignedItem 3 2 9" xfId="37529"/>
    <cellStyle name="SAPBEXunassignedItem 3 3" xfId="37530"/>
    <cellStyle name="SAPBEXunassignedItem 3 3 2" xfId="37531"/>
    <cellStyle name="SAPBEXunassignedItem 3 3 2 2" xfId="37532"/>
    <cellStyle name="SAPBEXunassignedItem 3 3 2 2 2" xfId="37533"/>
    <cellStyle name="SAPBEXunassignedItem 3 3 2 2 2 2" xfId="37534"/>
    <cellStyle name="SAPBEXunassignedItem 3 3 2 2 2 2 2" xfId="37535"/>
    <cellStyle name="SAPBEXunassignedItem 3 3 2 2 2 2 2 2" xfId="37536"/>
    <cellStyle name="SAPBEXunassignedItem 3 3 2 2 2 2 3" xfId="37537"/>
    <cellStyle name="SAPBEXunassignedItem 3 3 2 2 2 2 3 2" xfId="37538"/>
    <cellStyle name="SAPBEXunassignedItem 3 3 2 2 2 3" xfId="37539"/>
    <cellStyle name="SAPBEXunassignedItem 3 3 2 2 2 3 2" xfId="37540"/>
    <cellStyle name="SAPBEXunassignedItem 3 3 2 2 2 4" xfId="37541"/>
    <cellStyle name="SAPBEXunassignedItem 3 3 2 2 2 4 2" xfId="37542"/>
    <cellStyle name="SAPBEXunassignedItem 3 3 2 2 3" xfId="37543"/>
    <cellStyle name="SAPBEXunassignedItem 3 3 2 2 3 2" xfId="37544"/>
    <cellStyle name="SAPBEXunassignedItem 3 3 2 2 3 2 2" xfId="37545"/>
    <cellStyle name="SAPBEXunassignedItem 3 3 2 2 3 3" xfId="37546"/>
    <cellStyle name="SAPBEXunassignedItem 3 3 2 2 3 3 2" xfId="37547"/>
    <cellStyle name="SAPBEXunassignedItem 3 3 2 2 4" xfId="37548"/>
    <cellStyle name="SAPBEXunassignedItem 3 3 2 2 4 2" xfId="37549"/>
    <cellStyle name="SAPBEXunassignedItem 3 3 2 2 5" xfId="37550"/>
    <cellStyle name="SAPBEXunassignedItem 3 3 2 2 5 2" xfId="37551"/>
    <cellStyle name="SAPBEXunassignedItem 3 3 2 3" xfId="37552"/>
    <cellStyle name="SAPBEXunassignedItem 3 3 2 3 2" xfId="37553"/>
    <cellStyle name="SAPBEXunassignedItem 3 3 2 3 2 2" xfId="37554"/>
    <cellStyle name="SAPBEXunassignedItem 3 3 2 3 2 2 2" xfId="37555"/>
    <cellStyle name="SAPBEXunassignedItem 3 3 2 3 2 3" xfId="37556"/>
    <cellStyle name="SAPBEXunassignedItem 3 3 2 3 2 3 2" xfId="37557"/>
    <cellStyle name="SAPBEXunassignedItem 3 3 2 3 3" xfId="37558"/>
    <cellStyle name="SAPBEXunassignedItem 3 3 2 3 3 2" xfId="37559"/>
    <cellStyle name="SAPBEXunassignedItem 3 3 2 3 4" xfId="37560"/>
    <cellStyle name="SAPBEXunassignedItem 3 3 2 3 4 2" xfId="37561"/>
    <cellStyle name="SAPBEXunassignedItem 3 3 2 4" xfId="37562"/>
    <cellStyle name="SAPBEXunassignedItem 3 3 2 4 2" xfId="37563"/>
    <cellStyle name="SAPBEXunassignedItem 3 3 2 4 2 2" xfId="37564"/>
    <cellStyle name="SAPBEXunassignedItem 3 3 2 4 3" xfId="37565"/>
    <cellStyle name="SAPBEXunassignedItem 3 3 2 4 3 2" xfId="37566"/>
    <cellStyle name="SAPBEXunassignedItem 3 3 2 5" xfId="37567"/>
    <cellStyle name="SAPBEXunassignedItem 3 3 2 5 2" xfId="37568"/>
    <cellStyle name="SAPBEXunassignedItem 3 3 2 6" xfId="37569"/>
    <cellStyle name="SAPBEXunassignedItem 3 3 2 6 2" xfId="37570"/>
    <cellStyle name="SAPBEXunassignedItem 3 3 3" xfId="37571"/>
    <cellStyle name="SAPBEXunassignedItem 3 3 3 2" xfId="37572"/>
    <cellStyle name="SAPBEXunassignedItem 3 3 3 2 2" xfId="37573"/>
    <cellStyle name="SAPBEXunassignedItem 3 3 3 2 2 2" xfId="37574"/>
    <cellStyle name="SAPBEXunassignedItem 3 3 3 2 2 2 2" xfId="37575"/>
    <cellStyle name="SAPBEXunassignedItem 3 3 3 2 2 3" xfId="37576"/>
    <cellStyle name="SAPBEXunassignedItem 3 3 3 2 2 3 2" xfId="37577"/>
    <cellStyle name="SAPBEXunassignedItem 3 3 3 2 3" xfId="37578"/>
    <cellStyle name="SAPBEXunassignedItem 3 3 3 2 3 2" xfId="37579"/>
    <cellStyle name="SAPBEXunassignedItem 3 3 3 2 4" xfId="37580"/>
    <cellStyle name="SAPBEXunassignedItem 3 3 3 2 4 2" xfId="37581"/>
    <cellStyle name="SAPBEXunassignedItem 3 3 3 3" xfId="37582"/>
    <cellStyle name="SAPBEXunassignedItem 3 3 3 3 2" xfId="37583"/>
    <cellStyle name="SAPBEXunassignedItem 3 3 3 3 2 2" xfId="37584"/>
    <cellStyle name="SAPBEXunassignedItem 3 3 3 3 3" xfId="37585"/>
    <cellStyle name="SAPBEXunassignedItem 3 3 3 3 3 2" xfId="37586"/>
    <cellStyle name="SAPBEXunassignedItem 3 3 3 4" xfId="37587"/>
    <cellStyle name="SAPBEXunassignedItem 3 3 3 4 2" xfId="37588"/>
    <cellStyle name="SAPBEXunassignedItem 3 3 3 5" xfId="37589"/>
    <cellStyle name="SAPBEXunassignedItem 3 3 3 5 2" xfId="37590"/>
    <cellStyle name="SAPBEXunassignedItem 3 3 4" xfId="37591"/>
    <cellStyle name="SAPBEXunassignedItem 3 3 4 2" xfId="37592"/>
    <cellStyle name="SAPBEXunassignedItem 3 3 4 2 2" xfId="37593"/>
    <cellStyle name="SAPBEXunassignedItem 3 3 4 2 2 2" xfId="37594"/>
    <cellStyle name="SAPBEXunassignedItem 3 3 4 2 3" xfId="37595"/>
    <cellStyle name="SAPBEXunassignedItem 3 3 4 2 3 2" xfId="37596"/>
    <cellStyle name="SAPBEXunassignedItem 3 3 4 3" xfId="37597"/>
    <cellStyle name="SAPBEXunassignedItem 3 3 4 3 2" xfId="37598"/>
    <cellStyle name="SAPBEXunassignedItem 3 3 4 4" xfId="37599"/>
    <cellStyle name="SAPBEXunassignedItem 3 3 4 4 2" xfId="37600"/>
    <cellStyle name="SAPBEXunassignedItem 3 3 5" xfId="37601"/>
    <cellStyle name="SAPBEXunassignedItem 3 3 5 2" xfId="37602"/>
    <cellStyle name="SAPBEXunassignedItem 3 3 5 2 2" xfId="37603"/>
    <cellStyle name="SAPBEXunassignedItem 3 3 5 3" xfId="37604"/>
    <cellStyle name="SAPBEXunassignedItem 3 3 5 3 2" xfId="37605"/>
    <cellStyle name="SAPBEXunassignedItem 3 3 6" xfId="37606"/>
    <cellStyle name="SAPBEXunassignedItem 3 3 6 2" xfId="37607"/>
    <cellStyle name="SAPBEXunassignedItem 3 3 7" xfId="37608"/>
    <cellStyle name="SAPBEXunassignedItem 3 3 7 2" xfId="37609"/>
    <cellStyle name="SAPBEXunassignedItem 3 3 8" xfId="37610"/>
    <cellStyle name="SAPBEXunassignedItem 3 4" xfId="37611"/>
    <cellStyle name="SAPBEXunassignedItem 3 4 2" xfId="37612"/>
    <cellStyle name="SAPBEXunassignedItem 3 4 2 2" xfId="37613"/>
    <cellStyle name="SAPBEXunassignedItem 3 4 2 2 2" xfId="37614"/>
    <cellStyle name="SAPBEXunassignedItem 3 4 2 2 2 2" xfId="37615"/>
    <cellStyle name="SAPBEXunassignedItem 3 4 2 2 2 2 2" xfId="37616"/>
    <cellStyle name="SAPBEXunassignedItem 3 4 2 2 2 2 2 2" xfId="37617"/>
    <cellStyle name="SAPBEXunassignedItem 3 4 2 2 2 2 3" xfId="37618"/>
    <cellStyle name="SAPBEXunassignedItem 3 4 2 2 2 2 3 2" xfId="37619"/>
    <cellStyle name="SAPBEXunassignedItem 3 4 2 2 2 3" xfId="37620"/>
    <cellStyle name="SAPBEXunassignedItem 3 4 2 2 2 3 2" xfId="37621"/>
    <cellStyle name="SAPBEXunassignedItem 3 4 2 2 2 4" xfId="37622"/>
    <cellStyle name="SAPBEXunassignedItem 3 4 2 2 2 4 2" xfId="37623"/>
    <cellStyle name="SAPBEXunassignedItem 3 4 2 2 3" xfId="37624"/>
    <cellStyle name="SAPBEXunassignedItem 3 4 2 2 3 2" xfId="37625"/>
    <cellStyle name="SAPBEXunassignedItem 3 4 2 2 3 2 2" xfId="37626"/>
    <cellStyle name="SAPBEXunassignedItem 3 4 2 2 3 3" xfId="37627"/>
    <cellStyle name="SAPBEXunassignedItem 3 4 2 2 3 3 2" xfId="37628"/>
    <cellStyle name="SAPBEXunassignedItem 3 4 2 2 4" xfId="37629"/>
    <cellStyle name="SAPBEXunassignedItem 3 4 2 2 4 2" xfId="37630"/>
    <cellStyle name="SAPBEXunassignedItem 3 4 2 2 5" xfId="37631"/>
    <cellStyle name="SAPBEXunassignedItem 3 4 2 2 5 2" xfId="37632"/>
    <cellStyle name="SAPBEXunassignedItem 3 4 2 3" xfId="37633"/>
    <cellStyle name="SAPBEXunassignedItem 3 4 2 3 2" xfId="37634"/>
    <cellStyle name="SAPBEXunassignedItem 3 4 2 3 2 2" xfId="37635"/>
    <cellStyle name="SAPBEXunassignedItem 3 4 2 3 2 2 2" xfId="37636"/>
    <cellStyle name="SAPBEXunassignedItem 3 4 2 3 2 3" xfId="37637"/>
    <cellStyle name="SAPBEXunassignedItem 3 4 2 3 2 3 2" xfId="37638"/>
    <cellStyle name="SAPBEXunassignedItem 3 4 2 3 3" xfId="37639"/>
    <cellStyle name="SAPBEXunassignedItem 3 4 2 3 3 2" xfId="37640"/>
    <cellStyle name="SAPBEXunassignedItem 3 4 2 3 4" xfId="37641"/>
    <cellStyle name="SAPBEXunassignedItem 3 4 2 3 4 2" xfId="37642"/>
    <cellStyle name="SAPBEXunassignedItem 3 4 2 4" xfId="37643"/>
    <cellStyle name="SAPBEXunassignedItem 3 4 2 4 2" xfId="37644"/>
    <cellStyle name="SAPBEXunassignedItem 3 4 2 4 2 2" xfId="37645"/>
    <cellStyle name="SAPBEXunassignedItem 3 4 2 4 3" xfId="37646"/>
    <cellStyle name="SAPBEXunassignedItem 3 4 2 4 3 2" xfId="37647"/>
    <cellStyle name="SAPBEXunassignedItem 3 4 2 5" xfId="37648"/>
    <cellStyle name="SAPBEXunassignedItem 3 4 2 5 2" xfId="37649"/>
    <cellStyle name="SAPBEXunassignedItem 3 4 2 6" xfId="37650"/>
    <cellStyle name="SAPBEXunassignedItem 3 4 2 6 2" xfId="37651"/>
    <cellStyle name="SAPBEXunassignedItem 3 4 3" xfId="37652"/>
    <cellStyle name="SAPBEXunassignedItem 3 4 3 2" xfId="37653"/>
    <cellStyle name="SAPBEXunassignedItem 3 4 3 2 2" xfId="37654"/>
    <cellStyle name="SAPBEXunassignedItem 3 4 3 2 2 2" xfId="37655"/>
    <cellStyle name="SAPBEXunassignedItem 3 4 3 2 2 2 2" xfId="37656"/>
    <cellStyle name="SAPBEXunassignedItem 3 4 3 2 2 3" xfId="37657"/>
    <cellStyle name="SAPBEXunassignedItem 3 4 3 2 2 3 2" xfId="37658"/>
    <cellStyle name="SAPBEXunassignedItem 3 4 3 2 3" xfId="37659"/>
    <cellStyle name="SAPBEXunassignedItem 3 4 3 2 3 2" xfId="37660"/>
    <cellStyle name="SAPBEXunassignedItem 3 4 3 2 4" xfId="37661"/>
    <cellStyle name="SAPBEXunassignedItem 3 4 3 2 4 2" xfId="37662"/>
    <cellStyle name="SAPBEXunassignedItem 3 4 3 3" xfId="37663"/>
    <cellStyle name="SAPBEXunassignedItem 3 4 3 3 2" xfId="37664"/>
    <cellStyle name="SAPBEXunassignedItem 3 4 3 3 2 2" xfId="37665"/>
    <cellStyle name="SAPBEXunassignedItem 3 4 3 3 3" xfId="37666"/>
    <cellStyle name="SAPBEXunassignedItem 3 4 3 3 3 2" xfId="37667"/>
    <cellStyle name="SAPBEXunassignedItem 3 4 3 4" xfId="37668"/>
    <cellStyle name="SAPBEXunassignedItem 3 4 3 4 2" xfId="37669"/>
    <cellStyle name="SAPBEXunassignedItem 3 4 3 5" xfId="37670"/>
    <cellStyle name="SAPBEXunassignedItem 3 4 3 5 2" xfId="37671"/>
    <cellStyle name="SAPBEXunassignedItem 3 4 4" xfId="37672"/>
    <cellStyle name="SAPBEXunassignedItem 3 4 4 2" xfId="37673"/>
    <cellStyle name="SAPBEXunassignedItem 3 4 4 2 2" xfId="37674"/>
    <cellStyle name="SAPBEXunassignedItem 3 4 4 2 2 2" xfId="37675"/>
    <cellStyle name="SAPBEXunassignedItem 3 4 4 2 3" xfId="37676"/>
    <cellStyle name="SAPBEXunassignedItem 3 4 4 2 3 2" xfId="37677"/>
    <cellStyle name="SAPBEXunassignedItem 3 4 4 3" xfId="37678"/>
    <cellStyle name="SAPBEXunassignedItem 3 4 4 3 2" xfId="37679"/>
    <cellStyle name="SAPBEXunassignedItem 3 4 4 4" xfId="37680"/>
    <cellStyle name="SAPBEXunassignedItem 3 4 4 4 2" xfId="37681"/>
    <cellStyle name="SAPBEXunassignedItem 3 4 5" xfId="37682"/>
    <cellStyle name="SAPBEXunassignedItem 3 4 5 2" xfId="37683"/>
    <cellStyle name="SAPBEXunassignedItem 3 4 5 2 2" xfId="37684"/>
    <cellStyle name="SAPBEXunassignedItem 3 4 5 3" xfId="37685"/>
    <cellStyle name="SAPBEXunassignedItem 3 4 5 3 2" xfId="37686"/>
    <cellStyle name="SAPBEXunassignedItem 3 4 6" xfId="37687"/>
    <cellStyle name="SAPBEXunassignedItem 3 4 6 2" xfId="37688"/>
    <cellStyle name="SAPBEXunassignedItem 3 4 7" xfId="37689"/>
    <cellStyle name="SAPBEXunassignedItem 3 4 7 2" xfId="37690"/>
    <cellStyle name="SAPBEXunassignedItem 3 4 8" xfId="37691"/>
    <cellStyle name="SAPBEXunassignedItem 3 5" xfId="37692"/>
    <cellStyle name="SAPBEXunassignedItem 3 5 2" xfId="37693"/>
    <cellStyle name="SAPBEXunassignedItem 3 5 2 2" xfId="37694"/>
    <cellStyle name="SAPBEXunassignedItem 3 5 2 2 2" xfId="37695"/>
    <cellStyle name="SAPBEXunassignedItem 3 5 2 3" xfId="37696"/>
    <cellStyle name="SAPBEXunassignedItem 3 5 2 3 2" xfId="37697"/>
    <cellStyle name="SAPBEXunassignedItem 3 5 3" xfId="37698"/>
    <cellStyle name="SAPBEXunassignedItem 3 5 3 2" xfId="37699"/>
    <cellStyle name="SAPBEXunassignedItem 3 5 4" xfId="37700"/>
    <cellStyle name="SAPBEXunassignedItem 3 5 4 2" xfId="37701"/>
    <cellStyle name="SAPBEXunassignedItem 3 5 5" xfId="37702"/>
    <cellStyle name="SAPBEXunassignedItem 3 6" xfId="37703"/>
    <cellStyle name="SAPBEXunassignedItem 3 6 2" xfId="37704"/>
    <cellStyle name="SAPBEXunassignedItem 3 7" xfId="37705"/>
    <cellStyle name="SAPBEXunassignedItem 3 7 2" xfId="37706"/>
    <cellStyle name="SAPBEXunassignedItem 3 8" xfId="37707"/>
    <cellStyle name="SAPBEXunassignedItem 4" xfId="37708"/>
    <cellStyle name="SAPBEXunassignedItem 4 2" xfId="37709"/>
    <cellStyle name="SAPBEXunassignedItem 4 2 2" xfId="37710"/>
    <cellStyle name="SAPBEXunassignedItem 4 2 2 2" xfId="37711"/>
    <cellStyle name="SAPBEXunassignedItem 4 2 2 2 2" xfId="37712"/>
    <cellStyle name="SAPBEXunassignedItem 4 2 2 2 2 2" xfId="37713"/>
    <cellStyle name="SAPBEXunassignedItem 4 2 2 2 2 2 2" xfId="37714"/>
    <cellStyle name="SAPBEXunassignedItem 4 2 2 2 2 2 2 2" xfId="37715"/>
    <cellStyle name="SAPBEXunassignedItem 4 2 2 2 2 2 3" xfId="37716"/>
    <cellStyle name="SAPBEXunassignedItem 4 2 2 2 2 2 3 2" xfId="37717"/>
    <cellStyle name="SAPBEXunassignedItem 4 2 2 2 2 3" xfId="37718"/>
    <cellStyle name="SAPBEXunassignedItem 4 2 2 2 2 3 2" xfId="37719"/>
    <cellStyle name="SAPBEXunassignedItem 4 2 2 2 2 4" xfId="37720"/>
    <cellStyle name="SAPBEXunassignedItem 4 2 2 2 2 4 2" xfId="37721"/>
    <cellStyle name="SAPBEXunassignedItem 4 2 2 2 3" xfId="37722"/>
    <cellStyle name="SAPBEXunassignedItem 4 2 2 2 3 2" xfId="37723"/>
    <cellStyle name="SAPBEXunassignedItem 4 2 2 2 3 2 2" xfId="37724"/>
    <cellStyle name="SAPBEXunassignedItem 4 2 2 2 3 3" xfId="37725"/>
    <cellStyle name="SAPBEXunassignedItem 4 2 2 2 3 3 2" xfId="37726"/>
    <cellStyle name="SAPBEXunassignedItem 4 2 2 2 4" xfId="37727"/>
    <cellStyle name="SAPBEXunassignedItem 4 2 2 2 4 2" xfId="37728"/>
    <cellStyle name="SAPBEXunassignedItem 4 2 2 2 5" xfId="37729"/>
    <cellStyle name="SAPBEXunassignedItem 4 2 2 2 5 2" xfId="37730"/>
    <cellStyle name="SAPBEXunassignedItem 4 2 2 3" xfId="37731"/>
    <cellStyle name="SAPBEXunassignedItem 4 2 2 3 2" xfId="37732"/>
    <cellStyle name="SAPBEXunassignedItem 4 2 2 3 2 2" xfId="37733"/>
    <cellStyle name="SAPBEXunassignedItem 4 2 2 3 2 2 2" xfId="37734"/>
    <cellStyle name="SAPBEXunassignedItem 4 2 2 3 2 3" xfId="37735"/>
    <cellStyle name="SAPBEXunassignedItem 4 2 2 3 2 3 2" xfId="37736"/>
    <cellStyle name="SAPBEXunassignedItem 4 2 2 3 3" xfId="37737"/>
    <cellStyle name="SAPBEXunassignedItem 4 2 2 3 3 2" xfId="37738"/>
    <cellStyle name="SAPBEXunassignedItem 4 2 2 3 4" xfId="37739"/>
    <cellStyle name="SAPBEXunassignedItem 4 2 2 3 4 2" xfId="37740"/>
    <cellStyle name="SAPBEXunassignedItem 4 2 2 4" xfId="37741"/>
    <cellStyle name="SAPBEXunassignedItem 4 2 2 4 2" xfId="37742"/>
    <cellStyle name="SAPBEXunassignedItem 4 2 2 4 2 2" xfId="37743"/>
    <cellStyle name="SAPBEXunassignedItem 4 2 2 4 3" xfId="37744"/>
    <cellStyle name="SAPBEXunassignedItem 4 2 2 4 3 2" xfId="37745"/>
    <cellStyle name="SAPBEXunassignedItem 4 2 2 5" xfId="37746"/>
    <cellStyle name="SAPBEXunassignedItem 4 2 2 5 2" xfId="37747"/>
    <cellStyle name="SAPBEXunassignedItem 4 2 2 6" xfId="37748"/>
    <cellStyle name="SAPBEXunassignedItem 4 2 2 6 2" xfId="37749"/>
    <cellStyle name="SAPBEXunassignedItem 4 2 3" xfId="37750"/>
    <cellStyle name="SAPBEXunassignedItem 4 2 3 2" xfId="37751"/>
    <cellStyle name="SAPBEXunassignedItem 4 2 3 2 2" xfId="37752"/>
    <cellStyle name="SAPBEXunassignedItem 4 2 3 2 2 2" xfId="37753"/>
    <cellStyle name="SAPBEXunassignedItem 4 2 3 2 2 2 2" xfId="37754"/>
    <cellStyle name="SAPBEXunassignedItem 4 2 3 2 2 3" xfId="37755"/>
    <cellStyle name="SAPBEXunassignedItem 4 2 3 2 2 3 2" xfId="37756"/>
    <cellStyle name="SAPBEXunassignedItem 4 2 3 2 3" xfId="37757"/>
    <cellStyle name="SAPBEXunassignedItem 4 2 3 2 3 2" xfId="37758"/>
    <cellStyle name="SAPBEXunassignedItem 4 2 3 2 4" xfId="37759"/>
    <cellStyle name="SAPBEXunassignedItem 4 2 3 2 4 2" xfId="37760"/>
    <cellStyle name="SAPBEXunassignedItem 4 2 3 3" xfId="37761"/>
    <cellStyle name="SAPBEXunassignedItem 4 2 3 3 2" xfId="37762"/>
    <cellStyle name="SAPBEXunassignedItem 4 2 3 3 2 2" xfId="37763"/>
    <cellStyle name="SAPBEXunassignedItem 4 2 3 3 3" xfId="37764"/>
    <cellStyle name="SAPBEXunassignedItem 4 2 3 3 3 2" xfId="37765"/>
    <cellStyle name="SAPBEXunassignedItem 4 2 3 4" xfId="37766"/>
    <cellStyle name="SAPBEXunassignedItem 4 2 3 4 2" xfId="37767"/>
    <cellStyle name="SAPBEXunassignedItem 4 2 3 5" xfId="37768"/>
    <cellStyle name="SAPBEXunassignedItem 4 2 3 5 2" xfId="37769"/>
    <cellStyle name="SAPBEXunassignedItem 4 2 4" xfId="37770"/>
    <cellStyle name="SAPBEXunassignedItem 4 2 4 2" xfId="37771"/>
    <cellStyle name="SAPBEXunassignedItem 4 2 4 2 2" xfId="37772"/>
    <cellStyle name="SAPBEXunassignedItem 4 2 4 2 2 2" xfId="37773"/>
    <cellStyle name="SAPBEXunassignedItem 4 2 4 2 3" xfId="37774"/>
    <cellStyle name="SAPBEXunassignedItem 4 2 4 2 3 2" xfId="37775"/>
    <cellStyle name="SAPBEXunassignedItem 4 2 4 3" xfId="37776"/>
    <cellStyle name="SAPBEXunassignedItem 4 2 4 3 2" xfId="37777"/>
    <cellStyle name="SAPBEXunassignedItem 4 2 4 4" xfId="37778"/>
    <cellStyle name="SAPBEXunassignedItem 4 2 4 4 2" xfId="37779"/>
    <cellStyle name="SAPBEXunassignedItem 4 2 5" xfId="37780"/>
    <cellStyle name="SAPBEXunassignedItem 4 2 5 2" xfId="37781"/>
    <cellStyle name="SAPBEXunassignedItem 4 2 5 2 2" xfId="37782"/>
    <cellStyle name="SAPBEXunassignedItem 4 2 5 3" xfId="37783"/>
    <cellStyle name="SAPBEXunassignedItem 4 2 5 3 2" xfId="37784"/>
    <cellStyle name="SAPBEXunassignedItem 4 2 6" xfId="37785"/>
    <cellStyle name="SAPBEXunassignedItem 4 2 6 2" xfId="37786"/>
    <cellStyle name="SAPBEXunassignedItem 4 2 7" xfId="37787"/>
    <cellStyle name="SAPBEXunassignedItem 4 2 7 2" xfId="37788"/>
    <cellStyle name="SAPBEXunassignedItem 4 2 8" xfId="37789"/>
    <cellStyle name="SAPBEXunassignedItem 4 3" xfId="37790"/>
    <cellStyle name="SAPBEXunassignedItem 4 3 2" xfId="37791"/>
    <cellStyle name="SAPBEXunassignedItem 4 3 2 2" xfId="37792"/>
    <cellStyle name="SAPBEXunassignedItem 4 3 2 2 2" xfId="37793"/>
    <cellStyle name="SAPBEXunassignedItem 4 3 2 2 2 2" xfId="37794"/>
    <cellStyle name="SAPBEXunassignedItem 4 3 2 2 2 2 2" xfId="37795"/>
    <cellStyle name="SAPBEXunassignedItem 4 3 2 2 2 3" xfId="37796"/>
    <cellStyle name="SAPBEXunassignedItem 4 3 2 2 2 3 2" xfId="37797"/>
    <cellStyle name="SAPBEXunassignedItem 4 3 2 2 3" xfId="37798"/>
    <cellStyle name="SAPBEXunassignedItem 4 3 2 2 3 2" xfId="37799"/>
    <cellStyle name="SAPBEXunassignedItem 4 3 2 2 4" xfId="37800"/>
    <cellStyle name="SAPBEXunassignedItem 4 3 2 2 4 2" xfId="37801"/>
    <cellStyle name="SAPBEXunassignedItem 4 3 2 3" xfId="37802"/>
    <cellStyle name="SAPBEXunassignedItem 4 3 2 3 2" xfId="37803"/>
    <cellStyle name="SAPBEXunassignedItem 4 3 2 3 2 2" xfId="37804"/>
    <cellStyle name="SAPBEXunassignedItem 4 3 2 3 3" xfId="37805"/>
    <cellStyle name="SAPBEXunassignedItem 4 3 2 3 3 2" xfId="37806"/>
    <cellStyle name="SAPBEXunassignedItem 4 3 2 4" xfId="37807"/>
    <cellStyle name="SAPBEXunassignedItem 4 3 2 4 2" xfId="37808"/>
    <cellStyle name="SAPBEXunassignedItem 4 3 2 5" xfId="37809"/>
    <cellStyle name="SAPBEXunassignedItem 4 3 2 5 2" xfId="37810"/>
    <cellStyle name="SAPBEXunassignedItem 4 3 3" xfId="37811"/>
    <cellStyle name="SAPBEXunassignedItem 4 3 3 2" xfId="37812"/>
    <cellStyle name="SAPBEXunassignedItem 4 3 3 2 2" xfId="37813"/>
    <cellStyle name="SAPBEXunassignedItem 4 3 3 2 2 2" xfId="37814"/>
    <cellStyle name="SAPBEXunassignedItem 4 3 3 2 3" xfId="37815"/>
    <cellStyle name="SAPBEXunassignedItem 4 3 3 2 3 2" xfId="37816"/>
    <cellStyle name="SAPBEXunassignedItem 4 3 3 3" xfId="37817"/>
    <cellStyle name="SAPBEXunassignedItem 4 3 3 3 2" xfId="37818"/>
    <cellStyle name="SAPBEXunassignedItem 4 3 3 4" xfId="37819"/>
    <cellStyle name="SAPBEXunassignedItem 4 3 3 4 2" xfId="37820"/>
    <cellStyle name="SAPBEXunassignedItem 4 3 4" xfId="37821"/>
    <cellStyle name="SAPBEXunassignedItem 4 3 4 2" xfId="37822"/>
    <cellStyle name="SAPBEXunassignedItem 4 3 4 2 2" xfId="37823"/>
    <cellStyle name="SAPBEXunassignedItem 4 3 4 3" xfId="37824"/>
    <cellStyle name="SAPBEXunassignedItem 4 3 4 3 2" xfId="37825"/>
    <cellStyle name="SAPBEXunassignedItem 4 3 5" xfId="37826"/>
    <cellStyle name="SAPBEXunassignedItem 4 3 5 2" xfId="37827"/>
    <cellStyle name="SAPBEXunassignedItem 4 3 6" xfId="37828"/>
    <cellStyle name="SAPBEXunassignedItem 4 3 6 2" xfId="37829"/>
    <cellStyle name="SAPBEXunassignedItem 4 3 7" xfId="37830"/>
    <cellStyle name="SAPBEXunassignedItem 4 4" xfId="37831"/>
    <cellStyle name="SAPBEXunassignedItem 4 4 2" xfId="37832"/>
    <cellStyle name="SAPBEXunassignedItem 4 4 2 2" xfId="37833"/>
    <cellStyle name="SAPBEXunassignedItem 4 4 2 2 2" xfId="37834"/>
    <cellStyle name="SAPBEXunassignedItem 4 4 2 2 2 2" xfId="37835"/>
    <cellStyle name="SAPBEXunassignedItem 4 4 2 2 3" xfId="37836"/>
    <cellStyle name="SAPBEXunassignedItem 4 4 2 2 3 2" xfId="37837"/>
    <cellStyle name="SAPBEXunassignedItem 4 4 2 3" xfId="37838"/>
    <cellStyle name="SAPBEXunassignedItem 4 4 2 3 2" xfId="37839"/>
    <cellStyle name="SAPBEXunassignedItem 4 4 2 4" xfId="37840"/>
    <cellStyle name="SAPBEXunassignedItem 4 4 2 4 2" xfId="37841"/>
    <cellStyle name="SAPBEXunassignedItem 4 4 3" xfId="37842"/>
    <cellStyle name="SAPBEXunassignedItem 4 4 3 2" xfId="37843"/>
    <cellStyle name="SAPBEXunassignedItem 4 4 3 2 2" xfId="37844"/>
    <cellStyle name="SAPBEXunassignedItem 4 4 3 3" xfId="37845"/>
    <cellStyle name="SAPBEXunassignedItem 4 4 3 3 2" xfId="37846"/>
    <cellStyle name="SAPBEXunassignedItem 4 4 4" xfId="37847"/>
    <cellStyle name="SAPBEXunassignedItem 4 4 4 2" xfId="37848"/>
    <cellStyle name="SAPBEXunassignedItem 4 4 5" xfId="37849"/>
    <cellStyle name="SAPBEXunassignedItem 4 4 5 2" xfId="37850"/>
    <cellStyle name="SAPBEXunassignedItem 4 4 6" xfId="37851"/>
    <cellStyle name="SAPBEXunassignedItem 4 5" xfId="37852"/>
    <cellStyle name="SAPBEXunassignedItem 4 5 2" xfId="37853"/>
    <cellStyle name="SAPBEXunassignedItem 4 5 2 2" xfId="37854"/>
    <cellStyle name="SAPBEXunassignedItem 4 5 2 2 2" xfId="37855"/>
    <cellStyle name="SAPBEXunassignedItem 4 5 2 3" xfId="37856"/>
    <cellStyle name="SAPBEXunassignedItem 4 5 2 3 2" xfId="37857"/>
    <cellStyle name="SAPBEXunassignedItem 4 5 3" xfId="37858"/>
    <cellStyle name="SAPBEXunassignedItem 4 5 3 2" xfId="37859"/>
    <cellStyle name="SAPBEXunassignedItem 4 5 4" xfId="37860"/>
    <cellStyle name="SAPBEXunassignedItem 4 5 4 2" xfId="37861"/>
    <cellStyle name="SAPBEXunassignedItem 4 5 5" xfId="37862"/>
    <cellStyle name="SAPBEXunassignedItem 4 6" xfId="37863"/>
    <cellStyle name="SAPBEXunassignedItem 4 6 2" xfId="37864"/>
    <cellStyle name="SAPBEXunassignedItem 4 6 2 2" xfId="37865"/>
    <cellStyle name="SAPBEXunassignedItem 4 6 3" xfId="37866"/>
    <cellStyle name="SAPBEXunassignedItem 4 6 3 2" xfId="37867"/>
    <cellStyle name="SAPBEXunassignedItem 4 7" xfId="37868"/>
    <cellStyle name="SAPBEXunassignedItem 4 7 2" xfId="37869"/>
    <cellStyle name="SAPBEXunassignedItem 4 8" xfId="37870"/>
    <cellStyle name="SAPBEXunassignedItem 4 8 2" xfId="37871"/>
    <cellStyle name="SAPBEXunassignedItem 4 9" xfId="37872"/>
    <cellStyle name="SAPBEXunassignedItem 5" xfId="37873"/>
    <cellStyle name="SAPBEXunassignedItem 5 2" xfId="37874"/>
    <cellStyle name="SAPBEXunassignedItem 5 2 2" xfId="37875"/>
    <cellStyle name="SAPBEXunassignedItem 5 2 2 2" xfId="37876"/>
    <cellStyle name="SAPBEXunassignedItem 5 2 2 2 2" xfId="37877"/>
    <cellStyle name="SAPBEXunassignedItem 5 2 2 2 2 2" xfId="37878"/>
    <cellStyle name="SAPBEXunassignedItem 5 2 2 2 2 2 2" xfId="37879"/>
    <cellStyle name="SAPBEXunassignedItem 5 2 2 2 2 3" xfId="37880"/>
    <cellStyle name="SAPBEXunassignedItem 5 2 2 2 2 3 2" xfId="37881"/>
    <cellStyle name="SAPBEXunassignedItem 5 2 2 2 3" xfId="37882"/>
    <cellStyle name="SAPBEXunassignedItem 5 2 2 2 3 2" xfId="37883"/>
    <cellStyle name="SAPBEXunassignedItem 5 2 2 2 4" xfId="37884"/>
    <cellStyle name="SAPBEXunassignedItem 5 2 2 2 4 2" xfId="37885"/>
    <cellStyle name="SAPBEXunassignedItem 5 2 2 3" xfId="37886"/>
    <cellStyle name="SAPBEXunassignedItem 5 2 2 3 2" xfId="37887"/>
    <cellStyle name="SAPBEXunassignedItem 5 2 2 3 2 2" xfId="37888"/>
    <cellStyle name="SAPBEXunassignedItem 5 2 2 3 3" xfId="37889"/>
    <cellStyle name="SAPBEXunassignedItem 5 2 2 3 3 2" xfId="37890"/>
    <cellStyle name="SAPBEXunassignedItem 5 2 2 4" xfId="37891"/>
    <cellStyle name="SAPBEXunassignedItem 5 2 2 4 2" xfId="37892"/>
    <cellStyle name="SAPBEXunassignedItem 5 2 2 5" xfId="37893"/>
    <cellStyle name="SAPBEXunassignedItem 5 2 2 5 2" xfId="37894"/>
    <cellStyle name="SAPBEXunassignedItem 5 2 3" xfId="37895"/>
    <cellStyle name="SAPBEXunassignedItem 5 2 3 2" xfId="37896"/>
    <cellStyle name="SAPBEXunassignedItem 5 2 3 2 2" xfId="37897"/>
    <cellStyle name="SAPBEXunassignedItem 5 2 3 2 2 2" xfId="37898"/>
    <cellStyle name="SAPBEXunassignedItem 5 2 3 2 3" xfId="37899"/>
    <cellStyle name="SAPBEXunassignedItem 5 2 3 2 3 2" xfId="37900"/>
    <cellStyle name="SAPBEXunassignedItem 5 2 3 3" xfId="37901"/>
    <cellStyle name="SAPBEXunassignedItem 5 2 3 3 2" xfId="37902"/>
    <cellStyle name="SAPBEXunassignedItem 5 2 3 4" xfId="37903"/>
    <cellStyle name="SAPBEXunassignedItem 5 2 3 4 2" xfId="37904"/>
    <cellStyle name="SAPBEXunassignedItem 5 2 4" xfId="37905"/>
    <cellStyle name="SAPBEXunassignedItem 5 2 4 2" xfId="37906"/>
    <cellStyle name="SAPBEXunassignedItem 5 2 4 2 2" xfId="37907"/>
    <cellStyle name="SAPBEXunassignedItem 5 2 4 3" xfId="37908"/>
    <cellStyle name="SAPBEXunassignedItem 5 2 4 3 2" xfId="37909"/>
    <cellStyle name="SAPBEXunassignedItem 5 2 5" xfId="37910"/>
    <cellStyle name="SAPBEXunassignedItem 5 2 5 2" xfId="37911"/>
    <cellStyle name="SAPBEXunassignedItem 5 2 6" xfId="37912"/>
    <cellStyle name="SAPBEXunassignedItem 5 2 6 2" xfId="37913"/>
    <cellStyle name="SAPBEXunassignedItem 5 2 7" xfId="37914"/>
    <cellStyle name="SAPBEXunassignedItem 5 3" xfId="37915"/>
    <cellStyle name="SAPBEXunassignedItem 5 3 2" xfId="37916"/>
    <cellStyle name="SAPBEXunassignedItem 5 3 2 2" xfId="37917"/>
    <cellStyle name="SAPBEXunassignedItem 5 3 2 2 2" xfId="37918"/>
    <cellStyle name="SAPBEXunassignedItem 5 3 2 2 2 2" xfId="37919"/>
    <cellStyle name="SAPBEXunassignedItem 5 3 2 2 3" xfId="37920"/>
    <cellStyle name="SAPBEXunassignedItem 5 3 2 2 3 2" xfId="37921"/>
    <cellStyle name="SAPBEXunassignedItem 5 3 2 3" xfId="37922"/>
    <cellStyle name="SAPBEXunassignedItem 5 3 2 3 2" xfId="37923"/>
    <cellStyle name="SAPBEXunassignedItem 5 3 2 4" xfId="37924"/>
    <cellStyle name="SAPBEXunassignedItem 5 3 2 4 2" xfId="37925"/>
    <cellStyle name="SAPBEXunassignedItem 5 3 3" xfId="37926"/>
    <cellStyle name="SAPBEXunassignedItem 5 3 3 2" xfId="37927"/>
    <cellStyle name="SAPBEXunassignedItem 5 3 3 2 2" xfId="37928"/>
    <cellStyle name="SAPBEXunassignedItem 5 3 3 3" xfId="37929"/>
    <cellStyle name="SAPBEXunassignedItem 5 3 3 3 2" xfId="37930"/>
    <cellStyle name="SAPBEXunassignedItem 5 3 4" xfId="37931"/>
    <cellStyle name="SAPBEXunassignedItem 5 3 4 2" xfId="37932"/>
    <cellStyle name="SAPBEXunassignedItem 5 3 5" xfId="37933"/>
    <cellStyle name="SAPBEXunassignedItem 5 3 5 2" xfId="37934"/>
    <cellStyle name="SAPBEXunassignedItem 5 3 6" xfId="37935"/>
    <cellStyle name="SAPBEXunassignedItem 5 4" xfId="37936"/>
    <cellStyle name="SAPBEXunassignedItem 5 4 2" xfId="37937"/>
    <cellStyle name="SAPBEXunassignedItem 5 4 2 2" xfId="37938"/>
    <cellStyle name="SAPBEXunassignedItem 5 4 2 2 2" xfId="37939"/>
    <cellStyle name="SAPBEXunassignedItem 5 4 2 3" xfId="37940"/>
    <cellStyle name="SAPBEXunassignedItem 5 4 2 3 2" xfId="37941"/>
    <cellStyle name="SAPBEXunassignedItem 5 4 3" xfId="37942"/>
    <cellStyle name="SAPBEXunassignedItem 5 4 3 2" xfId="37943"/>
    <cellStyle name="SAPBEXunassignedItem 5 4 4" xfId="37944"/>
    <cellStyle name="SAPBEXunassignedItem 5 4 4 2" xfId="37945"/>
    <cellStyle name="SAPBEXunassignedItem 5 4 5" xfId="37946"/>
    <cellStyle name="SAPBEXunassignedItem 5 5" xfId="37947"/>
    <cellStyle name="SAPBEXunassignedItem 5 5 2" xfId="37948"/>
    <cellStyle name="SAPBEXunassignedItem 5 5 2 2" xfId="37949"/>
    <cellStyle name="SAPBEXunassignedItem 5 5 3" xfId="37950"/>
    <cellStyle name="SAPBEXunassignedItem 5 5 3 2" xfId="37951"/>
    <cellStyle name="SAPBEXunassignedItem 5 5 4" xfId="37952"/>
    <cellStyle name="SAPBEXunassignedItem 5 6" xfId="37953"/>
    <cellStyle name="SAPBEXunassignedItem 5 6 2" xfId="37954"/>
    <cellStyle name="SAPBEXunassignedItem 5 7" xfId="37955"/>
    <cellStyle name="SAPBEXunassignedItem 5 7 2" xfId="37956"/>
    <cellStyle name="SAPBEXunassignedItem 5 8" xfId="37957"/>
    <cellStyle name="SAPBEXunassignedItem 6" xfId="37958"/>
    <cellStyle name="SAPBEXunassignedItem 6 2" xfId="37959"/>
    <cellStyle name="SAPBEXunassignedItem 6 2 2" xfId="37960"/>
    <cellStyle name="SAPBEXunassignedItem 6 2 2 2" xfId="37961"/>
    <cellStyle name="SAPBEXunassignedItem 6 2 2 2 2" xfId="37962"/>
    <cellStyle name="SAPBEXunassignedItem 6 2 2 2 2 2" xfId="37963"/>
    <cellStyle name="SAPBEXunassignedItem 6 2 2 2 2 2 2" xfId="37964"/>
    <cellStyle name="SAPBEXunassignedItem 6 2 2 2 2 3" xfId="37965"/>
    <cellStyle name="SAPBEXunassignedItem 6 2 2 2 2 3 2" xfId="37966"/>
    <cellStyle name="SAPBEXunassignedItem 6 2 2 2 3" xfId="37967"/>
    <cellStyle name="SAPBEXunassignedItem 6 2 2 2 3 2" xfId="37968"/>
    <cellStyle name="SAPBEXunassignedItem 6 2 2 2 4" xfId="37969"/>
    <cellStyle name="SAPBEXunassignedItem 6 2 2 2 4 2" xfId="37970"/>
    <cellStyle name="SAPBEXunassignedItem 6 2 2 3" xfId="37971"/>
    <cellStyle name="SAPBEXunassignedItem 6 2 2 3 2" xfId="37972"/>
    <cellStyle name="SAPBEXunassignedItem 6 2 2 3 2 2" xfId="37973"/>
    <cellStyle name="SAPBEXunassignedItem 6 2 2 3 3" xfId="37974"/>
    <cellStyle name="SAPBEXunassignedItem 6 2 2 3 3 2" xfId="37975"/>
    <cellStyle name="SAPBEXunassignedItem 6 2 2 4" xfId="37976"/>
    <cellStyle name="SAPBEXunassignedItem 6 2 2 4 2" xfId="37977"/>
    <cellStyle name="SAPBEXunassignedItem 6 2 2 5" xfId="37978"/>
    <cellStyle name="SAPBEXunassignedItem 6 2 2 5 2" xfId="37979"/>
    <cellStyle name="SAPBEXunassignedItem 6 2 3" xfId="37980"/>
    <cellStyle name="SAPBEXunassignedItem 6 2 3 2" xfId="37981"/>
    <cellStyle name="SAPBEXunassignedItem 6 2 3 2 2" xfId="37982"/>
    <cellStyle name="SAPBEXunassignedItem 6 2 3 2 2 2" xfId="37983"/>
    <cellStyle name="SAPBEXunassignedItem 6 2 3 2 3" xfId="37984"/>
    <cellStyle name="SAPBEXunassignedItem 6 2 3 2 3 2" xfId="37985"/>
    <cellStyle name="SAPBEXunassignedItem 6 2 3 3" xfId="37986"/>
    <cellStyle name="SAPBEXunassignedItem 6 2 3 3 2" xfId="37987"/>
    <cellStyle name="SAPBEXunassignedItem 6 2 3 4" xfId="37988"/>
    <cellStyle name="SAPBEXunassignedItem 6 2 3 4 2" xfId="37989"/>
    <cellStyle name="SAPBEXunassignedItem 6 2 4" xfId="37990"/>
    <cellStyle name="SAPBEXunassignedItem 6 2 4 2" xfId="37991"/>
    <cellStyle name="SAPBEXunassignedItem 6 2 4 2 2" xfId="37992"/>
    <cellStyle name="SAPBEXunassignedItem 6 2 4 3" xfId="37993"/>
    <cellStyle name="SAPBEXunassignedItem 6 2 4 3 2" xfId="37994"/>
    <cellStyle name="SAPBEXunassignedItem 6 2 5" xfId="37995"/>
    <cellStyle name="SAPBEXunassignedItem 6 2 5 2" xfId="37996"/>
    <cellStyle name="SAPBEXunassignedItem 6 2 6" xfId="37997"/>
    <cellStyle name="SAPBEXunassignedItem 6 2 6 2" xfId="37998"/>
    <cellStyle name="SAPBEXunassignedItem 6 2 7" xfId="37999"/>
    <cellStyle name="SAPBEXunassignedItem 6 3" xfId="38000"/>
    <cellStyle name="SAPBEXunassignedItem 6 3 2" xfId="38001"/>
    <cellStyle name="SAPBEXunassignedItem 6 3 2 2" xfId="38002"/>
    <cellStyle name="SAPBEXunassignedItem 6 3 2 2 2" xfId="38003"/>
    <cellStyle name="SAPBEXunassignedItem 6 3 2 2 2 2" xfId="38004"/>
    <cellStyle name="SAPBEXunassignedItem 6 3 2 2 3" xfId="38005"/>
    <cellStyle name="SAPBEXunassignedItem 6 3 2 2 3 2" xfId="38006"/>
    <cellStyle name="SAPBEXunassignedItem 6 3 2 3" xfId="38007"/>
    <cellStyle name="SAPBEXunassignedItem 6 3 2 3 2" xfId="38008"/>
    <cellStyle name="SAPBEXunassignedItem 6 3 2 4" xfId="38009"/>
    <cellStyle name="SAPBEXunassignedItem 6 3 2 4 2" xfId="38010"/>
    <cellStyle name="SAPBEXunassignedItem 6 3 3" xfId="38011"/>
    <cellStyle name="SAPBEXunassignedItem 6 3 3 2" xfId="38012"/>
    <cellStyle name="SAPBEXunassignedItem 6 3 3 2 2" xfId="38013"/>
    <cellStyle name="SAPBEXunassignedItem 6 3 3 3" xfId="38014"/>
    <cellStyle name="SAPBEXunassignedItem 6 3 3 3 2" xfId="38015"/>
    <cellStyle name="SAPBEXunassignedItem 6 3 4" xfId="38016"/>
    <cellStyle name="SAPBEXunassignedItem 6 3 4 2" xfId="38017"/>
    <cellStyle name="SAPBEXunassignedItem 6 3 5" xfId="38018"/>
    <cellStyle name="SAPBEXunassignedItem 6 3 5 2" xfId="38019"/>
    <cellStyle name="SAPBEXunassignedItem 6 3 6" xfId="38020"/>
    <cellStyle name="SAPBEXunassignedItem 6 4" xfId="38021"/>
    <cellStyle name="SAPBEXunassignedItem 6 4 2" xfId="38022"/>
    <cellStyle name="SAPBEXunassignedItem 6 4 2 2" xfId="38023"/>
    <cellStyle name="SAPBEXunassignedItem 6 4 2 2 2" xfId="38024"/>
    <cellStyle name="SAPBEXunassignedItem 6 4 2 3" xfId="38025"/>
    <cellStyle name="SAPBEXunassignedItem 6 4 2 3 2" xfId="38026"/>
    <cellStyle name="SAPBEXunassignedItem 6 4 3" xfId="38027"/>
    <cellStyle name="SAPBEXunassignedItem 6 4 3 2" xfId="38028"/>
    <cellStyle name="SAPBEXunassignedItem 6 4 4" xfId="38029"/>
    <cellStyle name="SAPBEXunassignedItem 6 4 4 2" xfId="38030"/>
    <cellStyle name="SAPBEXunassignedItem 6 4 5" xfId="38031"/>
    <cellStyle name="SAPBEXunassignedItem 6 5" xfId="38032"/>
    <cellStyle name="SAPBEXunassignedItem 6 5 2" xfId="38033"/>
    <cellStyle name="SAPBEXunassignedItem 6 5 2 2" xfId="38034"/>
    <cellStyle name="SAPBEXunassignedItem 6 5 3" xfId="38035"/>
    <cellStyle name="SAPBEXunassignedItem 6 5 3 2" xfId="38036"/>
    <cellStyle name="SAPBEXunassignedItem 6 5 4" xfId="38037"/>
    <cellStyle name="SAPBEXunassignedItem 6 6" xfId="38038"/>
    <cellStyle name="SAPBEXunassignedItem 6 6 2" xfId="38039"/>
    <cellStyle name="SAPBEXunassignedItem 6 7" xfId="38040"/>
    <cellStyle name="SAPBEXunassignedItem 6 7 2" xfId="38041"/>
    <cellStyle name="SAPBEXunassignedItem 6 8" xfId="38042"/>
    <cellStyle name="SAPBEXunassignedItem 7" xfId="38043"/>
    <cellStyle name="SAPBEXunassignedItem 7 2" xfId="38044"/>
    <cellStyle name="SAPBEXunassignedItem 7 2 2" xfId="38045"/>
    <cellStyle name="SAPBEXunassignedItem 7 2 2 2" xfId="38046"/>
    <cellStyle name="SAPBEXunassignedItem 7 2 3" xfId="38047"/>
    <cellStyle name="SAPBEXunassignedItem 7 2 3 2" xfId="38048"/>
    <cellStyle name="SAPBEXunassignedItem 7 2 4" xfId="38049"/>
    <cellStyle name="SAPBEXunassignedItem 7 3" xfId="38050"/>
    <cellStyle name="SAPBEXunassignedItem 7 3 2" xfId="38051"/>
    <cellStyle name="SAPBEXunassignedItem 7 3 3" xfId="38052"/>
    <cellStyle name="SAPBEXunassignedItem 7 4" xfId="38053"/>
    <cellStyle name="SAPBEXunassignedItem 7 4 2" xfId="38054"/>
    <cellStyle name="SAPBEXunassignedItem 7 4 3" xfId="38055"/>
    <cellStyle name="SAPBEXunassignedItem 7 5" xfId="38056"/>
    <cellStyle name="SAPBEXunassignedItem 7 6" xfId="38057"/>
    <cellStyle name="SAPBEXunassignedItem 8" xfId="38058"/>
    <cellStyle name="SAPBEXunassignedItem 8 2" xfId="38059"/>
    <cellStyle name="SAPBEXunassignedItem 8 2 2" xfId="38060"/>
    <cellStyle name="SAPBEXunassignedItem 8 3" xfId="38061"/>
    <cellStyle name="SAPBEXunassignedItem 8 4" xfId="38062"/>
    <cellStyle name="SAPBEXunassignedItem 8 5" xfId="38063"/>
    <cellStyle name="SAPBEXunassignedItem 8 6" xfId="38064"/>
    <cellStyle name="SAPBEXunassignedItem 9" xfId="38065"/>
    <cellStyle name="SAPBEXunassignedItem 9 2" xfId="38066"/>
    <cellStyle name="SAPBEXunassignedItem 9 2 2" xfId="38067"/>
    <cellStyle name="SAPBEXunassignedItem 9 3" xfId="38068"/>
    <cellStyle name="SAPBEXunassignedItem 9 4" xfId="38069"/>
    <cellStyle name="SAPBEXunassignedItem 9 5" xfId="38070"/>
    <cellStyle name="SAPBEXunassignedItem 9 6" xfId="38071"/>
    <cellStyle name="SAPBEXunassignedItem_2011 Operations Snapshot" xfId="38072"/>
    <cellStyle name="SAPBEXundefined" xfId="3181"/>
    <cellStyle name="SAPBEXundefined 10" xfId="38074"/>
    <cellStyle name="SAPBEXundefined 11" xfId="38075"/>
    <cellStyle name="SAPBEXundefined 12" xfId="38076"/>
    <cellStyle name="SAPBEXundefined 13" xfId="38073"/>
    <cellStyle name="SAPBEXundefined 2" xfId="38077"/>
    <cellStyle name="SAPBEXundefined 2 2" xfId="38078"/>
    <cellStyle name="SAPBEXundefined 2 2 2" xfId="38079"/>
    <cellStyle name="SAPBEXundefined 2 2 2 2" xfId="38080"/>
    <cellStyle name="SAPBEXundefined 2 2 3" xfId="38081"/>
    <cellStyle name="SAPBEXundefined 2 3" xfId="38082"/>
    <cellStyle name="SAPBEXundefined 2 3 2" xfId="38083"/>
    <cellStyle name="SAPBEXundefined 2 3 2 2" xfId="38084"/>
    <cellStyle name="SAPBEXundefined 2 3 3" xfId="38085"/>
    <cellStyle name="SAPBEXundefined 2 4" xfId="38086"/>
    <cellStyle name="SAPBEXundefined 2 4 2" xfId="38087"/>
    <cellStyle name="SAPBEXundefined 2 4 3" xfId="38088"/>
    <cellStyle name="SAPBEXundefined 2 5" xfId="38089"/>
    <cellStyle name="SAPBEXundefined 2 6" xfId="38090"/>
    <cellStyle name="SAPBEXundefined 3" xfId="38091"/>
    <cellStyle name="SAPBEXundefined 3 2" xfId="38092"/>
    <cellStyle name="SAPBEXundefined 3 2 2" xfId="38093"/>
    <cellStyle name="SAPBEXundefined 3 2 2 2" xfId="38094"/>
    <cellStyle name="SAPBEXundefined 3 2 3" xfId="38095"/>
    <cellStyle name="SAPBEXundefined 3 3" xfId="38096"/>
    <cellStyle name="SAPBEXundefined 3 3 2" xfId="38097"/>
    <cellStyle name="SAPBEXundefined 3 3 3" xfId="38098"/>
    <cellStyle name="SAPBEXundefined 3 4" xfId="38099"/>
    <cellStyle name="SAPBEXundefined 3 5" xfId="38100"/>
    <cellStyle name="SAPBEXundefined 3 6" xfId="38101"/>
    <cellStyle name="SAPBEXundefined 4" xfId="38102"/>
    <cellStyle name="SAPBEXundefined 4 2" xfId="38103"/>
    <cellStyle name="SAPBEXundefined 4 2 2" xfId="38104"/>
    <cellStyle name="SAPBEXundefined 4 2 2 2" xfId="38105"/>
    <cellStyle name="SAPBEXundefined 4 3" xfId="38106"/>
    <cellStyle name="SAPBEXundefined 4 3 2" xfId="38107"/>
    <cellStyle name="SAPBEXundefined 4 4" xfId="38108"/>
    <cellStyle name="SAPBEXundefined 5" xfId="38109"/>
    <cellStyle name="SAPBEXundefined 5 2" xfId="38110"/>
    <cellStyle name="SAPBEXundefined 5 2 2" xfId="38111"/>
    <cellStyle name="SAPBEXundefined 5 2 2 2" xfId="38112"/>
    <cellStyle name="SAPBEXundefined 5 3" xfId="38113"/>
    <cellStyle name="SAPBEXundefined 5 3 2" xfId="38114"/>
    <cellStyle name="SAPBEXundefined 5 4" xfId="38115"/>
    <cellStyle name="SAPBEXundefined 6" xfId="38116"/>
    <cellStyle name="SAPBEXundefined 6 2" xfId="38117"/>
    <cellStyle name="SAPBEXundefined 6 2 2" xfId="38118"/>
    <cellStyle name="SAPBEXundefined 6 2 2 2" xfId="38119"/>
    <cellStyle name="SAPBEXundefined 6 3" xfId="38120"/>
    <cellStyle name="SAPBEXundefined 6 3 2" xfId="38121"/>
    <cellStyle name="SAPBEXundefined 6 4" xfId="38122"/>
    <cellStyle name="SAPBEXundefined 7" xfId="38123"/>
    <cellStyle name="SAPBEXundefined 7 2" xfId="38124"/>
    <cellStyle name="SAPBEXundefined 7 2 2" xfId="38125"/>
    <cellStyle name="SAPBEXundefined 7 2 2 2" xfId="38126"/>
    <cellStyle name="SAPBEXundefined 7 3" xfId="38127"/>
    <cellStyle name="SAPBEXundefined 7 3 2" xfId="38128"/>
    <cellStyle name="SAPBEXundefined 7 4" xfId="38129"/>
    <cellStyle name="SAPBEXundefined 8" xfId="38130"/>
    <cellStyle name="SAPBEXundefined 8 2" xfId="38131"/>
    <cellStyle name="SAPBEXundefined 8 2 2" xfId="38132"/>
    <cellStyle name="SAPBEXundefined 8 3" xfId="38133"/>
    <cellStyle name="SAPBEXundefined 9" xfId="38134"/>
    <cellStyle name="SAPBEXundefined 9 2" xfId="38135"/>
    <cellStyle name="SAPBEXundefined 9 2 2" xfId="38136"/>
    <cellStyle name="SAPBEXundefined 9 3" xfId="38137"/>
    <cellStyle name="shade" xfId="3182"/>
    <cellStyle name="shade 2" xfId="3183"/>
    <cellStyle name="shade 2 2" xfId="38138"/>
    <cellStyle name="shade 2 2 2" xfId="38139"/>
    <cellStyle name="shade 2 3" xfId="38140"/>
    <cellStyle name="shade 2_7. Capital ASM Mar 2" xfId="38141"/>
    <cellStyle name="shade 3" xfId="3184"/>
    <cellStyle name="shade 3 2" xfId="38142"/>
    <cellStyle name="shade 3 2 2" xfId="38143"/>
    <cellStyle name="shade 3 3" xfId="38144"/>
    <cellStyle name="shade 3_7. Capital ASM Mar 2" xfId="38145"/>
    <cellStyle name="shade 4" xfId="3185"/>
    <cellStyle name="shade 4 2" xfId="38146"/>
    <cellStyle name="shade 4 2 2" xfId="38147"/>
    <cellStyle name="shade 5" xfId="3186"/>
    <cellStyle name="shade_2011 Asset Mgmt Report Generation" xfId="38148"/>
    <cellStyle name="Sheet Title" xfId="3187"/>
    <cellStyle name="Single Accounting" xfId="38149"/>
    <cellStyle name="std" xfId="3188"/>
    <cellStyle name="StmtTtl1" xfId="3189"/>
    <cellStyle name="StmtTtl1 2" xfId="3190"/>
    <cellStyle name="StmtTtl1 3" xfId="3191"/>
    <cellStyle name="StmtTtl1 4" xfId="3192"/>
    <cellStyle name="StmtTtl1 5" xfId="3193"/>
    <cellStyle name="StmtTtl1 6" xfId="3194"/>
    <cellStyle name="StmtTtl1_(C) WHE Proforma with ITC cash grant 10 Yr Amort_for deferral_102809" xfId="3195"/>
    <cellStyle name="StmtTtl2" xfId="3196"/>
    <cellStyle name="StmtTtl2 2" xfId="3197"/>
    <cellStyle name="StmtTtl2 2 2" xfId="38150"/>
    <cellStyle name="StmtTtl2 2 2 2" xfId="38151"/>
    <cellStyle name="StmtTtl2 2 2 2 2" xfId="38152"/>
    <cellStyle name="StmtTtl2 2 3" xfId="38153"/>
    <cellStyle name="StmtTtl2 2 3 2" xfId="38154"/>
    <cellStyle name="StmtTtl2 3" xfId="3198"/>
    <cellStyle name="StmtTtl2 3 2" xfId="38155"/>
    <cellStyle name="StmtTtl2 3 2 2" xfId="38156"/>
    <cellStyle name="StmtTtl2 3 2 2 2" xfId="38157"/>
    <cellStyle name="StmtTtl2 3 3" xfId="38158"/>
    <cellStyle name="StmtTtl2 3 3 2" xfId="38159"/>
    <cellStyle name="StmtTtl2 4" xfId="3199"/>
    <cellStyle name="StmtTtl2 4 2" xfId="38160"/>
    <cellStyle name="StmtTtl2 4 2 2" xfId="38161"/>
    <cellStyle name="StmtTtl2 4 2 2 2" xfId="38162"/>
    <cellStyle name="StmtTtl2 4 3" xfId="38163"/>
    <cellStyle name="StmtTtl2 4 3 2" xfId="38164"/>
    <cellStyle name="StmtTtl2 5" xfId="3200"/>
    <cellStyle name="StmtTtl2 5 2" xfId="38165"/>
    <cellStyle name="StmtTtl2 5 2 2" xfId="38166"/>
    <cellStyle name="StmtTtl2 5 2 2 2" xfId="38167"/>
    <cellStyle name="StmtTtl2 5 3" xfId="38168"/>
    <cellStyle name="StmtTtl2 5 3 2" xfId="38169"/>
    <cellStyle name="StmtTtl2 6" xfId="38170"/>
    <cellStyle name="StmtTtl2 6 2" xfId="38171"/>
    <cellStyle name="StmtTtl2 6 2 2" xfId="38172"/>
    <cellStyle name="StmtTtl2 6 2 2 2" xfId="38173"/>
    <cellStyle name="StmtTtl2 6 3" xfId="38174"/>
    <cellStyle name="StmtTtl2 6 3 2" xfId="38175"/>
    <cellStyle name="StmtTtl2 7" xfId="38176"/>
    <cellStyle name="StmtTtl2 7 2" xfId="38177"/>
    <cellStyle name="StmtTtl2 7 2 2" xfId="38178"/>
    <cellStyle name="StmtTtl2 7 2 2 2" xfId="38179"/>
    <cellStyle name="StmtTtl2 7 3" xfId="38180"/>
    <cellStyle name="StmtTtl2 7 3 2" xfId="38181"/>
    <cellStyle name="StmtTtl2 8" xfId="38182"/>
    <cellStyle name="StmtTtl2 8 2" xfId="38183"/>
    <cellStyle name="StmtTtl2 8 2 2" xfId="38184"/>
    <cellStyle name="StmtTtl2 9" xfId="38185"/>
    <cellStyle name="StmtTtl2 9 2" xfId="38186"/>
    <cellStyle name="StmtTtl2_2011 Under Earnings 9.7" xfId="3201"/>
    <cellStyle name="STYL1 - Style1" xfId="3202"/>
    <cellStyle name="STYL1 - Style1 2" xfId="3203"/>
    <cellStyle name="STYL1 - Style1 3" xfId="3204"/>
    <cellStyle name="STYL1 - Style1 4" xfId="3205"/>
    <cellStyle name="STYL1 - Style1 5" xfId="3206"/>
    <cellStyle name="STYL1 - Style1 6" xfId="3207"/>
    <cellStyle name="STYL1 - Style1 7" xfId="3208"/>
    <cellStyle name="Style 1" xfId="3209"/>
    <cellStyle name="Style 1 10" xfId="3210"/>
    <cellStyle name="Style 1 11" xfId="3211"/>
    <cellStyle name="Style 1 2" xfId="3212"/>
    <cellStyle name="Style 1 2 2" xfId="3213"/>
    <cellStyle name="Style 1 2 2 2" xfId="38188"/>
    <cellStyle name="Style 1 2 2 3" xfId="38187"/>
    <cellStyle name="Style 1 2 3" xfId="38189"/>
    <cellStyle name="Style 1 2_7. Capital ASM Mar 2" xfId="38190"/>
    <cellStyle name="Style 1 3" xfId="3214"/>
    <cellStyle name="Style 1 3 2" xfId="38191"/>
    <cellStyle name="Style 1 3 2 2" xfId="38192"/>
    <cellStyle name="Style 1 3 3" xfId="38193"/>
    <cellStyle name="Style 1 3_7. Capital ASM Mar 2" xfId="38194"/>
    <cellStyle name="Style 1 4" xfId="3215"/>
    <cellStyle name="Style 1 5" xfId="3216"/>
    <cellStyle name="Style 1 5 2" xfId="38195"/>
    <cellStyle name="Style 1 6" xfId="3217"/>
    <cellStyle name="Style 1 7" xfId="3218"/>
    <cellStyle name="Style 1 8" xfId="3219"/>
    <cellStyle name="Style 1 9" xfId="3220"/>
    <cellStyle name="Style 1_04.07E Wild Horse Wind Expansion" xfId="3221"/>
    <cellStyle name="style1" xfId="3222"/>
    <cellStyle name="style1 2" xfId="3223"/>
    <cellStyle name="STYLE1 2 2" xfId="38197"/>
    <cellStyle name="style1 3" xfId="3224"/>
    <cellStyle name="STYLE1 4" xfId="38196"/>
    <cellStyle name="STYLE2" xfId="38198"/>
    <cellStyle name="STYLE3" xfId="38199"/>
    <cellStyle name="STYLE4" xfId="38200"/>
    <cellStyle name="STYLE5" xfId="38201"/>
    <cellStyle name="STYLE5 2" xfId="38202"/>
    <cellStyle name="sub-tl - Style3" xfId="3225"/>
    <cellStyle name="subtot - Style5" xfId="3226"/>
    <cellStyle name="Subtotal" xfId="3227"/>
    <cellStyle name="Sub-total" xfId="3228"/>
    <cellStyle name="Table Title" xfId="3229"/>
    <cellStyle name="Test" xfId="3230"/>
    <cellStyle name="Text" xfId="38203"/>
    <cellStyle name="Text 2" xfId="38204"/>
    <cellStyle name="Text 2 2" xfId="38205"/>
    <cellStyle name="Text 3" xfId="38206"/>
    <cellStyle name="Times 10" xfId="38207"/>
    <cellStyle name="Times 12" xfId="38208"/>
    <cellStyle name="Times 12 2" xfId="38209"/>
    <cellStyle name="Title 2" xfId="3231"/>
    <cellStyle name="Title 2 2" xfId="3232"/>
    <cellStyle name="Title 2 2 2" xfId="38211"/>
    <cellStyle name="Title 2 3" xfId="38212"/>
    <cellStyle name="Title 2 4" xfId="38213"/>
    <cellStyle name="Title 2 5" xfId="38214"/>
    <cellStyle name="Title 2 6" xfId="38210"/>
    <cellStyle name="Title 3" xfId="3233"/>
    <cellStyle name="Title 3 2" xfId="38216"/>
    <cellStyle name="Title 3 3" xfId="38215"/>
    <cellStyle name="Title 4" xfId="38217"/>
    <cellStyle name="Title 4 2" xfId="38218"/>
    <cellStyle name="Title 4 3" xfId="38219"/>
    <cellStyle name="Title 5" xfId="38220"/>
    <cellStyle name="Title 6" xfId="38221"/>
    <cellStyle name="Title 7" xfId="38222"/>
    <cellStyle name="Title: - Style3" xfId="3234"/>
    <cellStyle name="Title: - Style4" xfId="3235"/>
    <cellStyle name="Title: Major" xfId="3236"/>
    <cellStyle name="Title: Minor" xfId="3237"/>
    <cellStyle name="Title: Minor 2" xfId="3238"/>
    <cellStyle name="Title: Minor_Electric Rev Req Model (2009 GRC) Rebuttal" xfId="3239"/>
    <cellStyle name="Title: Worksheet" xfId="3240"/>
    <cellStyle name="TopGrey" xfId="3241"/>
    <cellStyle name="Total 10" xfId="3242"/>
    <cellStyle name="Total 10 2" xfId="38224"/>
    <cellStyle name="Total 10 2 2" xfId="38225"/>
    <cellStyle name="Total 10 2 2 2" xfId="38226"/>
    <cellStyle name="Total 10 3" xfId="38227"/>
    <cellStyle name="Total 10 3 2" xfId="38228"/>
    <cellStyle name="Total 10 4" xfId="38223"/>
    <cellStyle name="Total 11" xfId="38229"/>
    <cellStyle name="Total 11 2" xfId="38230"/>
    <cellStyle name="Total 11 2 2" xfId="38231"/>
    <cellStyle name="Total 12" xfId="38232"/>
    <cellStyle name="Total 12 2" xfId="38233"/>
    <cellStyle name="Total 12 2 2" xfId="38234"/>
    <cellStyle name="Total 13" xfId="38235"/>
    <cellStyle name="Total 13 2" xfId="38236"/>
    <cellStyle name="Total 13 2 2" xfId="38237"/>
    <cellStyle name="Total 14" xfId="38238"/>
    <cellStyle name="Total 14 2" xfId="38239"/>
    <cellStyle name="Total 15" xfId="38240"/>
    <cellStyle name="Total 2" xfId="3243"/>
    <cellStyle name="Total 2 10" xfId="38242"/>
    <cellStyle name="Total 2 11" xfId="38243"/>
    <cellStyle name="Total 2 12" xfId="38241"/>
    <cellStyle name="Total 2 2" xfId="3244"/>
    <cellStyle name="Total 2 2 2" xfId="38245"/>
    <cellStyle name="Total 2 2 2 2" xfId="38246"/>
    <cellStyle name="Total 2 2 2 2 2" xfId="38247"/>
    <cellStyle name="Total 2 2 3" xfId="38248"/>
    <cellStyle name="Total 2 2 3 2" xfId="38249"/>
    <cellStyle name="Total 2 2 4" xfId="38244"/>
    <cellStyle name="Total 2 3" xfId="38250"/>
    <cellStyle name="Total 2 3 2" xfId="38251"/>
    <cellStyle name="Total 2 3 2 2" xfId="38252"/>
    <cellStyle name="Total 2 3 2 2 2" xfId="38253"/>
    <cellStyle name="Total 2 3 3" xfId="38254"/>
    <cellStyle name="Total 2 3 3 2" xfId="38255"/>
    <cellStyle name="Total 2 4" xfId="38256"/>
    <cellStyle name="Total 2 4 2" xfId="38257"/>
    <cellStyle name="Total 2 4 2 2" xfId="38258"/>
    <cellStyle name="Total 2 4 2 2 2" xfId="38259"/>
    <cellStyle name="Total 2 4 3" xfId="38260"/>
    <cellStyle name="Total 2 4 3 2" xfId="38261"/>
    <cellStyle name="Total 2 5" xfId="38262"/>
    <cellStyle name="Total 2 5 2" xfId="38263"/>
    <cellStyle name="Total 2 5 2 2" xfId="38264"/>
    <cellStyle name="Total 2 5 2 2 2" xfId="38265"/>
    <cellStyle name="Total 2 5 3" xfId="38266"/>
    <cellStyle name="Total 2 5 3 2" xfId="38267"/>
    <cellStyle name="Total 2 6" xfId="38268"/>
    <cellStyle name="Total 2 6 2" xfId="38269"/>
    <cellStyle name="Total 2 6 2 2" xfId="38270"/>
    <cellStyle name="Total 2 6 2 2 2" xfId="38271"/>
    <cellStyle name="Total 2 6 3" xfId="38272"/>
    <cellStyle name="Total 2 6 3 2" xfId="38273"/>
    <cellStyle name="Total 2 7" xfId="38274"/>
    <cellStyle name="Total 2 7 2" xfId="38275"/>
    <cellStyle name="Total 2 7 2 2" xfId="38276"/>
    <cellStyle name="Total 2 7 2 2 2" xfId="38277"/>
    <cellStyle name="Total 2 7 3" xfId="38278"/>
    <cellStyle name="Total 2 7 3 2" xfId="38279"/>
    <cellStyle name="Total 2 8" xfId="38280"/>
    <cellStyle name="Total 2 8 2" xfId="38281"/>
    <cellStyle name="Total 2 8 2 2" xfId="38282"/>
    <cellStyle name="Total 2 9" xfId="38283"/>
    <cellStyle name="Total 2 9 2" xfId="38284"/>
    <cellStyle name="Total 3" xfId="3245"/>
    <cellStyle name="Total 3 10" xfId="38286"/>
    <cellStyle name="Total 3 11" xfId="38285"/>
    <cellStyle name="Total 3 2" xfId="38287"/>
    <cellStyle name="Total 3 2 2" xfId="38288"/>
    <cellStyle name="Total 3 2 2 2" xfId="38289"/>
    <cellStyle name="Total 3 2 2 2 2" xfId="38290"/>
    <cellStyle name="Total 3 2 3" xfId="38291"/>
    <cellStyle name="Total 3 2 3 2" xfId="38292"/>
    <cellStyle name="Total 3 2 4" xfId="38293"/>
    <cellStyle name="Total 3 3" xfId="38294"/>
    <cellStyle name="Total 3 3 2" xfId="38295"/>
    <cellStyle name="Total 3 3 2 2" xfId="38296"/>
    <cellStyle name="Total 3 3 2 2 2" xfId="38297"/>
    <cellStyle name="Total 3 3 3" xfId="38298"/>
    <cellStyle name="Total 3 3 3 2" xfId="38299"/>
    <cellStyle name="Total 3 3 4" xfId="38300"/>
    <cellStyle name="Total 3 4" xfId="38301"/>
    <cellStyle name="Total 3 4 2" xfId="38302"/>
    <cellStyle name="Total 3 4 2 2" xfId="38303"/>
    <cellStyle name="Total 3 4 2 2 2" xfId="38304"/>
    <cellStyle name="Total 3 4 3" xfId="38305"/>
    <cellStyle name="Total 3 4 3 2" xfId="38306"/>
    <cellStyle name="Total 3 5" xfId="38307"/>
    <cellStyle name="Total 3 5 2" xfId="38308"/>
    <cellStyle name="Total 3 5 2 2" xfId="38309"/>
    <cellStyle name="Total 3 5 2 2 2" xfId="38310"/>
    <cellStyle name="Total 3 5 3" xfId="38311"/>
    <cellStyle name="Total 3 5 3 2" xfId="38312"/>
    <cellStyle name="Total 3 6" xfId="38313"/>
    <cellStyle name="Total 3 6 2" xfId="38314"/>
    <cellStyle name="Total 3 6 2 2" xfId="38315"/>
    <cellStyle name="Total 3 6 2 2 2" xfId="38316"/>
    <cellStyle name="Total 3 6 3" xfId="38317"/>
    <cellStyle name="Total 3 6 3 2" xfId="38318"/>
    <cellStyle name="Total 3 7" xfId="38319"/>
    <cellStyle name="Total 3 7 2" xfId="38320"/>
    <cellStyle name="Total 3 7 2 2" xfId="38321"/>
    <cellStyle name="Total 3 7 2 2 2" xfId="38322"/>
    <cellStyle name="Total 3 7 3" xfId="38323"/>
    <cellStyle name="Total 3 7 3 2" xfId="38324"/>
    <cellStyle name="Total 3 8" xfId="38325"/>
    <cellStyle name="Total 3 8 2" xfId="38326"/>
    <cellStyle name="Total 3 8 2 2" xfId="38327"/>
    <cellStyle name="Total 3 9" xfId="38328"/>
    <cellStyle name="Total 3 9 2" xfId="38329"/>
    <cellStyle name="Total 4" xfId="3246"/>
    <cellStyle name="Total 4 10" xfId="38331"/>
    <cellStyle name="Total 4 10 2" xfId="38332"/>
    <cellStyle name="Total 4 11" xfId="38333"/>
    <cellStyle name="Total 4 12" xfId="38330"/>
    <cellStyle name="Total 4 2" xfId="38334"/>
    <cellStyle name="Total 4 2 2" xfId="38335"/>
    <cellStyle name="Total 4 2 2 2" xfId="38336"/>
    <cellStyle name="Total 4 2 2 2 2" xfId="38337"/>
    <cellStyle name="Total 4 2 3" xfId="38338"/>
    <cellStyle name="Total 4 2 3 2" xfId="38339"/>
    <cellStyle name="Total 4 2 4" xfId="38340"/>
    <cellStyle name="Total 4 3" xfId="38341"/>
    <cellStyle name="Total 4 3 2" xfId="38342"/>
    <cellStyle name="Total 4 3 2 2" xfId="38343"/>
    <cellStyle name="Total 4 3 2 2 2" xfId="38344"/>
    <cellStyle name="Total 4 3 3" xfId="38345"/>
    <cellStyle name="Total 4 3 3 2" xfId="38346"/>
    <cellStyle name="Total 4 3 4" xfId="38347"/>
    <cellStyle name="Total 4 4" xfId="38348"/>
    <cellStyle name="Total 4 4 2" xfId="38349"/>
    <cellStyle name="Total 4 4 2 2" xfId="38350"/>
    <cellStyle name="Total 4 4 2 2 2" xfId="38351"/>
    <cellStyle name="Total 4 4 3" xfId="38352"/>
    <cellStyle name="Total 4 4 3 2" xfId="38353"/>
    <cellStyle name="Total 4 5" xfId="38354"/>
    <cellStyle name="Total 4 5 2" xfId="38355"/>
    <cellStyle name="Total 4 5 2 2" xfId="38356"/>
    <cellStyle name="Total 4 5 2 2 2" xfId="38357"/>
    <cellStyle name="Total 4 5 3" xfId="38358"/>
    <cellStyle name="Total 4 5 3 2" xfId="38359"/>
    <cellStyle name="Total 4 6" xfId="38360"/>
    <cellStyle name="Total 4 6 2" xfId="38361"/>
    <cellStyle name="Total 4 6 2 2" xfId="38362"/>
    <cellStyle name="Total 4 6 2 2 2" xfId="38363"/>
    <cellStyle name="Total 4 6 3" xfId="38364"/>
    <cellStyle name="Total 4 6 3 2" xfId="38365"/>
    <cellStyle name="Total 4 7" xfId="38366"/>
    <cellStyle name="Total 4 7 2" xfId="38367"/>
    <cellStyle name="Total 4 7 2 2" xfId="38368"/>
    <cellStyle name="Total 4 7 2 2 2" xfId="38369"/>
    <cellStyle name="Total 4 7 3" xfId="38370"/>
    <cellStyle name="Total 4 7 3 2" xfId="38371"/>
    <cellStyle name="Total 4 8" xfId="38372"/>
    <cellStyle name="Total 4 8 2" xfId="38373"/>
    <cellStyle name="Total 4 8 2 2" xfId="38374"/>
    <cellStyle name="Total 4 9" xfId="38375"/>
    <cellStyle name="Total 4 9 2" xfId="38376"/>
    <cellStyle name="Total 4 9 2 2" xfId="38377"/>
    <cellStyle name="Total 5" xfId="3247"/>
    <cellStyle name="Total 5 2" xfId="38379"/>
    <cellStyle name="Total 5 2 2" xfId="38380"/>
    <cellStyle name="Total 5 2 2 2" xfId="38381"/>
    <cellStyle name="Total 5 3" xfId="38382"/>
    <cellStyle name="Total 5 3 2" xfId="38383"/>
    <cellStyle name="Total 5 4" xfId="38384"/>
    <cellStyle name="Total 5 5" xfId="38378"/>
    <cellStyle name="Total 6" xfId="3248"/>
    <cellStyle name="Total 6 2" xfId="38386"/>
    <cellStyle name="Total 6 2 2" xfId="38387"/>
    <cellStyle name="Total 6 2 2 2" xfId="38388"/>
    <cellStyle name="Total 6 2 3" xfId="38389"/>
    <cellStyle name="Total 6 3" xfId="38390"/>
    <cellStyle name="Total 6 3 2" xfId="38391"/>
    <cellStyle name="Total 6 4" xfId="38392"/>
    <cellStyle name="Total 6 5" xfId="38385"/>
    <cellStyle name="Total 7" xfId="3249"/>
    <cellStyle name="Total 7 2" xfId="38394"/>
    <cellStyle name="Total 7 2 2" xfId="38395"/>
    <cellStyle name="Total 7 2 2 2" xfId="38396"/>
    <cellStyle name="Total 7 2 3" xfId="38397"/>
    <cellStyle name="Total 7 3" xfId="38398"/>
    <cellStyle name="Total 7 3 2" xfId="38399"/>
    <cellStyle name="Total 7 4" xfId="38400"/>
    <cellStyle name="Total 7 5" xfId="38393"/>
    <cellStyle name="Total 8" xfId="3250"/>
    <cellStyle name="Total 8 2" xfId="38402"/>
    <cellStyle name="Total 8 2 2" xfId="38403"/>
    <cellStyle name="Total 8 2 2 2" xfId="38404"/>
    <cellStyle name="Total 8 3" xfId="38405"/>
    <cellStyle name="Total 8 3 2" xfId="38406"/>
    <cellStyle name="Total 8 4" xfId="38401"/>
    <cellStyle name="Total 9" xfId="3251"/>
    <cellStyle name="Total 9 2" xfId="38408"/>
    <cellStyle name="Total 9 2 2" xfId="38409"/>
    <cellStyle name="Total 9 2 2 2" xfId="38410"/>
    <cellStyle name="Total 9 3" xfId="38411"/>
    <cellStyle name="Total 9 3 2" xfId="38412"/>
    <cellStyle name="Total 9 4" xfId="38407"/>
    <cellStyle name="Total4 - Style4" xfId="3252"/>
    <cellStyle name="Total4 - Style4 2" xfId="3253"/>
    <cellStyle name="Total4 - Style4_2011 Under Earnings 9.7" xfId="3254"/>
    <cellStyle name="Währung [0]_Übersichtstabelle_FM_24082001bu inc. EC" xfId="3255"/>
    <cellStyle name="Währung_Übersichtstabelle_FM_24082001bu inc. EC" xfId="3256"/>
    <cellStyle name="Warning Text 2" xfId="3257"/>
    <cellStyle name="Warning Text 2 2" xfId="3258"/>
    <cellStyle name="Warning Text 2 2 2" xfId="38413"/>
    <cellStyle name="Warning Text 2 3" xfId="38414"/>
    <cellStyle name="Warning Text 2 4" xfId="38415"/>
    <cellStyle name="Warning Text 3" xfId="3259"/>
    <cellStyle name="Warning Text 3 2" xfId="38417"/>
    <cellStyle name="Warning Text 3 2 2" xfId="38418"/>
    <cellStyle name="Warning Text 3 3" xfId="38419"/>
    <cellStyle name="Warning Text 3 4" xfId="38416"/>
    <cellStyle name="Warning Text 4" xfId="38420"/>
    <cellStyle name="Warning Text 4 2" xfId="38421"/>
    <cellStyle name="Warning Text 5" xfId="38422"/>
    <cellStyle name="Warning Text 6" xfId="38423"/>
    <cellStyle name="Warning Text 7" xfId="38424"/>
    <cellStyle name="Yen" xfId="38425"/>
    <cellStyle name="YesNoToggle" xfId="3260"/>
    <cellStyle name="YesNoToggle 2" xfId="3261"/>
    <cellStyle name="YesNoToggle 2 2" xfId="38426"/>
    <cellStyle name="YesNoToggle 2 2 2" xfId="38427"/>
    <cellStyle name="YesNoToggle 3" xfId="3262"/>
    <cellStyle name="YesNoToggle 3 2" xfId="38428"/>
  </cellStyles>
  <dxfs count="18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0" tint="-0.499984740745262"/>
        </patternFill>
      </fill>
    </dxf>
    <dxf>
      <fill>
        <patternFill patternType="solid">
          <bgColor theme="0" tint="-0.499984740745262"/>
        </patternFill>
      </fill>
    </dxf>
    <dxf>
      <font>
        <b/>
      </font>
    </dxf>
    <dxf>
      <font>
        <b/>
      </font>
    </dxf>
    <dxf>
      <numFmt numFmtId="221" formatCode="#,###,##0;\(#,###,##0\);\-;"/>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fill>
        <patternFill patternType="solid">
          <bgColor theme="0" tint="-0.499984740745262"/>
        </patternFill>
      </fill>
    </dxf>
    <dxf>
      <numFmt numFmtId="221" formatCode="#,###,##0;\(#,###,##0\);\-;"/>
    </dxf>
    <dxf>
      <numFmt numFmtId="221" formatCode="#,###,##0;\(#,###,##0\);\-;"/>
    </dxf>
    <dxf>
      <numFmt numFmtId="221" formatCode="#,###,##0;\(#,###,##0\);\-;"/>
    </dxf>
    <dxf>
      <numFmt numFmtId="221" formatCode="#,###,##0;\(#,###,##0\);\-;"/>
    </dxf>
    <dxf>
      <numFmt numFmtId="221" formatCode="#,###,##0;\(#,###,##0\);\-;"/>
    </dxf>
    <dxf>
      <numFmt numFmtId="221" formatCode="#,###,##0;\(#,###,##0\);\-;"/>
    </dxf>
    <dxf>
      <fill>
        <patternFill patternType="solid">
          <bgColor theme="0" tint="-0.499984740745262"/>
        </patternFill>
      </fill>
    </dxf>
    <dxf>
      <font>
        <color auto="1"/>
      </font>
    </dxf>
    <dxf>
      <font>
        <color auto="1"/>
      </font>
    </dxf>
    <dxf>
      <font>
        <color auto="1"/>
      </font>
    </dxf>
    <dxf>
      <font>
        <color auto="1"/>
      </font>
    </dxf>
    <dxf>
      <font>
        <color auto="1"/>
      </font>
    </dxf>
    <dxf>
      <font>
        <color auto="1"/>
      </font>
    </dxf>
    <dxf>
      <font>
        <color rgb="FFFF0000"/>
      </font>
    </dxf>
    <dxf>
      <font>
        <color rgb="FFFF0000"/>
      </font>
    </dxf>
    <dxf>
      <font>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dxf>
    <dxf>
      <font>
        <color rgb="FFFF0000"/>
      </font>
    </dxf>
    <dxf>
      <font>
        <color rgb="FFFF0000"/>
      </font>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ill>
        <patternFill patternType="solid">
          <bgColor theme="7" tint="0.59999389629810485"/>
        </patternFill>
      </fill>
    </dxf>
    <dxf>
      <font>
        <color auto="1"/>
      </font>
    </dxf>
    <dxf>
      <font>
        <color rgb="FFFF0000"/>
      </font>
    </dxf>
    <dxf>
      <font>
        <color rgb="FFFF0000"/>
      </font>
    </dxf>
    <dxf>
      <font>
        <color rgb="FFFF0000"/>
      </font>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4" tint="0.59999389629810485"/>
        </patternFill>
      </fill>
    </dxf>
    <dxf>
      <fill>
        <patternFill patternType="solid">
          <bgColor theme="6" tint="0.39997558519241921"/>
        </patternFill>
      </fill>
    </dxf>
    <dxf>
      <fill>
        <patternFill patternType="solid">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patternType="solid">
          <bgColor theme="6" tint="-0.249977111117893"/>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bgColor theme="6" tint="0.39997558519241921"/>
        </patternFill>
      </fill>
    </dxf>
    <dxf>
      <fill>
        <patternFill>
          <bgColor theme="6" tint="0.39997558519241921"/>
        </patternFill>
      </fill>
    </dxf>
    <dxf>
      <fill>
        <patternFill>
          <bgColor theme="6" tint="0.39997558519241921"/>
        </patternFill>
      </fill>
    </dxf>
    <dxf>
      <fill>
        <patternFill patternType="solid">
          <bgColor rgb="FF00B0F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1790700</xdr:colOff>
      <xdr:row>45</xdr:row>
      <xdr:rowOff>106680</xdr:rowOff>
    </xdr:from>
    <xdr:to>
      <xdr:col>8</xdr:col>
      <xdr:colOff>467360</xdr:colOff>
      <xdr:row>48</xdr:row>
      <xdr:rowOff>165100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0700" y="8572500"/>
          <a:ext cx="3111500" cy="607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2325791</xdr:colOff>
      <xdr:row>60</xdr:row>
      <xdr:rowOff>26246</xdr:rowOff>
    </xdr:from>
    <xdr:to>
      <xdr:col>6</xdr:col>
      <xdr:colOff>87457</xdr:colOff>
      <xdr:row>64</xdr:row>
      <xdr:rowOff>87268</xdr:rowOff>
    </xdr:to>
    <xdr:pic>
      <xdr:nvPicPr>
        <xdr:cNvPr id="2" name="Picture 1"/>
        <xdr:cNvPicPr>
          <a:picLocks noChangeAspect="1"/>
        </xdr:cNvPicPr>
      </xdr:nvPicPr>
      <xdr:blipFill>
        <a:blip xmlns:r="http://schemas.openxmlformats.org/officeDocument/2006/relationships" r:embed="rId1"/>
        <a:stretch>
          <a:fillRect/>
        </a:stretch>
      </xdr:blipFill>
      <xdr:spPr>
        <a:xfrm>
          <a:off x="2325791" y="10298006"/>
          <a:ext cx="2813726" cy="731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20</xdr:row>
      <xdr:rowOff>85725</xdr:rowOff>
    </xdr:from>
    <xdr:to>
      <xdr:col>2</xdr:col>
      <xdr:colOff>847036</xdr:colOff>
      <xdr:row>60</xdr:row>
      <xdr:rowOff>161106</xdr:rowOff>
    </xdr:to>
    <xdr:pic>
      <xdr:nvPicPr>
        <xdr:cNvPr id="4" name="Picture 3"/>
        <xdr:cNvPicPr>
          <a:picLocks noChangeAspect="1"/>
        </xdr:cNvPicPr>
      </xdr:nvPicPr>
      <xdr:blipFill>
        <a:blip xmlns:r="http://schemas.openxmlformats.org/officeDocument/2006/relationships" r:embed="rId1"/>
        <a:stretch>
          <a:fillRect/>
        </a:stretch>
      </xdr:blipFill>
      <xdr:spPr>
        <a:xfrm>
          <a:off x="57150" y="3429000"/>
          <a:ext cx="5514286" cy="655238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apps.utc.wa.gov/Performance%20Excellence%20Metrics%20Data/Budget%20and%20Forecast/2018%20Capital%20Planning/5-Year%20Plan%20Details/2018%205-Year%20Plan/2018-2022%20Plan%20Master%20File_v8.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erene" refreshedDate="42991.71045648148" createdVersion="4" refreshedVersion="4" minRefreshableVersion="3" recordCount="1112">
  <cacheSource type="worksheet">
    <worksheetSource ref="A1:AV1113" sheet="WBS Detail (All BU)" r:id="rId2"/>
  </cacheSource>
  <cacheFields count="48">
    <cacheField name="BU" numFmtId="0">
      <sharedItems containsBlank="1" count="10">
        <s v="R"/>
        <s v="C"/>
        <s v="F"/>
        <s v="K"/>
        <s v="X"/>
        <m/>
        <s v="Subtotals"/>
        <s v="Sum"/>
        <s v="Check Totals (to prior 5yr Plan &amp; Current Forecast)"/>
        <s v="Variance"/>
      </sharedItems>
    </cacheField>
    <cacheField name="Business Unit" numFmtId="0">
      <sharedItems containsBlank="1"/>
    </cacheField>
    <cacheField name="PDEF" numFmtId="0">
      <sharedItems containsBlank="1"/>
    </cacheField>
    <cacheField name="PDEF Description" numFmtId="0">
      <sharedItems containsBlank="1"/>
    </cacheField>
    <cacheField name="L1 WBS" numFmtId="0">
      <sharedItems containsBlank="1"/>
    </cacheField>
    <cacheField name="L1 Description" numFmtId="0">
      <sharedItems containsBlank="1"/>
    </cacheField>
    <cacheField name="L2 WBS" numFmtId="0">
      <sharedItems containsBlank="1"/>
    </cacheField>
    <cacheField name="L2 Description" numFmtId="0">
      <sharedItems containsBlank="1"/>
    </cacheField>
    <cacheField name="L3 WBS" numFmtId="0">
      <sharedItems containsBlank="1"/>
    </cacheField>
    <cacheField name="L3 Description" numFmtId="0">
      <sharedItems containsBlank="1" count="1101">
        <s v="Pre-Cap L3 WBS"/>
        <s v="AIRCRAFT CAPITAL UPGRADES"/>
        <s v="ACQUISITION/RETIREMENT-BELLINGHAM"/>
        <s v="COMMISSIONING-BELLINGHAM"/>
        <s v="CONSTRUCTION-BELLINGHAM"/>
        <s v="DESIGN-BELLINGHAM"/>
        <s v="INITIATION-BELLINGHAM"/>
        <s v="RENOVATION EXPENSES-BELLINGHAM"/>
        <s v="SHUFFLETON OFFICE RETIREMENT"/>
        <s v="SHUFFLETON RELOC-KENT SERVICE CENTER"/>
        <s v="SHUFFLETON RELOCATION-SKC"/>
        <s v="YARD IMPROVEMENTS-O'BRIEN"/>
        <s v="SHUFFLETON RELOC-PUYALLUP SERVICE CENTER"/>
        <s v="ACQUISITION/RETIREMENT-SOUTH KING"/>
        <s v="Commissioning-South King"/>
        <s v="Renovation Expenses-South King"/>
        <s v="South King Complex - Parking Expansion"/>
        <s v="PSE Campus Consolidation Project"/>
        <s v="Workplace Mobility Proof of Concept"/>
        <s v="PSE BUILDING RELOCATION"/>
        <s v="Whidbey Service Center Ph1"/>
        <s v="Snoqualmie Technology Center"/>
        <s v="Puyallup Land Acquisition"/>
        <s v="FURNITURE AND FIXTURE INSTALLATION"/>
        <s v="TRENDED CAPITAL PROJECT WORK"/>
        <s v="UNPLANNED FACILITY IMPROVEMENTS"/>
        <s v="Misc HVAC Replacement"/>
        <s v="OMRC_WIRELESS PCS CONSTRUCTION"/>
        <s v="WIRELESS PCS CONSTRUCTION"/>
        <s v="SECURITY SYSTEM INSTALLATIONS-COMMON"/>
        <s v="SECURITY SYSTEM INSTALLATIONS-ELECTRIC"/>
        <s v="FLEET CAPITAL PURCHASE"/>
        <s v="CUSTOMER SITED ENERGY STORAGE PILOT"/>
        <s v="VEHICLE CHARGING PROGRAM"/>
        <s v="SCRAP SALES - CREDIT TO RETIREMENT"/>
        <s v="STORM OH REPLACEMENT-DIST"/>
        <s v="STORM OH REPLACEMENT-TRANS"/>
        <s v="TRANSFORMER RETIREMENT/DISPOSAL"/>
        <s v="TREATED WOOD DISPOSAL"/>
        <s v="DRONE PURCHASE"/>
        <s v="DEVELOPMENT ACTIVITIES-PEAK GEN"/>
        <s v="INSTALLATION-WLD"/>
        <s v="C-RETIRED EASEMENT ON IMPAIRMENT ASSETS"/>
        <s v="PRECAPITALIZED METERS AND TRANSFORMERS"/>
        <s v="NW PIPE/WWP OWNERSHIP SHARES-JP"/>
        <s v="4300 - DOWNTOWNER PROPERT-GAS ENVIRONMT"/>
        <s v="ENV REM - WHR/BUCKLEY PH I HEADWORKS"/>
        <s v="OMRC_ANNUAL BUDGET PLANNING ONLY"/>
        <s v="CAP_ANNUAL BUDGET PLANNING ONLY"/>
        <s v="Placeholder - Capital WBS Order Closing"/>
        <s v="Placeholder - OMRC WBS Order Closing"/>
        <s v="OVERHEAD MAP SOLUTION"/>
        <s v="OpenLink"/>
        <s v="Enterprise Document Management"/>
        <s v="eProcurement Solution"/>
        <s v="GIS Conflation"/>
        <s v="HR Technology Transformation"/>
        <s v="Inventory Management System"/>
        <s v="PCI Post Analytics P&amp;L Analyzer"/>
        <s v="Power Spring Installation"/>
        <s v="SPCC"/>
        <s v="Tax Jurisdiction Data Improvements"/>
        <s v="Transmission Outage Management"/>
        <s v="Map Viewer Platform"/>
        <s v="DISASTER RECOVERY SOLUTIONS"/>
        <s v="Backup DC Design, Construct, Commission"/>
        <s v="FTIP-BPC Phase 1"/>
        <s v="FTIP-PHASE 1"/>
        <s v="FTIP Phase 2"/>
        <s v="FTIP-ECC Phase 1"/>
        <s v="FUTURE PROJECT FUNDING CSA"/>
        <s v="IT Operational Projects"/>
        <s v="ISR-Custmer Solutins &amp; Corp Affairs 2016"/>
        <s v="ISR-Custmr Solutions &amp; Corp Affairs"/>
        <s v="ISR-Energy Operations 2016"/>
        <s v="ISR-Energy Operations"/>
        <s v="ISR-Finance 2016"/>
        <s v="ISR-Finance"/>
        <s v="ISR-HR and Admin Services 2016"/>
        <s v="ISR-HR and Admin Services"/>
        <s v="ISR-IT 2016"/>
        <s v="ISR-IT"/>
        <s v="ISR-Legal and Compliance 2016"/>
        <s v="ISR-Legal and Compliance"/>
        <s v="ISR-Operations 2016"/>
        <s v="ISR-Operations"/>
        <s v="IT TRANSITION WBS"/>
        <s v="DATABASE LICENSE GROWTH"/>
        <s v="DATABASE UPGRADE"/>
        <s v="Application Monitoring 2016"/>
        <s v="Application Monitoring"/>
        <s v="ECS Point Growth"/>
        <s v="EMS 3.X UPGRADE"/>
        <s v="EMS UPGRADE 2.5 RELEASE 2"/>
        <s v="GAS CONTROL"/>
        <s v="OATI-WEBTRADER UPGRADE"/>
        <s v="OMS"/>
        <s v="OMS-ICCP UPGRADE"/>
        <s v="OMS-TOA UPGRADE"/>
        <s v="POWERSIMM UPGRADE"/>
        <s v="Solar Choice Program"/>
        <s v="POWERPLANT UPGRADE/TAX REPAIRS"/>
        <s v="EIM"/>
        <s v="MDMS License Extension 2016"/>
        <s v="MDMS License Extension"/>
        <s v="HA/DR-DISASTER RECOVERY SOLUTIONS"/>
        <s v="HANA FOR ECC AND CRM"/>
        <s v="SAP DATA SERVICES AND DQM"/>
        <s v="SAP ECC AND CRM HANA MIGRATION"/>
        <s v="SAP HR Support Packs"/>
        <s v="SAP HR Upgrade &amp; Annual Legal Packs 2016"/>
        <s v="SAP PORTAL UPGRADE"/>
        <s v="SAP GRC (10.1)"/>
        <s v="SOLUTION MANAGER UPGRADE"/>
        <s v="UPGRADE SAP CENTRAL PROCESS SCHEDULER"/>
        <s v="UPGRADE SAP PI AND SLD AND EASYSOFT"/>
        <s v="HA/DR"/>
        <s v="SAP BW/BOBJ/BWA Upgrades"/>
        <s v="ASG UPGRADES"/>
        <s v="BPM TECHN RATIONALIZATION"/>
        <s v="IAM Enhancements 2016"/>
        <s v="IAM Enhancements"/>
        <s v="MV90 DR ENHANCEMENT"/>
        <s v="MV90 UPGRADE"/>
        <s v="PROJECTWISE TECH REFRESH"/>
        <s v="AUTOMATION-PSE.COM"/>
        <s v="PSE.com"/>
        <s v="PSEWEB SHAREPOINT UPGRADE"/>
        <s v="Service Now Enhancement Program 2016"/>
        <s v="Service Now Enhancement Program"/>
        <s v="Windows 2003"/>
        <s v="Annual Comm Room Refresh 2016"/>
        <s v="Annual Comm Room Refresh"/>
        <s v="Annual Data Center Refresh &amp; Growth 2016"/>
        <s v="Annual Data Center Refresh and Growth"/>
        <s v="DR FOR BW"/>
        <s v="PC/TB Refresh"/>
        <s v="Annual PSE Growth"/>
        <s v="Annual End User Break/Fix(Refresh) 2016"/>
        <s v="Annual End User Growth 2016"/>
        <s v="Annual End User PC Refresh 2016"/>
        <s v="Annual End User Strategy Refresh 2016"/>
        <s v="Annual Toughbook Refresh 2016"/>
        <s v="RADIO LEGAL OBLIGATIONS"/>
        <s v="Annual MS Enterprise Agrmn't Grwth 2016"/>
        <s v="Annual MS Enterprise Agreement Growth"/>
        <s v="DATA ANALYTICS"/>
        <s v="DISASTER RECOVERY SOLUTIONS-OPS"/>
        <s v="JABBER"/>
        <s v="SCCM Migration 2016"/>
        <s v="Annual SCADA Growth 2016"/>
        <s v="Annual SCADA Refresh"/>
        <s v="ENHANCED SUBSTATION COMMUNICATIONS"/>
        <s v="GAS SCADA RELIABILITY"/>
        <s v="ENHANCED SUBSTATION"/>
        <s v="SCADA Growth Point Licensing"/>
        <s v="Annual Security Infra Tech Refresh 2016"/>
        <s v="EMAIL SECURITY GATEWAY REFRESH"/>
        <s v="NERC"/>
        <s v="OPERATIONS FIREWALL REFRESH"/>
        <s v="SECURITY SYSTEM LICENSE GROWTH"/>
        <s v="ZONE REFRESH"/>
        <s v="Annual Server Virtualization Growth 2016"/>
        <s v="Annual Server Virtualization Growth"/>
        <s v="Annual Virtual Desktop Growth 2016"/>
        <s v="Annual Windows Server Refresh 2016"/>
        <s v="Annual Windows Server Refresh"/>
        <s v="EXCHANGE UPGRADE"/>
        <s v="MOVE IT CENTRAL IN DR"/>
        <s v="REFRESH OF REMOTE SITE INFRASTRUCTURE"/>
        <s v="SCCM Hardware Refresh"/>
        <s v="ARC"/>
        <s v="DNS PLATFORM"/>
        <s v="PSE@Work-IT"/>
        <s v="CLOUD INFRASTRUCTURE BUILD"/>
        <s v="Annual Storage/Bckup Grwth &amp; Refrsh 2016"/>
        <s v="Annual Strge/Bckup Growth &amp; Refresh"/>
        <s v="Annual LUNIX AIX Refresh &amp; Growth 2016"/>
        <s v="Annual LUNIX AIX Refresh &amp; Growth"/>
        <s v="Annual Fiber Refresh"/>
        <s v="Annual Fiber Small Projects 2016"/>
        <s v="Annual Microwave Radio Refresh"/>
        <s v="Annual Radio Capacity and Growth 2016"/>
        <s v="Annual Radio Refresh"/>
        <s v="Annual Telecom Equipment Growth 2016"/>
        <s v="Annual Telecom Equipment Growth"/>
        <s v="Annual Telecom Network Refrsh&amp;Grwth 2016"/>
        <s v="Annual Telecom Network Refrsh&amp;Grwth"/>
        <s v="Annual Test Equipment Refresh 2016"/>
        <s v="Annual Test Equipment Refresh"/>
        <s v="BALDI TO WHITE RIVER MW UPGRADE"/>
        <s v="CHANNEL BANK GROWTH AND REFRESH"/>
        <s v="CISCO UPGRADE"/>
        <s v="ZETRON DATA BASE"/>
        <s v="FIBER NETWORK UPGRADE"/>
        <s v="GAS CIRCUIT RELIABILITY ENHANCEMENT"/>
        <s v="APPLICATIONS"/>
        <s v="Bellevue Tower MAS"/>
        <s v="RADIO UPGRADE"/>
        <s v="RTU UPGRADE"/>
        <s v="Goldendale Microwave"/>
        <s v="Annual Network Refresh 2016"/>
        <s v="Annual Network Refresh"/>
        <s v="Annual Network Growth 2016"/>
        <s v="Annual Network Growth"/>
        <s v="Annual Voice Equipment Refresh 2016"/>
        <s v="Annual Voice Equipment Refresh"/>
        <s v="Annual VOIP Deployment and Refresh 2016"/>
        <s v="Annual VOIP Deployment and Refresh"/>
        <s v="Access Center Technology Refresh"/>
        <s v="Enterprise Architecture Tool 2016"/>
        <s v="Enterprise Architecture Tool"/>
        <s v="DATA ENCRYPTION"/>
        <s v="ONBOARDING OF THIRD PARTY VENDORS"/>
        <s v="Privileged Identity Management"/>
        <s v="AUTOMATION-RFP"/>
        <s v="SECURITY OPERATIONS CENTER"/>
        <s v="SIEM"/>
        <s v="JUMP SERVER"/>
        <s v="PHASE TWO EGRC BUILD-OUT"/>
        <s v="3RD PARTY PATCHING TOOL"/>
        <s v="WEB APPLICATION FIREWALL"/>
        <s v="HYDRO PLANT WORK-LBK"/>
        <s v="SMALL TOOLS-LBK"/>
        <s v="HYDRO PLANT WORK-UBK"/>
        <s v="SMALL TOOLS-UBK"/>
        <s v="CLUBHOUSE REMODEL VISITOR CENTER-LBK"/>
        <s v="COMP REDEVELOPMENT NEW BLDG-LBK"/>
        <s v="LANDSLIDE INSTRUMENTATION-LBK"/>
        <s v="RUNNER REPLACE &amp; SYNCH COND MODE-LBK"/>
        <s v="STAFF GAUGES-LBK"/>
        <s v="DIGITAL GOVERNOR &amp; CONTROLS UNIT 1&amp;2-UBK"/>
        <s v="RELAY PROTECTION UNIT 1&amp;2-UBK"/>
        <s v="SECURITY-UBK"/>
        <s v="WORK BOAT-UBK"/>
        <s v="FSC Primary Pump-UBK"/>
        <s v="CREST IMPROVEMENT &amp; FLOODWALL-LBK"/>
        <s v="DAM GROUTING PROGRAM-LBK"/>
        <s v="HATCHERY RACEWAY PROJECT-LBK"/>
        <s v="GALLERY PROJECT-UBK"/>
        <s v="W PASS DIKE INSTRMT &amp; STABILITY EVAL-UBK"/>
        <s v="COLSTRIP 500KV TRANS LINE-COL"/>
        <s v="COLSTRIP OPERATIONAL 1&amp;2-COL"/>
        <s v="SMALL TOOLS-COL 1&amp;2"/>
        <s v="Land Sales-COL 1&amp;2"/>
        <s v="COLSTRIP OPERATIONAL 3&amp;4-COL"/>
        <s v="LAND SALES-COL 3&amp;4"/>
        <s v="SMALL TOOLS-COL 3&amp;4"/>
        <s v="SMALL TOOLS-ENC"/>
        <s v="THERMAL PLANT WORK-ENC"/>
        <s v="SMALL TOOLS-FERN"/>
        <s v="THERMAL PLANT WORK-FERN"/>
        <s v="EXCITER UPGRADE-FREDDY 1"/>
        <s v="NOX CATALYST REPLACEMENT-FREDDY 1"/>
        <s v="THERMAL PLANT WORK-FDY1"/>
        <s v="SMALL TOOLS-FRA"/>
        <s v="THERMAL PLANT WORK-FRA"/>
        <s v="SMALL TOOLS-FRE"/>
        <s v="THERMAL PLANT WORK-FRE"/>
        <s v="BUS DUCT SYSTEM REPLACEMENT U1-FRE"/>
        <s v="CONSTRUCT PURPOSE-BUILT HAZ-MAT STOR-FRE"/>
        <s v="WATER TREATMENT SYS REFURBISH-FRE"/>
        <s v="Gas Fuel System Replacement U1-FRE"/>
        <s v="Win7 Control System-FRE"/>
        <s v="CT Major Inspection-FRE"/>
        <s v="Gas Turbine Compressor-FRE"/>
        <s v="BPCC-ACCOUNT BAL CLARITY &amp; CONSISTCY"/>
        <s v="BPCC-BILL CODE ENHANCEMENTS PHASE 1"/>
        <s v="BPCC-BILL DUE-REMINDER &amp; FISERV BALANCE"/>
        <s v="BPCC-BILLING AND PAYMENT IMPROVEMENT"/>
        <s v="BPCC-BILLING PERFORMANCE IMPROVEMNT"/>
        <s v="BPCC-CLLCTN CYCL IMPRVMNT&amp;AGNCY INTGRTN"/>
        <s v="BPCC-CREDIT &amp; COLLECTION QUICK WINS"/>
        <s v="BPCC-DIGITAL BILING&amp;PYMNT CAPABILITIES"/>
        <s v="BPCC-ENERGY ASSISTANCE (LOW INCOME)"/>
        <s v="BPCC-FASTER PMT POSTING"/>
        <s v="BPCC-NO FEE BANK CARD"/>
        <s v="BPCC - FISERV NEXT UPGRADE"/>
        <s v="BPCC-PAYMENT ARRANGEMENT/BUDGET/DEPOSIT"/>
        <s v="BPCC-TSI DUNNING PH 1"/>
        <s v="BPCC-NON CONSUMPTION BILLING"/>
        <s v="GTZ BILLING PMT CREDIT/COLLECTIONS PROGR"/>
        <s v="CI-CRM-CSR GUIDED EXPERNCE W/3 CLICK"/>
        <s v="CI-CUSTOMER SELF SERVICE &amp; INTAKE"/>
        <s v="CI-CROSS CHANNEL DESIGN EXP"/>
        <s v="CI-SAP MULTICHANNEL FOUNDATION CUSTOMER"/>
        <s v="CI-ESB MICRO SERVICES TRANSPORT"/>
        <s v="CI-IVR ENHANCEMENTS-PREDICTIVE"/>
        <s v="CI-IVR IMPROVEMENTS"/>
        <s v="CI-AUTO-CATEGORIZATION CUSTOMER CALLS"/>
        <s v="CI-PREFERENCE CENTER"/>
        <s v="CI-START/STOP/TRANSFER"/>
        <s v="CI-WEB, MOBILE APP &amp; CONTENT MANAGEMENT"/>
        <s v="CI - Customer 360 Data View"/>
        <s v="CI-Comm Gateway &amp; Proactive Notificatns"/>
        <s v="GTZ CUSTOMER INTERFACE PROGRAM"/>
        <s v="DATA MGMT-AUTO CATALOG OF CUSTOMER CALLS"/>
        <s v="DATA MGMT-BIG DATA PLATFORM &amp; ANALYTICS"/>
        <s v="DATA MGMT-DATA ANALYTICS (DATA LAKE)"/>
        <s v="DATA MGMT-DATA GOVERNANCE"/>
        <s v="DATA MGMT-DATA QUALITY"/>
        <s v="DATA MGMT-DATA PROFILE &amp; INTEGRITY PROJ"/>
        <s v="DATA MGMT-ESB/MICR SERV TXPRT"/>
        <s v="GTZ DATA MANAGEMENT PROGRAM"/>
        <s v="DATA ANALYTICS-RULES ENGINE"/>
        <s v="GTZ DATA ANALYTICS PROGRAM"/>
        <s v="IWM-AMR TO OMS"/>
        <s v="IWM-GIS CAD DESIGN MANAGER"/>
        <s v="IWM-IN SANDBOX: WORKFORCE SCHDULNG(PCB)"/>
        <s v="IWM-IN SNDBX:WORK MGMT P3A&amp;CSTNG SYS(P2)"/>
        <s v="IWM-P2-IWM COST MANAGEMENT"/>
        <s v="IWM-CUSTOMER 360 DATA VIEW"/>
        <s v="IWM-DCIII-5 P3c-Workforce Mobility"/>
        <s v="GTZ INTEGRATED WORK MANAGEMENT PROGRAM"/>
        <s v="PMO ACTIVITIES"/>
        <s v="GTZ PMO ACTIVITIES PROGRAM"/>
        <s v="GTZ-Transition Costs"/>
        <s v="BPCC-ACCT BAL CLARITY&amp;CONSISTENCY-O&amp;M"/>
        <s v="BPCC-BILL DUE-RMNDR&amp;FISERV BALANCE-O&amp;M"/>
        <s v="BPCC-BILLING &amp; PMT IMPROVEMENT-O&amp;M"/>
        <s v="BPCC-BILLING PERFORMANCE IMPRVMNT-O&amp;M"/>
        <s v="BPCC-CLLCTN CYCL IMPRV&amp;AGNCY INTGRT-O&amp;M"/>
        <s v="BPCC-DIGITAL BILL&amp;PMT CAPABILITY-O&amp;M"/>
        <s v="BPCC-ENERGY ASSISTANCE (LOW INCOME)-O&amp;M"/>
        <s v="BPCC-FASTER PMT POSTING-O&amp;M"/>
        <s v="BPCC-NO FEE BANK CARD-O&amp;M"/>
        <s v="BPCC-NONCONSUMPTION BILING-O&amp;M"/>
        <s v="BPCC-PMT ARRANGEMENT/BUDGET/DEPOSIT-O&amp;M"/>
        <s v="BPCC-PYMNT PROCESSING SYST ROADMAP-O&amp;M"/>
        <s v="CI-CALL BACK(AUTO OUTBOUND CALLING)-O&amp;M"/>
        <s v="CI-CCS CUSTOMER INTAKE-O&amp;M"/>
        <s v="CI-CUSTOMER 360-O&amp;M"/>
        <s v="CI-ESB MICRO SERVICES TRANSPORT-O&amp;M"/>
        <s v="CI-IVR ENHANCEMENTS-PREDICTIVE-O&amp;M"/>
        <s v="CI-IVR PROJECT INITIATION-O&amp;M"/>
        <s v="CI-MANAGE ACCOUNT(S) AND PROFILE-O&amp;M"/>
        <s v="CI-PREFERENCE CENTER-O&amp;M"/>
        <s v="CI-WEB IMPROVEMENTS-O&amp;M"/>
        <s v="CI-WEB, MOBILE APP &amp; CONTENT MGMT-O&amp;M"/>
        <s v="DATA MGMT-AUTO CATALOG CUSTMR CALLS-O&amp;M"/>
        <s v="DATA MGMT-BIG DATA PLATFRM/ANALYTICS-O&amp;M"/>
        <s v="DATA MGMT-DATA ANALYTICS(DATA LAKE)-O&amp;M"/>
        <s v="DATA MGMT-DATA GOVERNANCE-O&amp;M"/>
        <s v="DATA MGMT-DATA QUALITY-O&amp;M"/>
        <s v="DATA MGMT-ESB/MICRO SERV TXPRT-O&amp;M"/>
        <s v="DATA ANALYTICS-RULES ENGINE-O&amp;M"/>
        <s v="IWM-AMR TO OMS-O&amp;M"/>
        <s v="IWM-GIS CAD DESIGN MANAGER-O&amp;M"/>
        <s v="IWM-IWM COST MANAGEMENT-O&amp;M"/>
        <s v="IWM-WORK &amp; COSTING MANAGEMENT SYSTEM-O&amp;M"/>
        <s v="IWM-WORKFORCE SCHDULNG-O&amp;M"/>
        <s v="PMO ACTIVITIES-O&amp;M"/>
        <s v="GTZ-Transition Costs-O&amp;M"/>
        <s v="SMALL TOOLS-GLD"/>
        <s v="THERMAL PLANT WORK-GLD"/>
        <s v="CATION/ANION/MIXED BED TANK REPLACEM-GLD"/>
        <s v="CT MAJOR INSPECTION-GLD"/>
        <s v="FIN FAN COOLER INSTALLATION-GLD"/>
        <s v="REPLACE DCS CONTROL SYSTEM-GLD"/>
        <s v="VIBRATION CONTROL INSTALLATION-GLD"/>
        <s v="ONGOING UOP REPLACEMENTS-HPK"/>
        <s v="SMALL TOOLS-HPK"/>
        <s v="WIND PLANT WORK-HPK"/>
        <s v="Operational Capital-JP"/>
        <s v="Cost of Removal/Salvage-JP"/>
        <s v="SMALL TOOLS-JP"/>
        <s v="100% COR/SALVAGE BETWEEN PARTNERS-JP"/>
        <s v="AQUATIC RIPARIAN HABITAT-BKR"/>
        <s v="DEVELOP RECREATION CAP-BKR"/>
        <s v="ELK HABITAT-BKR"/>
        <s v="FLOW IMPLEMENTATION CAPITAL-BKR"/>
        <s v="FOREST HABITAT-BKR"/>
        <s v="WATER QUALITY CAPITAL-BKR"/>
        <s v="Wetland Habitat Capital"/>
        <s v="EAGLE CONSERVATION PLAN-HPK"/>
        <s v="EAGLE CONSERVATION PLAN-LSR"/>
        <s v="EAGLE CONSERVATION PLAN-WLD"/>
        <s v="ONGOING UOP REPLACEMENTS-LSR"/>
        <s v="SMALL TOOLS-LSR"/>
        <s v="WIND PLANT WORK-LSR"/>
        <s v="SMALL TOOLS-MTF"/>
        <s v="THERMAL PLANT WORK-MTF"/>
        <s v="DCS ALARM &amp; EVENT MGT SYSTEM UPGRADE-MTF"/>
        <s v="GEAR BOX REPLACEMENT-MTF"/>
        <s v="CT Major Inspection-MTF"/>
        <s v="CEMS Software and Hardware-MTF"/>
        <s v="Reverse OSMOSIS Replacement-MTF"/>
        <s v="AC Unit-Admin Bldg-MTF"/>
        <s v="HYDRO PLANT WORK-SNO"/>
        <s v="SMALL TOOLS-SNO"/>
        <s v="SNOQUALMIE IMPLEMENTATION-SNO"/>
        <s v="ARMATURE COILS REPLACE UNITS 2,3,4-SNO"/>
        <s v="BUCKET REPLACEMENT UNIT 1-4-SNO"/>
        <s v="TUBINE COVERS UNIT 1-4-SNO"/>
        <s v="SMALL TOOLS-SMS"/>
        <s v="THERMAL PLANT WORK-SMS"/>
        <s v="COMBUSTION INSPECTION-SMS"/>
        <s v="PARKING LOT-SMS"/>
        <s v="PIPELINE OWNERSHIP-SMS"/>
        <s v="SHOP EXPANSION-SMS"/>
        <s v="CT Major Inspection-SMS"/>
        <s v="Compressed Air System-SMS"/>
        <s v="Gas Turbine Battery-SMS"/>
        <s v="LNG PLANT-LNG"/>
        <s v="1 MILE PIPE CONNECTOR-LNG"/>
        <s v="4 MILE PIPE TO PLANT-LNG"/>
        <s v="CLOVER CREEK LIMIT STATION MODI-LNG"/>
        <s v="DISTRIBUTION SYSTEM DEV-LNG"/>
        <s v="FREDRICKSON GATE STATION EXPANSION-LNG"/>
        <s v="GOLDEN GIVENS NEW LIMIT STATION-LNG"/>
        <s v="SMALL TOOLS-WHH"/>
        <s v="THERMAL PLANT WORK-WHH"/>
        <s v="REPLACE ELECTRIC MECHANICAL RELAYS-WHH"/>
        <s v="SMALL TOOLS-WLD"/>
        <s v="WILD HORSE SUBSTATION MISC CAPITAL-WLD"/>
        <s v="WIND PLANT WORK-WLD"/>
        <s v="Ongoing UOP Replacements-WLD"/>
        <s v="UPS&amp;Battery Charger Replacement-FERN"/>
        <s v="Battery Bank Replacement-ENC"/>
        <s v="Water Treatment Silica Monitor-ENC"/>
        <s v="Boiler Feed Pump Replacement-ENC"/>
        <s v="HRSG 1 Replacement-ENC"/>
        <s v="WLD BATTERY PROJECT"/>
        <s v="LNG Plant OM - PE LNG"/>
        <s v="LNG PLANT-LNG (COMBINED)"/>
        <s v="LNG Plant  CAP - PE LNG"/>
        <s v="JP - DEFERRED - CAPITAL IMPROVEMENTS"/>
        <s v="E-SNO SWITCH INTERCON-CALIGAN CREEK"/>
        <s v="E-SNOQUALMIE SWITCH INTERCON-HANCOCK"/>
        <s v="E-KITSAP BIOGAS INTERCONNECTION"/>
        <s v="G-BONNEY LAKE HP REINF SEGM 1-BULK DIST"/>
        <s v="E-Lake Tradition 230kV Development"/>
        <s v="E-Lake Tradition 230kV-SAHALEE-NOV Updat"/>
        <s v="C-FRANCHISES"/>
        <s v="E-EASTSIDE 230KV SUBS-RICHARDS CREEK"/>
        <s v="E-EASTSIDE 230KV SUBS-TALBOT HILL"/>
        <s v="E-EASTSIDE 230KV SUBSTATIONS-ROSE HILL"/>
        <s v="E-EASTSIDE 230KV SUBSTATIONS-SAMMAMISH"/>
        <s v="E-EASTSIDE 230KV SUBSTATIONS-SOMERSET"/>
        <s v="E-EASTSIDE 230KV-TLINES"/>
        <s v="E-TALBOT HILL-PACCAR RECONDUCTOR"/>
        <s v="E-TALBOT SUBSTATION-SUB"/>
        <s v="OMRC_E-EASTSIDE 230KV SUBS-TALBOT HILL"/>
        <s v="OMRC_E-Eastside 230KV-Tlines"/>
        <s v="OMRC_E-Talbot Hill-Paccar Reconductor"/>
        <s v="E-Eastside 230KV Substations"/>
        <s v="E-449 SCADA-TRANS"/>
        <s v="E-IP SCADA-TRANS"/>
        <s v="E-SCADA-DIST"/>
        <s v="E-SCADA-TRANS"/>
        <s v="OMRC_E-SCADA-TRANS"/>
        <s v="OMRC_E-SCADA-Dist"/>
        <s v="E-ARCO NORTH-SCH 62"/>
        <s v="E-BELLINGHAM SUBSTATION REBUILD-FIBER"/>
        <s v="E-BELLINGHAM SUBSTATION REBUILD-SUB"/>
        <s v="OMRC_E-Bellingham Substation Rebuild-Sub"/>
        <s v="E-Bellingham Substation Rebuild-Trans"/>
        <s v="OMRC_E-Bellingham Substatn Rebuild-Trans"/>
        <s v="E-BEVERLY PARK 230KV SUB REBUILT-TLINE"/>
        <s v="E-BEVERLY PARK 230KV SUBS REBUILD-SUB"/>
        <s v="OMRC_E-BVRLY PRK 230KV SUB REBUILT-TLINE"/>
        <s v="E-BOEING AEROSPACE SUBSTATION-TLINE"/>
        <s v="E-BPA PSE ANALOG&gt;DIGITAL REPLACEMENT"/>
        <s v="E-5 yr Electric Refundable (CIAC)"/>
        <s v="E-CUSTOMER REIMBURSED"/>
        <s v="OMRC_E-CUSTOMER REIMBURSED"/>
        <s v="E-OH/UG COMMERCIAL SERVICES"/>
        <s v="OMRC_E-OH/UG COMMERCIAL SERVICES"/>
        <s v="E-OH/UG RESIDENTIAL SERVICES"/>
        <s v="E-UG RESIDENTIAL SERVICES IN PLATS"/>
        <s v="OMRC_E-OH/UG RESIDENTIAL SERVICES"/>
        <s v="OMRC_E-UG RESIDENTIAL SERVICES IN PLATS"/>
        <s v="E-COMMERCIAL LINE EXTENSION"/>
        <s v="OMRC_E-COMMERCIAL LINE EXTENSION"/>
        <s v="E-MULTI FAMILY LINE EXTENSION"/>
        <s v="OMRC_E-MULTI FAMILY LINE EXTENSION"/>
        <s v="E-PLATS BACKBONE LINE EXTENSION"/>
        <s v="E-PLATS LINE EXTENSION"/>
        <s v="E-PLATS SYSTEM OPPORTUNITY"/>
        <s v="OMRC_E-PLATS BACKBONE LINE EXTENSION"/>
        <s v="OMRC_E-PLATS LINE EXTENSION"/>
        <s v="OMRC_E-PLATS SYSTEM OPPORTUNITY"/>
        <s v="E-SINGLE FAMILY LINE EXTENSION"/>
        <s v="OMRC_E-SINGLE FAMILY LINE EXTENSION"/>
        <s v="E-BOW POS POD #3-FEEDER"/>
        <s v="OMRC_E-AUTOMATED CANCELLATION"/>
        <s v="OMRC_E-MAJOR PROJECTS/NCC"/>
        <s v="E-CONVERSIONS (SCHED 73)-CUST DRIVEN"/>
        <s v="E-OH/UG RELOCATIONS-CUST DRIVEN-DIST"/>
        <s v="OMRC_E-CONVERSION (SCHED 73)-CUST DRIVEN"/>
        <s v="OMRC_E-OH/UG REL-CUST DRIVEN-DIST"/>
        <s v="E-FRANCHISES"/>
        <s v="E-CONVERSIONS (SCHED 74)-PI DRIVEN"/>
        <s v="E-I-405 RELOCATE/CONVERSION PROJECT-DIST"/>
        <s v="E-OH/UG REL-PI DRIVEN (NON-REIMB)-DIST"/>
        <s v="E-OH/UG REL-PI DRIVEN (REIMBURSE)-DIST"/>
        <s v="E-PI DRIVEN RELOCATIONS-TRANS"/>
        <s v="OMRC_E-CONVERSION (SCHED 74)-PI DRIVEN"/>
        <s v="OMRC_E-I-405 RELOC/CONV PROJ-DIST"/>
        <s v="OMRC_E-OH/UG REL-PI DR (NON-REIMB)-DIST"/>
        <s v="OMRC_E-OH/UG REL-PI DR (REIMB)-DIST"/>
        <s v="OMRC_E-PI DRIVEN RELOCATIONS-TRANS"/>
        <s v="OMRC_E-RELOCATE AVOIDANCE"/>
        <s v="E-SNO-LAKE TRAD RELOCATE"/>
        <s v="E-SOUND TRANSIT-DIST"/>
        <s v="E-SOUND TRANSIT-EAST-LINK-DIST"/>
        <s v="E-SOUND TRANSIT-SWEPTWING SUBSTATION"/>
        <s v="OMRC_E-SOUND TRANSIT-DIST"/>
        <s v="OMRC_E-SOUND TRANSIT-EAST-LINK-DIST"/>
        <s v="E-SR 520 HOV RELOC/CONV PROJECT-DIST"/>
        <s v="E-SR 520 HOV RELOC/CONV PROJECT-TRANS"/>
        <s v="OMRC_E-SR 520 HOV RELOC/CONV PROJ-DIST"/>
        <s v="OMRC_E-SR 520 HOV RELOC/CONV PROJ-TRANS"/>
        <s v="E-WSDOT CLR ZONE POLE PROG-DIST"/>
        <s v="E-WSDOT CLR ZONE POLE PROG-TRANS"/>
        <s v="OMRC_E-WSDOT CLR ZONE POLE PROG-DIST"/>
        <s v="OMRC_E-WSDOT CLR ZONE POLE PROG-TRANS"/>
        <s v="E-BPA 3RD AC TRANSMISSION INTERTIE WORK"/>
        <s v="E-CENTRAL BELLEVUE DIST VOLTAGE CONVER"/>
        <s v="E-CENTRAL BELLEVUE DISTR GROWTH-FEEDER"/>
        <s v="E-CENTRAL BELLEVUE DISTR REL-FEEDER"/>
        <s v="OMRC_E-CENTRAL BELLEVUE DISTR REL-FEEDER"/>
        <s v="OMRC_E-Cntrl Bellevue Distr Grwth-Feeder"/>
        <s v="E-CLYDE HILL SWITCHING STATION"/>
        <s v="E-DAMAGE CLAIMS-DIST"/>
        <s v="E-DAMAGE CLAIMS CAP WRITEOFF"/>
        <s v="E-EMERGENCY NON-OUTAGE OH REPL-DIST"/>
        <s v="E-EMERGENCY NON-OUTAGE OH REPL-TRANS"/>
        <s v="E-EMERGENCY NON-OUTAGE UG REPL-DIST"/>
        <s v="OMRC_E-EMERG NON-OUTAGE OH REPL-DIST"/>
        <s v="OMRC_E-EMERG NON-OUTAGE OH REPL-TRANS"/>
        <s v="OMRC_E-EMERGENCY NON-OUTAGE UG REPL-DIST"/>
        <s v="E-EMERGENCY OH REPLACEMENT-TRANS"/>
        <s v="E-EMERGENCY OUTAGE OH REPLACEMENT-DIST"/>
        <s v="E-EMERGENCY OUTAGE UG REPLACEMENT-DIST"/>
        <s v="E-UNPLANNED OH DISTRIBUTION-ABNORMALS"/>
        <s v="E-UNPLANNED UG DISTRIBUTION-ABNORMALS"/>
        <s v="OMRC_E-EMERGENCY OH REPLACEMENT-TRANS"/>
        <s v="OMRC_E-EMERGENCY OUTAGE OH REPL-DIST"/>
        <s v="OMRC_E-EMERGENCY OUTAGE UG REPL-DIST"/>
        <s v="OMRC_E-UNPLANNED OH DSTRBTN-ABNORMALS"/>
        <s v="OMRC_E-UNPLANNED UG DISTRBTN-ABNORMALS"/>
        <s v="E-STORM OH REPLACEMENT-DIST"/>
        <s v="E-STORM OH REPLACEMENT-TRANS"/>
        <s v="E-OH SYSTEM CAPACITY NEW-DIST"/>
        <s v="E-OH SYSTEM CAPACITY NEW-TRANS"/>
        <s v="E-UG SYSTEM CAPACITY NEW-DIST"/>
        <s v="OMRC_E-OH SYSTEM CAPACITY NEW-DIST"/>
        <s v="OMRC_E-UG SYSTEM CAPACITY NEW-DIST"/>
        <s v="E-SYSTEM PROJECT MITIGATION-TRANS"/>
        <s v="E-OH/UG SYSTEM IMP OPP NEW-DIST"/>
        <s v="E-OH/UG SYSTEM IMP OPP NEW-TRANS"/>
        <s v="OMRC_E-OH/UG SYSTEM IMP OPP NEW-DIST"/>
        <s v="E-ACCELERATED CABLE REMEDIATION-DIST"/>
        <s v="E-UG CABLE REMEDIATION-DIST"/>
        <s v="E-UG FEEDER CABLE REMEDIATION-DIST"/>
        <s v="OMRC_E-ACCLRTD CABLE REMEDIATION-DIST"/>
        <s v="OMRC_E-UG CABLE REMEDIATION-DIST"/>
        <s v="OMRC_E-UG FEEDER CABLE REMEDIATION-DIST"/>
        <s v="E-BELLINGHAM SUBS"/>
        <s v="E-DISTRIBUTION OUTAGE FREQ-RPL #6 COPPER"/>
        <s v="E-NORTH BEND SUBS REBUILD-SUBS"/>
        <s v="E-OH #6 COPPER WIRE REPLACEMENT-DIST"/>
        <s v="E-OH CLEARANCE BELLINGHAM SYSTEM-DIST"/>
        <s v="E-OH OPEN WIRE SECONDARY REPL-DIST"/>
        <s v="E-OH SYS REL UPGRADES-OUTAGE-DIST"/>
        <s v="E-OH SYS REL UPGRD-OUTAGE MAJOR PRJ-DIST"/>
        <s v="E-OH SYST REL UPGRADES-REBUILD-DIST"/>
        <s v="E-OH SYST REL UPGRADES-UG CONVERS-DIST"/>
        <s v="E-OH SYST REL UPGR-GANG OP SWITCHES-DIST"/>
        <s v="E-OH SYST REL UPGR-RECLOSERS-DIST"/>
        <s v="E-OH SYST REL UPGR-SWITCH REPL-DIST"/>
        <s v="E-OH SYST REL UPGR-TREE WIRE-DIST"/>
        <s v="E-OH SYST REL UPGR-TRIPSAVER-DIST"/>
        <s v="E-OH SYST UPGR-POLE MOUNTED CAPACITORS"/>
        <s v="E-OH SYSTEM CAPACITY UPGRADE-DIST"/>
        <s v="E-OH SYSTEM CAPACITY UPGRADES-TRANS"/>
        <s v="E-OH SYSTEM RELIABILITY UPGRADES-TRANS"/>
        <s v="E-OH TRANSFORMER PCB REMEDIATION"/>
        <s v="E-OH-SYSTEM CAPACITY UPRATES-TRANS"/>
        <s v="E-OUTAGE FREQ-REPLACE COPPER-DIST"/>
        <s v="E-PROJECT INITIATION"/>
        <s v="E-SEDRO MAR PT 230 REMEDIATE UNDERBUILD"/>
        <s v="E-UG SYS REL UPGRADES-OUTAGE-DIST"/>
        <s v="E-UG SYST REL UPGRADES-MAJOR PROJ-DIST"/>
        <s v="E-UG SYST REL UPGRADES-REBUILD-DIST"/>
        <s v="E-UG SYSTEM CAPACITY UPGRADE-DIST"/>
        <s v="OMRC_E-DSTRBTN OUTAGE FREQ-RPL #6 COPPER"/>
        <s v="OMRC_E-OH #6 COPPER WIRE REPL-DIST"/>
        <s v="OMRC_E-OH CLEARANCE BELLINGHAM SYST-DIST"/>
        <s v="OMRC_E-OH SYST REL UPGRADES-DIST"/>
        <s v="OMRC_E-OH SYST REL UPGRADES-REBUILD-DIST"/>
        <s v="OMRC_E-OH SYST REL UPGR-GANG OP SW-DIST"/>
        <s v="OMRC_E-OH SYST REL UPGR-RECLOSER-DIST"/>
        <s v="OMRC_E-OH SYST REL UPGR-SWITCH REPL-DIST"/>
        <s v="OMRC_E-OH SYST REL UPGR-TREE WIRE-DIST"/>
        <s v="OMRC_E-OH SYST REL UPGR-TRIPSAVER-DIST"/>
        <s v="OMRC_E-OH SYST REL UPGR-UG CONV-DIST"/>
        <s v="OMRC_E-OH SYSTEM CAPACITY UPGRADE-DIST"/>
        <s v="OMRC_E-OH TRANSFORMER PCB REMEDIATION"/>
        <s v="OMRC_E-OUTAGE FREQ-REPLACE COPPER-DIST"/>
        <s v="OMRC_E-UG SYST REL UPGRADES-DIST"/>
        <s v="OMRC_E-UG SYST REL UPGRADES-REBUILD-DIST"/>
        <s v="OMRC_E-UG SYSTEM CAPACITY UPGRADE-DIST"/>
        <s v="OMRC_E-VEGETATION MITIGATION"/>
        <s v="OMRC_E-OH-System Capacity Uprates-Trans"/>
        <s v="E-FISH AND WILDLIFE PROGRAM-DIST"/>
        <s v="OMRC_E-FISH AND WILDLIFE PROGRAM-DIST"/>
        <s v="E-PHYSICAL SECURITY IMPROVEMENTS-SUB"/>
        <s v="E-PHYSICAL SECURITY IMPROVEMENTS"/>
        <s v="E-ELIMINATE POOR CONDITION POLES"/>
        <s v="E-EMERGENT POLE REPLACEMENTDIST"/>
        <s v="E-EMERGENT POLE REPLACEMENT-TRANS"/>
        <s v="E-POLE REPLACEMENT DUE TO JOINT USE"/>
        <s v="E-POLE REPLACEMENT PLAN-DIST"/>
        <s v="E-POLE REPLACEMENT PLAN-NEWCASTLE-TRANS"/>
        <s v="E-POLE REPLACEMENT PLAN-TRANS"/>
        <s v="E-POLE REPLACEMENT PROGRAM-REMOVAL-DIST"/>
        <s v="OMRC_E-ELIMINATE POOR CONDITION POLES"/>
        <s v="OMRC_E-POLE REPLACEMENT DUE TO JOINT USE"/>
        <s v="OMRC_E-POLE REPLACEMENT PLAN-DIST"/>
        <s v="OMRC_E-POLE REPLACEMENT PLAN-TRANS"/>
        <s v="OMRC_E-POLE REPLACEMENT PROGRAM"/>
        <s v="OMRC_E-POLE REPL-INSPECTION DRIVEN-DIST"/>
        <s v="OMRC_E-POLE REPL-INSPECTION DRIVEN-TRANS"/>
        <s v="E-VIKING SUB LOOP ENS-BHM"/>
        <s v="E-ISSAQUAH HIGHLAND SUBSTATION"/>
        <s v="E-S. BREMERTON AUX BUS PROJECT"/>
        <s v="C-AMI NETWORK INSTALLATIONS-GEN PLANT"/>
        <s v="C-AMI NETWORK PURCHASE"/>
        <s v="E-AMI NETWORK INSTALLATION-ELEC T&amp;D WORK"/>
        <s v="E-AMI Electric Meter Deployment"/>
        <s v="G-AMI Gas Module Deployment"/>
        <s v="C-AMI System Integration"/>
        <s v="OMRC_E-AMI Ntwrk Installation-Elec T&amp;D"/>
        <s v="E-CONSERVATION VOLTAGE REDUCTION"/>
        <s v="OMRC_E-Conservation Voltage Reduction"/>
        <s v="E-DISTRIBUTION AUTOMATION-DIST"/>
        <s v="E-DISTRIBUTION AUTOMATION-GEN PLANT"/>
        <s v="E-DISTRIBUTION MANAGEMENT SYSTEM"/>
        <s v="E-NETWORK AND AUTOMATE GRID"/>
        <s v="OMRC_E-DISTRIBUTION AUTOMATION-DIST"/>
        <s v="OMRC_E-NETWORK AND AUTOMATE GRID"/>
        <s v="E-TRANS AUTOMATION PLACEHOLDER"/>
        <s v="OMRC_E-TRANS AUTOMATION PLACEHOLDER"/>
        <s v="E-STREET LIGHT REPLACEMENT"/>
        <s v="E-SUBSTATION REPLACEMENT-BATTERY-DIST"/>
        <s v="E-SUBSTATION REPLACEMENT-BATTERY-TRANS"/>
        <s v="E-Subs Replacement-Oil Filled Brkrs-Dist"/>
        <s v="OMRC_E-Subs Rplcmnt-Oil Filld Brkrs-Dist"/>
        <s v="E-SUBS REPL-ELECTRON MECH RELAYS-DIST"/>
        <s v="E-Subs Replacement-SEL Relay"/>
        <s v="E-SUBSTATION REPLACEMENT-SPCC-DIST"/>
        <s v="E-DIGITAL FAULT RECORDERS REPLACEMENT"/>
        <s v="E-EMERGENT SUBSTATION REPLACEMENT-DIST"/>
        <s v="E-EMERGENT SUBSTATION REPLACEMENT-TRANS"/>
        <s v="E-SUBS REPLACEMENT-ARRESTERS"/>
        <s v="E-SUBS REPLACEMENT-CIRCUIT SWITCHER-DIST"/>
        <s v="E-SUBS REPLACEMENT-DIST"/>
        <s v="E-SUBS REPLACEMENT-FUSES-DIST"/>
        <s v="E-Subs Replcmnt-Trans Substations"/>
        <s v="E-SUBS REPLACEMENT-TRANSFER TRIP-DIST"/>
        <s v="E-SUBS REPLACEMENT-VEGETATION MANAGEMENT"/>
        <s v="OMRC_E-EMERGENT SUBS REPLACEMENT-DIST"/>
        <s v="OMRC_E-SUBS REPLACEMENT-DIST"/>
        <s v="OMRC_E-Emergent Subs Replacement-Trans"/>
        <s v="E-SUBS REPLACEMENT-TRANSFORMERS -DIST"/>
        <s v="OMRC_E-SUBS REPLCMNT-TRANSFORMERS -DIST"/>
        <s v="E-Subs Repl-Trans Breaker Replcmnt-Trans"/>
        <s v="E-CHERRY POINT SUBSTATION-SUB"/>
        <s v="E-CHERRY POINT SUBSTATION-TLINE"/>
        <s v="E-PORTAL WAY-LYNDEN 230KV-TLINE"/>
        <s v="E-Whidbey Subs 1115kV Bus Upgrade-Sub"/>
        <s v="E-FAIRCHILD SUBSTATION"/>
        <s v="G-ELECTRONIC CORRECTORS-DIST"/>
        <s v="G-ERX PILOT-DIST"/>
        <s v="G-GAS SYSTEM MONITORING EQUIP REPLC"/>
        <s v="G-GAUGES/SEMS-DIST"/>
        <s v="G-IMPRESSED CURRENT SYSTEM CBP"/>
        <s v="G-REMOTE TELEMETRY UNITS-DIST"/>
        <s v="G-WILLIAMS PIPELINE EQUIPMENT UPGRADES"/>
        <s v="OMRC_G-GAS SYSTEM MONITORING EQUIP REPLC"/>
        <s v="OMRC_G-Gauges/SEMS-Dist"/>
        <s v="G-Service Replacements CBP"/>
        <s v="G-ALTERED/MODIFIED COMM/IND MAINS"/>
        <s v="G-ALTERED/MODIFIED COMM/IND SERVICE"/>
        <s v="G-ALTERED/MODIFIED RESIDENTIAL MAINS"/>
        <s v="G-ALTERED/MODIFIED RESIDENTIAL SERVICES"/>
        <s v="OMRC_G-Altered/Modified Res Services"/>
        <s v="G-5 yr Gas Refundable (CIAC)"/>
        <s v="G-COMMERCIAL/INDUSTRIAL MAINS"/>
        <s v="G-MULTI FAMILY MAINS"/>
        <s v="G-PLATS MAINS"/>
        <s v="G-RESIDENTIAL MAINS"/>
        <s v="G-COMMERCIAL/INDUSTRIAL SERVICE"/>
        <s v="G-MULTI FAMILY SERVICE"/>
        <s v="G-RESIDENTIAL PLAT SERVICES"/>
        <s v="G-RESIDENTIAL SERVICES"/>
        <s v="G-RESIDENTIAL SERVICES IN PLAT DEV"/>
        <s v="OMRC_G-RESIDENTIAL SERVICES"/>
        <s v="OMRC_G-Residential Plat Services"/>
        <s v="OMRC_G-AUTOMATED CANCELLATION"/>
        <s v="OMRC_G-MAJOR PROJECTS/NCC"/>
        <s v="G-GAS RETIRE ONLY NO ADDITIONS"/>
        <s v="G-CUST DRIVEN RELOCATE (REIMBURSE)-DIST"/>
        <s v="G-FRANCHISES"/>
        <s v="G-I-405 RELOCATE LIKE KIND-DIST"/>
        <s v="G-I-5 TACOMA HOV RELOCATE"/>
        <s v="G-SR 520 HOV RELOCATE AVOIDANCE-GAS"/>
        <s v="OMRC_G-RELOCATE AVOIDANCE"/>
        <s v="G-PI DRIVEN RELOCATE (NON-REIMB)-DIST"/>
        <s v="G-PI DRIVEN RELOCATE (REIMB)-DIST"/>
        <s v="OMRC_G-PI DRIVEN RELOCATE-DIST"/>
        <s v="G-SEATTLE CORE-ALASKAN WAY VIADUCT"/>
        <s v="G-SEATTLE CORE-IP MAIN"/>
        <s v="G-SEATTLE CORE-OTHER PROJECTS"/>
        <s v="G-SEATTLE CORE-REMEDIATION(PM USE)"/>
        <s v="G-SEATTLE CORE-SERVICES"/>
        <s v="OMRC_G-SEATTLE CORE-IP MAIN"/>
        <s v="OMRC_G-SEATTLE CORE-SERVICES"/>
        <s v="OMRC_G-Seattle Core-Alaskan Way Viaduct"/>
        <s v="G-SOUND TRANSIT-DIST"/>
        <s v="G-RELOCATE BULK DIST LIKE KIND-DIST"/>
        <s v="G-SYSTEM IMPROV OPPORT UPGR-DIST"/>
        <s v="OMRC_G-SYSTEM IMPROV OPPORT UPGR-DIST"/>
        <s v="G-SWARR PROPANE AIR PLANT UPGRADES"/>
        <s v="G-CP SYSTEM IMPROV MAIN WITH SERV-DIST"/>
        <s v="G-CP SYSTEM IMPROV SERVICE-DIST"/>
        <s v="G-CP SYSTEM IMPROVEMENT-DIST"/>
        <s v="G-CP SYSTEM IMPROV-SERV ONLY- DIST"/>
        <s v="G-EMERGENT CP SYSTEM IMPROVEMENT-DIST"/>
        <s v="OMRC_G-CP Sys Improv Main w/Service-Dist"/>
        <s v="G-DAMAGE CLAIMS-DIST"/>
        <s v="G-DAMAGE CLAIMS CAP WRITEOFF"/>
        <s v="G-DIMP BRDG/SLD -DIST (UNMAINTAIN FACIL)"/>
        <s v="G-DIMP MOBILE HOME ENCROACHMENT PROGRAM"/>
        <s v="G-MHP SERVICE REPLACEMENTS/CUT"/>
        <s v="G-HP VALVE"/>
        <s v="G-DIMP DUPONT PIPE REPL-MAIN WITH SERV"/>
        <s v="G-DIMP OLDER STW REPL-MAIN WITH SERVICE"/>
        <s v="G-DIMP OLDER STW REPL-SERVICE ONLY"/>
        <s v="OMRC_G-DIMP DUPONT PIPE REPLACEMENT"/>
        <s v="OMRC_G-DIMP OLDER STW REPLACEMENT-MAIN"/>
        <s v="G-DIMP REG STA-OVERPRESSSURE PROT-DIST"/>
        <s v="G-DIMP REGULATOR STATION-ABOVE GROUND"/>
        <s v="G-DIMP REGULATOR STATION-FARM TAPS-DIST"/>
        <s v="G-DIMP REGULATOR STATION-SIDEWALK REGS"/>
        <s v="G-DIMP LEGACY CROSS BORE INSPECTION-DIST"/>
        <s v="G-DIMP LEGACY CRSS BORE REPLACEMENT-DIST"/>
        <s v="G-DIMP Continuing Surveillance-Other"/>
        <s v="G-DIMP SHALLOW MAIN REPL-MAIN WITH SERV"/>
        <s v="G-DIMP SHALLOW SERV REPL-SINGLE SERV"/>
        <s v="OMRC_G-DIMP SHALLOW SERV REPL-SNGL SERV"/>
        <s v="OMRC_G-DIMP Shallow Facility Repl-Other"/>
        <s v="G-DIMP Buried MSA Serv Repl-Opp"/>
        <s v="G-DIMP PREVENTATIVE MAINT-FACILITIES"/>
        <s v="G-DIMP PREVENTIVE MAINT-23000 MSA-DIST"/>
        <s v="G-DIMP PREVENTIVE MAINT-DIST REG-DIST"/>
        <s v="G-DIMP PREVENTIVE MAINTENANCE-FACILITIES"/>
        <s v="G-DIMP PREVENTIVE MAINTENANCE-MSA-DIST"/>
        <s v="G-DIMP PREVENTIVE MAINTENANCE-OTHER"/>
        <s v="G-DIMP PREVENTIVE MAINT-FARM TAPS-DIST"/>
        <s v="G-DIMP PREVENTIVE MAINT-R5000 MSA-DIST"/>
        <s v="OMRC_G-DIMP PREVENTIVE MAINT-FACILITIES"/>
        <s v="G-DIMP STW SERV IN CASING-SERV-DIST"/>
        <s v="G-DIMP Guard Posts"/>
        <s v="G-Eliminate Historical C Leaks"/>
        <s v="G-Leak Repair-Main"/>
        <s v="G-Leak Repair-Service"/>
        <s v="G-SCATTERED SHORT MAIN REHAB"/>
        <s v="G-SERVICE REPLACEMENT MISC"/>
        <s v="G-SEWER CROSS BORE REPAIR-MAIN"/>
        <s v="G-SEWER CROSS BORE REPAIR-SERVICE"/>
        <s v="G-Gas Work Release-Main"/>
        <s v="G-Gas Work Release-Service"/>
        <s v="OMRC_G-SCATTERED SHORT MAIN REHAB"/>
        <s v="OMRC_G-SERVICE REPLACEMENT"/>
        <s v="G-SYSTEM CAPACITY NEW-DIST"/>
        <s v="G-SYSTEM IMPR. OPPORT. NEW-DIST"/>
        <s v="OMRC_G-SYSTEM IMPR. OPPORT. NEW-DIST"/>
        <s v="G-SYSTEM PROJECT MITIGATION-DIST"/>
        <s v="G-COLD WEATHER ACTION REINFORCEMENT"/>
        <s v="G-ODORIZER COMPONANT REPL BULK-DIST"/>
        <s v="G-ODORIZER UPGRADE"/>
        <s v="G-SYSTEM CAPACITY UPGRADE BULK-DIST"/>
        <s v="G-SYSTEM CAPACITY UPGRADE-DIST"/>
        <s v="G-SYSTEM CAPACITY UPRATE-BULK DIST"/>
        <s v="G-SYSTEM CAPACITY UPRATE-DIST"/>
        <s v="G-SYSTEM IMP OPP CAPACITY UPGRADE-DIST"/>
        <s v="OMRC_G-SYSTEM CAPACITY UPRATE-DIST"/>
        <s v="OMRC_G-VEGETATION MITIGATION"/>
        <s v="E-DOWNSTREAM FISH PASSAGE CAPITAL-BAKER"/>
        <s v="E-PTS RECORDS MANAGEMENT GENERATION"/>
        <s v="E-FLOW IMPLEMENTATION CAPITAL-BAKER"/>
        <s v="E-SNOQUALMIE REBUILD SN1-GEN"/>
        <s v="E-SNOQUALMIE REBUILD SN2-GEN"/>
        <s v="E-SNOQUALMIE REBUILD-TRANS"/>
        <s v="E-GREENWATER 55 TO 115KV-TLINE"/>
        <s v="E-GREENWATER TAP SUBS"/>
        <s v="E-JENKINS SUBSTATION"/>
        <s v="E-BAINBRIDGE SUBSTATION-SUB"/>
        <s v="E-BAINBRIDGE TLINES-TRANS"/>
        <s v="E-FOSS CORNER 115KV-PORT MADISON TAP"/>
        <s v="E-FOSS CORNER 115KV-PRT MAD RECOND-TLINE"/>
        <s v="E-FOSS CORNER 115KV-VLY JUNC-#2 TLINE"/>
        <s v="OMRC_E-FOSS CRNR 115KV-PORT MAD TAP-LINE"/>
        <s v="OMRC_E-FOSS CRNR 115KV-PRT MAD -TLINE"/>
        <s v="E-S Brm/Bngr 115KV/230/KV-Prprty Purchse"/>
        <s v="E-THORP SUBSTATION REBUILD-FEEDER"/>
        <s v="E-THORP SUBSTATION REBUILD-SUB"/>
        <s v="OMRC_E-THORP SUBSTATION REBUILD-FEEDER"/>
        <s v="E-WIND RIDGE-KITTITAS 115KV TLINE"/>
        <s v="G-N. LACEY SUPPLY 8&quot; REINF-BULK DIST"/>
        <s v="E-LAKELAND HILLS SUBSTATION"/>
        <s v="E-LAKEMONT SUBSTATION"/>
        <s v="C-AMR OPERATIONS"/>
        <s v="G-AMR BATTERY EXCHANGE PROGRAM"/>
        <s v="G-AMR OPERATIONS"/>
        <s v="E-AMR Operations"/>
        <s v="G-NON-REGISTERING METERS-DIST"/>
        <s v="G-PERIODIC METER CHANGEOUT-IMO-DIST"/>
        <s v="E-MT. SI TRANSMISSION"/>
        <s v="OMRC_E-MT. SI TRANSMISSION"/>
        <s v="E-Mt. Si Substation"/>
        <s v="C-NON UTILITY PLANT"/>
        <s v="E-MOORLNDS-VITULLI 115KV RECONDUC-TRANS"/>
        <s v="OMRC_E-MOORLNDS-VITULLI 115KVRECON-TRANS"/>
        <s v="E-VERNELL SUBSTATION-FEEDER"/>
        <s v="E-VERNELL SUBSTATION-SUB"/>
        <s v="E-VERNELL SWITCHING STATION-CONDUITS"/>
        <s v="OMRC_E-Vernell Substation-Feeder"/>
        <s v="E-NORTH BELLEVUE BANK #3"/>
        <s v="E-STLLWTR-COTTAGE BRK115KV REBUILD-TLINE"/>
        <s v="OMRC_E-Stlwtr-COT Brk115kV Rebuld-Tline"/>
        <s v="G-TOLT HP 16&quot; PHASE 1-MAIN"/>
        <s v="E-MONROE/NOVELTY 230KV LINE #2"/>
        <s v="E-LAKE HILLS-PHANTOM LAKE 115KV-SUB"/>
        <s v="E-LAKE HILLS-PHANTOM LAKE 115KV-TLINE"/>
        <s v="OMRC_E-LAKE HILLS-PHANTOM LAKE 115KV-SUB"/>
        <s v="OMRC_E-Lake Hills-Phntom Lke 115kV-Tline"/>
        <s v="E-LAKESIDE 115 KV SUBS-BUS REBUILD PH1"/>
        <s v="E-LAKESIDE 115 KV SUBS-BUS REBUILD PH2"/>
        <s v="E-LAKESIDE 115 KV SUBS-CONTROL HOUSE"/>
        <s v="E-LAKESIDE 115 KV SUB-TRAN LONGLINES PH1"/>
        <s v="OMRC_E-LAKESIDE 115 KV SUB-BUS REBLD PH1"/>
        <s v="OMRC_E-LAKESIDE 115 KV SUBS-CTRL HOUSE"/>
        <s v="OMRC_E-Lakeside 115kV Trans Longline Ph1"/>
        <s v="E-Lakeside 115kV Trans Longline Ph2"/>
        <s v="OMRC_E-Lakeside 115kV Trans Longline Ph2"/>
        <s v="E-SAMMAMISH-JUANITA 115KV-TLINE"/>
        <s v="G-NORTH SEATTLE PRESSURE INCREASE"/>
        <s v="C-SMALL TOOLS_MISC"/>
        <s v="E-SMALL TOOLS_CORP SAFETY"/>
        <s v="E-SMALL TOOLS_EFR"/>
        <s v="E-SMALL TOOLS_METER &amp; XFMR"/>
        <s v="E-SMALL TOOLS_PTS"/>
        <s v="E-SMALL TOOLS_SUBSTATIONS"/>
        <s v="G-SMALL TOOLS_CORROSION"/>
        <s v="G-SMALL TOOLS_GAS AMR MAINT"/>
        <s v="G-SMALL TOOLS_GAS FIRST RESPON"/>
        <s v="G-SMALL TOOLS_GAS STANDARDS"/>
        <s v="G-SMALL TOOLS_INDUSTRIAL METER"/>
        <s v="G-SMALL TOOLS_INSTRUMENTATION"/>
        <s v="E-Small Tools Meter Operation"/>
        <s v="E-Small Tools Meter Relay/Xfmr"/>
        <s v="G-SMALL TOOLS_PRESSURE CONTROL"/>
        <s v="G-Small Tools_Tool Repair/Calib"/>
        <s v="E-Small Tools_Elec Standards"/>
        <s v="G-Small Tools_Energy Measurement"/>
        <s v="E-PIERCE CO 230KV SUBSTATIONS-FEEDER"/>
        <s v="E-PIERCE CO 230KV SUBSTATION-SUB"/>
        <s v="E-PIERCE CO 230KV-ALDERTON-TLINE"/>
        <s v="OMRC_E-Pierce Co 230kV-Alderton-Tline"/>
        <s v="E-Pierce Co 230kV - Gas Corrosion Work"/>
        <s v="E-WOODLAND-ST CLAIR 115KV PHASE 2-TLINE"/>
        <s v="OMRC_E-WOODLAND-ST CLAIR 115KV PH2-TLINE"/>
        <s v="E-ALDERTON-ELECTRON HGTS 115KV PH2 TLINE"/>
        <s v="OMRC_E-ALDRTN-ELCTRN HGTS 115KV PH2TLINE"/>
        <s v="C-DISTRIBUTION PLANT-LAND"/>
        <s v="C-General Plant-Land"/>
        <s v="C-Production-Land"/>
        <s v="C-Transmission-Land"/>
        <s v="E-REMOVAL COST-METERS"/>
        <s v="E-REMOVAL COST-TRANSFORMERS"/>
        <s v="E-SALV T&amp;D LIKE KIND LINE XFORMER EXCHG"/>
        <s v="E-SALV T&amp;D LIKE KIND OH/UG CONDUC EXCHG"/>
        <s v="E-SCRAP SALE PLT METERS -DIST"/>
        <s v="G-REMOVAL COST-METERS"/>
        <s v="G-SCRAP SALE PLT METERS -DIST"/>
        <s v="E-Scrap Sale-Elec Trans"/>
        <s v="E-Scrap Sale-Common Gen Plant"/>
        <s v="E-GRAND RIDGE SUBSTATION-SUB"/>
        <s v="E-CHRISTOPHER SUB 230KV DEVELOPMENT"/>
        <s v="E-BUCKLEY SUBSTATION-FEEDER"/>
        <s v="E-BUCKLEY SUBSTATION-SUB"/>
        <s v="E-ELECTR-ENUM 55KV 115KV-SUB-ELECTR HGHT"/>
        <s v="E-ELECTRON-ENUM 55KV TO 115KV- SUB-KRAIN"/>
        <s v="E-ELECTRON-ENUM 55KV TO 115KV-SUB-ENUM"/>
        <s v="E-ELECTRON-ENUMCLAW 55KV TO 115KV-FIBER"/>
        <s v="E-ELECTRON-ENUMCLAW 55KV TO 115KV-TLINE"/>
        <s v="OMRC_E-ELECTRON-ENUMCLAW 55TO115KV-TLINE"/>
        <s v="OMRC_E-Elec-Enu 55kV 115kV-Sub-Elec Hght"/>
        <s v="E-WHITE RIVER-KRAIN SUBSTATION"/>
        <s v="E-WHITE RIVER-KRAIN TRANSMISSION"/>
        <s v="E-SEABECK SUBSTATION"/>
        <s v="OMRC_E-SEABECK SUBSTATION"/>
        <s v="E-SEHOME SUBSTATION-SUB"/>
        <s v="E-SILVERDALE 115KV TAP TO VJN-TLINE"/>
        <s v="E-BAKER #1 115KV RECONDUCTOR-TLINE"/>
        <s v="E-Skagit Swtchng Station-Prprty Purchase"/>
        <s v="E-LAKE HOLM SUBSTATION-FEEDER"/>
        <s v="E-LAKE HOLM SUBSTATION-PROPERTY PURCHASE"/>
        <s v="E-LAKE HOLM SUBSTATION-SUBS"/>
        <s v="E-LAKE HOLM SUBSTATION-TRANS"/>
        <s v="E-TALBOT-ASBURY UG 115KV REPL-TLINE"/>
        <s v="G-FREDERICKSON HP LATERAL"/>
        <s v="E-SERVICE PROVIDER ACCRUAL-GROWTH"/>
        <s v="E-SERVICE PROVIDER ACCRUAL-NCC"/>
        <s v="E-SERVICE PROVIDER ACCRUAL-PLANNED"/>
        <s v="E-SERVICE PROVIDER ACCRUAL-UNPLANNED"/>
        <s v="E-SP ACCRUAL-EXTERNAL COMMIT"/>
        <s v="E-SP ACCRUAL-GROWTH REGULATORY"/>
        <s v="E-SP ACCRUAL-PLANNED REGULATORY"/>
        <s v="E-SPACCRUAL-CUST REIMBURSE"/>
        <s v="G-SERVICE PROVIDER ACCRUAL-GROWTH"/>
        <s v="G-SERVICE PROVIDER ACCRUAL-NCC"/>
        <s v="G-SERVICE PROVIDER ACCRUAL-PLANNED"/>
        <s v="G-SERVICE PROVIDER ACCRUAL-UNPLANNED"/>
        <s v="G-SP ACCRUAL-CUST REIMBURSE"/>
        <s v="G-SP ACCRUAL-EXTERNAL COMMIT"/>
        <s v="G-SP ACCRUAL-PLANNED REGULATORY"/>
        <s v="C-SP ALIGNMENT-GEN PLANT"/>
        <s v="G-SP ALIGNMENT-T&amp;D"/>
        <s v="E-ST CLAIR-YELM 115KV-TRANS"/>
        <s v="G-SOUTH TACOMA REINF-I-5 LIMIT STATION"/>
        <s v="OMRC_G-S Tacoma Reinf-I-5 Limit Station"/>
        <s v="E-BLUEMAER-YELM 115KV RECONDUCTOR-DIST"/>
        <s v="E-BLUEMAER-YELM 115KV RECONDUCTOR-SUB"/>
        <s v="E-BLUEMAER-YELM 115KV RECONDUCTOR-TLINE"/>
        <s v="OMRC_E-BLUEMAER-YELM 115KV RECONDUCTOR"/>
        <s v="E-CARPENTER SUBSTATION-FEEDER-DIST"/>
        <s v="E-CARPENTER SUBSTATION-SUB"/>
        <s v="E-HOFFMAN SWITCHING STATION"/>
        <s v="E-Nisqually Sub Proj-Property Purchase"/>
        <s v="E-SPURGEON CREEK SUBS-ARPT 115KV TLINE"/>
        <s v="E-SPURGEON CREEK SUBSTATION-FEEDERS"/>
        <s v="E-SPURGEON CREEK SUBSTATION-SUB"/>
        <s v="E-SPURGEON CREEK SUBSTATION-TLINE"/>
        <s v="E-SPURGEON CREEK SUBSTATION-TRANS SUB"/>
        <s v="OMRC_E-Spurgeon Creek Substation-Tline"/>
        <s v="E-THURSTON CO 230KV SUBSTATION-SUB"/>
        <s v="E-TONO SUBSTATION PHASE 2-SUB"/>
        <s v="E-BRISCOE PARK SUBSTATION-SUB"/>
        <s v="E-BRISCOE PARK SUBSTATION-TLINE"/>
        <s v="E-WHATCOM/SKAGIT NETWORK ISLAND"/>
        <s v="E-BELLINGHAM SEDRO #4 115KV RECOND-TLINE"/>
        <s v="OMRC_E-Bllnghm Sedro #4 115kV Recd-Tline"/>
        <s v="E-GLACIER ENERGY STORAGE PROJECT-SUB"/>
        <s v="OMRC_E-GLACIER ENERGY STORAGE PROJ-SUB"/>
        <s v="Lynden Substation Expansion"/>
        <s v="E-MAXWELTON SUBSTATION-FEEDERS"/>
        <s v="E-MAXWELTON SUBSTATION-SUB"/>
        <s v="E-MAXWELTON SUBSTATION-TRANS"/>
        <s v="OMRC_E-Maxwelton Substation-Feeders"/>
        <s v="E-WHIDBEY ISLAND 115KV-ROW"/>
        <s v="OMRC_E-WHIDBEY ISLAND 115KV-ROW"/>
        <s v="E-WILKESON SUBSTATION-SUB"/>
        <s v="COMPRESSED NATURAL GAS (CNG) DEVELOPMENT"/>
        <s v="WATER HEATER COMMERICAL-GAS"/>
        <s v="WATER HEATER RESIDENTIAL-GAS"/>
        <s v="INTOLIGHT LIGHTING SERVICES_LED"/>
        <s v="INTOLIGHT LIGHTING SERVICES_NON-LED"/>
        <s v="E-WEST KITSAP 230KV PROJECT"/>
        <s v="Placeholder-Pioneer Substation/Switching Station"/>
        <s v="Placeholder-Current Differential Relays"/>
        <s v="Placeholder-E Oly GS Rebuild"/>
        <s v="GREENLAKE LATERAL 16&quot;  HP"/>
        <s v="Placeholder-Greenwood Pressure Increase &amp; LS Install"/>
        <s v="Placeholder-Lake Stevens GS Rebuild"/>
        <s v="Placeholder-Machias GS Rebuild"/>
        <s v="Placeholder-May Valley GS Rebuild"/>
        <s v="Placeholder-Vashon Island HP Upgrade Phase 1"/>
        <s v="Placeholder-BPA Olympia 115kV bus improvments"/>
        <s v="Placeholder-BPA Olympia - Airport (Fiber only)"/>
        <s v="Placeholder-Yelm GS Rebuild"/>
        <s v="Breakout - New Resource - Wind"/>
        <s v="Placeholder-DA over AMI Network (network enhancement)"/>
        <s v="Placeholder-Smart Grid field lab"/>
        <s v="Placeholder-Talbot - Lakeside 115 kV #3 Via Hazelwood"/>
        <s v="Placeholder-Berrydale 230-115 kV Bank #2"/>
        <s v="Placeholder-Skagit Switching Station"/>
        <s v="Placeholder-Sedro-Skagit #2 115 kV Line"/>
        <s v="Placeholder-E Whatcom Transmission Improvement"/>
        <s v="Placeholder-Bellingham-Roeder Line Upgrade"/>
        <s v="Placeholder-3rd Line to Whidbey"/>
        <s v="Placeholder-Vernell-Lochleven 115 kV Line"/>
        <s v="Placeholder-Bonney Lake HP Phase 2"/>
        <s v="Placeholder-Alaskan Way Viaduct Phase 3 - Elliot Bay (HP and IP)"/>
        <s v="Placeholder-RS-2339 HP Inlet Piping Replacement"/>
        <s v="Placeholder-N Seattle HP Reinforcement Phase 1"/>
        <s v="Placeholder-Renton Limited Pressure Increase"/>
        <s v="Placeholder-Bonney Lake HP Phase 3"/>
        <s v="Placeholder-Duvall IP Reinforcement"/>
        <s v="Placeholder-Mukilteo 6&quot; IP Reinforcement"/>
        <s v="Placeholder-Black Diamond 8&quot; IP Reinforcement Phase 1"/>
        <s v="Placeholder-Edgewood 108th Ave E 6&quot; IP Reinforcement"/>
        <s v="Placeholder-Renton East Hill FHP Phase 1"/>
        <s v="Placeholder-Everett DR 436 Rebuild"/>
        <s v="Placeholder-Black Diamond 8&quot; IP Reinforcement Phase 2A"/>
        <s v="Placeholder-Black Diamond 8&quot; IP Reinforcement Phase 3"/>
        <s v="Placeholder-Spanaway 8&quot; IP Reinforcement"/>
        <s v="Placeholder-Edgewood Chrisella Rd 8&quot; IP Reinforcement"/>
        <s v="Placeholder-Puyallup 122nd Ave E 8&quot; IP Reinforcement"/>
        <s v="Placeholder-Dupont Constitution Dr 8&quot; IP Reinforcement"/>
        <s v="Placeholder-Mill Creek 6&quot; IP Reinforcement"/>
        <s v="Placeholder-Maple Valley Kent Kangley Rd FHP"/>
        <s v="Placeholder-OPSO Station Remediation"/>
        <s v="Breakout - Replace Governor Air Compressor"/>
        <s v="Breakout - Replace U3 Station Service Transformer - 750kva"/>
        <s v="Breakout - 480V Transformer Replacement"/>
        <s v="Breakout - Dam Monitoring Automation"/>
        <s v="Breakout - Flexi Float Barge System purchase"/>
        <s v="Lower Baker FSC Guide Net Replacement"/>
        <s v="Breakout - Replace U3 duel compressor system "/>
        <s v="INTOLIGHT LIGHTING Non-Consumption Operating Revenue"/>
        <s v="Other facilities in the master plan"/>
        <s v="C4C Pilot Deployment"/>
        <s v="Cognos Replacement"/>
        <s v="Distribution Automation over AMI"/>
        <s v="DMS"/>
        <s v="Employee Electronic Platform"/>
        <s v="eProcurement Phase 2"/>
        <s v="Green Direct Billing Update"/>
        <s v="Enterprise Data Archiving"/>
        <s v="Leasing Standard Software Implementation (LSSI)"/>
        <s v="OSISoft PI Historian"/>
        <s v="PowerPlan Upgrade"/>
        <s v="PowerSim Replacement"/>
        <s v="Project Portfolio Mngmt Software Implementation"/>
        <s v="Proposal for Wireless Spectrum"/>
        <s v="UI Enhancements"/>
        <s v="EMS Upgrade"/>
        <s v="CHARM REPLACEMENT"/>
        <s v="VoIp Deployment and Refresh"/>
        <s v="Data Analytics - Data Lake"/>
        <s v="FRA THERMAL PLANT WORK"/>
        <s v="SMALL TOOLS - FRA"/>
        <s v="FRE THERMAL PLANT WORK"/>
        <s v="FRE U1 GAS FUEL SYSTEM REPLACEMENT"/>
        <s v="FRE REPLACE U1 &amp;U2 RELAY UPGRADE"/>
        <s v="SMALL TOOLS - FRE"/>
        <s v="WHH THERMAL PLANT WORK"/>
        <s v="SMALL TOOLS - WHH"/>
        <s v="E-ELECTRIC FACILITY REPLACEMENT"/>
        <s v="LSR/Hopkins BA Move"/>
        <s v="IT Operational Funding"/>
        <s v="Placeholder-Construct Equipment Storage Bldg"/>
        <s v="Placeholder-UB Hatchery Expansion"/>
        <s v="Placeholder-Upgrade to System 1 vibration monitoring."/>
        <s v="Placeholder-Replace FSC Guide Net"/>
        <s v="Placeholder-Construct new shop and vehicle storage facilities"/>
        <s v="Placeholder-Unit 1 SCR Replacement"/>
        <s v="Placeholder-Unit 2 SCR Replacement"/>
        <s v="Placeholder-Unit 3 SCR Replacement"/>
        <s v="Placeholder-Pre-action foam system on STG"/>
        <s v="Placeholder-Sample Panels"/>
        <s v="Placeholder-Rebuild B Gas Compressor"/>
        <s v="Placeholder-Repl/Upgrades HMI"/>
        <s v="Placeholder-Install Security System"/>
        <s v="Placeholder-Repl Exhaust Syst w/Stainless Steel"/>
        <s v="Placeholder-Repl SCR Core Unitss #3 &amp;#4"/>
        <s v="Placeholder-Repl Exciter Voltage Regulator/Relay Protection"/>
        <s v="Placeholder-Repl &amp; 3&amp;4 Pratt Control System"/>
        <s v="Placeholder-Replace SCR"/>
        <s v="Placeholder-Install gas side air attemperation in the HRSG"/>
        <s v="Placeholder-CTG Exciter Control System Upgrade"/>
        <s v="Placeholder-Misc Cap"/>
        <s v="Placeholder-Replace Digital Generator Portection Relay"/>
        <s v="Placeholder-Replace  Condensate Pump #1"/>
        <s v="Placeholder-Replace SAC Vessels"/>
        <s v="Placeholder-Install new CT air inlet filters"/>
        <s v="Placeholder-Install New Air-Cooled Condenser System"/>
        <s v="Placeholder-Replace Station Batteries"/>
        <s v="Placeholder-Replace BFP Automatic Recirculation Valve"/>
        <s v="Placeholder-Hot Gas Path Capex"/>
        <s v="Placeholder-ABB Symphony &amp; HMI Upgrades (BOP Controls?)"/>
        <s v="Placeholder-CT/ST GSU's &amp; Aux Trasfomrer DGA Monitor Installations"/>
        <s v="Placeholder-Repl SCR/ CO Media"/>
        <s v="Placeholder-Repl Cooling Tower Fill"/>
        <s v="Placeholder-install Tie to Cowlitz PUD for Aux Power"/>
        <s v="Placeholder-Blowdown Line from LP Economizer"/>
        <s v="Placeholder-Fleet Low Carbon Conversions"/>
        <s v="Placeholder-Conservation Voltage Reduction (CVR)"/>
        <m/>
        <s v="Placeholder - Management Reserve (Corp)"/>
        <s v="Placeholder - Management Reserve (IT)"/>
        <s v="Placeholder - Management Reserve (En Ops)"/>
        <s v="Placeholder - Management Reserve (Ops)"/>
        <s v="Placeholder - Management Reserve (CET)"/>
        <s v="Bill Print Improvements" u="1"/>
        <s v="Refund Improvements" u="1"/>
      </sharedItems>
    </cacheField>
    <cacheField name="Category Flag" numFmtId="0">
      <sharedItems containsBlank="1" count="3">
        <s v="Current Plan"/>
        <s v="New Project"/>
        <m/>
      </sharedItems>
    </cacheField>
    <cacheField name="Responsible CC" numFmtId="0">
      <sharedItems containsBlank="1" containsMixedTypes="1" containsNumber="1" containsInteger="1" minValue="1080" maxValue="9900"/>
    </cacheField>
    <cacheField name="CCM" numFmtId="0">
      <sharedItems containsBlank="1"/>
    </cacheField>
    <cacheField name="Proj Type" numFmtId="0">
      <sharedItems containsBlank="1" count="5">
        <s v="CA"/>
        <s v="OR"/>
        <s v="DF"/>
        <s v="OM"/>
        <m/>
      </sharedItems>
    </cacheField>
    <cacheField name="Status" numFmtId="0">
      <sharedItems containsBlank="1"/>
    </cacheField>
    <cacheField name="CorpH1Code" numFmtId="0">
      <sharedItems containsBlank="1"/>
    </cacheField>
    <cacheField name="CorpH1Description" numFmtId="0">
      <sharedItems containsBlank="1" count="3">
        <s v="Other Programs/Projects"/>
        <s v="Strategic Initiatives"/>
        <m/>
      </sharedItems>
    </cacheField>
    <cacheField name="CorpH2Code" numFmtId="0">
      <sharedItems containsBlank="1"/>
    </cacheField>
    <cacheField name="CorpH2Description" numFmtId="0">
      <sharedItems containsBlank="1" count="17">
        <s v="T&amp;D Operational Programs"/>
        <s v="Corporate Shared Services"/>
        <s v="New Products"/>
        <s v="Decarbonization"/>
        <s v="Environmental"/>
        <s v="Other Strategic Projects"/>
        <s v="Generation "/>
        <s v="Budget Admin"/>
        <s v="IT"/>
        <s v="FTIP"/>
        <s v="Get to Zero"/>
        <s v="Major System Projects"/>
        <s v="Reliability Roadmap"/>
        <s v="Electric Reliability - CRM"/>
        <s v="Pipeline Integrity - CRM"/>
        <m/>
        <s v="Management Reserve"/>
      </sharedItems>
    </cacheField>
    <cacheField name="CorpH3Code" numFmtId="0">
      <sharedItems containsBlank="1"/>
    </cacheField>
    <cacheField name="CorpH3Description" numFmtId="0">
      <sharedItems containsBlank="1" count="118">
        <s v="Maintain/Replace Infrastructure - Elec"/>
        <s v="Fleet Purchase"/>
        <s v="Bellingham Service Center Renovation"/>
        <s v="Facilities - Shuffleton"/>
        <s v="Facilities Master Plan - South King"/>
        <s v="Facilities Master Plan - PSE Campus Consolidation"/>
        <s v="Facilities - Workplace Mobility"/>
        <s v="Facilities Master Plan - Other"/>
        <s v="Facilities - Snoqualmie Purchase"/>
        <s v="Facilities - Puyallup Land Acquisition"/>
        <s v="Misc Annual Replacement"/>
        <s v="Security Roadmap"/>
        <s v="Customer-Sited Energy Storage Pilot"/>
        <s v="Electric Vehicle Charging Program"/>
        <s v="Storm Response - Elec"/>
        <s v="Environmental Disposal &amp; Retirement"/>
        <s v="Drone Program"/>
        <s v="Fredonia"/>
        <s v="Wild Horse"/>
        <s v="Jackson Prairie"/>
        <s v="Remediation"/>
        <s v="Planning Only"/>
        <s v="OVERHEAD MAP SOLUTION"/>
        <s v="OpenLink"/>
        <s v="Enterprise Document Management"/>
        <s v="eProcurement Solution"/>
        <s v="GIS Conflation"/>
        <s v="HR Technology Transformation"/>
        <s v="Inventory Management System"/>
        <s v="PCI Post Analytics P&amp;L Analyzer"/>
        <s v="Power Spring Installation"/>
        <s v="SPCC"/>
        <s v="Tax Jurisdiction Data Improvements"/>
        <s v="Transmission Outage Management (TOA)"/>
        <s v="Map Viewer Platform"/>
        <s v="IT Completed Projects"/>
        <s v="New Data Center"/>
        <s v="FTIP"/>
        <s v="Project Initiation Requests"/>
        <s v="IT Operational Program"/>
        <s v="IT ISR Program"/>
        <s v="Phase Two eGRC Build-Out"/>
        <s v="Baker - Lower"/>
        <s v="Baker - Upper"/>
        <s v="Baker - Lower Crest and Compound Mitigation"/>
        <s v="Baker - Lower Crest Improvements and Floodwalls"/>
        <s v="Baker - Lower Dam Grouting Program"/>
        <s v="Colstrip 500 KV Trans Line Capital"/>
        <s v="Colstrip Operations"/>
        <s v="Encogen"/>
        <s v="Ferndale"/>
        <s v="Freddie 1"/>
        <s v="Fredrickson"/>
        <s v="GTZ: Billing &amp; Payment Solutions"/>
        <s v="GTZ: Customer Interface"/>
        <s v="GTZ: Data"/>
        <s v="GTZ: Integrated Work Management"/>
        <s v="Goldendale"/>
        <s v="Hopkins Ridge"/>
        <s v="Baker - License Requirements"/>
        <s v="Lower Snake River"/>
        <s v="Mint Farm"/>
        <s v="Snoqualmie"/>
        <s v="Sumas"/>
        <s v="LNG Initiative - Tacoma LNG Project"/>
        <s v="Whitehorn"/>
        <s v="Customer Construction - Elec"/>
        <s v="Serve Growing Load - Elec"/>
        <s v="Bonney Lake HP Reinforcement"/>
        <s v="Other Reliability Projects"/>
        <s v="Public Improvement - Elec"/>
        <s v="Eastside 230kv Project (incl Talbot)"/>
        <s v="Smart Grid"/>
        <s v="Bellingham Substation"/>
        <s v="Outage Repair"/>
        <s v="Customer Construction - Gas"/>
        <s v="WSDOT Clear Zone Pole Program"/>
        <s v="Capital Tools &amp; Other - Elec"/>
        <s v="Other"/>
        <s v="Non-outage Repair"/>
        <s v="Cable Remediation"/>
        <s v="Worst Performing Circuits (WPC)"/>
        <s v="AMI Network Deployment"/>
        <s v="AMI Meters and Modules Deployment"/>
        <s v="AMI Meters and Modules Deployment - IT Support"/>
        <s v="Whatcom Co. 230kv Substation"/>
        <s v="Fairchild Substation"/>
        <s v="Improve Reliability - Gas"/>
        <s v="Gas System Monitoring Equip Replacement"/>
        <s v="Maintain/Replace Infrastructure - Gas"/>
        <s v="Public Improvement - Gas"/>
        <s v="Serve Growing Load - Gas"/>
        <s v="PRP/CRM - Gas - CRM"/>
        <s v="Leaks"/>
        <s v="Snoqualmie Operations"/>
        <s v="AMR Module Replacement"/>
        <s v="Stillwater - Cottage Brook 115 kV rebuild"/>
        <s v="Tolt HP Reinforcement"/>
        <s v="LHL-PHA Const New 115 kV Line"/>
        <s v="Lakeside 115 kV Bus Rebuild"/>
        <s v="Sammamish - Juanita 115kV"/>
        <s v="Capital Tools &amp; Other - Gas"/>
        <s v="Pierce County 230 kV Project"/>
        <s v="Electron Heights - Enumclaw 55 - 115 kV Conv"/>
        <s v="Lake Holm Substation w/Tline to Berrydale"/>
        <s v="Spurgeon Switching Station"/>
        <s v="Spurgeon Substation"/>
        <s v="Whatcom Electric Reliability"/>
        <s v="Maxwelton Substation"/>
        <s v="CNG - Natural Gas &amp; Elec Development"/>
        <s v="Lease Services - Water Heater Rental"/>
        <s v="Intolight Street and Area Lighting"/>
        <s v="New Resource - Wind"/>
        <s v="Fleet Low Carbon Conversions"/>
        <s v="Conservation Voltage Reduction (CVR)"/>
        <m/>
        <s v="Management Reserve"/>
        <s v="Facilities - Shuffleton Office Retirement" u="1"/>
      </sharedItems>
    </cacheField>
    <cacheField name="DrivH1Code" numFmtId="0">
      <sharedItems containsBlank="1"/>
    </cacheField>
    <cacheField name="DrivH1Description" numFmtId="0">
      <sharedItems containsBlank="1"/>
    </cacheField>
    <cacheField name="DrivH2Code" numFmtId="0">
      <sharedItems containsBlank="1"/>
    </cacheField>
    <cacheField name="DrivH2Description" numFmtId="0">
      <sharedItems containsBlank="1"/>
    </cacheField>
    <cacheField name="2017 Approved (for ref)" numFmtId="0">
      <sharedItems containsString="0" containsBlank="1" containsNumber="1" minValue="-6361166.0999999996" maxValue="1092085597.1261683"/>
    </cacheField>
    <cacheField name="2017 Budget (BPC)" numFmtId="0">
      <sharedItems containsString="0" containsBlank="1" containsNumber="1" minValue="-6361166" maxValue="1101375026"/>
    </cacheField>
    <cacheField name="3&amp;9 Frcst (excl AFUDC)" numFmtId="0">
      <sharedItems containsString="0" containsBlank="1" containsNumber="1" minValue="-6361166.0999999996" maxValue="1131610558.3399987"/>
    </cacheField>
    <cacheField name="Current Forecast" numFmtId="0">
      <sharedItems containsString="0" containsBlank="1" containsNumber="1" minValue="-6361166.0999999996" maxValue="1135060988.25383"/>
    </cacheField>
    <cacheField name="2017 Budget vs. Forecast" numFmtId="0">
      <sharedItems containsString="0" containsBlank="1" containsNumber="1" minValue="-30565962.253831666" maxValue="24458354"/>
    </cacheField>
    <cacheField name="2018 Plan Original" numFmtId="0">
      <sharedItems containsString="0" containsBlank="1" containsNumber="1" minValue="-6361166.120000001" maxValue="972086259.3398968"/>
    </cacheField>
    <cacheField name=" 2018 Plan Proposed" numFmtId="0">
      <sharedItems containsString="0" containsBlank="1" containsNumber="1" minValue="-7490410" maxValue="1002131611.3808452"/>
    </cacheField>
    <cacheField name="2018 Change" numFmtId="0">
      <sharedItems containsString="0" containsBlank="1" containsNumber="1" minValue="-30100000" maxValue="76201142"/>
    </cacheField>
    <cacheField name="2019 Plan Original" numFmtId="0">
      <sharedItems containsString="0" containsBlank="1" containsNumber="1" minValue="-8449896.4100000039" maxValue="809461946.608899"/>
    </cacheField>
    <cacheField name=" 2019 Plan Proposed" numFmtId="0">
      <sharedItems containsString="0" containsBlank="1" containsNumber="1" minValue="-8449896.4100000039" maxValue="836828045.99653172"/>
    </cacheField>
    <cacheField name="2019 Change" numFmtId="0">
      <sharedItems containsString="0" containsBlank="1" containsNumber="1" minValue="-30100000" maxValue="75786360"/>
    </cacheField>
    <cacheField name="2020 Plan Original" numFmtId="0">
      <sharedItems containsString="0" containsBlank="1" containsNumber="1" minValue="-13472110.349999994" maxValue="743917502.37247646"/>
    </cacheField>
    <cacheField name=" 2020 Plan Proposed" numFmtId="0">
      <sharedItems containsString="0" containsBlank="1" containsNumber="1" minValue="-13472110.349999994" maxValue="738518702.76688373"/>
    </cacheField>
    <cacheField name="2020 Change" numFmtId="0">
      <sharedItems containsString="0" containsBlank="1" containsNumber="1" minValue="-30100000" maxValue="75082084"/>
    </cacheField>
    <cacheField name="2021 Plan Original" numFmtId="0">
      <sharedItems containsString="0" containsBlank="1" containsNumber="1" minValue="-17614205.209999986" maxValue="695862039.73131418"/>
    </cacheField>
    <cacheField name=" 2021 Plan Proposed" numFmtId="0">
      <sharedItems containsString="0" containsBlank="1" containsNumber="1" minValue="-17614205.209999986" maxValue="736676277.60627329"/>
    </cacheField>
    <cacheField name="2021 Change" numFmtId="0">
      <sharedItems containsString="0" containsBlank="1" containsNumber="1" minValue="-40814237.874959402" maxValue="72689820"/>
    </cacheField>
    <cacheField name=" 2022 Plan Proposed" numFmtId="0">
      <sharedItems containsString="0" containsBlank="1" containsNumber="1" minValue="-17614205.209999986" maxValue="736959242.77503061"/>
    </cacheField>
    <cacheField name="2017-2021 Change" numFmtId="164">
      <sharedItems containsString="0" containsBlank="1" containsNumber="1" minValue="-123392851.9517796" maxValue="300945975.4055078"/>
    </cacheField>
    <cacheField name="Responsibility" numFmtId="0">
      <sharedItems containsBlank="1" containsMixedTypes="1" containsNumber="1" containsInteger="1" minValue="0" maxValue="0"/>
    </cacheField>
    <cacheField name="Notes" numFmtId="0">
      <sharedItems containsBlank="1" containsMixedTypes="1" containsNumber="1" containsInteger="1" minValue="0" maxValue="0" longText="1"/>
    </cacheField>
    <cacheField name="SPP" numFmtId="0">
      <sharedItems containsBlank="1"/>
    </cacheField>
    <cacheField name="Lookup" numFmtId="0">
      <sharedItems containsString="0" containsBlank="1" containsNumber="1" minValue="-15000000" maxValue="862687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Phuong Huynh" refreshedDate="43013.415864467592" createdVersion="4" refreshedVersion="4" minRefreshableVersion="3" recordCount="1106">
  <cacheSource type="worksheet">
    <worksheetSource ref="A1:BA1107" sheet="Capital Funds in Detaiils"/>
  </cacheSource>
  <cacheFields count="53">
    <cacheField name="BU" numFmtId="0">
      <sharedItems containsBlank="1"/>
    </cacheField>
    <cacheField name="Business Unit" numFmtId="0">
      <sharedItems containsBlank="1" count="6">
        <s v="Operations"/>
        <s v="Corporate"/>
        <s v="IT"/>
        <s v="Energy Operations"/>
        <s v="Customer Experience"/>
        <m/>
      </sharedItems>
    </cacheField>
    <cacheField name="PDEF" numFmtId="0">
      <sharedItems containsBlank="1"/>
    </cacheField>
    <cacheField name="PDEF Description" numFmtId="0">
      <sharedItems containsBlank="1"/>
    </cacheField>
    <cacheField name="L1 WBS" numFmtId="0">
      <sharedItems containsBlank="1"/>
    </cacheField>
    <cacheField name="L1 Description" numFmtId="0">
      <sharedItems containsBlank="1"/>
    </cacheField>
    <cacheField name="L2 WBS" numFmtId="0">
      <sharedItems containsBlank="1"/>
    </cacheField>
    <cacheField name="L2 Description" numFmtId="0">
      <sharedItems containsBlank="1"/>
    </cacheField>
    <cacheField name="L3 WBS" numFmtId="0">
      <sharedItems containsBlank="1"/>
    </cacheField>
    <cacheField name="L3 Description" numFmtId="0">
      <sharedItems containsBlank="1"/>
    </cacheField>
    <cacheField name="Category Flag" numFmtId="0">
      <sharedItems containsBlank="1" count="3">
        <s v="Current Plan"/>
        <s v="New Project"/>
        <m/>
      </sharedItems>
    </cacheField>
    <cacheField name="Responsible CC" numFmtId="0">
      <sharedItems containsBlank="1" containsMixedTypes="1" containsNumber="1" containsInteger="1" minValue="1080" maxValue="9900"/>
    </cacheField>
    <cacheField name="CCM" numFmtId="0">
      <sharedItems containsBlank="1"/>
    </cacheField>
    <cacheField name="Proj Type" numFmtId="0">
      <sharedItems containsBlank="1"/>
    </cacheField>
    <cacheField name="Status" numFmtId="0">
      <sharedItems containsBlank="1"/>
    </cacheField>
    <cacheField name="CorpH1Code" numFmtId="0">
      <sharedItems containsBlank="1" count="3">
        <s v="1CORP20000"/>
        <m/>
        <s v="1CORP10000"/>
      </sharedItems>
    </cacheField>
    <cacheField name="CorpH1Description" numFmtId="0">
      <sharedItems containsBlank="1" count="3">
        <s v="Other Programs/Projects"/>
        <s v="Strategic Initiatives"/>
        <m/>
      </sharedItems>
    </cacheField>
    <cacheField name="CorpH2Code" numFmtId="0">
      <sharedItems containsBlank="1"/>
    </cacheField>
    <cacheField name="CorpH2Description" numFmtId="0">
      <sharedItems containsBlank="1" count="17">
        <s v="T&amp;D Operational Programs"/>
        <s v="Corporate Shared Services"/>
        <s v="New Products"/>
        <s v="Decarbonization"/>
        <s v="Environmental"/>
        <s v="Other Strategic Projects"/>
        <s v="Generation "/>
        <s v="Budget Admin"/>
        <s v="IT"/>
        <s v="FTIP"/>
        <s v="Get to Zero"/>
        <s v="Major System Projects"/>
        <s v="Reliability Roadmap"/>
        <s v="Electric Reliability - CRM"/>
        <s v="Pipeline Integrity - CRM"/>
        <m/>
        <s v="Management Reserve"/>
      </sharedItems>
    </cacheField>
    <cacheField name="CorpH3Code" numFmtId="0">
      <sharedItems containsBlank="1"/>
    </cacheField>
    <cacheField name="CorpH3Description" numFmtId="0">
      <sharedItems containsBlank="1" count="117">
        <s v="Maintain/Replace Infrastructure - Elec"/>
        <s v="Fleet Purchase"/>
        <s v="Bellingham Service Center Renovation"/>
        <s v="Facilities - Shuffleton"/>
        <s v="Facilities Master Plan - South King"/>
        <s v="Facilities Master Plan - PSE Campus Consolidation"/>
        <s v="Facilities - Workplace Mobility"/>
        <s v="Facilities Master Plan - Other"/>
        <s v="Facilities - Snoqualmie Purchase"/>
        <s v="Facilities - Puyallup Land Acquisition"/>
        <s v="Misc Annual Replacement"/>
        <s v="Security Roadmap"/>
        <s v="Customer-Sited Energy Storage Pilot"/>
        <s v="Electric Vehicle Charging Program"/>
        <s v="Storm Response - Elec"/>
        <s v="Environmental Disposal &amp; Retirement"/>
        <s v="Drone Program"/>
        <s v="Fredonia"/>
        <s v="Wild Horse"/>
        <s v="Jackson Prairie"/>
        <s v="Remediation"/>
        <s v="Planning Only"/>
        <s v="OVERHEAD MAP SOLUTION"/>
        <s v="OpenLink"/>
        <s v="Enterprise Document Management"/>
        <s v="eProcurement Solution"/>
        <s v="GIS Conflation"/>
        <s v="HR Technology Transformation"/>
        <s v="Inventory Management System"/>
        <s v="PCI Post Analytics P&amp;L Analyzer"/>
        <s v="Power Spring Installation"/>
        <s v="SPCC"/>
        <s v="Tax Jurisdiction Data Improvements"/>
        <s v="Transmission Outage Management (TOA)"/>
        <s v="Map Viewer Platform"/>
        <s v="IT Completed Projects"/>
        <s v="New Data Center"/>
        <s v="FTIP"/>
        <s v="Project Initiation Requests"/>
        <s v="IT Operational Program"/>
        <s v="IT ISR Program"/>
        <s v="Phase Two eGRC Build-Out"/>
        <s v="Baker - Lower"/>
        <s v="Baker - Upper"/>
        <s v="Baker - Lower Crest and Compound Mitigation"/>
        <s v="Baker - Lower Crest Improvements and Floodwalls"/>
        <s v="Baker - Lower Dam Grouting Program"/>
        <s v="Colstrip 500 KV Trans Line Capital"/>
        <s v="Colstrip Operations"/>
        <s v="Encogen"/>
        <s v="Ferndale"/>
        <s v="Freddie 1"/>
        <s v="Fredrickson"/>
        <s v="GTZ: Billing &amp; Payment Solutions"/>
        <s v="GTZ: Customer Interface"/>
        <s v="GTZ: Data"/>
        <s v="GTZ: Integrated Work Management"/>
        <s v="Goldendale"/>
        <s v="Hopkins Ridge"/>
        <s v="Baker - License Requirements"/>
        <s v="Lower Snake River"/>
        <s v="Mint Farm"/>
        <s v="Snoqualmie"/>
        <s v="Sumas"/>
        <s v="LNG Initiative - Tacoma LNG Project"/>
        <s v="Whitehorn"/>
        <s v="Customer Construction - Elec"/>
        <s v="Serve Growing Load - Elec"/>
        <s v="Bonney Lake HP Reinforcement"/>
        <s v="Other Reliability Projects"/>
        <s v="Public Improvement - Elec"/>
        <s v="Eastside 230kv Project (incl Talbot)"/>
        <s v="Smart Grid"/>
        <s v="Bellingham Substation"/>
        <s v="Outage Repair"/>
        <s v="Customer Construction - Gas"/>
        <s v="WSDOT Clear Zone Pole Program"/>
        <s v="Capital Tools &amp; Other - Elec"/>
        <s v="Other"/>
        <s v="Non-outage Repair"/>
        <s v="Cable Remediation"/>
        <s v="Worst Performing Circuits (WPC)"/>
        <s v="AMI Network Deployment"/>
        <s v="AMI Meters and Modules Deployment"/>
        <s v="AMI Meters and Modules Deployment - IT Support"/>
        <s v="Whatcom Co. 230kv Substation"/>
        <s v="Fairchild Substation"/>
        <s v="Improve Reliability - Gas"/>
        <s v="Gas System Monitoring Equip Replacement"/>
        <s v="Maintain/Replace Infrastructure - Gas"/>
        <s v="Public Improvement - Gas"/>
        <s v="Serve Growing Load - Gas"/>
        <s v="PRP/CRM - Gas - CRM"/>
        <s v="Leaks"/>
        <s v="Snoqualmie Operations"/>
        <s v="AMR Module Replacement"/>
        <s v="Stillwater - Cottage Brook 115 kV rebuild"/>
        <s v="Tolt HP Reinforcement"/>
        <s v="LHL-PHA Const New 115 kV Line"/>
        <s v="Lakeside 115 kV Bus Rebuild"/>
        <s v="Sammamish - Juanita 115kV"/>
        <s v="Capital Tools &amp; Other - Gas"/>
        <s v="Pierce County 230 kV Project"/>
        <s v="Electron Heights - Enumclaw 55 - 115 kV Conv"/>
        <s v="Lake Holm Substation w/Tline to Berrydale"/>
        <s v="Spurgeon Switching Station"/>
        <s v="Spurgeon Substation"/>
        <s v="Whatcom Electric Reliability"/>
        <s v="Maxwelton Substation"/>
        <s v="CNG - Natural Gas &amp; Elec Development"/>
        <s v="Lease Services - Water Heater Rental"/>
        <s v="Intolight Street and Area Lighting"/>
        <s v="New Resource - Wind"/>
        <s v="Fleet Low Carbon Conversions"/>
        <s v="Conservation Voltage Reduction (CVR)"/>
        <m/>
        <s v="Management Reserve"/>
      </sharedItems>
    </cacheField>
    <cacheField name="DrivH1Code" numFmtId="0">
      <sharedItems containsBlank="1"/>
    </cacheField>
    <cacheField name="DrivH1Description" numFmtId="0">
      <sharedItems containsBlank="1" count="22">
        <s v="Reliability - Electric"/>
        <s v="Fleet Integrity"/>
        <s v="Aging Facilities"/>
        <s v="Operational Excellence"/>
        <s v="Work Space Integrity"/>
        <s v="Safety"/>
        <s v="Customer Solutions"/>
        <s v="Emergency Repair - Electric"/>
        <s v="Compliance"/>
        <s v="New Initiatives"/>
        <s v="Reliability - Generation"/>
        <s v="Budget Admin"/>
        <s v="Business Requested CSA"/>
        <s v="IT Operational"/>
        <s v="Information Service Requests"/>
        <s v="Reliability/Growth - Gas Storage"/>
        <s v="Customer Requested Services - Electric"/>
        <s v="Reliability - Gas"/>
        <s v="Customer Requested Services - Common"/>
        <s v="Customer Requested Services - Gas"/>
        <s v="Emergency Repair - Gas"/>
        <m/>
      </sharedItems>
    </cacheField>
    <cacheField name="DrivH2Code" numFmtId="0">
      <sharedItems containsBlank="1"/>
    </cacheField>
    <cacheField name="DrivH2Description" numFmtId="0">
      <sharedItems containsBlank="1" count="57">
        <s v="Electric Modernization"/>
        <s v="Fleet Integrity"/>
        <s v="Aging Facilities"/>
        <s v="Operational Excellence"/>
        <s v="Work Space Integrity"/>
        <s v="Security"/>
        <s v="Energy Storage Pilot"/>
        <s v="Electric Vehicle Charging"/>
        <s v="Electric Operations"/>
        <s v="Storm repair"/>
        <s v="Environmental"/>
        <s v="New Initiatives"/>
        <s v="Reliability - Generation"/>
        <s v="Planning Only"/>
        <s v="Business Requested CSA"/>
        <s v="Information Technology CSA"/>
        <s v="Finance CSA"/>
        <s v="Licensing"/>
        <s v="Customer Experience"/>
        <s v="Energy Operations"/>
        <s v="Finance ISR"/>
        <s v="Corporate Shared Services"/>
        <s v="Information Technology ISR"/>
        <s v="CEO/Legal"/>
        <s v="IT Operations"/>
        <s v="Operational Applications"/>
        <s v="Technology Refresh"/>
        <s v="Growth"/>
        <s v="Compliance"/>
        <s v="Safety"/>
        <s v="Reliability/Growth - Gas Storage"/>
        <s v="New Customer Requests - Electric"/>
        <s v="Serve Growing Electric Load"/>
        <s v="Serve Growing Gas Load"/>
        <s v="Reduce Electric Outages/Customer Interuptions"/>
        <s v="Public Improvement - Common"/>
        <s v="Electric Compliance"/>
        <s v="Existing Customer Requests - Electric"/>
        <s v="Customer Reimbursed - Electric"/>
        <s v="Customer Reimbursed - Common"/>
        <s v="Public Improvement - Electric"/>
        <s v="Outage repair"/>
        <s v="Non-outage Repair"/>
        <s v="Aging Infrastructure"/>
        <s v="Gas Modernization"/>
        <s v="Smart Grid"/>
        <s v="New Customer Requests - Gas"/>
        <s v="Gas Operations"/>
        <s v="Existing Customer Requests - Gas"/>
        <s v="Public Improvement - Gas"/>
        <s v="Integrity Management"/>
        <s v="Leaks"/>
        <s v="Reduce Gas Outages/Customer Interuptions"/>
        <s v="Commercial Natural Gas"/>
        <s v="Lease Services"/>
        <s v="Intolight Sales &amp; Marketing"/>
        <m/>
      </sharedItems>
    </cacheField>
    <cacheField name="2017 Approved (for ref)" numFmtId="185">
      <sharedItems containsString="0" containsBlank="1" containsNumber="1" minValue="-6361166.0999999996" maxValue="164588863"/>
    </cacheField>
    <cacheField name="2017 Budget (BPC)" numFmtId="185">
      <sharedItems containsString="0" containsBlank="1" containsNumber="1" containsInteger="1" minValue="-6361166" maxValue="78284033"/>
    </cacheField>
    <cacheField name="3&amp;9 Frcst (excl AFUDC)" numFmtId="0">
      <sharedItems containsString="0" containsBlank="1" containsNumber="1" minValue="-6361166.0999999996" maxValue="88710371.670000002"/>
    </cacheField>
    <cacheField name="Current Forecast" numFmtId="185">
      <sharedItems containsString="0" containsBlank="1" containsNumber="1" minValue="-6361166.0999999996" maxValue="87021900"/>
    </cacheField>
    <cacheField name="2017 Budget vs. Forecast" numFmtId="185">
      <sharedItems containsString="0" containsBlank="1" containsNumber="1" minValue="-26760225.561783999" maxValue="24458354"/>
    </cacheField>
    <cacheField name="2018 Plan Original" numFmtId="185">
      <sharedItems containsString="0" containsBlank="1" containsNumber="1" minValue="-6361166.120000001" maxValue="99568830"/>
    </cacheField>
    <cacheField name=" 2018 Plan Proposed" numFmtId="185">
      <sharedItems containsString="0" containsBlank="1" containsNumber="1" minValue="-7490410" maxValue="99568830"/>
    </cacheField>
    <cacheField name="2018 Change" numFmtId="185">
      <sharedItems containsString="0" containsBlank="1" containsNumber="1" minValue="-30100000" maxValue="76201142"/>
    </cacheField>
    <cacheField name="2019 Plan Original" numFmtId="185">
      <sharedItems containsString="0" containsBlank="1" containsNumber="1" minValue="-8449896.4100000039" maxValue="87069309"/>
    </cacheField>
    <cacheField name=" 2019 Plan Proposed" numFmtId="185">
      <sharedItems containsString="0" containsBlank="1" containsNumber="1" minValue="-8449896.4100000039" maxValue="65010000"/>
    </cacheField>
    <cacheField name="2019 Change" numFmtId="185">
      <sharedItems containsString="0" containsBlank="1" containsNumber="1" minValue="-30100000" maxValue="75786360"/>
    </cacheField>
    <cacheField name="2020 Plan Original" numFmtId="185">
      <sharedItems containsString="0" containsBlank="1" containsNumber="1" minValue="-13472110.349999994" maxValue="86658389"/>
    </cacheField>
    <cacheField name=" 2020 Plan Proposed" numFmtId="185">
      <sharedItems containsString="0" containsBlank="1" containsNumber="1" minValue="-13472110.349999994" maxValue="51100000"/>
    </cacheField>
    <cacheField name="2020 Change" numFmtId="185">
      <sharedItems containsString="0" containsBlank="1" containsNumber="1" minValue="-30100000" maxValue="75082084"/>
    </cacheField>
    <cacheField name="2021 Plan Original" numFmtId="185">
      <sharedItems containsString="0" containsBlank="1" containsNumber="1" minValue="-17614205.209999986" maxValue="84567109"/>
    </cacheField>
    <cacheField name=" 2021 Plan Proposed" numFmtId="185">
      <sharedItems containsString="0" containsBlank="1" containsNumber="1" minValue="-17614205.209999986" maxValue="54800000"/>
    </cacheField>
    <cacheField name="2021 Change" numFmtId="185">
      <sharedItems containsString="0" containsBlank="1" containsNumber="1" minValue="-30637677" maxValue="72689820"/>
    </cacheField>
    <cacheField name=" 2022 Plan Proposed" numFmtId="185">
      <sharedItems containsString="0" containsBlank="1" containsNumber="1" minValue="-17614205.209999986" maxValue="56444000"/>
    </cacheField>
    <cacheField name="2017-2021 Change" numFmtId="185">
      <sharedItems containsString="0" containsBlank="1" containsNumber="1" minValue="-121721985.0985017" maxValue="300945975.4055078"/>
    </cacheField>
    <cacheField name="Responsibility" numFmtId="0">
      <sharedItems containsBlank="1" containsMixedTypes="1" containsNumber="1" containsInteger="1" minValue="0" maxValue="0"/>
    </cacheField>
    <cacheField name="Notes" numFmtId="0">
      <sharedItems containsBlank="1" containsMixedTypes="1" containsNumber="1" containsInteger="1" minValue="0" maxValue="0" longText="1"/>
    </cacheField>
    <cacheField name="SPP" numFmtId="185">
      <sharedItems containsBlank="1"/>
    </cacheField>
    <cacheField name="Lookup" numFmtId="185">
      <sharedItems containsString="0" containsBlank="1" containsNumber="1" minValue="-15000000" maxValue="8626875"/>
    </cacheField>
    <cacheField name="2018 change2" numFmtId="185">
      <sharedItems containsString="0" containsBlank="1" containsNumber="1" minValue="-17827165" maxValue="23000000"/>
    </cacheField>
    <cacheField name="2019 change2" numFmtId="0">
      <sharedItems containsString="0" containsBlank="1" containsNumber="1" minValue="-10125208" maxValue="18500000"/>
    </cacheField>
    <cacheField name="2020 change2" numFmtId="0">
      <sharedItems containsString="0" containsBlank="1" containsNumber="1" minValue="-24130000" maxValue="19833071"/>
    </cacheField>
    <cacheField name="2021 change2" numFmtId="0">
      <sharedItems containsString="0" containsBlank="1" containsNumber="1" minValue="-18402160" maxValue="14600000"/>
    </cacheField>
    <cacheField name="2022 change" numFmtId="0">
      <sharedItems containsString="0" containsBlank="1" containsNumber="1" minValue="-8626875" maxValue="15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12">
  <r>
    <x v="0"/>
    <s v="Operations"/>
    <s v="C.00001"/>
    <s v="Project for Pre-Cap WBS"/>
    <s v="C.00001.01"/>
    <s v="Pre-Cap L1 WBS"/>
    <s v="C.00001.01.01"/>
    <s v="Pre-Cap L2 WBS"/>
    <s v="C.00001.01.01.01"/>
    <x v="0"/>
    <x v="0"/>
    <n v="1150"/>
    <s v="Dennis A Farrall"/>
    <x v="0"/>
    <s v="REL  SETC  //  INIT"/>
    <s v="1CORP20000"/>
    <x v="0"/>
    <s v="2CORP90000"/>
    <x v="0"/>
    <s v="3CORP93000"/>
    <x v="0"/>
    <s v="1DRIV11000"/>
    <s v="Reliability - Electric"/>
    <s v="2DRIV11300"/>
    <s v="Electric Modernization"/>
    <n v="0"/>
    <n v="0"/>
    <n v="0"/>
    <n v="0"/>
    <n v="0"/>
    <n v="0"/>
    <n v="0"/>
    <n v="0"/>
    <n v="0"/>
    <n v="0"/>
    <n v="0"/>
    <n v="0"/>
    <n v="0"/>
    <n v="0"/>
    <n v="0"/>
    <n v="0"/>
    <n v="0"/>
    <n v="0"/>
    <n v="0"/>
    <n v="0"/>
    <s v=" "/>
    <s v="N"/>
    <n v="0"/>
  </r>
  <r>
    <x v="1"/>
    <s v="Corporate"/>
    <s v="C.10001"/>
    <s v="CAP-AIRCRAFT"/>
    <s v="C.10001.01"/>
    <s v="AIRCRAFT"/>
    <s v="C.10001.01.01"/>
    <s v="AIRCRAFT"/>
    <s v="C.10001.01.01.01"/>
    <x v="1"/>
    <x v="1"/>
    <n v="4520"/>
    <s v="Colin Davidson"/>
    <x v="0"/>
    <s v="REL  SETC  //  NOPH"/>
    <s v="1CORP20000"/>
    <x v="0"/>
    <s v="2CORP60000"/>
    <x v="1"/>
    <s v="3CORP64000"/>
    <x v="1"/>
    <s v="1DRIV63000"/>
    <s v="Fleet Integrity"/>
    <s v="2DRIV63000"/>
    <s v="Fleet Integrity"/>
    <n v="0"/>
    <n v="0"/>
    <n v="0"/>
    <n v="0"/>
    <n v="0"/>
    <n v="0"/>
    <n v="175000"/>
    <n v="-175000"/>
    <n v="0"/>
    <n v="0"/>
    <n v="0"/>
    <n v="0"/>
    <n v="0"/>
    <n v="0"/>
    <n v="0"/>
    <n v="0"/>
    <n v="0"/>
    <n v="0"/>
    <n v="-175000"/>
    <n v="0"/>
    <n v="0"/>
    <s v="N"/>
    <n v="0"/>
  </r>
  <r>
    <x v="1"/>
    <s v="Corporate"/>
    <s v="C.10002"/>
    <s v="CAP-CORPORATE FACILITIES MASTER PLAN"/>
    <s v="C.10002.01"/>
    <s v="BELLINGHAM SERVICE CENTER"/>
    <s v="C.10002.01.01"/>
    <s v="RENOVATION"/>
    <s v="C.10002.01.01.01"/>
    <x v="2"/>
    <x v="0"/>
    <n v="1266"/>
    <s v="Larry J Hurwitz"/>
    <x v="0"/>
    <s v="REL  SETC  //  EXEC"/>
    <m/>
    <x v="1"/>
    <s v="2CORP60000"/>
    <x v="1"/>
    <s v="3CORP61000"/>
    <x v="2"/>
    <s v="1DRIV61000"/>
    <s v="Aging Facilities"/>
    <s v="2DRIV61000"/>
    <s v="Aging Facilities"/>
    <n v="0"/>
    <n v="0"/>
    <n v="-465019.62"/>
    <n v="76497.659999999683"/>
    <n v="-76497.659999999683"/>
    <n v="0"/>
    <n v="0"/>
    <n v="0"/>
    <n v="0"/>
    <n v="0"/>
    <n v="0"/>
    <n v="0"/>
    <n v="0"/>
    <n v="0"/>
    <n v="0"/>
    <n v="0"/>
    <n v="0"/>
    <n v="0"/>
    <n v="-76497.659999999683"/>
    <n v="0"/>
    <s v="Moved to Strategic Initiatives (per SPP)."/>
    <s v="Y"/>
    <n v="0"/>
  </r>
  <r>
    <x v="1"/>
    <s v="Corporate"/>
    <s v="C.10002"/>
    <s v="CAP-CORPORATE FACILITIES MASTER PLAN"/>
    <s v="C.10002.01"/>
    <s v="BELLINGHAM SERVICE CENTER"/>
    <s v="C.10002.01.01"/>
    <s v="RENOVATION"/>
    <s v="C.10002.01.01.02"/>
    <x v="3"/>
    <x v="0"/>
    <n v="1266"/>
    <s v="Larry J Hurwitz"/>
    <x v="0"/>
    <s v="REL  SETC  //  NOPH"/>
    <m/>
    <x v="1"/>
    <s v="2CORP60000"/>
    <x v="1"/>
    <s v="3CORP61000"/>
    <x v="2"/>
    <s v="1DRIV61000"/>
    <s v="Aging Facilities"/>
    <s v="2DRIV61000"/>
    <s v="Aging Facilities"/>
    <n v="0"/>
    <n v="0"/>
    <n v="0"/>
    <n v="0"/>
    <n v="0"/>
    <n v="0"/>
    <n v="0"/>
    <n v="0"/>
    <n v="0"/>
    <n v="0"/>
    <n v="0"/>
    <n v="0"/>
    <n v="0"/>
    <n v="0"/>
    <n v="0"/>
    <n v="0"/>
    <n v="0"/>
    <n v="0"/>
    <n v="0"/>
    <n v="0"/>
    <s v="Moved to Strategic Initiatives (per SPP)."/>
    <s v="Y"/>
    <n v="0"/>
  </r>
  <r>
    <x v="1"/>
    <s v="Corporate"/>
    <s v="C.10002"/>
    <s v="CAP-CORPORATE FACILITIES MASTER PLAN"/>
    <s v="C.10002.01"/>
    <s v="BELLINGHAM SERVICE CENTER"/>
    <s v="C.10002.01.01"/>
    <s v="RENOVATION"/>
    <s v="C.10002.01.01.03"/>
    <x v="4"/>
    <x v="0"/>
    <n v="1266"/>
    <s v="Larry J Hurwitz"/>
    <x v="0"/>
    <s v="REL  SETC  //  EXEC"/>
    <m/>
    <x v="1"/>
    <s v="2CORP60000"/>
    <x v="1"/>
    <s v="3CORP61000"/>
    <x v="2"/>
    <s v="1DRIV61000"/>
    <s v="Aging Facilities"/>
    <s v="2DRIV61000"/>
    <s v="Aging Facilities"/>
    <n v="0"/>
    <n v="14000000"/>
    <n v="11551606.710000001"/>
    <n v="12264348.721970299"/>
    <n v="1735651.2780297007"/>
    <n v="0"/>
    <n v="0"/>
    <n v="0"/>
    <n v="0"/>
    <n v="0"/>
    <n v="0"/>
    <n v="0"/>
    <n v="0"/>
    <n v="0"/>
    <n v="0"/>
    <n v="0"/>
    <n v="0"/>
    <n v="0"/>
    <n v="1735651.2780297007"/>
    <n v="0"/>
    <s v="Moved to Strategic Initiatives (per SPP)."/>
    <s v="Y"/>
    <n v="0"/>
  </r>
  <r>
    <x v="1"/>
    <s v="Corporate"/>
    <s v="C.10002"/>
    <s v="CAP-CORPORATE FACILITIES MASTER PLAN"/>
    <s v="C.10002.01"/>
    <s v="BELLINGHAM SERVICE CENTER"/>
    <s v="C.10002.01.01"/>
    <s v="RENOVATION"/>
    <s v="C.10002.01.01.04"/>
    <x v="5"/>
    <x v="0"/>
    <n v="1266"/>
    <s v="Larry J Hurwitz"/>
    <x v="0"/>
    <s v="REL  SETC  //  EXEC"/>
    <m/>
    <x v="1"/>
    <s v="2CORP60000"/>
    <x v="1"/>
    <s v="3CORP61000"/>
    <x v="2"/>
    <s v="1DRIV61000"/>
    <s v="Aging Facilities"/>
    <s v="2DRIV61000"/>
    <s v="Aging Facilities"/>
    <n v="0"/>
    <n v="0"/>
    <n v="0"/>
    <n v="0"/>
    <n v="0"/>
    <n v="0"/>
    <n v="0"/>
    <n v="0"/>
    <n v="0"/>
    <n v="0"/>
    <n v="0"/>
    <n v="0"/>
    <n v="0"/>
    <n v="0"/>
    <n v="0"/>
    <n v="0"/>
    <n v="0"/>
    <n v="0"/>
    <n v="0"/>
    <n v="0"/>
    <s v="Moved to Strategic Initiatives (per SPP)."/>
    <s v="Y"/>
    <n v="0"/>
  </r>
  <r>
    <x v="1"/>
    <s v="Corporate"/>
    <s v="C.10002"/>
    <s v="CAP-CORPORATE FACILITIES MASTER PLAN"/>
    <s v="C.10002.01"/>
    <s v="BELLINGHAM SERVICE CENTER"/>
    <s v="C.10002.01.01"/>
    <s v="RENOVATION"/>
    <s v="C.10002.01.01.05"/>
    <x v="6"/>
    <x v="0"/>
    <n v="1266"/>
    <s v="Larry J Hurwitz"/>
    <x v="0"/>
    <s v="REL  SETC  //  EXEC"/>
    <m/>
    <x v="1"/>
    <s v="2CORP60000"/>
    <x v="1"/>
    <s v="3CORP61000"/>
    <x v="2"/>
    <s v="1DRIV61000"/>
    <s v="Aging Facilities"/>
    <s v="2DRIV61000"/>
    <s v="Aging Facilities"/>
    <n v="0"/>
    <n v="0"/>
    <n v="0"/>
    <n v="0"/>
    <n v="0"/>
    <n v="0"/>
    <n v="0"/>
    <n v="0"/>
    <n v="0"/>
    <n v="0"/>
    <n v="0"/>
    <n v="0"/>
    <n v="0"/>
    <n v="0"/>
    <n v="0"/>
    <n v="0"/>
    <n v="0"/>
    <n v="0"/>
    <n v="0"/>
    <n v="0"/>
    <s v="Moved to Strategic Initiatives (per SPP)."/>
    <s v="Y"/>
    <n v="0"/>
  </r>
  <r>
    <x v="1"/>
    <s v="Corporate"/>
    <s v="C.10002"/>
    <s v="CAP-CORPORATE FACILITIES MASTER PLAN"/>
    <s v="C.10002.01"/>
    <s v="BELLINGHAM SERVICE CENTER"/>
    <s v="C.10002.01.01"/>
    <s v="RENOVATION"/>
    <s v="C.10002.01.01.06"/>
    <x v="7"/>
    <x v="0"/>
    <n v="1266"/>
    <s v="Larry J Hurwitz"/>
    <x v="0"/>
    <s v="REL  SETC  //  EXEC"/>
    <m/>
    <x v="1"/>
    <s v="2CORP60000"/>
    <x v="1"/>
    <s v="3CORP61000"/>
    <x v="2"/>
    <s v="1DRIV61000"/>
    <s v="Aging Facilities"/>
    <s v="2DRIV61000"/>
    <s v="Aging Facilities"/>
    <n v="14000000"/>
    <n v="0"/>
    <n v="0"/>
    <n v="0"/>
    <n v="0"/>
    <n v="0"/>
    <n v="0"/>
    <n v="0"/>
    <n v="0"/>
    <n v="0"/>
    <n v="0"/>
    <n v="0"/>
    <n v="0"/>
    <n v="0"/>
    <n v="0"/>
    <n v="0"/>
    <n v="0"/>
    <n v="0"/>
    <n v="0"/>
    <n v="0"/>
    <s v="Moved to Strategic Initiatives (per SPP)."/>
    <s v="Y"/>
    <n v="0"/>
  </r>
  <r>
    <x v="1"/>
    <s v="Corporate"/>
    <s v="C.10002"/>
    <s v="CAP-CORPORATE FACILITIES MASTER PLAN"/>
    <s v="C.10002.02"/>
    <s v="FACILITY RETIREMENT"/>
    <s v="C.10002.02.01"/>
    <s v="FACILITY RETIREMENT"/>
    <s v="C.10002.02.01.01"/>
    <x v="8"/>
    <x v="1"/>
    <n v="1266"/>
    <s v="Larry J Hurwitz"/>
    <x v="0"/>
    <s v="REL  SETC  //  EXEC"/>
    <s v="1CORP20000"/>
    <x v="1"/>
    <s v="2CORP60000"/>
    <x v="1"/>
    <s v="3CORP60000"/>
    <x v="3"/>
    <s v="1DRIV80000"/>
    <s v="Operational Excellence"/>
    <s v="2DRIV80000"/>
    <s v="Operational Excellence"/>
    <n v="0"/>
    <n v="0"/>
    <n v="5226819.22"/>
    <n v="8543.4300000000076"/>
    <n v="-8543.4300000000076"/>
    <n v="0"/>
    <n v="23000000"/>
    <n v="-23000000"/>
    <n v="0"/>
    <n v="18500000"/>
    <n v="-18500000"/>
    <n v="0"/>
    <n v="0"/>
    <n v="0"/>
    <n v="0"/>
    <n v="0"/>
    <n v="0"/>
    <n v="0"/>
    <n v="-41508543.43"/>
    <n v="0"/>
    <s v="Updated hierarchy to break out Facilities Master Plan. Moved to Strategic"/>
    <s v="Y"/>
    <n v="0"/>
  </r>
  <r>
    <x v="1"/>
    <s v="Corporate"/>
    <s v="C.10010"/>
    <s v="CAP-SHUFFLETON RELOCATION PROJECT"/>
    <s v="C.10010.01"/>
    <s v="SHUFFLETON"/>
    <s v="C.10010.01.01"/>
    <s v="SHUFFLETON"/>
    <s v="C.10010.01.01.01"/>
    <x v="8"/>
    <x v="1"/>
    <n v="1266"/>
    <s v="Larry J Hurwitz"/>
    <x v="0"/>
    <m/>
    <s v="1CORP20000"/>
    <x v="1"/>
    <s v="2CORP60000"/>
    <x v="1"/>
    <s v="3CORP60000"/>
    <x v="3"/>
    <s v="1DRIV80000"/>
    <s v="Operational Excellence"/>
    <s v="2DRIV80000"/>
    <s v="Operational Excellence"/>
    <n v="0"/>
    <n v="0"/>
    <n v="0"/>
    <n v="197642.39"/>
    <n v="-197642.39"/>
    <n v="0"/>
    <n v="0"/>
    <n v="0"/>
    <n v="0"/>
    <n v="0"/>
    <n v="0"/>
    <n v="0"/>
    <n v="0"/>
    <n v="0"/>
    <n v="0"/>
    <n v="0"/>
    <n v="0"/>
    <n v="0"/>
    <n v="-197642.39"/>
    <n v="0"/>
    <s v="new WBS added 9/5/2017"/>
    <s v="Y"/>
    <n v="0"/>
  </r>
  <r>
    <x v="1"/>
    <s v="Corporate"/>
    <s v="C.10010"/>
    <s v="CAP-SHUFFLETON RELOCATION PROJECT"/>
    <s v="C.10010.02"/>
    <s v="KENT SERVICE CENTER"/>
    <s v="C.10010.02.01"/>
    <s v="KENT SERVICE CENTER"/>
    <s v="C.10010.02.01.01"/>
    <x v="9"/>
    <x v="1"/>
    <n v="1266"/>
    <s v="Larry J Hurwitz"/>
    <x v="0"/>
    <m/>
    <s v="1CORP20000"/>
    <x v="1"/>
    <s v="2CORP60000"/>
    <x v="1"/>
    <s v="3CORP60000"/>
    <x v="3"/>
    <s v="1DRIV80000"/>
    <s v="Operational Excellence"/>
    <s v="2DRIV80000"/>
    <s v="Operational Excellence"/>
    <n v="0"/>
    <n v="0"/>
    <n v="0"/>
    <n v="542512.30553100002"/>
    <n v="-542512.30553100002"/>
    <n v="0"/>
    <n v="0"/>
    <n v="0"/>
    <n v="0"/>
    <n v="0"/>
    <n v="0"/>
    <n v="0"/>
    <n v="0"/>
    <n v="0"/>
    <n v="0"/>
    <n v="0"/>
    <n v="0"/>
    <n v="0"/>
    <n v="-542512.30553100002"/>
    <n v="0"/>
    <s v="new WBS added 9/5/2017"/>
    <s v="Y"/>
    <n v="0"/>
  </r>
  <r>
    <x v="1"/>
    <s v="Corporate"/>
    <s v="C.10010"/>
    <s v="CAP-SHUFFLETON RELOCATION PROJECT"/>
    <s v="C.10010.03"/>
    <s v="SOUTH KING COMPLEX"/>
    <s v="C.10010.03.01"/>
    <s v="SOUTH KING COMPLEX"/>
    <s v="C.10010.03.01.01"/>
    <x v="10"/>
    <x v="1"/>
    <n v="1266"/>
    <s v="Larry J Hurwitz"/>
    <x v="0"/>
    <m/>
    <s v="1CORP20000"/>
    <x v="1"/>
    <s v="2CORP60000"/>
    <x v="1"/>
    <s v="3CORP60000"/>
    <x v="3"/>
    <s v="1DRIV80000"/>
    <s v="Operational Excellence"/>
    <s v="2DRIV80000"/>
    <s v="Operational Excellence"/>
    <n v="0"/>
    <n v="0"/>
    <n v="0"/>
    <n v="1089525.555531"/>
    <n v="-1089525.555531"/>
    <n v="0"/>
    <n v="0"/>
    <n v="0"/>
    <n v="0"/>
    <n v="0"/>
    <n v="0"/>
    <n v="0"/>
    <n v="0"/>
    <n v="0"/>
    <n v="0"/>
    <n v="0"/>
    <n v="0"/>
    <n v="0"/>
    <n v="-1089525.555531"/>
    <n v="0"/>
    <s v="new WBS added 9/5/2017"/>
    <s v="Y"/>
    <n v="0"/>
  </r>
  <r>
    <x v="1"/>
    <s v="Corporate"/>
    <s v="C.10010"/>
    <s v="CAP-SHUFFLETON RELOCATION PROJECT"/>
    <s v="C.10010.04"/>
    <s v="O'BRIEN YARD"/>
    <s v="C.10010.04.01"/>
    <s v="O'BRIEN YARD"/>
    <s v="C.10010.04.01.01"/>
    <x v="11"/>
    <x v="1"/>
    <n v="1266"/>
    <s v="Larry J Hurwitz"/>
    <x v="0"/>
    <m/>
    <s v="1CORP20000"/>
    <x v="1"/>
    <s v="2CORP60000"/>
    <x v="1"/>
    <s v="3CORP60000"/>
    <x v="3"/>
    <s v="1DRIV80000"/>
    <s v="Operational Excellence"/>
    <s v="2DRIV80000"/>
    <s v="Operational Excellence"/>
    <n v="0"/>
    <n v="0"/>
    <n v="0"/>
    <n v="1640628.15"/>
    <n v="-1640628.15"/>
    <n v="0"/>
    <n v="0"/>
    <n v="0"/>
    <n v="0"/>
    <n v="0"/>
    <n v="0"/>
    <n v="0"/>
    <n v="0"/>
    <n v="0"/>
    <n v="0"/>
    <n v="0"/>
    <n v="0"/>
    <n v="0"/>
    <n v="-1640628.15"/>
    <n v="0"/>
    <s v="new WBS added 9/5/2017"/>
    <s v="Y"/>
    <n v="0"/>
  </r>
  <r>
    <x v="1"/>
    <s v="Corporate"/>
    <s v="C.10010"/>
    <s v="CAP-SHUFFLETON RELOCATION PROJECT"/>
    <s v="C.10010.05"/>
    <s v="PUYALLUP SERVICE CENTER"/>
    <s v="C.10010.05.01"/>
    <s v="PUYALLUP SERVICE CENTER"/>
    <s v="C.10010.05.01.01"/>
    <x v="12"/>
    <x v="1"/>
    <n v="1266"/>
    <s v="Larry J Hurwitz"/>
    <x v="0"/>
    <m/>
    <s v="1CORP20000"/>
    <x v="1"/>
    <s v="2CORP60000"/>
    <x v="1"/>
    <s v="3CORP60000"/>
    <x v="3"/>
    <s v="1DRIV80000"/>
    <s v="Operational Excellence"/>
    <s v="2DRIV80000"/>
    <s v="Operational Excellence"/>
    <n v="0"/>
    <n v="0"/>
    <n v="0"/>
    <n v="1350969.375"/>
    <n v="-1350969.375"/>
    <n v="0"/>
    <n v="0"/>
    <n v="0"/>
    <n v="0"/>
    <n v="0"/>
    <n v="0"/>
    <n v="0"/>
    <n v="0"/>
    <n v="0"/>
    <n v="0"/>
    <n v="0"/>
    <n v="0"/>
    <n v="0"/>
    <n v="-1350969.375"/>
    <n v="0"/>
    <s v="new WBS added 9/5/2017"/>
    <s v="Y"/>
    <n v="0"/>
  </r>
  <r>
    <x v="1"/>
    <s v="Corporate"/>
    <s v="C.10002"/>
    <s v="CAP-CORPORATE FACILITIES MASTER PLAN"/>
    <s v="C.10002.03"/>
    <s v="SOUTH KING COMPLEX"/>
    <s v="C.10002.03.01"/>
    <s v="RENOVATION"/>
    <s v="C.10002.03.01.01"/>
    <x v="13"/>
    <x v="0"/>
    <n v="1266"/>
    <s v="Larry J Hurwitz"/>
    <x v="0"/>
    <s v="REL  SETC  //  DESG"/>
    <s v="1CORP20000"/>
    <x v="1"/>
    <s v="2CORP60000"/>
    <x v="1"/>
    <s v="3CORP60000"/>
    <x v="4"/>
    <s v="1DRIV80000"/>
    <s v="Operational Excellence"/>
    <s v="2DRIV80000"/>
    <s v="Operational Excellence"/>
    <n v="0"/>
    <n v="0"/>
    <n v="3266174.71"/>
    <n v="-6125.6499999998696"/>
    <n v="6125.6499999998696"/>
    <n v="0"/>
    <n v="0"/>
    <n v="0"/>
    <n v="0"/>
    <n v="0"/>
    <n v="0"/>
    <n v="0"/>
    <n v="0"/>
    <n v="0"/>
    <n v="0"/>
    <n v="0"/>
    <n v="0"/>
    <n v="0"/>
    <n v="6125.6499999998696"/>
    <n v="0"/>
    <s v="Updated hierarchy to break out Facilities Master Plan.  Moved to Strategic."/>
    <s v="Y"/>
    <n v="0"/>
  </r>
  <r>
    <x v="1"/>
    <s v="Corporate"/>
    <s v="C.10002"/>
    <s v="CAP-CORPORATE FACILITIES MASTER PLAN"/>
    <s v="C.10002.03"/>
    <s v="SOUTH KING COMPLEX"/>
    <s v="C.10002.03.01"/>
    <s v="RENOVATION"/>
    <s v="C.10002.03.01.02"/>
    <x v="14"/>
    <x v="0"/>
    <n v="1266"/>
    <s v="Larry J Hurwitz"/>
    <x v="0"/>
    <s v="REL  SETC  //  DESG"/>
    <s v="1CORP20000"/>
    <x v="1"/>
    <s v="2CORP60000"/>
    <x v="1"/>
    <s v="3CORP60000"/>
    <x v="4"/>
    <s v="1DRIV80000"/>
    <s v="Operational Excellence"/>
    <s v="2DRIV80000"/>
    <s v="Operational Excellence"/>
    <n v="0"/>
    <n v="0"/>
    <n v="0"/>
    <n v="0"/>
    <n v="0"/>
    <n v="0"/>
    <n v="0"/>
    <n v="0"/>
    <n v="0"/>
    <n v="0"/>
    <n v="0"/>
    <n v="0"/>
    <n v="0"/>
    <n v="0"/>
    <n v="0"/>
    <n v="0"/>
    <n v="0"/>
    <n v="0"/>
    <n v="0"/>
    <n v="0"/>
    <s v="Updated hierarchy to break out Facilities Master Plan.  Moved to Strategic."/>
    <s v="Y"/>
    <n v="0"/>
  </r>
  <r>
    <x v="1"/>
    <s v="Corporate"/>
    <s v="C.10002"/>
    <s v="CAP-CORPORATE FACILITIES MASTER PLAN"/>
    <s v="C.10002.03"/>
    <s v="SOUTH KING COMPLEX"/>
    <s v="C.10002.03.01"/>
    <s v="RENOVATION"/>
    <s v="C.10002.03.01.03"/>
    <x v="15"/>
    <x v="0"/>
    <n v="1266"/>
    <s v="Larry J Hurwitz"/>
    <x v="0"/>
    <s v="REL  SETC  //  DESG"/>
    <s v="1CORP20000"/>
    <x v="1"/>
    <s v="2CORP60000"/>
    <x v="1"/>
    <s v="3CORP60000"/>
    <x v="4"/>
    <s v="1DRIV80000"/>
    <s v="Operational Excellence"/>
    <s v="2DRIV80000"/>
    <s v="Operational Excellence"/>
    <n v="0"/>
    <n v="7715600"/>
    <n v="11733911.17"/>
    <n v="13982120.257577399"/>
    <n v="-6266520.2575773988"/>
    <n v="0"/>
    <n v="0"/>
    <n v="0"/>
    <n v="0"/>
    <n v="0"/>
    <n v="0"/>
    <n v="0"/>
    <n v="0"/>
    <n v="0"/>
    <n v="0"/>
    <n v="0"/>
    <n v="0"/>
    <n v="0"/>
    <n v="-6266520.2575773988"/>
    <n v="0"/>
    <s v="Updated hierarchy to break out Facilities Master Plan.  Moved to Strategic."/>
    <s v="Y"/>
    <n v="0"/>
  </r>
  <r>
    <x v="1"/>
    <s v="Corporate"/>
    <s v="C.10002"/>
    <s v="CAP-CORPORATE FACILITIES MASTER PLAN"/>
    <s v="C.10002.03"/>
    <s v="SOUTH KING COMPLEX"/>
    <s v="C.10002.03.01"/>
    <s v="RENOVATION"/>
    <s v="C.10002.03.01.05"/>
    <x v="16"/>
    <x v="0"/>
    <n v="1266"/>
    <s v="Larry J Hurwitz"/>
    <x v="0"/>
    <m/>
    <s v="1CORP20000"/>
    <x v="1"/>
    <s v="2CORP60000"/>
    <x v="1"/>
    <s v="3CORP60000"/>
    <x v="4"/>
    <s v="1DRIV80000"/>
    <s v="Operational Excellence"/>
    <s v="2DRIV80000"/>
    <s v="Operational Excellence"/>
    <n v="0"/>
    <n v="0"/>
    <m/>
    <n v="2657413.2581775002"/>
    <n v="-2657413.2581775002"/>
    <n v="0"/>
    <n v="0"/>
    <n v="0"/>
    <n v="0"/>
    <n v="0"/>
    <n v="0"/>
    <n v="0"/>
    <n v="0"/>
    <n v="0"/>
    <n v="0"/>
    <n v="0"/>
    <n v="0"/>
    <n v="0"/>
    <n v="-2657413.2581775002"/>
    <n v="0"/>
    <s v="Added WBS 8-9-17"/>
    <s v="Y"/>
    <n v="0"/>
  </r>
  <r>
    <x v="1"/>
    <s v="Corporate"/>
    <s v="C.10002"/>
    <s v="CAP-CORPORATE FACILITIES MASTER PLAN"/>
    <s v="C.10002.04"/>
    <s v="PSE Campus Consolidation"/>
    <s v="C.10002.04.01"/>
    <s v="PSE Campus Consolidation"/>
    <s v="C.10002.04.01.01"/>
    <x v="17"/>
    <x v="0"/>
    <n v="1266"/>
    <s v="Larry J Hurwitz"/>
    <x v="0"/>
    <s v="REL  SETC  //  EXEC"/>
    <s v="1CORP20000"/>
    <x v="1"/>
    <s v="2CORP60000"/>
    <x v="1"/>
    <s v="3CORP60000"/>
    <x v="5"/>
    <s v="1DRIV80000"/>
    <s v="Operational Excellence"/>
    <s v="2DRIV80000"/>
    <s v="Operational Excellence"/>
    <n v="8715600"/>
    <n v="1000000"/>
    <n v="314515.92"/>
    <n v="290671.35105860006"/>
    <n v="709328.6489414"/>
    <n v="6825000"/>
    <n v="10800000"/>
    <n v="-3975000"/>
    <n v="5325000"/>
    <n v="0"/>
    <n v="5325000"/>
    <n v="8125000"/>
    <n v="8125000"/>
    <n v="0"/>
    <n v="12600000"/>
    <n v="12600000"/>
    <n v="0"/>
    <n v="0"/>
    <n v="2059328.6489414"/>
    <n v="0"/>
    <s v="Updated hierarchy to break out Facilities Master Plan. Moved to Strategic"/>
    <s v="Y"/>
    <n v="0"/>
  </r>
  <r>
    <x v="1"/>
    <s v="Corporate"/>
    <s v="C.10002"/>
    <s v="CAP-CORPORATE FACILITIES MASTER PLAN"/>
    <s v="C.10002.04"/>
    <s v="PSE Campus Consolidation"/>
    <s v="C.10002.04.01"/>
    <s v="PSE Campus Consolidation"/>
    <s v="C.10002.04.01.02"/>
    <x v="18"/>
    <x v="0"/>
    <n v="1266"/>
    <s v="Larry J Hurwitz"/>
    <x v="0"/>
    <s v="REL  SETC  //  EXEC"/>
    <s v="1CORP20000"/>
    <x v="1"/>
    <s v="2CORP60000"/>
    <x v="1"/>
    <s v="3CORP60000"/>
    <x v="6"/>
    <s v="1DRIV80000"/>
    <s v="Operational Excellence"/>
    <s v="2DRIV80000"/>
    <s v="Operational Excellence"/>
    <n v="3000000"/>
    <n v="3000000"/>
    <n v="246657.11"/>
    <n v="67479.287471999924"/>
    <n v="2932520.7125280001"/>
    <n v="3000000"/>
    <n v="3000000"/>
    <n v="0"/>
    <n v="3000000"/>
    <n v="3000000"/>
    <n v="0"/>
    <n v="3000000"/>
    <n v="3000000"/>
    <n v="0"/>
    <n v="3000000"/>
    <n v="3000000"/>
    <n v="0"/>
    <n v="3000000"/>
    <n v="2932520.7125280001"/>
    <n v="0"/>
    <s v="Updated hierarchy to break out Facilities Master Plan.  Moved to Strategic."/>
    <s v="Y"/>
    <n v="0"/>
  </r>
  <r>
    <x v="1"/>
    <s v="Corporate"/>
    <s v="C.10002"/>
    <s v="CAP-CORPORATE FACILITIES MASTER PLAN"/>
    <s v="C.10002.04"/>
    <s v="PSE Campus Consolidation"/>
    <s v="C.10002.04.01"/>
    <s v="PSE Campus Consolidation"/>
    <s v="C.10002.04.01.03"/>
    <x v="19"/>
    <x v="0"/>
    <n v="1266"/>
    <s v="Larry J Hurwitz"/>
    <x v="0"/>
    <m/>
    <s v="1CORP20000"/>
    <x v="1"/>
    <s v="2CORP60000"/>
    <x v="1"/>
    <s v="3CORP60000"/>
    <x v="5"/>
    <s v="1DRIV80000"/>
    <s v="Operational Excellence"/>
    <s v="2DRIV80000"/>
    <s v="Operational Excellence"/>
    <n v="0"/>
    <n v="0"/>
    <m/>
    <n v="2923992.2249999996"/>
    <n v="-2923992.2249999996"/>
    <n v="0"/>
    <n v="0"/>
    <n v="0"/>
    <n v="0"/>
    <n v="0"/>
    <n v="0"/>
    <n v="0"/>
    <n v="0"/>
    <n v="0"/>
    <n v="0"/>
    <n v="0"/>
    <n v="0"/>
    <n v="0"/>
    <n v="-2923992.2249999996"/>
    <n v="0"/>
    <s v="Added WBS 8-9-17"/>
    <s v="Y"/>
    <n v="0"/>
  </r>
  <r>
    <x v="1"/>
    <s v="Corporate"/>
    <s v="C.10002"/>
    <s v="CAP-CORPORATE FACILITIES MASTER PLAN"/>
    <s v="C.10002.05"/>
    <s v="Whidbey Service Center"/>
    <s v="C.10002.05.02"/>
    <s v="Whidbey Service Center Ph1"/>
    <s v="C.10002.05.02.01"/>
    <x v="20"/>
    <x v="0"/>
    <n v="1266"/>
    <s v="Larry J Hurwitz"/>
    <x v="0"/>
    <s v="CLSD SETC  //  INIT"/>
    <s v="1CORP20000"/>
    <x v="0"/>
    <s v="2CORP60000"/>
    <x v="1"/>
    <s v="3CORP60000"/>
    <x v="7"/>
    <s v="1DRIV80000"/>
    <s v="Operational Excellence"/>
    <s v="2DRIV80000"/>
    <s v="Operational Excellence"/>
    <n v="0"/>
    <n v="0"/>
    <n v="0"/>
    <n v="0"/>
    <n v="0"/>
    <n v="0"/>
    <n v="0"/>
    <n v="0"/>
    <n v="0"/>
    <n v="0"/>
    <n v="0"/>
    <n v="0"/>
    <n v="0"/>
    <n v="0"/>
    <n v="0"/>
    <n v="0"/>
    <n v="0"/>
    <n v="0"/>
    <n v="0"/>
    <n v="0"/>
    <s v="Updated hierarchy to break out Facilities Master Plan."/>
    <s v="N"/>
    <n v="0"/>
  </r>
  <r>
    <x v="1"/>
    <s v="Corporate"/>
    <s v="C.10002"/>
    <s v="CAP-CORPORATE FACILITIES MASTER PLAN"/>
    <s v="C.10002.06"/>
    <s v="Snoqualmie Technology Center"/>
    <s v="C.10002.06.01"/>
    <s v="Snoqualmie Technology Center"/>
    <s v="C.10002.06.01.01"/>
    <x v="21"/>
    <x v="0"/>
    <n v="1266"/>
    <s v="Larry J Hurwitz"/>
    <x v="0"/>
    <s v="REL  SETC  //  INIT"/>
    <s v="1CORP20000"/>
    <x v="1"/>
    <s v="2CORP60000"/>
    <x v="1"/>
    <s v="3CORP60000"/>
    <x v="8"/>
    <s v="1DRIV80000"/>
    <s v="Operational Excellence"/>
    <s v="2DRIV80000"/>
    <s v="Operational Excellence"/>
    <n v="0"/>
    <n v="4000000"/>
    <n v="10574546.42"/>
    <n v="13189168.812564502"/>
    <n v="-9189168.8125645015"/>
    <n v="0"/>
    <n v="0"/>
    <n v="0"/>
    <n v="0"/>
    <n v="0"/>
    <n v="0"/>
    <n v="0"/>
    <n v="0"/>
    <n v="0"/>
    <n v="0"/>
    <n v="0"/>
    <n v="0"/>
    <n v="0"/>
    <n v="-9189168.8125645015"/>
    <n v="0"/>
    <s v="Updated hierarchy to break out Facilities Master Plan.  Moved to Strategic."/>
    <s v="Y"/>
    <n v="0"/>
  </r>
  <r>
    <x v="1"/>
    <s v="Corporate"/>
    <s v="C.10002"/>
    <s v="CAP-CORPORATE FACILITIES MASTER PLAN"/>
    <s v="C.10002.07"/>
    <s v="Puyallup Land Acquisition"/>
    <s v="C.10002.07.01"/>
    <s v="Puyallup Land Acquisition"/>
    <s v="C.10002.07.01.01"/>
    <x v="22"/>
    <x v="0"/>
    <n v="1266"/>
    <s v="Larry J Hurwitz"/>
    <x v="0"/>
    <s v="REL  SETC  //  INIT"/>
    <s v="1CORP20000"/>
    <x v="1"/>
    <s v="2CORP60000"/>
    <x v="1"/>
    <s v="3CORP60000"/>
    <x v="9"/>
    <s v="1DRIV80000"/>
    <s v="Operational Excellence"/>
    <s v="2DRIV80000"/>
    <s v="Operational Excellence"/>
    <n v="1400000"/>
    <n v="1400000"/>
    <n v="1057786.28"/>
    <n v="1480164.0105309999"/>
    <n v="-80164.010530999862"/>
    <n v="4600000"/>
    <n v="7800000"/>
    <n v="-3200000"/>
    <n v="14000000"/>
    <n v="10800000"/>
    <n v="3200000"/>
    <n v="0"/>
    <n v="0"/>
    <n v="0"/>
    <n v="0"/>
    <n v="0"/>
    <n v="0"/>
    <n v="0"/>
    <n v="-80164.010530999862"/>
    <n v="0"/>
    <s v="Updated hierarchy to break out Facilities Master Plan. Moved to Strategic"/>
    <s v="Y"/>
    <n v="0"/>
  </r>
  <r>
    <x v="1"/>
    <s v="Corporate"/>
    <s v="C.10003"/>
    <s v="CAP-FACILITY ASSET MANAGEMENT"/>
    <s v="C.10003.01"/>
    <s v="FACILITY ASSET MANAGEMENT"/>
    <s v="C.10003.01.01"/>
    <s v="FURNITURE AND FIXTURE STOCK"/>
    <s v="C.10003.01.01.01"/>
    <x v="23"/>
    <x v="0"/>
    <n v="1266"/>
    <s v="Larry J Hurwitz"/>
    <x v="0"/>
    <s v="REL  SETC  //  EXEC"/>
    <s v="1CORP20000"/>
    <x v="0"/>
    <s v="2CORP60000"/>
    <x v="1"/>
    <s v="3CORP62000"/>
    <x v="10"/>
    <s v="1DRIV62000"/>
    <s v="Work Space Integrity"/>
    <s v="2DRIV62000"/>
    <s v="Work Space Integrity"/>
    <n v="1545000"/>
    <n v="780000"/>
    <n v="773654.33"/>
    <n v="756601.93"/>
    <n v="23398.069999999949"/>
    <n v="1591350"/>
    <n v="1591350"/>
    <n v="0"/>
    <n v="1639090.5"/>
    <n v="1639090.5"/>
    <n v="0"/>
    <n v="1688263.2150000001"/>
    <n v="1688263.2150000001"/>
    <n v="0"/>
    <n v="1738911.1114500002"/>
    <n v="1738911.1114500002"/>
    <n v="0"/>
    <n v="1791078.4447935002"/>
    <n v="23398.069999999949"/>
    <n v="0"/>
    <n v="0"/>
    <s v="N"/>
    <n v="0"/>
  </r>
  <r>
    <x v="1"/>
    <s v="Corporate"/>
    <s v="C.10003"/>
    <s v="CAP-FACILITY ASSET MANAGEMENT"/>
    <s v="C.10003.01"/>
    <s v="FACILITY ASSET MANAGEMENT"/>
    <s v="C.10003.01.02"/>
    <s v="PLANNED CAPITAL"/>
    <s v="C.10003.01.02.01"/>
    <x v="24"/>
    <x v="0"/>
    <n v="1266"/>
    <s v="Larry J Hurwitz"/>
    <x v="0"/>
    <s v="REL  SETC  //  NOPH"/>
    <s v="1CORP20000"/>
    <x v="0"/>
    <s v="2CORP60000"/>
    <x v="1"/>
    <s v="3CORP62000"/>
    <x v="10"/>
    <s v="1DRIV62000"/>
    <s v="Work Space Integrity"/>
    <s v="2DRIV62000"/>
    <s v="Work Space Integrity"/>
    <n v="0"/>
    <n v="0"/>
    <n v="0"/>
    <n v="0"/>
    <n v="0"/>
    <n v="0"/>
    <n v="0"/>
    <n v="0"/>
    <n v="0"/>
    <n v="0"/>
    <n v="0"/>
    <n v="0"/>
    <n v="0"/>
    <n v="0"/>
    <n v="0"/>
    <n v="0"/>
    <n v="0"/>
    <n v="0"/>
    <n v="0"/>
    <n v="0"/>
    <n v="0"/>
    <s v="N"/>
    <n v="0"/>
  </r>
  <r>
    <x v="1"/>
    <s v="Corporate"/>
    <s v="C.10003"/>
    <s v="CAP-FACILITY ASSET MANAGEMENT"/>
    <s v="C.10003.01"/>
    <s v="FACILITY ASSET MANAGEMENT"/>
    <s v="C.10003.01.03"/>
    <s v="UNPLANNED CAPITAL"/>
    <s v="C.10003.01.03.01"/>
    <x v="25"/>
    <x v="0"/>
    <n v="1266"/>
    <s v="Larry J Hurwitz"/>
    <x v="0"/>
    <s v="REL  SETC  //  NOPH"/>
    <s v="1CORP20000"/>
    <x v="0"/>
    <s v="2CORP60000"/>
    <x v="1"/>
    <s v="3CORP62000"/>
    <x v="10"/>
    <s v="1DRIV62000"/>
    <s v="Work Space Integrity"/>
    <s v="2DRIV62000"/>
    <s v="Work Space Integrity"/>
    <n v="0"/>
    <n v="365000"/>
    <n v="499634.54"/>
    <n v="754299.09871209983"/>
    <n v="-389299.09871209983"/>
    <n v="0"/>
    <n v="0"/>
    <n v="0"/>
    <n v="0"/>
    <n v="0"/>
    <n v="0"/>
    <n v="0"/>
    <n v="0"/>
    <n v="0"/>
    <n v="0"/>
    <n v="0"/>
    <n v="0"/>
    <n v="0"/>
    <n v="-389299.09871209983"/>
    <n v="0"/>
    <n v="0"/>
    <s v="N"/>
    <n v="0"/>
  </r>
  <r>
    <x v="1"/>
    <s v="Corporate"/>
    <s v="C.10003"/>
    <s v="CAP-FACILITY ASSET MANAGEMENT"/>
    <s v="C.10003.01"/>
    <s v="FACILITY ASSET MANAGEMENT"/>
    <s v="C.10003.01.04"/>
    <s v="Misc HVAC Replacement"/>
    <s v="C.10003.01.04.01"/>
    <x v="26"/>
    <x v="0"/>
    <n v="1266"/>
    <s v="Larry J Hurwitz"/>
    <x v="0"/>
    <s v="REL  SETC  //  EXEC"/>
    <s v="1CORP20000"/>
    <x v="0"/>
    <s v="2CORP60000"/>
    <x v="1"/>
    <s v="3CORP62000"/>
    <x v="10"/>
    <s v="1DRIV62000"/>
    <s v="Work Space Integrity"/>
    <s v="2DRIV62000"/>
    <s v="Work Space Integrity"/>
    <n v="0"/>
    <n v="400000"/>
    <n v="397257.12"/>
    <n v="3039.6340799999994"/>
    <n v="396960.36592000001"/>
    <n v="0"/>
    <n v="0"/>
    <n v="0"/>
    <n v="0"/>
    <n v="0"/>
    <n v="0"/>
    <n v="0"/>
    <n v="0"/>
    <n v="0"/>
    <n v="0"/>
    <n v="0"/>
    <n v="0"/>
    <n v="0"/>
    <n v="396960.36592000001"/>
    <n v="0"/>
    <n v="0"/>
    <s v="N"/>
    <n v="0"/>
  </r>
  <r>
    <x v="1"/>
    <s v="Corporate"/>
    <s v="C.10004"/>
    <s v="CAP-PCS SITE CONSTRUCTION"/>
    <s v="C.10004.01"/>
    <s v="PCS SITE CONSTRUCTION"/>
    <s v="C.10004.01.01"/>
    <s v="PCS SITE CONSTRUCTION"/>
    <s v="C.10004.01.01.01"/>
    <x v="27"/>
    <x v="0"/>
    <n v="4250"/>
    <s v="Beth I Rogers"/>
    <x v="1"/>
    <s v="REL  SETC  //  EXEC"/>
    <s v="1CORP20000"/>
    <x v="0"/>
    <s v="2CORP60000"/>
    <x v="1"/>
    <s v="3CORP63000"/>
    <x v="11"/>
    <s v="1DRIV71000"/>
    <s v="Safety"/>
    <s v="2DRIV71500"/>
    <s v="Security"/>
    <n v="0"/>
    <n v="0"/>
    <n v="0"/>
    <n v="0"/>
    <n v="0"/>
    <n v="0"/>
    <n v="0"/>
    <n v="0"/>
    <n v="0"/>
    <n v="0"/>
    <n v="0"/>
    <n v="0"/>
    <n v="0"/>
    <n v="0"/>
    <n v="0"/>
    <n v="0"/>
    <n v="0"/>
    <n v="0"/>
    <n v="0"/>
    <n v="0"/>
    <n v="0"/>
    <s v="N"/>
    <n v="0"/>
  </r>
  <r>
    <x v="1"/>
    <s v="Corporate"/>
    <s v="C.10004"/>
    <s v="CAP-PCS SITE CONSTRUCTION"/>
    <s v="C.10004.01"/>
    <s v="PCS SITE CONSTRUCTION"/>
    <s v="C.10004.01.01"/>
    <s v="PCS SITE CONSTRUCTION"/>
    <s v="C.10004.01.01.02"/>
    <x v="28"/>
    <x v="0"/>
    <n v="4250"/>
    <s v="Beth I Rogers"/>
    <x v="0"/>
    <s v="REL  SETC  //  EXEC"/>
    <s v="1CORP20000"/>
    <x v="0"/>
    <s v="2CORP60000"/>
    <x v="1"/>
    <s v="3CORP63000"/>
    <x v="11"/>
    <s v="1DRIV71000"/>
    <s v="Safety"/>
    <s v="2DRIV71500"/>
    <s v="Security"/>
    <n v="0"/>
    <n v="0"/>
    <n v="782206.81"/>
    <n v="695866.62520000036"/>
    <n v="-695866.62520000036"/>
    <n v="0"/>
    <n v="0"/>
    <n v="0"/>
    <n v="0"/>
    <n v="0"/>
    <n v="0"/>
    <n v="0"/>
    <n v="0"/>
    <n v="0"/>
    <n v="0"/>
    <n v="0"/>
    <n v="0"/>
    <n v="0"/>
    <n v="-695866.62520000036"/>
    <n v="0"/>
    <n v="0"/>
    <s v="N"/>
    <n v="0"/>
  </r>
  <r>
    <x v="1"/>
    <s v="Corporate"/>
    <s v="C.10005"/>
    <s v="CAP-SECURITY SERVICES"/>
    <s v="C.10005.01"/>
    <s v="INSTALLATIONS"/>
    <s v="C.10005.01.01"/>
    <s v="COMMON"/>
    <s v="C.10005.01.01.01"/>
    <x v="29"/>
    <x v="0"/>
    <n v="1260"/>
    <s v="David H Foster"/>
    <x v="0"/>
    <s v="REL  SETC  //  EXEC"/>
    <s v="1CORP20000"/>
    <x v="0"/>
    <s v="2CORP60000"/>
    <x v="1"/>
    <s v="3CORP63000"/>
    <x v="11"/>
    <s v="1DRIV71000"/>
    <s v="Safety"/>
    <s v="2DRIV71500"/>
    <s v="Security"/>
    <n v="0"/>
    <n v="0"/>
    <n v="235574.96"/>
    <n v="237137.53"/>
    <n v="-237137.53"/>
    <n v="0"/>
    <n v="0"/>
    <n v="0"/>
    <n v="0"/>
    <n v="0"/>
    <n v="0"/>
    <n v="0"/>
    <n v="0"/>
    <n v="0"/>
    <n v="0"/>
    <n v="0"/>
    <n v="0"/>
    <n v="0"/>
    <n v="-237137.53"/>
    <n v="0"/>
    <n v="0"/>
    <s v="N"/>
    <n v="0"/>
  </r>
  <r>
    <x v="1"/>
    <s v="Corporate"/>
    <s v="C.10005"/>
    <s v="CAP-SECURITY SERVICES"/>
    <s v="C.10005.01"/>
    <s v="INSTALLATIONS"/>
    <s v="C.10005.01.02"/>
    <s v="ELECTRIC"/>
    <s v="C.10005.01.02.01"/>
    <x v="30"/>
    <x v="0"/>
    <n v="1260"/>
    <s v="David H Foster"/>
    <x v="0"/>
    <s v="REL  SETC  //  EXEC"/>
    <s v="1CORP20000"/>
    <x v="0"/>
    <s v="2CORP60000"/>
    <x v="1"/>
    <s v="3CORP63000"/>
    <x v="11"/>
    <s v="1DRIV71000"/>
    <s v="Safety"/>
    <s v="2DRIV71500"/>
    <s v="Security"/>
    <n v="2500000"/>
    <n v="2500000"/>
    <n v="2443684.9700000002"/>
    <n v="2462740.4040000001"/>
    <n v="37259.595999999903"/>
    <n v="1440000"/>
    <n v="1440000"/>
    <n v="0"/>
    <n v="1480000"/>
    <n v="1480000"/>
    <n v="0"/>
    <n v="1500000"/>
    <n v="1500000"/>
    <n v="0"/>
    <n v="1780000"/>
    <n v="1780000"/>
    <n v="0"/>
    <n v="1780000"/>
    <n v="37259.595999999903"/>
    <n v="0"/>
    <n v="0"/>
    <s v="N"/>
    <n v="0"/>
  </r>
  <r>
    <x v="1"/>
    <s v="Corporate"/>
    <s v="C.10006"/>
    <s v="CAP-Fleet"/>
    <s v="C.10006.01"/>
    <s v="FLEET"/>
    <s v="C.10006.01.01"/>
    <s v="FLEET"/>
    <s v="C.10006.01.01.01"/>
    <x v="31"/>
    <x v="0"/>
    <n v="4520"/>
    <s v="Colin Davidson"/>
    <x v="0"/>
    <s v="REL  SETC  //  OPER"/>
    <s v="1CORP20000"/>
    <x v="0"/>
    <s v="2CORP60000"/>
    <x v="1"/>
    <s v="3CORP64000"/>
    <x v="1"/>
    <s v="1DRIV63000"/>
    <s v="Fleet Integrity"/>
    <s v="2DRIV63000"/>
    <s v="Fleet Integrity"/>
    <n v="521000"/>
    <n v="521000"/>
    <n v="527537.52"/>
    <n v="417824.89"/>
    <n v="103175.10999999999"/>
    <n v="573000"/>
    <n v="573000"/>
    <n v="0"/>
    <n v="142000"/>
    <n v="142000"/>
    <n v="0"/>
    <n v="0"/>
    <n v="0"/>
    <n v="0"/>
    <n v="0"/>
    <n v="0"/>
    <n v="0"/>
    <n v="0"/>
    <n v="103175.10999999999"/>
    <n v="0"/>
    <n v="0"/>
    <s v="N"/>
    <n v="0"/>
  </r>
  <r>
    <x v="1"/>
    <s v="Corporate"/>
    <s v="C.10007"/>
    <s v="NEW PRODUCT DEVELOPMENT"/>
    <s v="C.10007.01"/>
    <s v="ENERGY STORAGE PILOT"/>
    <s v="C.10007.01.01"/>
    <s v="ENERGY STORAGE PILOT"/>
    <s v="C.10007.01.01.01"/>
    <x v="32"/>
    <x v="0"/>
    <n v="1436"/>
    <s v="Benjamin T Farrow"/>
    <x v="0"/>
    <s v="CRTD SETC  //  INIT"/>
    <s v="1CORP10000"/>
    <x v="1"/>
    <s v="2CORP30000"/>
    <x v="2"/>
    <s v="3CORP32000"/>
    <x v="12"/>
    <s v="1DRIV30000"/>
    <s v="Customer Solutions"/>
    <s v="2DRIV33000"/>
    <s v="Energy Storage Pilot"/>
    <n v="1835224"/>
    <n v="1835224"/>
    <n v="2256038.31"/>
    <n v="1869891.5158559997"/>
    <n v="-34667.515855999663"/>
    <n v="0"/>
    <n v="0"/>
    <n v="0"/>
    <n v="0"/>
    <n v="0"/>
    <n v="0"/>
    <n v="0"/>
    <n v="0"/>
    <n v="0"/>
    <n v="0"/>
    <n v="0"/>
    <n v="0"/>
    <n v="0"/>
    <n v="-34667.515855999663"/>
    <n v="0"/>
    <n v="0"/>
    <s v="N"/>
    <n v="0"/>
  </r>
  <r>
    <x v="1"/>
    <s v="Corporate"/>
    <s v="C.10007"/>
    <s v="NEW PRODUCT DEVELOPMENT"/>
    <s v="C.10007.02"/>
    <s v="VEHICLE CHARGING PROGRAM"/>
    <s v="C.10007.02.01"/>
    <s v="VEHICLE CHARGING PROGRAM"/>
    <s v="C.10007.02.01.01"/>
    <x v="33"/>
    <x v="0"/>
    <n v="1436"/>
    <s v="Benjamin T Farrow"/>
    <x v="0"/>
    <s v="CRTD SETC  //  INIT"/>
    <s v="1CORP10000"/>
    <x v="1"/>
    <m/>
    <x v="3"/>
    <s v="3CORP33000"/>
    <x v="13"/>
    <s v="1DRIV30000"/>
    <s v="Customer Solutions"/>
    <s v="2DRIV32000"/>
    <s v="Electric Vehicle Charging"/>
    <n v="2066400"/>
    <n v="2066400"/>
    <n v="2540222.59"/>
    <n v="294323.40000000002"/>
    <n v="1772076.6"/>
    <n v="1957200"/>
    <n v="3506117"/>
    <n v="-1548917"/>
    <n v="1957200"/>
    <n v="236321.89999999991"/>
    <n v="1720878.1"/>
    <n v="1957200"/>
    <n v="1069376.3"/>
    <n v="887823.7"/>
    <n v="1957200"/>
    <n v="3711121"/>
    <n v="-1753921"/>
    <n v="4880761.5999999996"/>
    <n v="1077940.4000000001"/>
    <n v="0"/>
    <s v="updated spread per Ryan Sherlock on 9/13/2017"/>
    <s v="N"/>
    <n v="-2480761.5999999996"/>
  </r>
  <r>
    <x v="0"/>
    <s v="Operations"/>
    <s v="C.10008"/>
    <s v="CAP-SCRAP SALES"/>
    <s v="C.10008.01"/>
    <s v="SCRAP SALES"/>
    <s v="C.10008.01.01"/>
    <s v="SCRAP SALES"/>
    <s v="C.10008.01.01.01"/>
    <x v="34"/>
    <x v="0"/>
    <n v="4560"/>
    <s v="James A Pruchnic"/>
    <x v="0"/>
    <s v="REL  SETC  //  INIT"/>
    <s v="1CORP20000"/>
    <x v="0"/>
    <s v="2CORP90000"/>
    <x v="0"/>
    <s v="3CORP93000"/>
    <x v="0"/>
    <s v="1DRIV11000"/>
    <s v="Reliability - Electric"/>
    <s v="2DRIV11400"/>
    <s v="Electric Operations"/>
    <n v="0"/>
    <n v="0"/>
    <n v="233735"/>
    <n v="233735"/>
    <n v="-233735"/>
    <n v="0"/>
    <n v="0"/>
    <n v="0"/>
    <n v="0"/>
    <n v="0"/>
    <n v="0"/>
    <n v="0"/>
    <n v="0"/>
    <n v="0"/>
    <n v="0"/>
    <n v="0"/>
    <n v="0"/>
    <n v="0"/>
    <n v="-233735"/>
    <n v="0"/>
    <s v=" "/>
    <s v="N"/>
    <n v="0"/>
  </r>
  <r>
    <x v="0"/>
    <s v="Operations"/>
    <s v="C.10009"/>
    <s v="CAP-STORM RESPONSE"/>
    <s v="C.10009.01"/>
    <s v="ELECTRIC STORM REPAIR"/>
    <s v="C.10009.01.01"/>
    <s v="ELECTRIC STORM REPAIR"/>
    <s v="C.10009.01.01.01"/>
    <x v="35"/>
    <x v="0"/>
    <n v="9800"/>
    <s v="Alborada Mata-Cazares"/>
    <x v="0"/>
    <s v="REL  SETC  //  INIT"/>
    <s v="1CORP20000"/>
    <x v="0"/>
    <s v="2CORP90000"/>
    <x v="0"/>
    <s v="3CORP97000"/>
    <x v="14"/>
    <s v="1DRIV16000"/>
    <s v="Emergency Repair - Electric"/>
    <s v="2DRIV16300"/>
    <s v="Storm repair"/>
    <n v="0"/>
    <n v="0"/>
    <n v="562082.85"/>
    <n v="1405203.7199999997"/>
    <n v="-1405203.7199999997"/>
    <n v="0"/>
    <n v="0"/>
    <n v="0"/>
    <n v="0"/>
    <n v="0"/>
    <n v="0"/>
    <n v="0"/>
    <n v="0"/>
    <n v="0"/>
    <n v="0"/>
    <n v="0"/>
    <n v="0"/>
    <n v="0"/>
    <n v="-1405203.7199999997"/>
    <n v="0"/>
    <s v=" "/>
    <s v="N"/>
    <n v="0"/>
  </r>
  <r>
    <x v="0"/>
    <s v="Operations"/>
    <s v="C.10009"/>
    <s v="CAP-STORM RESPONSE"/>
    <s v="C.10009.01"/>
    <s v="ELECTRIC STORM REPAIR"/>
    <s v="C.10009.01.01"/>
    <s v="ELECTRIC STORM REPAIR"/>
    <s v="C.10009.01.01.02"/>
    <x v="36"/>
    <x v="0"/>
    <n v="9800"/>
    <s v="Alborada Mata-Cazares"/>
    <x v="0"/>
    <s v="REL  SETC  //  INIT"/>
    <s v="1CORP20000"/>
    <x v="0"/>
    <s v="2CORP90000"/>
    <x v="0"/>
    <s v="3CORP97000"/>
    <x v="14"/>
    <s v="1DRIV16000"/>
    <s v="Emergency Repair - Electric"/>
    <s v="2DRIV16300"/>
    <s v="Storm repair"/>
    <n v="0"/>
    <n v="0"/>
    <n v="0"/>
    <n v="239706.15999999997"/>
    <n v="-239706.15999999997"/>
    <n v="0"/>
    <n v="0"/>
    <n v="0"/>
    <n v="0"/>
    <n v="0"/>
    <n v="0"/>
    <n v="0"/>
    <n v="0"/>
    <n v="0"/>
    <n v="0"/>
    <n v="0"/>
    <n v="0"/>
    <n v="0"/>
    <n v="-239706.15999999997"/>
    <n v="0"/>
    <s v=" "/>
    <s v="N"/>
    <n v="0"/>
  </r>
  <r>
    <x v="1"/>
    <s v="Corporate"/>
    <s v="C.20001"/>
    <s v="CAP-ASSETS DISPOSAL COMPLIANCE"/>
    <s v="C.20001.01"/>
    <s v="TRANSFORMER RETIREMENT/DISPOSAL"/>
    <s v="C.20001.01.01"/>
    <s v="TRANSFORMER RETIREMENT/DISPOSAL"/>
    <s v="C.20001.01.01.01"/>
    <x v="37"/>
    <x v="0"/>
    <n v="4300"/>
    <s v="John K Rork Jr"/>
    <x v="0"/>
    <s v="REL  SETC  //  EXEC"/>
    <s v="1CORP20000"/>
    <x v="0"/>
    <s v="2CORP65000"/>
    <x v="4"/>
    <s v="3CORP66000"/>
    <x v="15"/>
    <s v="1DRIV72000"/>
    <s v="Compliance"/>
    <s v="2DRIV72500"/>
    <s v="Environmental"/>
    <n v="1534890"/>
    <n v="1227912"/>
    <n v="965762.84"/>
    <n v="1004707.2638192"/>
    <n v="223204.73618080001"/>
    <n v="1602765"/>
    <n v="1650847.95"/>
    <n v="-48082.949999999953"/>
    <n v="1673768"/>
    <n v="1723981.04"/>
    <n v="-50213.040000000037"/>
    <n v="1748048"/>
    <n v="1800489.44"/>
    <n v="-52441.439999999944"/>
    <n v="1800488"/>
    <n v="1854502.6400000001"/>
    <n v="-54014.64000000013"/>
    <n v="1910137.7192000002"/>
    <n v="18452.666180799948"/>
    <n v="0"/>
    <n v="0"/>
    <s v="N"/>
    <n v="0"/>
  </r>
  <r>
    <x v="1"/>
    <s v="Corporate"/>
    <s v="C.20001"/>
    <s v="CAP-ASSETS DISPOSAL COMPLIANCE"/>
    <s v="C.20001.02"/>
    <s v="TREATED WOOD DISPOSAL"/>
    <s v="C.20001.02.01"/>
    <s v="TREATED WOOD DISPOSAL"/>
    <s v="C.20001.02.01.01"/>
    <x v="38"/>
    <x v="0"/>
    <n v="4300"/>
    <s v="John K Rork Jr"/>
    <x v="0"/>
    <s v="REL  SETC  //  EXEC"/>
    <s v="1CORP20000"/>
    <x v="0"/>
    <s v="2CORP65000"/>
    <x v="4"/>
    <s v="3CORP66000"/>
    <x v="15"/>
    <s v="1DRIV72000"/>
    <s v="Compliance"/>
    <s v="2DRIV72500"/>
    <s v="Environmental"/>
    <n v="0"/>
    <n v="306978"/>
    <n v="356468.43"/>
    <n v="405592.13637009996"/>
    <n v="-98614.136370099965"/>
    <n v="0"/>
    <n v="0"/>
    <n v="0"/>
    <n v="0"/>
    <n v="0"/>
    <n v="0"/>
    <n v="0"/>
    <n v="0"/>
    <n v="0"/>
    <n v="0"/>
    <n v="0"/>
    <n v="0"/>
    <n v="0"/>
    <n v="-98614.136370099965"/>
    <n v="0"/>
    <n v="0"/>
    <s v="N"/>
    <n v="0"/>
  </r>
  <r>
    <x v="1"/>
    <s v="Corporate"/>
    <s v="C.20002"/>
    <s v="CAP-DRONE INITIATIVE"/>
    <s v="C.20002.01"/>
    <s v="DRONE INITIATIVE"/>
    <s v="C.20002.01.01"/>
    <s v="DRONE INITIATIVE"/>
    <s v="C.20002.01.01.01"/>
    <x v="39"/>
    <x v="0"/>
    <n v="5318"/>
    <s v="Michael T Mullally"/>
    <x v="0"/>
    <s v="REL  SETC  //  EXEC"/>
    <s v="1CORP10000"/>
    <x v="1"/>
    <s v="2CORP50000"/>
    <x v="5"/>
    <s v="3CORP56000"/>
    <x v="16"/>
    <s v="1DRIV50000"/>
    <s v="New Initiatives"/>
    <s v="2DRIV50000"/>
    <s v="New Initiatives"/>
    <n v="0"/>
    <n v="0"/>
    <n v="0"/>
    <n v="0"/>
    <n v="0"/>
    <n v="0"/>
    <n v="0"/>
    <n v="0"/>
    <n v="0"/>
    <n v="0"/>
    <n v="0"/>
    <n v="0"/>
    <n v="0"/>
    <n v="0"/>
    <n v="0"/>
    <n v="0"/>
    <n v="0"/>
    <n v="0"/>
    <n v="0"/>
    <n v="0"/>
    <n v="0"/>
    <s v="N"/>
    <n v="0"/>
  </r>
  <r>
    <x v="1"/>
    <s v="Corporate"/>
    <s v="C.20003"/>
    <s v="CAP-GAS FIRED PEAK GENERATION PLANT"/>
    <s v="C.20003.01"/>
    <s v="GAS FIRED PEAK GENERATION PLANT"/>
    <s v="C.20003.01.01"/>
    <s v="GAS FIRED PEAK GENERATION PLANT"/>
    <s v="C.20003.01.01.01"/>
    <x v="40"/>
    <x v="0"/>
    <n v="5318"/>
    <s v="Michael T Mullally"/>
    <x v="0"/>
    <s v="REL  SETC  //  EXEC"/>
    <s v="1CORP20000"/>
    <x v="0"/>
    <s v="2CORP70000"/>
    <x v="6"/>
    <s v="3CORP75500"/>
    <x v="17"/>
    <s v="1DRIV13000"/>
    <s v="Reliability - Generation"/>
    <s v="2DRIV13000"/>
    <s v="Reliability - Generation"/>
    <n v="0"/>
    <n v="0"/>
    <n v="296.20999999999998"/>
    <n v="296.20999999999998"/>
    <n v="-296.20999999999998"/>
    <n v="0"/>
    <n v="0"/>
    <n v="0"/>
    <n v="0"/>
    <n v="0"/>
    <n v="0"/>
    <n v="0"/>
    <n v="0"/>
    <n v="0"/>
    <n v="0"/>
    <n v="0"/>
    <n v="0"/>
    <n v="0"/>
    <n v="-296.20999999999998"/>
    <n v="0"/>
    <n v="0"/>
    <s v="N"/>
    <n v="0"/>
  </r>
  <r>
    <x v="1"/>
    <s v="Corporate"/>
    <s v="C.20004"/>
    <s v="CAP-WILD HORSE ENERGY STORAGE PROJECT"/>
    <s v="C.20004.01"/>
    <s v="WILD HORSE ENERGY STORAGE PROJECT"/>
    <s v="C.20004.01.01"/>
    <s v="WILD HORSE ENERGY STORAGE PROJECT"/>
    <s v="C.20004.01.01.01"/>
    <x v="41"/>
    <x v="0"/>
    <n v="5327"/>
    <s v="Scott C Lichtenberg"/>
    <x v="0"/>
    <s v="REL  SETC  //  EXEC"/>
    <s v="1CORP20000"/>
    <x v="0"/>
    <s v="2CORP70000"/>
    <x v="6"/>
    <s v="3CORP79500"/>
    <x v="18"/>
    <s v="1DRIV13000"/>
    <s v="Reliability - Generation"/>
    <s v="2DRIV13000"/>
    <s v="Reliability - Generation"/>
    <n v="0"/>
    <n v="0"/>
    <n v="-449285.13"/>
    <n v="-449891.62"/>
    <n v="449891.62"/>
    <n v="0"/>
    <n v="0"/>
    <n v="0"/>
    <n v="0"/>
    <n v="0"/>
    <n v="0"/>
    <n v="0"/>
    <n v="0"/>
    <n v="0"/>
    <n v="0"/>
    <n v="0"/>
    <n v="0"/>
    <n v="0"/>
    <n v="449891.62"/>
    <n v="0"/>
    <n v="0"/>
    <s v="N"/>
    <n v="0"/>
  </r>
  <r>
    <x v="0"/>
    <s v="Operations"/>
    <s v="C.30001"/>
    <s v="CAP-NON-UTILITY PLANT"/>
    <s v="C.30001.01"/>
    <s v="NON-UTILITY PLANT"/>
    <s v="C.30001.01.01"/>
    <s v="NON-UTILITY PLANT"/>
    <s v="C.30001.01.01.01"/>
    <x v="42"/>
    <x v="0"/>
    <n v="1150"/>
    <s v="Dennis A Farrall"/>
    <x v="0"/>
    <s v="REL  SETC  //  EXEC"/>
    <s v="1CORP20000"/>
    <x v="0"/>
    <s v="2CORP90000"/>
    <x v="0"/>
    <s v="3CORP93000"/>
    <x v="0"/>
    <s v="1DRIV11000"/>
    <s v="Reliability - Electric"/>
    <s v="2DRIV11400"/>
    <s v="Electric Operations"/>
    <n v="0"/>
    <n v="0"/>
    <n v="0"/>
    <n v="0"/>
    <n v="0"/>
    <n v="0"/>
    <n v="0"/>
    <n v="0"/>
    <n v="0"/>
    <n v="0"/>
    <n v="0"/>
    <n v="0"/>
    <n v="0"/>
    <n v="0"/>
    <n v="0"/>
    <n v="0"/>
    <n v="0"/>
    <n v="0"/>
    <n v="0"/>
    <n v="0"/>
    <s v=" "/>
    <s v="N"/>
    <n v="0"/>
  </r>
  <r>
    <x v="0"/>
    <s v="Operations"/>
    <s v="C.30002"/>
    <s v="CAP-PRECAPITALIZED METERS &amp; TRANSFORMERS"/>
    <s v="C.30002.01"/>
    <s v="PRECAPITALIZED METERS AND TRANSFORMERS"/>
    <s v="C.30002.01.01"/>
    <s v="PRECAPITALIZED METERS AND TRANSFORMERS"/>
    <s v="C.30002.01.01.01"/>
    <x v="43"/>
    <x v="0"/>
    <n v="1150"/>
    <s v="Dennis A Farrall"/>
    <x v="0"/>
    <s v="REL  SETC  //  OPER"/>
    <s v="1CORP20000"/>
    <x v="0"/>
    <s v="2CORP90000"/>
    <x v="0"/>
    <s v="3CORP93000"/>
    <x v="0"/>
    <s v="1DRIV11000"/>
    <s v="Reliability - Electric"/>
    <s v="2DRIV11300"/>
    <s v="Electric Modernization"/>
    <n v="0"/>
    <n v="0"/>
    <n v="2910267.48"/>
    <n v="2366717.1199999996"/>
    <n v="-2366717.1199999996"/>
    <n v="0"/>
    <n v="0"/>
    <n v="0"/>
    <n v="0"/>
    <n v="0"/>
    <n v="0"/>
    <n v="0"/>
    <n v="0"/>
    <n v="0"/>
    <n v="0"/>
    <n v="0"/>
    <n v="0"/>
    <n v="0"/>
    <n v="-2366717.1199999996"/>
    <n v="0"/>
    <s v=" "/>
    <s v="N"/>
    <n v="0"/>
  </r>
  <r>
    <x v="1"/>
    <s v="Corporate"/>
    <s v="C.30003"/>
    <s v="CAP-Jackson Prairie 2/3rd Shares Ownrshp"/>
    <s v="C.30003.01"/>
    <s v="JP 2/3RD SHARES"/>
    <s v="C.30003.01.01"/>
    <s v="JACKSON PRAIRIE"/>
    <s v="C.30003.01.01.01"/>
    <x v="44"/>
    <x v="0"/>
    <n v="1145"/>
    <s v="Alborada Mata-Cazares"/>
    <x v="0"/>
    <s v="REL  SETC  //  OPER"/>
    <s v="1CORP20000"/>
    <x v="0"/>
    <s v="2CORP70000"/>
    <x v="6"/>
    <s v="3CORP79900"/>
    <x v="19"/>
    <s v="1DRIV13000"/>
    <s v="Reliability - Generation"/>
    <s v="2DRIV13000"/>
    <s v="Reliability - Generation"/>
    <n v="0"/>
    <n v="0"/>
    <n v="0"/>
    <n v="0"/>
    <n v="0"/>
    <n v="0"/>
    <n v="0"/>
    <n v="0"/>
    <n v="0"/>
    <n v="0"/>
    <n v="0"/>
    <n v="0"/>
    <n v="0"/>
    <n v="0"/>
    <n v="0"/>
    <n v="0"/>
    <n v="0"/>
    <n v="0"/>
    <n v="0"/>
    <n v="0"/>
    <n v="0"/>
    <s v="N"/>
    <n v="0"/>
  </r>
  <r>
    <x v="1"/>
    <s v="Corporate"/>
    <s v="C.99997"/>
    <s v="NONCAP PDEF - CEOL"/>
    <s v="C.99997.02"/>
    <s v="DF - CEO_LEGAL"/>
    <s v="C.99997.02.01"/>
    <s v="DF - CEO_LEGAL"/>
    <s v="C.99997.02.01.20"/>
    <x v="45"/>
    <x v="0"/>
    <n v="4300"/>
    <s v="John K Rork Jr"/>
    <x v="2"/>
    <s v="REL  SETC  //  NOPH"/>
    <s v="1CORP20000"/>
    <x v="0"/>
    <s v="2CORP65000"/>
    <x v="4"/>
    <s v="3CORP67000"/>
    <x v="20"/>
    <s v="1DRIV72000"/>
    <s v="Compliance"/>
    <s v="2DRIV72500"/>
    <s v="Environmental"/>
    <n v="4830000"/>
    <n v="3864000"/>
    <n v="2911963.45"/>
    <n v="2124825.4900000002"/>
    <n v="1739174.5099999998"/>
    <n v="8745000"/>
    <n v="6495000"/>
    <n v="2250000"/>
    <n v="14960000"/>
    <n v="4722500"/>
    <n v="10237500"/>
    <n v="9277000"/>
    <n v="9572500"/>
    <n v="-295500"/>
    <n v="2550000"/>
    <n v="15912500"/>
    <n v="-13362500"/>
    <n v="8447500"/>
    <n v="568674.50999999978"/>
    <n v="0"/>
    <n v="0"/>
    <s v="N"/>
    <n v="0"/>
  </r>
  <r>
    <x v="1"/>
    <s v="Corporate"/>
    <s v="C.99997"/>
    <s v="NONCAP PDEF - CEOL"/>
    <s v="C.99997.02"/>
    <s v="DF - CEO_LEGAL"/>
    <s v="C.99997.02.01"/>
    <s v="DF - CEO_LEGAL"/>
    <s v="C.99997.02.01.01"/>
    <x v="46"/>
    <x v="0"/>
    <n v="4300"/>
    <s v="John K Rork Jr"/>
    <x v="2"/>
    <s v="REL  SETC  //  NOPH"/>
    <s v="1CORP20000"/>
    <x v="0"/>
    <s v="2CORP65000"/>
    <x v="4"/>
    <s v="3CORP67000"/>
    <x v="20"/>
    <s v="1DRIV72000"/>
    <s v="Compliance"/>
    <s v="2DRIV72500"/>
    <s v="Environmental"/>
    <n v="0"/>
    <n v="966000"/>
    <n v="700912.13"/>
    <n v="2712822.73"/>
    <n v="-1746822.73"/>
    <n v="0"/>
    <n v="0"/>
    <n v="0"/>
    <n v="0"/>
    <n v="0"/>
    <n v="0"/>
    <n v="0"/>
    <n v="0"/>
    <n v="0"/>
    <n v="0"/>
    <n v="0"/>
    <n v="0"/>
    <n v="0"/>
    <n v="-1746822.73"/>
    <n v="0"/>
    <n v="0"/>
    <s v="N"/>
    <n v="0"/>
  </r>
  <r>
    <x v="1"/>
    <s v="Corporate"/>
    <s v="C.99999"/>
    <s v="NONCAP PDEF - FIN"/>
    <s v="C.99999.07"/>
    <s v="OR - FINANCE"/>
    <s v="C.99999.07.20"/>
    <s v="OR - FINANCE"/>
    <s v="C.99999.07.20.02"/>
    <x v="47"/>
    <x v="0"/>
    <n v="3075"/>
    <s v="Julia Witt"/>
    <x v="1"/>
    <s v="REL  SETC  //  NOPH"/>
    <s v="1CORP20000"/>
    <x v="0"/>
    <s v="2CORP99900"/>
    <x v="7"/>
    <s v="3CORP99900"/>
    <x v="21"/>
    <s v="1DRIV99900"/>
    <s v="Budget Admin"/>
    <s v="2DRIV99900"/>
    <s v="Planning Only"/>
    <n v="0"/>
    <n v="0"/>
    <n v="0"/>
    <n v="0"/>
    <n v="0"/>
    <n v="0"/>
    <n v="0"/>
    <n v="0"/>
    <n v="0"/>
    <n v="0"/>
    <n v="0"/>
    <n v="0"/>
    <n v="0"/>
    <n v="0"/>
    <n v="0"/>
    <n v="0"/>
    <n v="0"/>
    <n v="0"/>
    <n v="0"/>
    <n v="0"/>
    <n v="0"/>
    <s v="N"/>
    <n v="0"/>
  </r>
  <r>
    <x v="1"/>
    <s v="Corporate"/>
    <s v="C.99999"/>
    <s v="NONCAP PDEF - FIN"/>
    <s v="C.99999.08"/>
    <s v="CA - FINANCE"/>
    <s v="C.99999.08.20"/>
    <s v="CA - FINANCE"/>
    <s v="C.99999.08.20.01"/>
    <x v="48"/>
    <x v="0"/>
    <n v="3075"/>
    <s v="Julia Witt"/>
    <x v="0"/>
    <s v="REL  SETC  //  NOPH"/>
    <s v="1CORP20000"/>
    <x v="0"/>
    <s v="2CORP99900"/>
    <x v="7"/>
    <s v="3CORP99900"/>
    <x v="21"/>
    <s v="1DRIV99900"/>
    <s v="Budget Admin"/>
    <s v="2DRIV99900"/>
    <s v="Planning Only"/>
    <n v="0"/>
    <n v="0"/>
    <n v="1707111.05"/>
    <n v="0"/>
    <n v="0"/>
    <n v="0"/>
    <n v="0"/>
    <n v="0"/>
    <n v="0"/>
    <n v="0"/>
    <n v="0"/>
    <n v="0"/>
    <n v="0"/>
    <n v="0"/>
    <n v="0"/>
    <n v="0"/>
    <n v="0"/>
    <n v="0"/>
    <n v="0"/>
    <n v="0"/>
    <n v="0"/>
    <s v="N"/>
    <n v="0"/>
  </r>
  <r>
    <x v="1"/>
    <s v="Corporate"/>
    <s v="C.99999"/>
    <s v="NONCAP PDEF - FIN"/>
    <s v="C.99999.09"/>
    <s v="RV - FINANCE"/>
    <s v="C.99999.09.01"/>
    <s v="Placeholder WBS"/>
    <s v="C.99999.09.01.02"/>
    <x v="49"/>
    <x v="0"/>
    <n v="1150"/>
    <s v="Dennis A Farrall"/>
    <x v="0"/>
    <s v="REL  LKD  SETC  //  EXEC"/>
    <s v="1CORP20000"/>
    <x v="0"/>
    <s v="2CORP99900"/>
    <x v="7"/>
    <s v="3CORP99900"/>
    <x v="21"/>
    <s v="1DRIV99900"/>
    <s v="Budget Admin"/>
    <s v="2DRIV99900"/>
    <s v="Planning Only"/>
    <n v="0"/>
    <n v="0"/>
    <n v="0"/>
    <n v="0"/>
    <n v="0"/>
    <n v="0"/>
    <n v="0"/>
    <n v="0"/>
    <n v="0"/>
    <n v="0"/>
    <n v="0"/>
    <n v="0"/>
    <n v="0"/>
    <n v="0"/>
    <n v="0"/>
    <n v="0"/>
    <n v="0"/>
    <n v="0"/>
    <n v="0"/>
    <n v="0"/>
    <n v="0"/>
    <s v="N"/>
    <n v="0"/>
  </r>
  <r>
    <x v="1"/>
    <s v="Corporate"/>
    <s v="C.99999"/>
    <s v="NONCAP PDEF - FIN"/>
    <s v="C.99999.09"/>
    <s v="RV - FINANCE"/>
    <s v="C.99999.09.01"/>
    <s v="Placeholder WBS"/>
    <s v="C.99999.09.01.03"/>
    <x v="50"/>
    <x v="0"/>
    <n v="1150"/>
    <s v="Dennis A Farrall"/>
    <x v="1"/>
    <s v="REL  LKD  SETC  //  EXEC"/>
    <s v="1CORP20000"/>
    <x v="0"/>
    <s v="2CORP99900"/>
    <x v="7"/>
    <s v="3CORP99900"/>
    <x v="21"/>
    <s v="1DRIV99900"/>
    <s v="Budget Admin"/>
    <s v="2DRIV99900"/>
    <s v="Planning Only"/>
    <n v="0"/>
    <n v="0"/>
    <n v="0"/>
    <n v="0"/>
    <n v="0"/>
    <n v="0"/>
    <n v="0"/>
    <n v="0"/>
    <n v="0"/>
    <n v="0"/>
    <n v="0"/>
    <n v="0"/>
    <n v="0"/>
    <n v="0"/>
    <n v="0"/>
    <n v="0"/>
    <n v="0"/>
    <n v="0"/>
    <n v="0"/>
    <n v="0"/>
    <n v="0"/>
    <s v="N"/>
    <n v="0"/>
  </r>
  <r>
    <x v="2"/>
    <s v="IT"/>
    <s v="F.10002"/>
    <s v="CAP-CSA APPLICATIONS"/>
    <s v="F.10002.01"/>
    <s v="ENERGY OPERATIONS"/>
    <s v="F.10002.01.01"/>
    <s v="OVERHEAD MAP SOLUTION"/>
    <s v="F.10002.01.01.01"/>
    <x v="51"/>
    <x v="0"/>
    <n v="1205"/>
    <s v="Richard L Larson"/>
    <x v="0"/>
    <s v="REL  SETC  //  CLOS"/>
    <s v="1CORP20000"/>
    <x v="0"/>
    <s v="2CORP80000"/>
    <x v="8"/>
    <m/>
    <x v="22"/>
    <s v="1DRIV41000"/>
    <s v="Business Requested CSA"/>
    <s v="2DRIV41000"/>
    <s v="Business Requested CSA"/>
    <n v="0"/>
    <n v="0"/>
    <n v="-48465.87"/>
    <n v="-66519.180000000008"/>
    <n v="66519.180000000008"/>
    <n v="0"/>
    <n v="0"/>
    <n v="0"/>
    <n v="0"/>
    <n v="0"/>
    <n v="0"/>
    <n v="0"/>
    <n v="0"/>
    <n v="0"/>
    <n v="0"/>
    <n v="0"/>
    <n v="0"/>
    <n v="0"/>
    <n v="66519.180000000008"/>
    <n v="0"/>
    <s v="Changed Corp H3 from Future Non-Strategic Initiatives to Project Initiation Requests."/>
    <s v="N"/>
    <n v="0"/>
  </r>
  <r>
    <x v="2"/>
    <s v="IT"/>
    <s v="F.10002"/>
    <s v="CAP-CSA APPLICATIONS"/>
    <s v="F.10002.01"/>
    <s v="ENERGY OPERATIONS"/>
    <s v="F.10002.01.02"/>
    <s v="OpenLink"/>
    <s v="F.10002.01.02.01"/>
    <x v="52"/>
    <x v="0"/>
    <n v="1205"/>
    <s v="Richard L Larson"/>
    <x v="0"/>
    <s v="REL  SETC  //  EXEC"/>
    <s v="1CORP20000"/>
    <x v="0"/>
    <s v="2CORP80000"/>
    <x v="8"/>
    <m/>
    <x v="23"/>
    <s v="1DRIV41000"/>
    <s v="Business Requested CSA"/>
    <s v="2DRIV41000"/>
    <s v="Business Requested CSA"/>
    <n v="0"/>
    <n v="0"/>
    <n v="0"/>
    <n v="0"/>
    <n v="0"/>
    <n v="0"/>
    <n v="0"/>
    <n v="0"/>
    <n v="0"/>
    <n v="0"/>
    <n v="0"/>
    <n v="0"/>
    <n v="0"/>
    <n v="0"/>
    <n v="0"/>
    <n v="0"/>
    <n v="0"/>
    <n v="0"/>
    <n v="0"/>
    <n v="0"/>
    <s v="Changed Corp H3 from Future Non-Strategic Initiatives to Project Initiation Requests."/>
    <s v="N"/>
    <n v="0"/>
  </r>
  <r>
    <x v="2"/>
    <s v="IT"/>
    <s v="F.10002"/>
    <s v="CAP-CSA APPLICATIONS"/>
    <s v="F.10002.01"/>
    <s v="ENERGY OPERATIONS"/>
    <s v="F.10002.01.03"/>
    <s v="Enterprise Document Management"/>
    <s v="F.10002.01.03.01"/>
    <x v="53"/>
    <x v="0"/>
    <n v="1207"/>
    <s v="Obaid H Khan"/>
    <x v="0"/>
    <s v="REL  SETC  //  INIT"/>
    <s v="1CORP20000"/>
    <x v="0"/>
    <s v="2CORP80000"/>
    <x v="8"/>
    <s v="3CORP83000"/>
    <x v="24"/>
    <s v="1DRIV41000"/>
    <s v="Business Requested CSA"/>
    <s v="2DRIV41000"/>
    <s v="Business Requested CSA"/>
    <n v="2000000"/>
    <n v="2000000"/>
    <n v="1963031.85"/>
    <n v="1932594.7515199999"/>
    <n v="67405.248480000068"/>
    <n v="2424000"/>
    <n v="0"/>
    <n v="2424000"/>
    <n v="0"/>
    <n v="2500000"/>
    <n v="-2500000"/>
    <n v="0"/>
    <n v="0"/>
    <n v="0"/>
    <n v="0"/>
    <n v="0"/>
    <n v="0"/>
    <n v="0"/>
    <n v="-8594.7515199999325"/>
    <n v="0"/>
    <n v="0"/>
    <s v="N"/>
    <n v="0"/>
  </r>
  <r>
    <x v="2"/>
    <s v="IT"/>
    <s v="F.10002"/>
    <s v="CAP-CSA APPLICATIONS"/>
    <s v="F.10002.01"/>
    <s v="ENERGY OPERATIONS"/>
    <s v="F.10002.01.04"/>
    <s v="eProcurement Solution"/>
    <s v="F.10002.01.04.01"/>
    <x v="54"/>
    <x v="0"/>
    <n v="1220"/>
    <s v="Timothy M Foley"/>
    <x v="0"/>
    <s v="REL  SETC  //  INIT"/>
    <m/>
    <x v="1"/>
    <m/>
    <x v="5"/>
    <s v="3CORP83500"/>
    <x v="25"/>
    <s v="1DRIV41000"/>
    <s v="Business Requested CSA"/>
    <s v="2DRIV41000"/>
    <s v="Business Requested CSA"/>
    <n v="5073448"/>
    <n v="5073448"/>
    <n v="5812071.1399999997"/>
    <n v="4913110.1983711999"/>
    <n v="160337.80162880011"/>
    <n v="0"/>
    <n v="0"/>
    <n v="0"/>
    <n v="0"/>
    <n v="0"/>
    <n v="0"/>
    <n v="0"/>
    <n v="0"/>
    <n v="0"/>
    <n v="0"/>
    <n v="0"/>
    <n v="0"/>
    <n v="0"/>
    <n v="160337.80162880011"/>
    <n v="0"/>
    <s v="Moved to Strategic Initiatives (per SPP)."/>
    <s v="Y"/>
    <n v="0"/>
  </r>
  <r>
    <x v="2"/>
    <s v="IT"/>
    <s v="F.10002"/>
    <s v="CAP-CSA APPLICATIONS"/>
    <s v="F.10002.01"/>
    <s v="ENERGY OPERATIONS"/>
    <s v="F.10002.01.05"/>
    <s v="GIS Conflation"/>
    <s v="F.10002.01.05.01"/>
    <x v="55"/>
    <x v="0"/>
    <n v="1205"/>
    <s v="Richard L Larson"/>
    <x v="0"/>
    <s v="REL  SETC  //  INIT"/>
    <s v="1CORP20000"/>
    <x v="0"/>
    <s v="2CORP80000"/>
    <x v="8"/>
    <m/>
    <x v="26"/>
    <s v="1DRIV41000"/>
    <s v="Business Requested CSA"/>
    <s v="2DRIV41000"/>
    <s v="Business Requested CSA"/>
    <n v="518780"/>
    <n v="518780"/>
    <n v="518009.79"/>
    <n v="515919.15200000006"/>
    <n v="2860.8479999999399"/>
    <n v="0"/>
    <n v="0"/>
    <n v="0"/>
    <n v="0"/>
    <n v="0"/>
    <n v="0"/>
    <n v="0"/>
    <n v="0"/>
    <n v="0"/>
    <n v="0"/>
    <n v="0"/>
    <n v="0"/>
    <n v="0"/>
    <n v="2860.8479999999399"/>
    <n v="0"/>
    <s v="Changed Corp H3 from Future Non-Strategic Initiatives to Project Initiation Requests."/>
    <s v="N"/>
    <n v="0"/>
  </r>
  <r>
    <x v="2"/>
    <s v="IT"/>
    <s v="F.10002"/>
    <s v="CAP-CSA APPLICATIONS"/>
    <s v="F.10002.01"/>
    <s v="ENERGY OPERATIONS"/>
    <s v="F.10002.01.06"/>
    <s v="HR Technology Transformation"/>
    <s v="F.10002.01.06.01"/>
    <x v="56"/>
    <x v="0"/>
    <n v="1257"/>
    <s v="Amit Rastogi"/>
    <x v="0"/>
    <s v="REL  SETC  //  INIT"/>
    <s v="1CORP20000"/>
    <x v="0"/>
    <s v="2CORP80000"/>
    <x v="8"/>
    <s v="3CORP84000"/>
    <x v="27"/>
    <s v="1DRIV41000"/>
    <s v="Business Requested CSA"/>
    <s v="2DRIV41000"/>
    <s v="Business Requested CSA"/>
    <n v="750000"/>
    <n v="750000"/>
    <n v="750000.11"/>
    <n v="746256.26391999994"/>
    <n v="3743.7360800000606"/>
    <n v="3862632"/>
    <n v="5750000"/>
    <n v="-1887368"/>
    <n v="0"/>
    <n v="5750000"/>
    <n v="-5750000"/>
    <n v="0"/>
    <n v="0"/>
    <n v="0"/>
    <n v="0"/>
    <n v="0"/>
    <n v="0"/>
    <n v="0"/>
    <n v="-7633624.2639199998"/>
    <n v="0"/>
    <n v="0"/>
    <s v="N"/>
    <n v="0"/>
  </r>
  <r>
    <x v="2"/>
    <s v="IT"/>
    <s v="F.10002"/>
    <s v="CAP-CSA APPLICATIONS"/>
    <s v="F.10002.01"/>
    <s v="ENERGY OPERATIONS"/>
    <s v="F.10002.01.07"/>
    <s v="Inventory Management System"/>
    <s v="F.10002.01.07.01"/>
    <x v="57"/>
    <x v="0"/>
    <n v="1220"/>
    <s v="Timothy M Foley"/>
    <x v="0"/>
    <s v="REL  SETC  //  INIT"/>
    <s v="1CORP20000"/>
    <x v="1"/>
    <m/>
    <x v="5"/>
    <s v="3CORP84500"/>
    <x v="28"/>
    <s v="1DRIV41000"/>
    <s v="Business Requested CSA"/>
    <s v="2DRIV41000"/>
    <s v="Business Requested CSA"/>
    <n v="5028820"/>
    <n v="5028820"/>
    <n v="7702371.2300000004"/>
    <n v="7266528.8586399993"/>
    <n v="-2237708.8586399993"/>
    <n v="0"/>
    <n v="0"/>
    <n v="0"/>
    <n v="0"/>
    <n v="0"/>
    <n v="0"/>
    <n v="0"/>
    <n v="0"/>
    <n v="0"/>
    <n v="0"/>
    <n v="0"/>
    <n v="0"/>
    <n v="0"/>
    <n v="-2237708.8586399993"/>
    <n v="0"/>
    <s v="Moved to Strategic Initiatives (per SPP)."/>
    <s v="Y"/>
    <n v="0"/>
  </r>
  <r>
    <x v="2"/>
    <s v="IT"/>
    <s v="F.10002"/>
    <s v="CAP-CSA APPLICATIONS"/>
    <s v="F.10002.01"/>
    <s v="ENERGY OPERATIONS"/>
    <s v="F.10002.01.08"/>
    <s v="PCI Post Analytics P&amp;L Analyzer"/>
    <s v="F.10002.01.08.01"/>
    <x v="58"/>
    <x v="0"/>
    <n v="1216"/>
    <s v="Kalyana C Kakani"/>
    <x v="0"/>
    <s v="REL  SETC  //  INIT"/>
    <s v="1CORP20000"/>
    <x v="0"/>
    <s v="2CORP80000"/>
    <x v="8"/>
    <s v="3CORP85000"/>
    <x v="29"/>
    <s v="1DRIV41000"/>
    <s v="Business Requested CSA"/>
    <s v="2DRIV41000"/>
    <s v="Business Requested CSA"/>
    <n v="2471925"/>
    <n v="2471925"/>
    <n v="2471925"/>
    <n v="2429463.2942400002"/>
    <n v="42461.705759999808"/>
    <n v="0"/>
    <n v="500000"/>
    <n v="-500000"/>
    <n v="0"/>
    <n v="0"/>
    <n v="0"/>
    <n v="0"/>
    <n v="0"/>
    <n v="0"/>
    <n v="0"/>
    <n v="0"/>
    <n v="0"/>
    <n v="0"/>
    <n v="-457538.29424000019"/>
    <n v="0"/>
    <n v="0"/>
    <s v="N"/>
    <n v="0"/>
  </r>
  <r>
    <x v="2"/>
    <s v="IT"/>
    <s v="F.10002"/>
    <s v="CAP-CSA APPLICATIONS"/>
    <s v="F.10002.01"/>
    <s v="ENERGY OPERATIONS"/>
    <s v="F.10002.01.09"/>
    <s v="Power Spring Installation"/>
    <s v="F.10002.01.09.01"/>
    <x v="59"/>
    <x v="0"/>
    <n v="1207"/>
    <s v="Obaid H Khan"/>
    <x v="0"/>
    <s v="REL  SETC  //  INIT"/>
    <s v="1CORP20000"/>
    <x v="0"/>
    <s v="2CORP80000"/>
    <x v="8"/>
    <m/>
    <x v="30"/>
    <s v="1DRIV41000"/>
    <s v="Business Requested CSA"/>
    <s v="2DRIV41000"/>
    <s v="Business Requested CSA"/>
    <n v="210672"/>
    <n v="210672"/>
    <n v="276620.78000000003"/>
    <n v="231634.16039999999"/>
    <n v="-20962.160399999993"/>
    <n v="0"/>
    <n v="0"/>
    <n v="0"/>
    <n v="0"/>
    <n v="0"/>
    <n v="0"/>
    <n v="0"/>
    <n v="0"/>
    <n v="0"/>
    <n v="0"/>
    <n v="0"/>
    <n v="0"/>
    <n v="0"/>
    <n v="-20962.160399999993"/>
    <n v="0"/>
    <s v="Changed Corp H3 from Future Non-Strategic Initiatives to Project Initiation Requests."/>
    <s v="N"/>
    <n v="0"/>
  </r>
  <r>
    <x v="2"/>
    <s v="IT"/>
    <s v="F.10002"/>
    <s v="CAP-CSA APPLICATIONS"/>
    <s v="F.10002.01"/>
    <s v="ENERGY OPERATIONS"/>
    <s v="F.10002.01.10"/>
    <s v="SPCC"/>
    <s v="F.10002.01.10.01"/>
    <x v="60"/>
    <x v="0"/>
    <n v="1257"/>
    <s v="Amit Rastogi"/>
    <x v="0"/>
    <s v="REL  SETC  //  INIT"/>
    <s v="1CORP20000"/>
    <x v="0"/>
    <s v="2CORP80000"/>
    <x v="8"/>
    <m/>
    <x v="31"/>
    <s v="1DRIV41000"/>
    <s v="Business Requested CSA"/>
    <s v="2DRIV41000"/>
    <s v="Business Requested CSA"/>
    <n v="150358"/>
    <n v="150358"/>
    <n v="150358"/>
    <n v="150358"/>
    <n v="0"/>
    <n v="0"/>
    <n v="0"/>
    <n v="0"/>
    <n v="0"/>
    <n v="0"/>
    <n v="0"/>
    <n v="0"/>
    <n v="0"/>
    <n v="0"/>
    <n v="0"/>
    <n v="0"/>
    <n v="0"/>
    <n v="0"/>
    <n v="0"/>
    <n v="0"/>
    <s v="Changed Corp H3 from Future Non-Strategic Initiatives to Project Initiation Requests."/>
    <s v="N"/>
    <n v="0"/>
  </r>
  <r>
    <x v="2"/>
    <s v="IT"/>
    <s v="F.10002"/>
    <s v="CAP-CSA APPLICATIONS"/>
    <s v="F.10002.01"/>
    <s v="ENERGY OPERATIONS"/>
    <s v="F.10002.01.11"/>
    <s v="Tax Jurisdiction Data Improvements"/>
    <s v="F.10002.01.11.01"/>
    <x v="61"/>
    <x v="0"/>
    <n v="1257"/>
    <s v="Amit Rastogi"/>
    <x v="0"/>
    <s v="REL  SETC  //  INIT"/>
    <s v="1CORP20000"/>
    <x v="0"/>
    <s v="2CORP80000"/>
    <x v="8"/>
    <s v="3CORP86000"/>
    <x v="32"/>
    <s v="1DRIV41000"/>
    <s v="Business Requested CSA"/>
    <s v="2DRIV41000"/>
    <s v="Business Requested CSA"/>
    <n v="199500"/>
    <n v="199500"/>
    <n v="220672.97"/>
    <n v="252965.09000000003"/>
    <n v="-53465.090000000026"/>
    <n v="0"/>
    <n v="0"/>
    <n v="0"/>
    <n v="0"/>
    <n v="0"/>
    <n v="0"/>
    <n v="0"/>
    <n v="0"/>
    <n v="0"/>
    <n v="0"/>
    <n v="0"/>
    <n v="0"/>
    <n v="0"/>
    <n v="-53465.090000000026"/>
    <n v="0"/>
    <n v="0"/>
    <s v="N"/>
    <n v="0"/>
  </r>
  <r>
    <x v="2"/>
    <s v="IT"/>
    <s v="F.10002"/>
    <s v="CAP-CSA APPLICATIONS"/>
    <s v="F.10002.01"/>
    <s v="ENERGY OPERATIONS"/>
    <s v="F.10002.01.12"/>
    <s v="Transmission Outage Management"/>
    <s v="F.10002.01.12.01"/>
    <x v="62"/>
    <x v="0"/>
    <n v="1216"/>
    <s v="Kalyana C Kakani"/>
    <x v="0"/>
    <s v="REL  SETC  //  INIT"/>
    <s v="1CORP20000"/>
    <x v="0"/>
    <s v="2CORP80000"/>
    <x v="8"/>
    <s v="3CORP86500"/>
    <x v="33"/>
    <s v="1DRIV41000"/>
    <s v="Business Requested CSA"/>
    <s v="2DRIV41000"/>
    <s v="Business Requested CSA"/>
    <n v="1479676"/>
    <n v="1479676"/>
    <n v="1479676"/>
    <n v="1477822.1259999999"/>
    <n v="1853.8740000000689"/>
    <n v="0"/>
    <n v="0"/>
    <n v="0"/>
    <n v="0"/>
    <n v="0"/>
    <n v="0"/>
    <n v="0"/>
    <n v="0"/>
    <n v="0"/>
    <n v="0"/>
    <n v="0"/>
    <n v="0"/>
    <n v="0"/>
    <n v="1853.8740000000689"/>
    <n v="0"/>
    <n v="0"/>
    <s v="N"/>
    <n v="0"/>
  </r>
  <r>
    <x v="2"/>
    <s v="IT"/>
    <s v="F.10002"/>
    <s v="CAP-CSA APPLICATIONS"/>
    <s v="F.10002.01"/>
    <s v="ENERGY OPERATIONS"/>
    <s v="F.10002.01.13"/>
    <s v="Map Viewer Platform"/>
    <s v="F.10002.01.13.01"/>
    <x v="63"/>
    <x v="0"/>
    <n v="1205"/>
    <s v="Richard L Larson"/>
    <x v="0"/>
    <s v="REL  SETC  //  EXEC"/>
    <s v="1CORP20000"/>
    <x v="0"/>
    <s v="2CORP80000"/>
    <x v="8"/>
    <m/>
    <x v="34"/>
    <s v="1DRIV41000"/>
    <s v="Business Requested CSA"/>
    <s v="2DRIV41000"/>
    <s v="Business Requested CSA"/>
    <n v="0"/>
    <n v="0"/>
    <n v="-1579.43"/>
    <n v="16902.079999999998"/>
    <n v="-16902.079999999998"/>
    <n v="0"/>
    <n v="0"/>
    <n v="0"/>
    <n v="0"/>
    <n v="0"/>
    <n v="0"/>
    <n v="0"/>
    <n v="0"/>
    <n v="0"/>
    <n v="0"/>
    <n v="0"/>
    <n v="0"/>
    <n v="0"/>
    <n v="-16902.079999999998"/>
    <n v="0"/>
    <s v="Changed Corp H3 from Future Non-Strategic Initiatives to Project Initiation Requests."/>
    <s v="N"/>
    <n v="0"/>
  </r>
  <r>
    <x v="2"/>
    <s v="IT"/>
    <s v="F.10003"/>
    <s v="CAP-CSA INFTRASTRURE"/>
    <s v="F.10003.01"/>
    <s v="Disaster Recovery Solutions"/>
    <s v="F.10003.01.01"/>
    <s v="DISASTER RECOVERY SOLUTIONS"/>
    <s v="F.10003.01.01.01"/>
    <x v="64"/>
    <x v="0"/>
    <n v="1213"/>
    <s v="Jason L Shamp"/>
    <x v="0"/>
    <s v="REL  SETC  //  PLNG"/>
    <s v="1CORP20000"/>
    <x v="0"/>
    <s v="2CORP80000"/>
    <x v="8"/>
    <s v="3CORP89000"/>
    <x v="35"/>
    <s v="1DRIV41000"/>
    <s v="Business Requested CSA"/>
    <s v="2DRIV41200"/>
    <s v="Information Technology CSA"/>
    <n v="0"/>
    <n v="0"/>
    <n v="19655.48"/>
    <n v="62990.97"/>
    <n v="-62990.97"/>
    <n v="0"/>
    <n v="0"/>
    <n v="0"/>
    <n v="0"/>
    <n v="0"/>
    <n v="0"/>
    <n v="0"/>
    <n v="0"/>
    <n v="0"/>
    <n v="0"/>
    <n v="0"/>
    <n v="0"/>
    <n v="0"/>
    <n v="-62990.97"/>
    <n v="0"/>
    <n v="0"/>
    <s v="N"/>
    <n v="0"/>
  </r>
  <r>
    <x v="2"/>
    <s v="IT"/>
    <s v="F.10003"/>
    <s v="CAP-CSA INFTRASTRURE"/>
    <s v="F.10003.02"/>
    <s v="New Data Center"/>
    <s v="F.10003.02.01"/>
    <s v="Backup DC Design, Construct, Commission"/>
    <s v="F.10003.02.01.01"/>
    <x v="65"/>
    <x v="0"/>
    <n v="1239"/>
    <s v="Carolyn Danielson"/>
    <x v="0"/>
    <s v="REL  SETC  //  EXEC"/>
    <s v="1CORP10000"/>
    <x v="1"/>
    <s v="2CORP50000"/>
    <x v="5"/>
    <s v="3CORP58000"/>
    <x v="36"/>
    <s v="1DRIV41000"/>
    <s v="Business Requested CSA"/>
    <s v="2DRIV41200"/>
    <s v="Information Technology CSA"/>
    <n v="40000000"/>
    <n v="36000000"/>
    <n v="35964119.210000001"/>
    <n v="62760225.561783999"/>
    <n v="-26760225.561783999"/>
    <n v="11100000"/>
    <n v="7000000"/>
    <n v="4100000"/>
    <n v="5000000"/>
    <n v="2300000"/>
    <n v="2700000"/>
    <n v="0"/>
    <n v="0"/>
    <n v="0"/>
    <n v="0"/>
    <n v="0"/>
    <n v="0"/>
    <n v="0"/>
    <n v="-19960225.561783999"/>
    <n v="0"/>
    <n v="0"/>
    <s v="Y"/>
    <n v="0"/>
  </r>
  <r>
    <x v="2"/>
    <s v="IT"/>
    <s v="F.10006"/>
    <s v="CAP-FTIP"/>
    <s v="F.10006.01"/>
    <s v="FTIP-BPC"/>
    <s v="F.10006.01.01"/>
    <s v="FTIP-BPC"/>
    <s v="F.10006.01.01.01"/>
    <x v="66"/>
    <x v="0"/>
    <n v="1209"/>
    <s v="Brian Fellon"/>
    <x v="0"/>
    <s v="REL  SETC  //  EXEC"/>
    <s v="1CORP10000"/>
    <x v="1"/>
    <s v="2CORP40000"/>
    <x v="9"/>
    <s v="3CORP40000"/>
    <x v="37"/>
    <s v="1DRIV41000"/>
    <s v="Business Requested CSA"/>
    <s v="2DRIV41100"/>
    <s v="Finance CSA"/>
    <n v="4428544"/>
    <n v="2214272"/>
    <n v="1398125.48"/>
    <n v="1170581.8599999999"/>
    <n v="1043690.1400000001"/>
    <n v="0"/>
    <n v="0"/>
    <n v="0"/>
    <n v="0"/>
    <n v="0"/>
    <n v="0"/>
    <n v="0"/>
    <n v="0"/>
    <n v="0"/>
    <n v="0"/>
    <n v="0"/>
    <n v="0"/>
    <n v="0"/>
    <n v="1043690.1400000001"/>
    <n v="0"/>
    <n v="0"/>
    <s v="Y"/>
    <n v="0"/>
  </r>
  <r>
    <x v="2"/>
    <s v="IT"/>
    <s v="F.10006"/>
    <s v="CAP-FTIP"/>
    <s v="F.10006.01"/>
    <s v="FTIP-BPC"/>
    <s v="F.10006.01.01"/>
    <s v="FTIP-BPC"/>
    <s v="F.10006.01.01.02"/>
    <x v="67"/>
    <x v="0"/>
    <n v="1209"/>
    <s v="Brian Fellon"/>
    <x v="0"/>
    <s v="CLSD SETC  //  EXEC"/>
    <s v="1CORP10000"/>
    <x v="1"/>
    <s v="2CORP40000"/>
    <x v="9"/>
    <s v="3CORP40000"/>
    <x v="37"/>
    <s v="1DRIV41000"/>
    <s v="Business Requested CSA"/>
    <s v="2DRIV41100"/>
    <s v="Finance CSA"/>
    <n v="0"/>
    <n v="0"/>
    <n v="0"/>
    <n v="0"/>
    <n v="0"/>
    <n v="0"/>
    <n v="0"/>
    <n v="0"/>
    <n v="0"/>
    <n v="0"/>
    <n v="0"/>
    <n v="0"/>
    <n v="0"/>
    <n v="0"/>
    <n v="0"/>
    <n v="0"/>
    <n v="0"/>
    <n v="0"/>
    <n v="0"/>
    <n v="0"/>
    <n v="0"/>
    <s v="Y"/>
    <n v="0"/>
  </r>
  <r>
    <x v="2"/>
    <s v="IT"/>
    <s v="F.10006"/>
    <s v="CAP-FTIP"/>
    <s v="F.10006.01"/>
    <s v="FTIP-BPC"/>
    <s v="F.10006.01.01"/>
    <s v="FTIP-BPC"/>
    <s v="F.10006.01.01.03"/>
    <x v="68"/>
    <x v="0"/>
    <n v="1209"/>
    <s v="Brian Fellon"/>
    <x v="0"/>
    <s v="CLSD SETC  //  INIT"/>
    <s v="1CORP10000"/>
    <x v="1"/>
    <s v="2CORP40000"/>
    <x v="9"/>
    <s v="3CORP40000"/>
    <x v="37"/>
    <s v="1DRIV41000"/>
    <s v="Business Requested CSA"/>
    <s v="2DRIV41100"/>
    <s v="Finance CSA"/>
    <n v="26781515"/>
    <n v="23781515"/>
    <n v="315050.90000000002"/>
    <n v="28813.373391999998"/>
    <n v="23752701.626607999"/>
    <n v="3180304"/>
    <n v="12000000"/>
    <n v="-8819696"/>
    <n v="0"/>
    <n v="0"/>
    <n v="0"/>
    <n v="0"/>
    <n v="0"/>
    <n v="0"/>
    <n v="0"/>
    <n v="0"/>
    <n v="0"/>
    <n v="0"/>
    <n v="14933005.626607999"/>
    <n v="0"/>
    <n v="0"/>
    <s v="Y"/>
    <n v="0"/>
  </r>
  <r>
    <x v="2"/>
    <s v="IT"/>
    <s v="F.10006"/>
    <s v="CAP-FTIP"/>
    <s v="F.10006.02"/>
    <s v="FTIP-ECC"/>
    <s v="F.10006.02.01"/>
    <s v="FTIP-ECC"/>
    <s v="F.10006.02.01.01"/>
    <x v="69"/>
    <x v="0"/>
    <n v="1209"/>
    <s v="Brian Fellon"/>
    <x v="0"/>
    <s v="REL  SETC  //  EXEC"/>
    <s v="1CORP10000"/>
    <x v="1"/>
    <s v="2CORP40000"/>
    <x v="9"/>
    <s v="3CORP40000"/>
    <x v="37"/>
    <s v="1DRIV41000"/>
    <s v="Business Requested CSA"/>
    <s v="2DRIV41100"/>
    <s v="Finance CSA"/>
    <n v="0"/>
    <n v="2214272"/>
    <n v="1200638.26"/>
    <n v="419657.16000000003"/>
    <n v="1794614.8399999999"/>
    <n v="0"/>
    <n v="0"/>
    <n v="0"/>
    <n v="0"/>
    <n v="0"/>
    <n v="0"/>
    <n v="0"/>
    <n v="0"/>
    <n v="0"/>
    <n v="0"/>
    <n v="0"/>
    <n v="0"/>
    <n v="0"/>
    <n v="1794614.8399999999"/>
    <n v="0"/>
    <n v="0"/>
    <s v="Y"/>
    <n v="0"/>
  </r>
  <r>
    <x v="2"/>
    <s v="IT"/>
    <s v="F.10006"/>
    <s v="CAP-FTIP"/>
    <s v="F.10006.03"/>
    <s v="FTIP Phase 2"/>
    <s v="F.10006.03.01"/>
    <s v="FTIP Phase 2"/>
    <s v="F.10006.03.01.01"/>
    <x v="68"/>
    <x v="0"/>
    <n v="1209"/>
    <s v="Brian Fellon"/>
    <x v="0"/>
    <s v="REL  SETC  //  INIT"/>
    <s v="1CORP10000"/>
    <x v="1"/>
    <s v="2CORP40000"/>
    <x v="9"/>
    <s v="3CORP40000"/>
    <x v="37"/>
    <s v="1DRIV41000"/>
    <s v="Business Requested CSA"/>
    <s v="2DRIV41100"/>
    <s v="Finance CSA"/>
    <n v="0"/>
    <n v="0"/>
    <n v="23314469.469999999"/>
    <n v="19550320.369725302"/>
    <n v="-19550320.369725302"/>
    <n v="0"/>
    <n v="0"/>
    <n v="0"/>
    <n v="0"/>
    <n v="0"/>
    <n v="0"/>
    <n v="0"/>
    <n v="0"/>
    <n v="0"/>
    <n v="0"/>
    <n v="0"/>
    <n v="0"/>
    <n v="0"/>
    <n v="-19550320.369725302"/>
    <n v="0"/>
    <n v="0"/>
    <s v="Y"/>
    <n v="0"/>
  </r>
  <r>
    <x v="2"/>
    <s v="IT"/>
    <s v="F.10007"/>
    <s v="CAP-FUTURE PROJECT FUNDING CSA"/>
    <s v="F.10007.01"/>
    <s v="FUTURE PROJECT FUNDING CSA"/>
    <s v="F.10007.01.01"/>
    <s v="FUTURE PROJECT FUNDING CSA"/>
    <s v="F.10007.01.01.01"/>
    <x v="70"/>
    <x v="0"/>
    <n v="1080"/>
    <s v="Margaret Hopkins"/>
    <x v="0"/>
    <s v="REL  SETC  //  NOPH"/>
    <s v="1CORP20000"/>
    <x v="0"/>
    <s v="2CORP80000"/>
    <x v="8"/>
    <m/>
    <x v="38"/>
    <s v="1DRIV41000"/>
    <s v="Business Requested CSA"/>
    <s v="2DRIV41000"/>
    <s v="Business Requested CSA"/>
    <n v="0"/>
    <n v="0"/>
    <n v="0"/>
    <n v="0"/>
    <n v="0"/>
    <n v="11600000"/>
    <n v="0"/>
    <n v="11600000"/>
    <n v="12000000"/>
    <n v="0"/>
    <n v="12000000"/>
    <n v="17000000"/>
    <n v="10554937"/>
    <n v="6445063"/>
    <n v="17000000"/>
    <n v="16310937.5"/>
    <n v="689062.5"/>
    <n v="17000000"/>
    <n v="30734125.5"/>
    <n v="0"/>
    <s v="Changed Corp H3 from Future Non-Strategic Initiatives to Project Initiation Requests."/>
    <s v="N"/>
    <n v="0"/>
  </r>
  <r>
    <x v="2"/>
    <s v="IT"/>
    <s v="F.10007"/>
    <s v="CAP-FUTURE PROJECT FUNDING CSA"/>
    <s v="F.10007.02"/>
    <s v="IT Operational Projects"/>
    <s v="F.10007.02.01"/>
    <s v="IT Operational Projects"/>
    <s v="F.10007.02.01.01"/>
    <x v="71"/>
    <x v="0"/>
    <n v="1080"/>
    <s v="Margaret Hopkins"/>
    <x v="0"/>
    <s v="REL  SETC  //  INIT"/>
    <s v="1CORP20000"/>
    <x v="0"/>
    <s v="2CORP80000"/>
    <x v="8"/>
    <s v="3CORP82000"/>
    <x v="39"/>
    <s v="1DRIV43000"/>
    <s v="IT Operational"/>
    <s v="2DRIV43100"/>
    <s v="Licensing"/>
    <n v="0"/>
    <n v="1140530"/>
    <n v="9154630.4000000004"/>
    <n v="0"/>
    <n v="1140530"/>
    <n v="0"/>
    <n v="30100000"/>
    <n v="-30100000"/>
    <n v="0"/>
    <n v="30100000"/>
    <n v="-30100000"/>
    <n v="0"/>
    <n v="30100000"/>
    <n v="-30100000"/>
    <n v="0"/>
    <n v="30100000"/>
    <n v="-30100000"/>
    <n v="30100000"/>
    <n v="-119259470"/>
    <n v="0"/>
    <n v="0"/>
    <s v="N"/>
    <n v="0"/>
  </r>
  <r>
    <x v="2"/>
    <s v="IT"/>
    <s v="F.10013"/>
    <s v="CAP-ISR"/>
    <s v="F.10013.02"/>
    <s v="ISR-CUSTOMER SOLUTIONS &amp; CORP AFFAIRS"/>
    <s v="F.10013.02.01"/>
    <s v="ISR-CUSTOMER SOLUTIONS &amp; CORP AFFAIRS"/>
    <s v="F.10013.02.01.01"/>
    <x v="72"/>
    <x v="0"/>
    <n v="1207"/>
    <s v="Obaid H Khan"/>
    <x v="0"/>
    <s v="REL  SETC  //  NOPH"/>
    <s v="1CORP20000"/>
    <x v="0"/>
    <s v="2CORP80000"/>
    <x v="8"/>
    <s v="3CORP81000"/>
    <x v="40"/>
    <s v="1DRIV42000"/>
    <s v="Information Service Requests"/>
    <s v="2DRIV42200"/>
    <s v="Customer Experience"/>
    <n v="0"/>
    <n v="0"/>
    <n v="10116.92"/>
    <n v="7070.8500000000022"/>
    <n v="-7070.8500000000022"/>
    <n v="0"/>
    <n v="0"/>
    <n v="0"/>
    <n v="0"/>
    <n v="0"/>
    <n v="0"/>
    <n v="0"/>
    <n v="0"/>
    <n v="0"/>
    <n v="0"/>
    <n v="0"/>
    <n v="0"/>
    <n v="0"/>
    <n v="-7070.8500000000022"/>
    <n v="0"/>
    <n v="0"/>
    <s v="N"/>
    <n v="0"/>
  </r>
  <r>
    <x v="2"/>
    <s v="IT"/>
    <s v="F.10013"/>
    <s v="CAP-ISR"/>
    <s v="F.10013.02"/>
    <s v="ISR-CUSTOMER SOLUTIONS &amp; CORP AFFAIRS"/>
    <s v="F.10013.02.01"/>
    <s v="ISR-CUSTOMER SOLUTIONS &amp; CORP AFFAIRS"/>
    <s v="F.10013.02.01.02"/>
    <x v="73"/>
    <x v="0"/>
    <n v="1207"/>
    <s v="Obaid H Khan"/>
    <x v="0"/>
    <s v="REL  SETC  //  INIT"/>
    <s v="1CORP20000"/>
    <x v="0"/>
    <s v="2CORP80000"/>
    <x v="8"/>
    <s v="3CORP81000"/>
    <x v="40"/>
    <s v="1DRIV42000"/>
    <s v="Information Service Requests"/>
    <s v="2DRIV42200"/>
    <s v="Customer Experience"/>
    <n v="0"/>
    <n v="500000"/>
    <n v="507113.2"/>
    <n v="497113.48679999996"/>
    <n v="2886.5132000000449"/>
    <n v="0"/>
    <n v="0"/>
    <n v="0"/>
    <n v="0"/>
    <n v="0"/>
    <n v="0"/>
    <n v="0"/>
    <n v="0"/>
    <n v="0"/>
    <n v="0"/>
    <n v="0"/>
    <n v="0"/>
    <n v="0"/>
    <n v="2886.5132000000449"/>
    <n v="0"/>
    <n v="0"/>
    <s v="N"/>
    <n v="0"/>
  </r>
  <r>
    <x v="2"/>
    <s v="IT"/>
    <s v="F.10013"/>
    <s v="CAP-ISR"/>
    <s v="F.10013.03"/>
    <s v="ISR-ENERGY OPERATIONS"/>
    <s v="F.10013.03.01"/>
    <s v="ISR-ENERGY OPERATIONS"/>
    <s v="F.10013.03.01.01"/>
    <x v="74"/>
    <x v="0"/>
    <n v="1205"/>
    <s v="Richard L Larson"/>
    <x v="0"/>
    <s v="REL  SETC  //  NOPH"/>
    <s v="1CORP20000"/>
    <x v="0"/>
    <s v="2CORP80000"/>
    <x v="8"/>
    <s v="3CORP81000"/>
    <x v="40"/>
    <s v="1DRIV42000"/>
    <s v="Information Service Requests"/>
    <s v="2DRIV42300"/>
    <s v="Energy Operations"/>
    <n v="0"/>
    <n v="0"/>
    <n v="-43180.43"/>
    <n v="-47000"/>
    <n v="47000"/>
    <n v="0"/>
    <n v="0"/>
    <n v="0"/>
    <n v="0"/>
    <n v="0"/>
    <n v="0"/>
    <n v="0"/>
    <n v="0"/>
    <n v="0"/>
    <n v="0"/>
    <n v="0"/>
    <n v="0"/>
    <n v="0"/>
    <n v="47000"/>
    <n v="0"/>
    <n v="0"/>
    <s v="N"/>
    <n v="0"/>
  </r>
  <r>
    <x v="2"/>
    <s v="IT"/>
    <s v="F.10013"/>
    <s v="CAP-ISR"/>
    <s v="F.10013.03"/>
    <s v="ISR-ENERGY OPERATIONS"/>
    <s v="F.10013.03.01"/>
    <s v="ISR-ENERGY OPERATIONS"/>
    <s v="F.10013.03.01.02"/>
    <x v="75"/>
    <x v="0"/>
    <n v="1205"/>
    <s v="Richard L Larson"/>
    <x v="0"/>
    <s v="REL  SETC  //  NOPH"/>
    <s v="1CORP20000"/>
    <x v="0"/>
    <s v="2CORP80000"/>
    <x v="8"/>
    <s v="3CORP81000"/>
    <x v="40"/>
    <s v="1DRIV42000"/>
    <s v="Information Service Requests"/>
    <s v="2DRIV42300"/>
    <s v="Energy Operations"/>
    <n v="0"/>
    <n v="350000"/>
    <n v="347876.39"/>
    <n v="349595.17599999998"/>
    <n v="404.82400000002235"/>
    <n v="0"/>
    <n v="0"/>
    <n v="0"/>
    <n v="0"/>
    <n v="0"/>
    <n v="0"/>
    <n v="0"/>
    <n v="0"/>
    <n v="0"/>
    <n v="0"/>
    <n v="0"/>
    <n v="0"/>
    <n v="0"/>
    <n v="404.82400000002235"/>
    <n v="0"/>
    <n v="0"/>
    <s v="N"/>
    <n v="0"/>
  </r>
  <r>
    <x v="2"/>
    <s v="IT"/>
    <s v="F.10013"/>
    <s v="CAP-ISR"/>
    <s v="F.10013.04"/>
    <s v="ISR-FINANCE"/>
    <s v="F.10013.04.01"/>
    <s v="ISR-FINANCE"/>
    <s v="F.10013.04.01.01"/>
    <x v="76"/>
    <x v="0"/>
    <n v="1220"/>
    <s v="Timothy M Foley"/>
    <x v="0"/>
    <s v="REL  SETC  //  NOPH"/>
    <s v="1CORP20000"/>
    <x v="0"/>
    <s v="2CORP80000"/>
    <x v="8"/>
    <s v="3CORP81000"/>
    <x v="40"/>
    <s v="1DRIV42000"/>
    <s v="Information Service Requests"/>
    <s v="2DRIV42400"/>
    <s v="Finance ISR"/>
    <n v="0"/>
    <n v="0"/>
    <n v="-0.67"/>
    <n v="-0.39999999999918145"/>
    <n v="0.39999999999918145"/>
    <n v="0"/>
    <n v="0"/>
    <n v="0"/>
    <n v="0"/>
    <n v="0"/>
    <n v="0"/>
    <n v="0"/>
    <n v="0"/>
    <n v="0"/>
    <n v="0"/>
    <n v="0"/>
    <n v="0"/>
    <n v="0"/>
    <n v="0.39999999999918145"/>
    <n v="0"/>
    <n v="0"/>
    <s v="N"/>
    <n v="0"/>
  </r>
  <r>
    <x v="2"/>
    <s v="IT"/>
    <s v="F.10013"/>
    <s v="CAP-ISR"/>
    <s v="F.10013.04"/>
    <s v="ISR-FINANCE"/>
    <s v="F.10013.04.01"/>
    <s v="ISR-FINANCE"/>
    <s v="F.10013.04.01.02"/>
    <x v="77"/>
    <x v="0"/>
    <n v="1220"/>
    <s v="Timothy M Foley"/>
    <x v="0"/>
    <s v="REL  SETC  //  NOPH"/>
    <s v="1CORP20000"/>
    <x v="0"/>
    <s v="2CORP80000"/>
    <x v="8"/>
    <s v="3CORP81000"/>
    <x v="40"/>
    <s v="1DRIV42000"/>
    <s v="Information Service Requests"/>
    <s v="2DRIV42400"/>
    <s v="Finance ISR"/>
    <n v="0"/>
    <n v="325000"/>
    <n v="324751.84000000003"/>
    <n v="329975.88760000002"/>
    <n v="-4975.8876000000164"/>
    <n v="0"/>
    <n v="0"/>
    <n v="0"/>
    <n v="0"/>
    <n v="0"/>
    <n v="0"/>
    <n v="0"/>
    <n v="0"/>
    <n v="0"/>
    <n v="0"/>
    <n v="0"/>
    <n v="0"/>
    <n v="0"/>
    <n v="-4975.8876000000164"/>
    <n v="0"/>
    <n v="0"/>
    <s v="N"/>
    <n v="0"/>
  </r>
  <r>
    <x v="2"/>
    <s v="IT"/>
    <s v="F.10013"/>
    <s v="CAP-ISR"/>
    <s v="F.10013.05"/>
    <s v="ISR-HR AND ADMIN SERVICES"/>
    <s v="F.10013.05.01"/>
    <s v="ISR-HR AND ADMIN SERVICES"/>
    <s v="F.10013.05.01.01"/>
    <x v="78"/>
    <x v="0"/>
    <n v="1221"/>
    <s v="Sreenivasa S.K. Sunku"/>
    <x v="0"/>
    <s v="REL  SETC  //  NOPH"/>
    <s v="1CORP20000"/>
    <x v="0"/>
    <s v="2CORP80000"/>
    <x v="8"/>
    <s v="3CORP81000"/>
    <x v="40"/>
    <s v="1DRIV42000"/>
    <s v="Information Service Requests"/>
    <s v="2DRIV42100"/>
    <s v="Corporate Shared Services"/>
    <n v="0"/>
    <n v="0"/>
    <n v="17883.71"/>
    <n v="17883.71"/>
    <n v="-17883.71"/>
    <n v="0"/>
    <n v="0"/>
    <n v="0"/>
    <n v="0"/>
    <n v="0"/>
    <n v="0"/>
    <n v="0"/>
    <n v="0"/>
    <n v="0"/>
    <n v="0"/>
    <n v="0"/>
    <n v="0"/>
    <n v="0"/>
    <n v="-17883.71"/>
    <n v="0"/>
    <n v="0"/>
    <s v="N"/>
    <n v="0"/>
  </r>
  <r>
    <x v="2"/>
    <s v="IT"/>
    <s v="F.10013"/>
    <s v="CAP-ISR"/>
    <s v="F.10013.05"/>
    <s v="ISR-HR AND ADMIN SERVICES"/>
    <s v="F.10013.05.01"/>
    <s v="ISR-HR AND ADMIN SERVICES"/>
    <s v="F.10013.05.01.02"/>
    <x v="79"/>
    <x v="0"/>
    <n v="1221"/>
    <s v="Sreenivasa S.K. Sunku"/>
    <x v="0"/>
    <s v="REL  SETC  //  NOPH"/>
    <s v="1CORP20000"/>
    <x v="0"/>
    <s v="2CORP80000"/>
    <x v="8"/>
    <s v="3CORP81000"/>
    <x v="40"/>
    <s v="1DRIV42000"/>
    <s v="Information Service Requests"/>
    <s v="2DRIV42100"/>
    <s v="Corporate Shared Services"/>
    <n v="0"/>
    <n v="350000"/>
    <n v="319497.99"/>
    <n v="340251.57"/>
    <n v="9748.429999999993"/>
    <n v="0"/>
    <n v="0"/>
    <n v="0"/>
    <n v="0"/>
    <n v="0"/>
    <n v="0"/>
    <n v="0"/>
    <n v="0"/>
    <n v="0"/>
    <n v="0"/>
    <n v="0"/>
    <n v="0"/>
    <n v="0"/>
    <n v="9748.429999999993"/>
    <n v="0"/>
    <n v="0"/>
    <s v="N"/>
    <n v="0"/>
  </r>
  <r>
    <x v="2"/>
    <s v="IT"/>
    <s v="F.10013"/>
    <s v="CAP-ISR"/>
    <s v="F.10013.06"/>
    <s v="ISR-IT"/>
    <s v="F.10013.06.01"/>
    <s v="ISR-IT"/>
    <s v="F.10013.06.01.01"/>
    <x v="80"/>
    <x v="0"/>
    <n v="1207"/>
    <s v="Obaid H Khan"/>
    <x v="0"/>
    <s v="REL  SETC  //  NOPH"/>
    <s v="1CORP20000"/>
    <x v="0"/>
    <s v="2CORP80000"/>
    <x v="8"/>
    <s v="3CORP81000"/>
    <x v="40"/>
    <s v="1DRIV42000"/>
    <s v="Information Service Requests"/>
    <s v="2DRIV42500"/>
    <s v="Information Technology ISR"/>
    <n v="0"/>
    <n v="0"/>
    <n v="0"/>
    <n v="0"/>
    <n v="0"/>
    <n v="0"/>
    <n v="0"/>
    <n v="0"/>
    <n v="0"/>
    <n v="0"/>
    <n v="0"/>
    <n v="0"/>
    <n v="0"/>
    <n v="0"/>
    <n v="0"/>
    <n v="0"/>
    <n v="0"/>
    <n v="0"/>
    <n v="0"/>
    <n v="0"/>
    <n v="0"/>
    <s v="N"/>
    <n v="0"/>
  </r>
  <r>
    <x v="2"/>
    <s v="IT"/>
    <s v="F.10013"/>
    <s v="CAP-ISR"/>
    <s v="F.10013.06"/>
    <s v="ISR-IT"/>
    <s v="F.10013.06.01"/>
    <s v="ISR-IT"/>
    <s v="F.10013.06.01.02"/>
    <x v="81"/>
    <x v="0"/>
    <n v="1207"/>
    <s v="Obaid H Khan"/>
    <x v="0"/>
    <s v="REL  SETC  //  NOPH"/>
    <s v="1CORP20000"/>
    <x v="0"/>
    <s v="2CORP80000"/>
    <x v="8"/>
    <s v="3CORP81000"/>
    <x v="40"/>
    <s v="1DRIV42000"/>
    <s v="Information Service Requests"/>
    <s v="2DRIV42500"/>
    <s v="Information Technology ISR"/>
    <n v="0"/>
    <n v="350000"/>
    <n v="349965.26"/>
    <n v="364698.75879999995"/>
    <n v="-14698.758799999952"/>
    <n v="0"/>
    <n v="0"/>
    <n v="0"/>
    <n v="0"/>
    <n v="0"/>
    <n v="0"/>
    <n v="0"/>
    <n v="0"/>
    <n v="0"/>
    <n v="0"/>
    <n v="0"/>
    <n v="0"/>
    <n v="0"/>
    <n v="-14698.758799999952"/>
    <n v="0"/>
    <n v="0"/>
    <s v="N"/>
    <n v="0"/>
  </r>
  <r>
    <x v="2"/>
    <s v="IT"/>
    <s v="F.10013"/>
    <s v="CAP-ISR"/>
    <s v="F.10013.07"/>
    <s v="ISR-LEGAL AND COMPLIANCE"/>
    <s v="F.10013.07.01"/>
    <s v="ISR-LEGAL AND COMPLIANCE"/>
    <s v="F.10013.07.01.01"/>
    <x v="82"/>
    <x v="0"/>
    <n v="1221"/>
    <s v="Sreenivasa S.K. Sunku"/>
    <x v="0"/>
    <s v="REL  SETC  //  NOPH"/>
    <s v="1CORP20000"/>
    <x v="0"/>
    <s v="2CORP80000"/>
    <x v="8"/>
    <s v="3CORP81000"/>
    <x v="40"/>
    <s v="1DRIV42000"/>
    <s v="Information Service Requests"/>
    <s v="2DRIV42000"/>
    <s v="CEO/Legal"/>
    <n v="0"/>
    <n v="0"/>
    <n v="-564.79999999999995"/>
    <n v="-564.79999999999927"/>
    <n v="564.79999999999927"/>
    <n v="0"/>
    <n v="0"/>
    <n v="0"/>
    <n v="0"/>
    <n v="0"/>
    <n v="0"/>
    <n v="0"/>
    <n v="0"/>
    <n v="0"/>
    <n v="0"/>
    <n v="0"/>
    <n v="0"/>
    <n v="0"/>
    <n v="564.79999999999927"/>
    <n v="0"/>
    <n v="0"/>
    <s v="N"/>
    <n v="0"/>
  </r>
  <r>
    <x v="2"/>
    <s v="IT"/>
    <s v="F.10013"/>
    <s v="CAP-ISR"/>
    <s v="F.10013.07"/>
    <s v="ISR-LEGAL AND COMPLIANCE"/>
    <s v="F.10013.07.01"/>
    <s v="ISR-LEGAL AND COMPLIANCE"/>
    <s v="F.10013.07.01.02"/>
    <x v="83"/>
    <x v="0"/>
    <n v="1221"/>
    <s v="Sreenivasa S.K. Sunku"/>
    <x v="0"/>
    <s v="REL  SETC  //  NOPH"/>
    <s v="1CORP20000"/>
    <x v="0"/>
    <s v="2CORP80000"/>
    <x v="8"/>
    <s v="3CORP81000"/>
    <x v="40"/>
    <s v="1DRIV42000"/>
    <s v="Information Service Requests"/>
    <s v="2DRIV42000"/>
    <s v="CEO/Legal"/>
    <n v="0"/>
    <n v="325000"/>
    <n v="265316.8"/>
    <n v="324884.84999999998"/>
    <n v="115.15000000002328"/>
    <n v="0"/>
    <n v="0"/>
    <n v="0"/>
    <n v="0"/>
    <n v="0"/>
    <n v="0"/>
    <n v="0"/>
    <n v="0"/>
    <n v="0"/>
    <n v="0"/>
    <n v="0"/>
    <n v="0"/>
    <n v="0"/>
    <n v="115.15000000002328"/>
    <n v="0"/>
    <n v="0"/>
    <s v="N"/>
    <n v="0"/>
  </r>
  <r>
    <x v="2"/>
    <s v="IT"/>
    <s v="F.10013"/>
    <s v="CAP-ISR"/>
    <s v="F.10013.08"/>
    <s v="ISR-OPERATIONS"/>
    <s v="F.10013.08.01"/>
    <s v="ISR-OPERATIONS"/>
    <s v="F.10013.08.01.01"/>
    <x v="84"/>
    <x v="0"/>
    <n v="1205"/>
    <s v="Richard L Larson"/>
    <x v="0"/>
    <s v="REL  SETC  //  NOPH"/>
    <s v="1CORP20000"/>
    <x v="0"/>
    <s v="2CORP80000"/>
    <x v="8"/>
    <s v="3CORP81000"/>
    <x v="40"/>
    <s v="1DRIV42000"/>
    <s v="Information Service Requests"/>
    <s v="2DRIV42600"/>
    <s v="IT Operations"/>
    <n v="0"/>
    <n v="0"/>
    <n v="33234.370000000003"/>
    <n v="9784.9199999999946"/>
    <n v="-9784.9199999999946"/>
    <n v="0"/>
    <n v="0"/>
    <n v="0"/>
    <n v="0"/>
    <n v="0"/>
    <n v="0"/>
    <n v="0"/>
    <n v="0"/>
    <n v="0"/>
    <n v="0"/>
    <n v="0"/>
    <n v="0"/>
    <n v="0"/>
    <n v="-9784.9199999999946"/>
    <n v="0"/>
    <n v="0"/>
    <s v="N"/>
    <n v="0"/>
  </r>
  <r>
    <x v="2"/>
    <s v="IT"/>
    <s v="F.10013"/>
    <s v="CAP-ISR"/>
    <s v="F.10013.08"/>
    <s v="ISR-OPERATIONS"/>
    <s v="F.10013.08.01"/>
    <s v="ISR-OPERATIONS"/>
    <s v="F.10013.08.01.02"/>
    <x v="85"/>
    <x v="0"/>
    <n v="1205"/>
    <s v="Richard L Larson"/>
    <x v="0"/>
    <s v="REL  SETC  //  NOPH"/>
    <s v="1CORP20000"/>
    <x v="0"/>
    <s v="2CORP80000"/>
    <x v="8"/>
    <s v="3CORP81000"/>
    <x v="40"/>
    <s v="1DRIV42000"/>
    <s v="Information Service Requests"/>
    <s v="2DRIV42600"/>
    <s v="IT Operations"/>
    <n v="3000000"/>
    <n v="800000"/>
    <n v="796834.38"/>
    <n v="789324.67999999993"/>
    <n v="10675.320000000065"/>
    <n v="3000000"/>
    <n v="3000000"/>
    <n v="0"/>
    <n v="3000000"/>
    <n v="3000000"/>
    <n v="0"/>
    <n v="3000000"/>
    <n v="3000000"/>
    <n v="0"/>
    <n v="3000000"/>
    <n v="3000000"/>
    <n v="0"/>
    <n v="3000000"/>
    <n v="10675.320000000065"/>
    <n v="0"/>
    <n v="0"/>
    <s v="N"/>
    <n v="0"/>
  </r>
  <r>
    <x v="2"/>
    <s v="IT"/>
    <s v="F.10014"/>
    <s v="CAP-IT TRANSITION WBS"/>
    <s v="F.10014.01"/>
    <s v="IT TRANSITION WBS"/>
    <s v="F.10014.01.01"/>
    <s v="IT TRANSITION WBS"/>
    <s v="F.10014.01.01.01"/>
    <x v="86"/>
    <x v="0"/>
    <n v="1203"/>
    <s v="Suzanne L Tamayo"/>
    <x v="0"/>
    <s v="REL  SETC  //  INIT"/>
    <s v="1CORP20000"/>
    <x v="0"/>
    <s v="2CORP80000"/>
    <x v="8"/>
    <s v="3CORP89500"/>
    <x v="38"/>
    <s v="1DRIV99900"/>
    <s v="Budget Admin"/>
    <s v="2DRIV99900"/>
    <s v="Planning Only"/>
    <n v="0"/>
    <n v="0"/>
    <n v="64264.61"/>
    <n v="-4554.0599999999995"/>
    <n v="4554.0599999999995"/>
    <n v="0"/>
    <n v="0"/>
    <n v="0"/>
    <n v="0"/>
    <n v="0"/>
    <n v="0"/>
    <n v="0"/>
    <n v="0"/>
    <n v="0"/>
    <n v="0"/>
    <n v="0"/>
    <n v="0"/>
    <n v="0"/>
    <n v="4554.0599999999995"/>
    <n v="0"/>
    <s v="Changed Corp H3 from Future Non-Strategic Initiatives to Project Initiation Requests."/>
    <s v="N"/>
    <n v="0"/>
  </r>
  <r>
    <x v="2"/>
    <s v="IT"/>
    <s v="F.10015"/>
    <s v="CAP-OPERATIONAL APPLICATIONS"/>
    <s v="F.10015.01"/>
    <s v="DATA"/>
    <s v="F.10015.01.01"/>
    <s v="DATABASE LICENSE GROWTH"/>
    <s v="F.10015.01.01.01"/>
    <x v="87"/>
    <x v="0"/>
    <n v="1221"/>
    <s v="Sreenivasa S.K. Sunku"/>
    <x v="0"/>
    <s v="REL  SETC  //  INIT"/>
    <s v="1CORP20000"/>
    <x v="0"/>
    <s v="2CORP80000"/>
    <x v="8"/>
    <s v="3CORP82000"/>
    <x v="39"/>
    <s v="1DRIV43000"/>
    <s v="IT Operational"/>
    <s v="2DRIV43200"/>
    <s v="Operational Applications"/>
    <n v="0"/>
    <n v="399800"/>
    <n v="0"/>
    <n v="0"/>
    <n v="399800"/>
    <n v="0"/>
    <n v="0"/>
    <n v="0"/>
    <n v="0"/>
    <n v="0"/>
    <n v="0"/>
    <n v="0"/>
    <n v="0"/>
    <n v="0"/>
    <n v="0"/>
    <n v="0"/>
    <n v="0"/>
    <n v="0"/>
    <n v="399800"/>
    <n v="0"/>
    <n v="0"/>
    <s v="N"/>
    <n v="0"/>
  </r>
  <r>
    <x v="2"/>
    <s v="IT"/>
    <s v="F.10015"/>
    <s v="CAP-OPERATIONAL APPLICATIONS"/>
    <s v="F.10015.01"/>
    <s v="DATA"/>
    <s v="F.10015.01.02"/>
    <s v="DATABASE UPGRADE"/>
    <s v="F.10015.01.02.01"/>
    <x v="88"/>
    <x v="0"/>
    <n v="1221"/>
    <s v="Sreenivasa S.K. Sunku"/>
    <x v="0"/>
    <s v="REL  SETC  //  INIT"/>
    <s v="1CORP20000"/>
    <x v="0"/>
    <s v="2CORP80000"/>
    <x v="8"/>
    <s v="3CORP82000"/>
    <x v="39"/>
    <s v="1DRIV43000"/>
    <s v="IT Operational"/>
    <s v="2DRIV43200"/>
    <s v="Operational Applications"/>
    <n v="0"/>
    <n v="176000"/>
    <n v="176000"/>
    <n v="176000"/>
    <n v="0"/>
    <n v="0"/>
    <n v="0"/>
    <n v="0"/>
    <n v="0"/>
    <n v="0"/>
    <n v="0"/>
    <n v="0"/>
    <n v="0"/>
    <n v="0"/>
    <n v="0"/>
    <n v="0"/>
    <n v="0"/>
    <n v="0"/>
    <n v="0"/>
    <n v="0"/>
    <n v="0"/>
    <s v="N"/>
    <n v="0"/>
  </r>
  <r>
    <x v="2"/>
    <s v="IT"/>
    <s v="F.10015"/>
    <s v="CAP-OPERATIONAL APPLICATIONS"/>
    <s v="F.10015.02"/>
    <s v="ENERGY OPERATIONS"/>
    <s v="F.10015.02.01"/>
    <s v="APPLICATION MONITORING"/>
    <s v="F.10015.02.01.01"/>
    <x v="89"/>
    <x v="0"/>
    <n v="1205"/>
    <s v="Richard L Larson"/>
    <x v="0"/>
    <s v="REL  SETC  //  CLOS"/>
    <s v="1CORP20000"/>
    <x v="0"/>
    <s v="2CORP80000"/>
    <x v="8"/>
    <s v="3CORP82000"/>
    <x v="39"/>
    <s v="1DRIV43000"/>
    <s v="IT Operational"/>
    <s v="2DRIV43200"/>
    <s v="Operational Applications"/>
    <n v="0"/>
    <n v="0"/>
    <n v="0"/>
    <n v="0"/>
    <n v="0"/>
    <n v="0"/>
    <n v="0"/>
    <n v="0"/>
    <n v="0"/>
    <n v="0"/>
    <n v="0"/>
    <n v="0"/>
    <n v="0"/>
    <n v="0"/>
    <n v="0"/>
    <n v="0"/>
    <n v="0"/>
    <n v="0"/>
    <n v="0"/>
    <n v="0"/>
    <n v="0"/>
    <s v="N"/>
    <n v="0"/>
  </r>
  <r>
    <x v="2"/>
    <s v="IT"/>
    <s v="F.10015"/>
    <s v="CAP-OPERATIONAL APPLICATIONS"/>
    <s v="F.10015.02"/>
    <s v="ENERGY OPERATIONS"/>
    <s v="F.10015.02.01"/>
    <s v="APPLICATION MONITORING"/>
    <s v="F.10015.02.01.02"/>
    <x v="90"/>
    <x v="0"/>
    <n v="1205"/>
    <s v="Richard L Larson"/>
    <x v="0"/>
    <s v="REL  SETC  //  INIT"/>
    <s v="1CORP20000"/>
    <x v="0"/>
    <s v="2CORP80000"/>
    <x v="8"/>
    <s v="3CORP82000"/>
    <x v="39"/>
    <s v="1DRIV43000"/>
    <s v="IT Operational"/>
    <s v="2DRIV43200"/>
    <s v="Operational Applications"/>
    <n v="0"/>
    <n v="500000"/>
    <n v="0"/>
    <n v="0"/>
    <n v="500000"/>
    <n v="0"/>
    <n v="0"/>
    <n v="0"/>
    <n v="0"/>
    <n v="0"/>
    <n v="0"/>
    <n v="0"/>
    <n v="0"/>
    <n v="0"/>
    <n v="0"/>
    <n v="0"/>
    <n v="0"/>
    <n v="0"/>
    <n v="500000"/>
    <n v="0"/>
    <n v="0"/>
    <s v="N"/>
    <n v="0"/>
  </r>
  <r>
    <x v="2"/>
    <s v="IT"/>
    <s v="F.10015"/>
    <s v="CAP-OPERATIONAL APPLICATIONS"/>
    <s v="F.10015.02"/>
    <s v="ENERGY OPERATIONS"/>
    <s v="F.10015.02.02"/>
    <s v="ECS Point Growth"/>
    <s v="F.10015.02.02.01"/>
    <x v="91"/>
    <x v="0"/>
    <n v="1205"/>
    <s v="Richard L Larson"/>
    <x v="0"/>
    <s v="REL  SETC  //  INIT"/>
    <s v="1CORP20000"/>
    <x v="0"/>
    <s v="2CORP80000"/>
    <x v="8"/>
    <s v="3CORP82000"/>
    <x v="39"/>
    <s v="1DRIV43000"/>
    <s v="IT Operational"/>
    <s v="2DRIV43200"/>
    <s v="Operational Applications"/>
    <n v="0"/>
    <n v="100000"/>
    <n v="30000"/>
    <n v="30000"/>
    <n v="70000"/>
    <n v="0"/>
    <n v="0"/>
    <n v="0"/>
    <n v="0"/>
    <n v="0"/>
    <n v="0"/>
    <n v="0"/>
    <n v="0"/>
    <n v="0"/>
    <n v="0"/>
    <n v="0"/>
    <n v="0"/>
    <n v="0"/>
    <n v="70000"/>
    <n v="0"/>
    <n v="0"/>
    <s v="N"/>
    <n v="0"/>
  </r>
  <r>
    <x v="2"/>
    <s v="IT"/>
    <s v="F.10015"/>
    <s v="CAP-OPERATIONAL APPLICATIONS"/>
    <s v="F.10015.02"/>
    <s v="ENERGY OPERATIONS"/>
    <s v="F.10015.02.03"/>
    <s v="EMS 3.X UPGRADE"/>
    <s v="F.10015.02.03.01"/>
    <x v="92"/>
    <x v="0"/>
    <n v="1205"/>
    <s v="Richard L Larson"/>
    <x v="0"/>
    <s v="REL  SETC  //  INIT"/>
    <s v="1CORP20000"/>
    <x v="0"/>
    <s v="2CORP80000"/>
    <x v="8"/>
    <s v="3CORP82000"/>
    <x v="39"/>
    <s v="1DRIV43000"/>
    <s v="IT Operational"/>
    <s v="2DRIV43200"/>
    <s v="Operational Applications"/>
    <n v="0"/>
    <n v="1700000"/>
    <n v="1694505.01"/>
    <n v="1697144.5479999997"/>
    <n v="2855.4520000002813"/>
    <n v="0"/>
    <n v="0"/>
    <n v="0"/>
    <n v="0"/>
    <n v="0"/>
    <n v="0"/>
    <n v="0"/>
    <n v="0"/>
    <n v="0"/>
    <n v="0"/>
    <n v="0"/>
    <n v="0"/>
    <n v="0"/>
    <n v="2855.4520000002813"/>
    <n v="0"/>
    <n v="0"/>
    <s v="N"/>
    <n v="0"/>
  </r>
  <r>
    <x v="2"/>
    <s v="IT"/>
    <s v="F.10015"/>
    <s v="CAP-OPERATIONAL APPLICATIONS"/>
    <s v="F.10015.02"/>
    <s v="ENERGY OPERATIONS"/>
    <s v="F.10015.02.04"/>
    <s v="EMS UPGRADE 2.5 RELEASE 2"/>
    <s v="F.10015.02.04.01"/>
    <x v="93"/>
    <x v="0"/>
    <n v="1205"/>
    <s v="Richard L Larson"/>
    <x v="0"/>
    <s v="REL  SETC  //  INIT"/>
    <s v="1CORP20000"/>
    <x v="0"/>
    <s v="2CORP80000"/>
    <x v="8"/>
    <s v="3CORP82000"/>
    <x v="39"/>
    <s v="1DRIV43000"/>
    <s v="IT Operational"/>
    <s v="2DRIV43200"/>
    <s v="Operational Applications"/>
    <n v="0"/>
    <n v="0"/>
    <n v="0"/>
    <n v="0"/>
    <n v="0"/>
    <n v="0"/>
    <n v="0"/>
    <n v="0"/>
    <n v="0"/>
    <n v="0"/>
    <n v="0"/>
    <n v="0"/>
    <n v="0"/>
    <n v="0"/>
    <n v="0"/>
    <n v="0"/>
    <n v="0"/>
    <n v="0"/>
    <n v="0"/>
    <n v="0"/>
    <n v="0"/>
    <s v="N"/>
    <n v="0"/>
  </r>
  <r>
    <x v="2"/>
    <s v="IT"/>
    <s v="F.10015"/>
    <s v="CAP-OPERATIONAL APPLICATIONS"/>
    <s v="F.10015.02"/>
    <s v="ENERGY OPERATIONS"/>
    <s v="F.10015.02.05"/>
    <s v="GAS CONTROL"/>
    <s v="F.10015.02.05.01"/>
    <x v="94"/>
    <x v="0"/>
    <n v="1205"/>
    <s v="Richard L Larson"/>
    <x v="0"/>
    <s v="REL  SETC  //  EXEC"/>
    <s v="1CORP20000"/>
    <x v="0"/>
    <s v="2CORP80000"/>
    <x v="8"/>
    <s v="3CORP82000"/>
    <x v="39"/>
    <s v="1DRIV43000"/>
    <s v="IT Operational"/>
    <s v="2DRIV43200"/>
    <s v="Operational Applications"/>
    <n v="0"/>
    <n v="322000"/>
    <n v="324026.42"/>
    <n v="328223.55"/>
    <n v="-6223.5499999999884"/>
    <n v="0"/>
    <n v="0"/>
    <n v="0"/>
    <n v="0"/>
    <n v="0"/>
    <n v="0"/>
    <n v="0"/>
    <n v="0"/>
    <n v="0"/>
    <n v="0"/>
    <n v="0"/>
    <n v="0"/>
    <n v="0"/>
    <n v="-6223.5499999999884"/>
    <n v="0"/>
    <n v="0"/>
    <s v="N"/>
    <n v="0"/>
  </r>
  <r>
    <x v="2"/>
    <s v="IT"/>
    <s v="F.10015"/>
    <s v="CAP-OPERATIONAL APPLICATIONS"/>
    <s v="F.10015.02"/>
    <s v="ENERGY OPERATIONS"/>
    <s v="F.10015.02.07"/>
    <s v="OATI-WEBTRADER UPGRADE"/>
    <s v="F.10015.02.07.01"/>
    <x v="95"/>
    <x v="0"/>
    <n v="1205"/>
    <s v="Richard L Larson"/>
    <x v="0"/>
    <s v="REL  SETC  //  INIT"/>
    <s v="1CORP20000"/>
    <x v="0"/>
    <s v="2CORP80000"/>
    <x v="8"/>
    <s v="3CORP82000"/>
    <x v="39"/>
    <s v="1DRIV43000"/>
    <s v="IT Operational"/>
    <s v="2DRIV43200"/>
    <s v="Operational Applications"/>
    <n v="0"/>
    <n v="250000"/>
    <n v="249866.06"/>
    <n v="248804.55951999998"/>
    <n v="1195.4404800000193"/>
    <n v="0"/>
    <n v="0"/>
    <n v="0"/>
    <n v="0"/>
    <n v="0"/>
    <n v="0"/>
    <n v="0"/>
    <n v="0"/>
    <n v="0"/>
    <n v="0"/>
    <n v="0"/>
    <n v="0"/>
    <n v="0"/>
    <n v="1195.4404800000193"/>
    <n v="0"/>
    <n v="0"/>
    <s v="N"/>
    <n v="0"/>
  </r>
  <r>
    <x v="2"/>
    <s v="IT"/>
    <s v="F.10015"/>
    <s v="CAP-OPERATIONAL APPLICATIONS"/>
    <s v="F.10015.02"/>
    <s v="ENERGY OPERATIONS"/>
    <s v="F.10015.02.08"/>
    <s v="OMS"/>
    <s v="F.10015.02.08.01"/>
    <x v="96"/>
    <x v="0"/>
    <n v="1205"/>
    <s v="Richard L Larson"/>
    <x v="0"/>
    <s v="REL  SETC  //  CLOS"/>
    <s v="1CORP20000"/>
    <x v="0"/>
    <s v="2CORP80000"/>
    <x v="8"/>
    <s v="3CORP82000"/>
    <x v="39"/>
    <s v="1DRIV43000"/>
    <s v="IT Operational"/>
    <s v="2DRIV43200"/>
    <s v="Operational Applications"/>
    <n v="0"/>
    <n v="0"/>
    <n v="786.89"/>
    <n v="1130.54"/>
    <n v="-1130.54"/>
    <n v="0"/>
    <n v="0"/>
    <n v="0"/>
    <n v="0"/>
    <n v="0"/>
    <n v="0"/>
    <n v="0"/>
    <n v="0"/>
    <n v="0"/>
    <n v="0"/>
    <n v="0"/>
    <n v="0"/>
    <n v="0"/>
    <n v="-1130.54"/>
    <n v="0"/>
    <n v="0"/>
    <s v="N"/>
    <n v="0"/>
  </r>
  <r>
    <x v="2"/>
    <s v="IT"/>
    <s v="F.10015"/>
    <s v="CAP-OPERATIONAL APPLICATIONS"/>
    <s v="F.10015.02"/>
    <s v="ENERGY OPERATIONS"/>
    <s v="F.10015.02.09"/>
    <s v="OMS-ICCP UPGRADE"/>
    <s v="F.10015.02.09.01"/>
    <x v="97"/>
    <x v="0"/>
    <n v="1205"/>
    <s v="Richard L Larson"/>
    <x v="0"/>
    <s v="REL  SETC  //  INIT"/>
    <s v="1CORP20000"/>
    <x v="0"/>
    <s v="2CORP80000"/>
    <x v="8"/>
    <s v="3CORP82000"/>
    <x v="39"/>
    <s v="1DRIV43000"/>
    <s v="IT Operational"/>
    <s v="2DRIV43200"/>
    <s v="Operational Applications"/>
    <n v="0"/>
    <n v="150000"/>
    <n v="150000"/>
    <n v="150476.47"/>
    <n v="-476.47000000000116"/>
    <n v="0"/>
    <n v="0"/>
    <n v="0"/>
    <n v="0"/>
    <n v="0"/>
    <n v="0"/>
    <n v="0"/>
    <n v="0"/>
    <n v="0"/>
    <n v="0"/>
    <n v="0"/>
    <n v="0"/>
    <n v="0"/>
    <n v="-476.47000000000116"/>
    <n v="0"/>
    <n v="0"/>
    <s v="N"/>
    <n v="0"/>
  </r>
  <r>
    <x v="2"/>
    <s v="IT"/>
    <s v="F.10015"/>
    <s v="CAP-OPERATIONAL APPLICATIONS"/>
    <s v="F.10015.02"/>
    <s v="ENERGY OPERATIONS"/>
    <s v="F.10015.02.10"/>
    <s v="OMS-TOA UPGRADE"/>
    <s v="F.10015.02.10.01"/>
    <x v="98"/>
    <x v="0"/>
    <n v="1205"/>
    <s v="Richard L Larson"/>
    <x v="0"/>
    <s v="REL  SETC  //  INIT"/>
    <s v="1CORP20000"/>
    <x v="0"/>
    <s v="2CORP80000"/>
    <x v="8"/>
    <s v="3CORP82000"/>
    <x v="39"/>
    <s v="1DRIV43000"/>
    <s v="IT Operational"/>
    <s v="2DRIV43200"/>
    <s v="Operational Applications"/>
    <n v="0"/>
    <n v="500000"/>
    <n v="500000.49"/>
    <n v="498279.40299999999"/>
    <n v="1720.5970000000088"/>
    <n v="0"/>
    <n v="0"/>
    <n v="0"/>
    <n v="0"/>
    <n v="0"/>
    <n v="0"/>
    <n v="0"/>
    <n v="0"/>
    <n v="0"/>
    <n v="0"/>
    <n v="0"/>
    <n v="0"/>
    <n v="0"/>
    <n v="1720.5970000000088"/>
    <n v="0"/>
    <n v="0"/>
    <s v="N"/>
    <n v="0"/>
  </r>
  <r>
    <x v="2"/>
    <s v="IT"/>
    <s v="F.10015"/>
    <s v="CAP-OPERATIONAL APPLICATIONS"/>
    <s v="F.10015.02"/>
    <s v="ENERGY OPERATIONS"/>
    <s v="F.10015.02.12"/>
    <s v="POWERSIMM UPGRADE"/>
    <s v="F.10015.02.12.01"/>
    <x v="99"/>
    <x v="0"/>
    <n v="1205"/>
    <s v="Richard L Larson"/>
    <x v="0"/>
    <s v="REL  SETC  //  INIT"/>
    <s v="1CORP20000"/>
    <x v="0"/>
    <s v="2CORP80000"/>
    <x v="8"/>
    <s v="3CORP82000"/>
    <x v="39"/>
    <s v="1DRIV43000"/>
    <s v="IT Operational"/>
    <s v="2DRIV43200"/>
    <s v="Operational Applications"/>
    <n v="0"/>
    <n v="250000"/>
    <n v="250424.98"/>
    <n v="257686.73968"/>
    <n v="-7686.7396799999988"/>
    <n v="0"/>
    <n v="0"/>
    <n v="0"/>
    <n v="0"/>
    <n v="0"/>
    <n v="0"/>
    <n v="0"/>
    <n v="0"/>
    <n v="0"/>
    <n v="0"/>
    <n v="0"/>
    <n v="0"/>
    <n v="0"/>
    <n v="-7686.7396799999988"/>
    <n v="0"/>
    <n v="0"/>
    <s v="N"/>
    <n v="0"/>
  </r>
  <r>
    <x v="2"/>
    <s v="IT"/>
    <s v="F.10015"/>
    <s v="CAP-OPERATIONAL APPLICATIONS"/>
    <s v="F.10015.02"/>
    <s v="ENERGY OPERATIONS"/>
    <s v="F.10015.02.13"/>
    <s v="Solar Choice Program"/>
    <s v="F.10015.02.13.01"/>
    <x v="100"/>
    <x v="0"/>
    <n v="1205"/>
    <s v="Richard L Larson"/>
    <x v="0"/>
    <s v="REL  SETC  //  INIT"/>
    <s v="1CORP20000"/>
    <x v="0"/>
    <s v="2CORP80000"/>
    <x v="8"/>
    <s v="3CORP82000"/>
    <x v="39"/>
    <s v="1DRIV43000"/>
    <s v="IT Operational"/>
    <s v="2DRIV43200"/>
    <s v="Operational Applications"/>
    <n v="0"/>
    <n v="0"/>
    <n v="304806.76"/>
    <n v="332320.56"/>
    <n v="-332320.56"/>
    <n v="0"/>
    <n v="0"/>
    <n v="0"/>
    <n v="0"/>
    <n v="0"/>
    <n v="0"/>
    <n v="0"/>
    <n v="0"/>
    <n v="0"/>
    <n v="0"/>
    <n v="0"/>
    <n v="0"/>
    <n v="0"/>
    <n v="-332320.56"/>
    <n v="0"/>
    <n v="0"/>
    <s v="N"/>
    <n v="0"/>
  </r>
  <r>
    <x v="2"/>
    <s v="IT"/>
    <s v="F.10015"/>
    <s v="CAP-OPERATIONAL APPLICATIONS"/>
    <s v="F.10015.03"/>
    <s v="FINANCE"/>
    <s v="F.10015.03.01"/>
    <s v="PowerPlant Upgrade/Tax Repairs"/>
    <s v="F.10015.03.01.01"/>
    <x v="101"/>
    <x v="0"/>
    <n v="1207"/>
    <s v="Obaid H Khan"/>
    <x v="0"/>
    <s v="REL  SETC  //  EXEC"/>
    <s v="1CORP20000"/>
    <x v="0"/>
    <s v="2CORP80000"/>
    <x v="8"/>
    <s v="3CORP82000"/>
    <x v="39"/>
    <s v="1DRIV43000"/>
    <s v="IT Operational"/>
    <s v="2DRIV43200"/>
    <s v="Operational Applications"/>
    <n v="0"/>
    <n v="0"/>
    <n v="0"/>
    <n v="0"/>
    <n v="0"/>
    <n v="0"/>
    <n v="0"/>
    <n v="0"/>
    <n v="0"/>
    <n v="0"/>
    <n v="0"/>
    <n v="0"/>
    <n v="0"/>
    <n v="0"/>
    <n v="0"/>
    <n v="0"/>
    <n v="0"/>
    <n v="0"/>
    <n v="0"/>
    <n v="0"/>
    <n v="0"/>
    <s v="N"/>
    <n v="0"/>
  </r>
  <r>
    <x v="2"/>
    <s v="IT"/>
    <s v="F.10015"/>
    <s v="CAP-OPERATIONAL APPLICATIONS"/>
    <s v="F.10015.04"/>
    <s v="METER"/>
    <s v="F.10015.04.01"/>
    <s v="EIM"/>
    <s v="F.10015.04.01.01"/>
    <x v="102"/>
    <x v="0"/>
    <n v="1205"/>
    <s v="Richard L Larson"/>
    <x v="0"/>
    <s v="REL  SETC  //  CLOS"/>
    <s v="1CORP20000"/>
    <x v="0"/>
    <s v="2CORP80000"/>
    <x v="8"/>
    <s v="3CORP82000"/>
    <x v="39"/>
    <s v="1DRIV43000"/>
    <s v="IT Operational"/>
    <s v="2DRIV43200"/>
    <s v="Operational Applications"/>
    <n v="0"/>
    <n v="0"/>
    <n v="-56777.23"/>
    <n v="-1169.2099999999991"/>
    <n v="1169.2099999999991"/>
    <n v="0"/>
    <n v="0"/>
    <n v="0"/>
    <n v="0"/>
    <n v="0"/>
    <n v="0"/>
    <n v="0"/>
    <n v="0"/>
    <n v="0"/>
    <n v="0"/>
    <n v="0"/>
    <n v="0"/>
    <n v="0"/>
    <n v="1169.2099999999991"/>
    <n v="0"/>
    <n v="0"/>
    <s v="N"/>
    <n v="0"/>
  </r>
  <r>
    <x v="2"/>
    <s v="IT"/>
    <s v="F.10015"/>
    <s v="CAP-OPERATIONAL APPLICATIONS"/>
    <s v="F.10015.04"/>
    <s v="METER"/>
    <s v="F.10015.04.02"/>
    <s v="MDMS License Extension"/>
    <s v="F.10015.04.02.01"/>
    <x v="103"/>
    <x v="0"/>
    <n v="1205"/>
    <s v="Richard L Larson"/>
    <x v="0"/>
    <s v="REL  SETC  //  INIT"/>
    <s v="1CORP20000"/>
    <x v="0"/>
    <s v="2CORP80000"/>
    <x v="8"/>
    <s v="3CORP82000"/>
    <x v="39"/>
    <s v="1DRIV43000"/>
    <s v="IT Operational"/>
    <s v="2DRIV43200"/>
    <s v="Operational Applications"/>
    <n v="0"/>
    <n v="0"/>
    <n v="0"/>
    <n v="0"/>
    <n v="0"/>
    <n v="0"/>
    <n v="0"/>
    <n v="0"/>
    <n v="0"/>
    <n v="0"/>
    <n v="0"/>
    <n v="0"/>
    <n v="0"/>
    <n v="0"/>
    <n v="0"/>
    <n v="0"/>
    <n v="0"/>
    <n v="0"/>
    <n v="0"/>
    <n v="0"/>
    <n v="0"/>
    <s v="N"/>
    <n v="0"/>
  </r>
  <r>
    <x v="2"/>
    <s v="IT"/>
    <s v="F.10015"/>
    <s v="CAP-OPERATIONAL APPLICATIONS"/>
    <s v="F.10015.04"/>
    <s v="METER"/>
    <s v="F.10015.04.02"/>
    <s v="MDMS License Extension"/>
    <s v="F.10015.04.02.02"/>
    <x v="104"/>
    <x v="0"/>
    <n v="1207"/>
    <s v="Obaid H Khan"/>
    <x v="0"/>
    <s v="REL  SETC  //  INIT"/>
    <s v="1CORP20000"/>
    <x v="0"/>
    <s v="2CORP80000"/>
    <x v="8"/>
    <s v="3CORP82000"/>
    <x v="39"/>
    <s v="1DRIV43000"/>
    <s v="IT Operational"/>
    <s v="2DRIV43200"/>
    <s v="Operational Applications"/>
    <n v="0"/>
    <n v="30000"/>
    <n v="30000"/>
    <n v="0"/>
    <n v="30000"/>
    <n v="0"/>
    <n v="0"/>
    <n v="0"/>
    <n v="0"/>
    <n v="0"/>
    <n v="0"/>
    <n v="0"/>
    <n v="0"/>
    <n v="0"/>
    <n v="0"/>
    <n v="0"/>
    <n v="0"/>
    <n v="0"/>
    <n v="30000"/>
    <n v="0"/>
    <n v="0"/>
    <s v="N"/>
    <n v="0"/>
  </r>
  <r>
    <x v="2"/>
    <s v="IT"/>
    <s v="F.10015"/>
    <s v="CAP-OPERATIONAL APPLICATIONS"/>
    <s v="F.10015.06"/>
    <s v="SAP"/>
    <s v="F.10015.06.01"/>
    <s v="HA/DR-Disaster Recovery Solutions"/>
    <s v="F.10015.06.01.01"/>
    <x v="105"/>
    <x v="0"/>
    <n v="1220"/>
    <s v="Timothy M Foley"/>
    <x v="0"/>
    <s v="REL  SETC  //  CLOS"/>
    <s v="1CORP20000"/>
    <x v="0"/>
    <s v="2CORP80000"/>
    <x v="8"/>
    <s v="3CORP82000"/>
    <x v="39"/>
    <s v="1DRIV43000"/>
    <s v="IT Operational"/>
    <s v="2DRIV43200"/>
    <s v="Operational Applications"/>
    <n v="0"/>
    <n v="45000"/>
    <n v="58221.63"/>
    <n v="58221.63"/>
    <n v="-13221.629999999997"/>
    <n v="0"/>
    <n v="0"/>
    <n v="0"/>
    <n v="0"/>
    <n v="0"/>
    <n v="0"/>
    <n v="0"/>
    <n v="0"/>
    <n v="0"/>
    <n v="0"/>
    <n v="0"/>
    <n v="0"/>
    <n v="0"/>
    <n v="-13221.629999999997"/>
    <n v="0"/>
    <n v="0"/>
    <s v="N"/>
    <n v="0"/>
  </r>
  <r>
    <x v="2"/>
    <s v="IT"/>
    <s v="F.10015"/>
    <s v="CAP-OPERATIONAL APPLICATIONS"/>
    <s v="F.10015.06"/>
    <s v="SAP"/>
    <s v="F.10015.06.02"/>
    <s v="HANA FOR ECC AND CRM"/>
    <s v="F.10015.06.02.01"/>
    <x v="106"/>
    <x v="0"/>
    <n v="1220"/>
    <s v="Timothy M Foley"/>
    <x v="0"/>
    <s v="REL  SETC  //  INIT"/>
    <s v="1CORP20000"/>
    <x v="0"/>
    <s v="2CORP80000"/>
    <x v="8"/>
    <s v="3CORP82000"/>
    <x v="39"/>
    <s v="1DRIV43000"/>
    <s v="IT Operational"/>
    <s v="2DRIV43200"/>
    <s v="Operational Applications"/>
    <n v="0"/>
    <n v="4008000"/>
    <n v="5390434.9400000004"/>
    <n v="3983137.1168000004"/>
    <n v="24862.883199999575"/>
    <n v="0"/>
    <n v="0"/>
    <n v="0"/>
    <n v="0"/>
    <n v="0"/>
    <n v="0"/>
    <n v="0"/>
    <n v="0"/>
    <n v="0"/>
    <n v="0"/>
    <n v="0"/>
    <n v="0"/>
    <n v="0"/>
    <n v="24862.883199999575"/>
    <n v="0"/>
    <n v="0"/>
    <s v="N"/>
    <n v="0"/>
  </r>
  <r>
    <x v="2"/>
    <s v="IT"/>
    <s v="F.10015"/>
    <s v="CAP-OPERATIONAL APPLICATIONS"/>
    <s v="F.10015.06"/>
    <s v="SAP"/>
    <s v="F.10015.06.03"/>
    <s v="SAP DATA SERVICES AND DQM"/>
    <s v="F.10015.06.03.01"/>
    <x v="107"/>
    <x v="0"/>
    <n v="1220"/>
    <s v="Timothy M Foley"/>
    <x v="0"/>
    <s v="REL  SETC  //  INIT"/>
    <s v="1CORP20000"/>
    <x v="0"/>
    <s v="2CORP80000"/>
    <x v="8"/>
    <s v="3CORP82000"/>
    <x v="39"/>
    <s v="1DRIV43000"/>
    <s v="IT Operational"/>
    <s v="2DRIV43200"/>
    <s v="Operational Applications"/>
    <n v="0"/>
    <n v="0"/>
    <n v="0"/>
    <n v="0"/>
    <n v="0"/>
    <n v="0"/>
    <n v="0"/>
    <n v="0"/>
    <n v="0"/>
    <n v="0"/>
    <n v="0"/>
    <n v="0"/>
    <n v="0"/>
    <n v="0"/>
    <n v="0"/>
    <n v="0"/>
    <n v="0"/>
    <n v="0"/>
    <n v="0"/>
    <n v="0"/>
    <n v="0"/>
    <s v="N"/>
    <n v="0"/>
  </r>
  <r>
    <x v="2"/>
    <s v="IT"/>
    <s v="F.10015"/>
    <s v="CAP-OPERATIONAL APPLICATIONS"/>
    <s v="F.10015.06"/>
    <s v="SAP"/>
    <s v="F.10015.06.04"/>
    <s v="SAP ECC AND CRM HANA MIGRATION"/>
    <s v="F.10015.06.04.01"/>
    <x v="108"/>
    <x v="0"/>
    <n v="1220"/>
    <s v="Timothy M Foley"/>
    <x v="0"/>
    <s v="REL  SETC  //  PLNG"/>
    <s v="1CORP20000"/>
    <x v="0"/>
    <s v="2CORP80000"/>
    <x v="8"/>
    <s v="3CORP82000"/>
    <x v="39"/>
    <s v="1DRIV43000"/>
    <s v="IT Operational"/>
    <s v="2DRIV43200"/>
    <s v="Operational Applications"/>
    <n v="0"/>
    <n v="0"/>
    <n v="-4508853.5199999996"/>
    <n v="69949.719999999972"/>
    <n v="-69949.719999999972"/>
    <n v="0"/>
    <n v="0"/>
    <n v="0"/>
    <n v="0"/>
    <n v="0"/>
    <n v="0"/>
    <n v="0"/>
    <n v="0"/>
    <n v="0"/>
    <n v="0"/>
    <n v="0"/>
    <n v="0"/>
    <n v="0"/>
    <n v="-69949.719999999972"/>
    <n v="0"/>
    <n v="0"/>
    <s v="N"/>
    <n v="0"/>
  </r>
  <r>
    <x v="2"/>
    <s v="IT"/>
    <s v="F.10015"/>
    <s v="CAP-OPERATIONAL APPLICATIONS"/>
    <s v="F.10015.06"/>
    <s v="SAP"/>
    <s v="F.10015.06.05"/>
    <s v="SAP HR SUPPORT PACKS"/>
    <s v="F.10015.06.05.01"/>
    <x v="109"/>
    <x v="0"/>
    <n v="1257"/>
    <s v="Amit Rastogi"/>
    <x v="0"/>
    <s v="REL  SETC  //  INIT"/>
    <s v="1CORP20000"/>
    <x v="0"/>
    <s v="2CORP80000"/>
    <x v="8"/>
    <s v="3CORP82000"/>
    <x v="39"/>
    <s v="1DRIV43000"/>
    <s v="IT Operational"/>
    <s v="2DRIV43200"/>
    <s v="Operational Applications"/>
    <n v="0"/>
    <n v="150000"/>
    <n v="150000"/>
    <n v="150000"/>
    <n v="0"/>
    <n v="0"/>
    <n v="0"/>
    <n v="0"/>
    <n v="0"/>
    <n v="0"/>
    <n v="0"/>
    <n v="0"/>
    <n v="0"/>
    <n v="0"/>
    <n v="0"/>
    <n v="0"/>
    <n v="0"/>
    <n v="0"/>
    <n v="0"/>
    <n v="0"/>
    <n v="0"/>
    <s v="N"/>
    <n v="0"/>
  </r>
  <r>
    <x v="2"/>
    <s v="IT"/>
    <s v="F.10015"/>
    <s v="CAP-OPERATIONAL APPLICATIONS"/>
    <s v="F.10015.06"/>
    <s v="SAP"/>
    <s v="F.10015.06.06"/>
    <s v="SAP HR UPGRADE &amp; ANNUAL LEGAL PACKS"/>
    <s v="F.10015.06.06.01"/>
    <x v="110"/>
    <x v="0"/>
    <n v="1220"/>
    <s v="Timothy M Foley"/>
    <x v="0"/>
    <s v="REL  SETC  //  NOPH"/>
    <s v="1CORP20000"/>
    <x v="0"/>
    <s v="2CORP80000"/>
    <x v="8"/>
    <s v="3CORP82000"/>
    <x v="39"/>
    <s v="1DRIV43000"/>
    <s v="IT Operational"/>
    <s v="2DRIV43200"/>
    <s v="Operational Applications"/>
    <n v="0"/>
    <n v="0"/>
    <n v="30646.44"/>
    <n v="30920.3"/>
    <n v="-30920.3"/>
    <n v="0"/>
    <n v="0"/>
    <n v="0"/>
    <n v="0"/>
    <n v="0"/>
    <n v="0"/>
    <n v="0"/>
    <n v="0"/>
    <n v="0"/>
    <n v="0"/>
    <n v="0"/>
    <n v="0"/>
    <n v="0"/>
    <n v="-30920.3"/>
    <n v="0"/>
    <n v="0"/>
    <s v="N"/>
    <n v="0"/>
  </r>
  <r>
    <x v="2"/>
    <s v="IT"/>
    <s v="F.10015"/>
    <s v="CAP-OPERATIONAL APPLICATIONS"/>
    <s v="F.10015.06"/>
    <s v="SAP"/>
    <s v="F.10015.06.07"/>
    <s v="SAP PORTAL UPGRADE"/>
    <s v="F.10015.06.07.01"/>
    <x v="111"/>
    <x v="0"/>
    <n v="1207"/>
    <s v="Obaid H Khan"/>
    <x v="0"/>
    <s v="REL  SETC  //  INIT"/>
    <s v="1CORP20000"/>
    <x v="0"/>
    <s v="2CORP80000"/>
    <x v="8"/>
    <s v="3CORP82000"/>
    <x v="39"/>
    <s v="1DRIV43000"/>
    <s v="IT Operational"/>
    <s v="2DRIV43200"/>
    <s v="Operational Applications"/>
    <n v="0"/>
    <n v="425000"/>
    <n v="323324.90000000002"/>
    <n v="342968.21"/>
    <n v="82031.789999999979"/>
    <n v="0"/>
    <n v="0"/>
    <n v="0"/>
    <n v="0"/>
    <n v="0"/>
    <n v="0"/>
    <n v="0"/>
    <n v="0"/>
    <n v="0"/>
    <n v="0"/>
    <n v="0"/>
    <n v="0"/>
    <n v="0"/>
    <n v="82031.789999999979"/>
    <n v="0"/>
    <n v="0"/>
    <s v="N"/>
    <n v="0"/>
  </r>
  <r>
    <x v="2"/>
    <s v="IT"/>
    <s v="F.10015"/>
    <s v="CAP-OPERATIONAL APPLICATIONS"/>
    <s v="F.10015.06"/>
    <s v="SAP"/>
    <s v="F.10015.06.08"/>
    <s v="SAP GRC (10.1)"/>
    <s v="F.10015.06.08.01"/>
    <x v="112"/>
    <x v="0"/>
    <n v="1220"/>
    <s v="Timothy M Foley"/>
    <x v="0"/>
    <s v="REL  SETC  //  CLOS"/>
    <s v="1CORP20000"/>
    <x v="0"/>
    <s v="2CORP80000"/>
    <x v="8"/>
    <s v="3CORP82000"/>
    <x v="39"/>
    <s v="1DRIV43000"/>
    <s v="IT Operational"/>
    <s v="2DRIV43200"/>
    <s v="Operational Applications"/>
    <n v="0"/>
    <n v="0"/>
    <n v="12669.42"/>
    <n v="0"/>
    <n v="0"/>
    <n v="0"/>
    <n v="0"/>
    <n v="0"/>
    <n v="0"/>
    <n v="0"/>
    <n v="0"/>
    <n v="0"/>
    <n v="0"/>
    <n v="0"/>
    <n v="0"/>
    <n v="0"/>
    <n v="0"/>
    <n v="0"/>
    <n v="0"/>
    <n v="0"/>
    <n v="0"/>
    <s v="N"/>
    <n v="0"/>
  </r>
  <r>
    <x v="2"/>
    <s v="IT"/>
    <s v="F.10015"/>
    <s v="CAP-OPERATIONAL APPLICATIONS"/>
    <s v="F.10015.06"/>
    <s v="SAP"/>
    <s v="F.10015.06.09"/>
    <s v="SOLUTION MANAGER UPGRADE"/>
    <s v="F.10015.06.09.01"/>
    <x v="113"/>
    <x v="0"/>
    <n v="1220"/>
    <s v="Timothy M Foley"/>
    <x v="0"/>
    <s v="REL  SETC  //  INIT"/>
    <s v="1CORP20000"/>
    <x v="0"/>
    <s v="2CORP80000"/>
    <x v="8"/>
    <s v="3CORP82000"/>
    <x v="39"/>
    <s v="1DRIV43000"/>
    <s v="IT Operational"/>
    <s v="2DRIV43200"/>
    <s v="Operational Applications"/>
    <n v="0"/>
    <n v="125000"/>
    <n v="125000"/>
    <n v="125000"/>
    <n v="0"/>
    <n v="0"/>
    <n v="0"/>
    <n v="0"/>
    <n v="0"/>
    <n v="0"/>
    <n v="0"/>
    <n v="0"/>
    <n v="0"/>
    <n v="0"/>
    <n v="0"/>
    <n v="0"/>
    <n v="0"/>
    <n v="0"/>
    <n v="0"/>
    <n v="0"/>
    <n v="0"/>
    <s v="N"/>
    <n v="0"/>
  </r>
  <r>
    <x v="2"/>
    <s v="IT"/>
    <s v="F.10015"/>
    <s v="CAP-OPERATIONAL APPLICATIONS"/>
    <s v="F.10015.06"/>
    <s v="SAP"/>
    <s v="F.10015.06.10"/>
    <s v="UPGRADE SAP CENTRAL PROCESS SCHEDULER"/>
    <s v="F.10015.06.10.01"/>
    <x v="114"/>
    <x v="0"/>
    <n v="1220"/>
    <s v="Timothy M Foley"/>
    <x v="0"/>
    <s v="REL  SETC  //  INIT"/>
    <s v="1CORP20000"/>
    <x v="0"/>
    <s v="2CORP80000"/>
    <x v="8"/>
    <s v="3CORP82000"/>
    <x v="39"/>
    <s v="1DRIV43000"/>
    <s v="IT Operational"/>
    <s v="2DRIV43200"/>
    <s v="Operational Applications"/>
    <n v="0"/>
    <n v="75000"/>
    <n v="12505.48"/>
    <n v="10890.48"/>
    <n v="64109.520000000004"/>
    <n v="0"/>
    <n v="0"/>
    <n v="0"/>
    <n v="0"/>
    <n v="0"/>
    <n v="0"/>
    <n v="0"/>
    <n v="0"/>
    <n v="0"/>
    <n v="0"/>
    <n v="0"/>
    <n v="0"/>
    <n v="0"/>
    <n v="64109.520000000004"/>
    <n v="0"/>
    <n v="0"/>
    <s v="N"/>
    <n v="0"/>
  </r>
  <r>
    <x v="2"/>
    <s v="IT"/>
    <s v="F.10015"/>
    <s v="CAP-OPERATIONAL APPLICATIONS"/>
    <s v="F.10015.06"/>
    <s v="SAP"/>
    <s v="F.10015.06.11"/>
    <s v="UPGRADE SAP PI AND SLD AND EASYSOFT"/>
    <s v="F.10015.06.11.01"/>
    <x v="115"/>
    <x v="0"/>
    <n v="1220"/>
    <s v="Timothy M Foley"/>
    <x v="0"/>
    <s v="REL  SETC  //  INIT"/>
    <s v="1CORP20000"/>
    <x v="0"/>
    <s v="2CORP80000"/>
    <x v="8"/>
    <s v="3CORP82000"/>
    <x v="39"/>
    <s v="1DRIV43000"/>
    <s v="IT Operational"/>
    <s v="2DRIV43200"/>
    <s v="Operational Applications"/>
    <n v="0"/>
    <n v="100000"/>
    <n v="100000"/>
    <n v="100000"/>
    <n v="0"/>
    <n v="0"/>
    <n v="0"/>
    <n v="0"/>
    <n v="0"/>
    <n v="0"/>
    <n v="0"/>
    <n v="0"/>
    <n v="0"/>
    <n v="0"/>
    <n v="0"/>
    <n v="0"/>
    <n v="0"/>
    <n v="0"/>
    <n v="0"/>
    <n v="0"/>
    <n v="0"/>
    <s v="N"/>
    <n v="0"/>
  </r>
  <r>
    <x v="2"/>
    <s v="IT"/>
    <s v="F.10015"/>
    <s v="CAP-OPERATIONAL APPLICATIONS"/>
    <s v="F.10015.06"/>
    <s v="SAP"/>
    <s v="F.10015.06.12"/>
    <s v="HA/DR"/>
    <s v="F.10015.06.12.01"/>
    <x v="116"/>
    <x v="0"/>
    <n v="1239"/>
    <s v="Carolyn Danielson"/>
    <x v="0"/>
    <s v="REL  SETC  //  INIT"/>
    <s v="1CORP20000"/>
    <x v="0"/>
    <s v="2CORP80000"/>
    <x v="8"/>
    <s v="3CORP82000"/>
    <x v="39"/>
    <s v="1DRIV43000"/>
    <s v="IT Operational"/>
    <s v="2DRIV43200"/>
    <s v="Operational Applications"/>
    <n v="0"/>
    <n v="0"/>
    <n v="-278591.83"/>
    <n v="-266230.44999999995"/>
    <n v="266230.44999999995"/>
    <n v="0"/>
    <n v="0"/>
    <n v="0"/>
    <n v="0"/>
    <n v="0"/>
    <n v="0"/>
    <n v="0"/>
    <n v="0"/>
    <n v="0"/>
    <n v="0"/>
    <n v="0"/>
    <n v="0"/>
    <n v="0"/>
    <n v="266230.44999999995"/>
    <n v="0"/>
    <n v="0"/>
    <s v="N"/>
    <n v="0"/>
  </r>
  <r>
    <x v="2"/>
    <s v="IT"/>
    <s v="F.10015"/>
    <s v="CAP-OPERATIONAL APPLICATIONS"/>
    <s v="F.10015.06"/>
    <s v="SAP"/>
    <s v="F.10015.06.13"/>
    <s v="SAP BW/BOBJ/BWA Upgrades"/>
    <s v="F.10015.06.13.01"/>
    <x v="117"/>
    <x v="0"/>
    <n v="1221"/>
    <s v="Sreenivasa S.K. Sunku"/>
    <x v="0"/>
    <s v="REL  SETC  //  INIT"/>
    <s v="1CORP20000"/>
    <x v="0"/>
    <s v="2CORP80000"/>
    <x v="8"/>
    <s v="3CORP82000"/>
    <x v="39"/>
    <s v="1DRIV43000"/>
    <s v="IT Operational"/>
    <s v="2DRIV43200"/>
    <s v="Operational Applications"/>
    <n v="0"/>
    <n v="0"/>
    <n v="0"/>
    <n v="0"/>
    <n v="0"/>
    <n v="0"/>
    <n v="0"/>
    <n v="0"/>
    <n v="0"/>
    <n v="0"/>
    <n v="0"/>
    <n v="0"/>
    <n v="0"/>
    <n v="0"/>
    <n v="0"/>
    <n v="0"/>
    <n v="0"/>
    <n v="0"/>
    <n v="0"/>
    <n v="0"/>
    <n v="0"/>
    <s v="N"/>
    <n v="0"/>
  </r>
  <r>
    <x v="2"/>
    <s v="IT"/>
    <s v="F.10015"/>
    <s v="CAP-OPERATIONAL APPLICATIONS"/>
    <s v="F.10015.08"/>
    <s v="WEB"/>
    <s v="F.10015.08.01"/>
    <s v="ASG UPGRADES"/>
    <s v="F.10015.08.01.01"/>
    <x v="118"/>
    <x v="0"/>
    <n v="1226"/>
    <s v="James W Weiss"/>
    <x v="0"/>
    <s v="REL  SETC  //  INIT"/>
    <s v="1CORP20000"/>
    <x v="0"/>
    <s v="2CORP80000"/>
    <x v="8"/>
    <s v="3CORP82000"/>
    <x v="39"/>
    <s v="1DRIV43000"/>
    <s v="IT Operational"/>
    <s v="2DRIV43200"/>
    <s v="Operational Applications"/>
    <n v="0"/>
    <n v="150000"/>
    <n v="150000"/>
    <n v="0"/>
    <n v="150000"/>
    <n v="0"/>
    <n v="0"/>
    <n v="0"/>
    <n v="0"/>
    <n v="0"/>
    <n v="0"/>
    <n v="0"/>
    <n v="0"/>
    <n v="0"/>
    <n v="0"/>
    <n v="0"/>
    <n v="0"/>
    <n v="0"/>
    <n v="150000"/>
    <n v="0"/>
    <n v="0"/>
    <s v="N"/>
    <n v="0"/>
  </r>
  <r>
    <x v="2"/>
    <s v="IT"/>
    <s v="F.10015"/>
    <s v="CAP-OPERATIONAL APPLICATIONS"/>
    <s v="F.10015.08"/>
    <s v="WEB"/>
    <s v="F.10015.08.02"/>
    <s v="BPM TECHN RATIONALIZATION"/>
    <s v="F.10015.08.02.01"/>
    <x v="119"/>
    <x v="0"/>
    <n v="1207"/>
    <s v="Obaid H Khan"/>
    <x v="0"/>
    <s v="REL  SETC  //  INIT"/>
    <s v="1CORP20000"/>
    <x v="0"/>
    <s v="2CORP80000"/>
    <x v="8"/>
    <s v="3CORP82000"/>
    <x v="39"/>
    <s v="1DRIV43000"/>
    <s v="IT Operational"/>
    <s v="2DRIV43200"/>
    <s v="Operational Applications"/>
    <n v="0"/>
    <n v="450000"/>
    <n v="450000"/>
    <n v="450000"/>
    <n v="0"/>
    <n v="0"/>
    <n v="0"/>
    <n v="0"/>
    <n v="0"/>
    <n v="0"/>
    <n v="0"/>
    <n v="0"/>
    <n v="0"/>
    <n v="0"/>
    <n v="0"/>
    <n v="0"/>
    <n v="0"/>
    <n v="0"/>
    <n v="0"/>
    <n v="0"/>
    <n v="0"/>
    <s v="N"/>
    <n v="0"/>
  </r>
  <r>
    <x v="2"/>
    <s v="IT"/>
    <s v="F.10015"/>
    <s v="CAP-OPERATIONAL APPLICATIONS"/>
    <s v="F.10015.08"/>
    <s v="WEB"/>
    <s v="F.10015.08.03"/>
    <s v="IAM Enhancements"/>
    <s v="F.10015.08.03.01"/>
    <x v="120"/>
    <x v="0"/>
    <n v="1207"/>
    <s v="Obaid H Khan"/>
    <x v="0"/>
    <s v="REL  SETC  //  CLOS"/>
    <s v="1CORP20000"/>
    <x v="0"/>
    <s v="2CORP80000"/>
    <x v="8"/>
    <s v="3CORP82000"/>
    <x v="39"/>
    <s v="1DRIV43000"/>
    <s v="IT Operational"/>
    <s v="2DRIV43200"/>
    <s v="Operational Applications"/>
    <n v="0"/>
    <n v="0"/>
    <n v="0"/>
    <n v="0"/>
    <n v="0"/>
    <n v="0"/>
    <n v="0"/>
    <n v="0"/>
    <n v="0"/>
    <n v="0"/>
    <n v="0"/>
    <n v="0"/>
    <n v="0"/>
    <n v="0"/>
    <n v="0"/>
    <n v="0"/>
    <n v="0"/>
    <n v="0"/>
    <n v="0"/>
    <n v="0"/>
    <n v="0"/>
    <s v="N"/>
    <n v="0"/>
  </r>
  <r>
    <x v="2"/>
    <s v="IT"/>
    <s v="F.10015"/>
    <s v="CAP-OPERATIONAL APPLICATIONS"/>
    <s v="F.10015.08"/>
    <s v="WEB"/>
    <s v="F.10015.08.03"/>
    <s v="IAM Enhancements"/>
    <s v="F.10015.08.03.02"/>
    <x v="121"/>
    <x v="0"/>
    <n v="1207"/>
    <s v="Obaid H Khan"/>
    <x v="0"/>
    <s v="REL  SETC  //  INIT"/>
    <s v="1CORP20000"/>
    <x v="0"/>
    <s v="2CORP80000"/>
    <x v="8"/>
    <s v="3CORP82000"/>
    <x v="39"/>
    <s v="1DRIV43000"/>
    <s v="IT Operational"/>
    <s v="2DRIV43200"/>
    <s v="Operational Applications"/>
    <n v="0"/>
    <n v="850000"/>
    <n v="848709.57"/>
    <n v="841602.18151200004"/>
    <n v="8397.8184879999608"/>
    <n v="0"/>
    <n v="0"/>
    <n v="0"/>
    <n v="0"/>
    <n v="0"/>
    <n v="0"/>
    <n v="0"/>
    <n v="0"/>
    <n v="0"/>
    <n v="0"/>
    <n v="0"/>
    <n v="0"/>
    <n v="0"/>
    <n v="8397.8184879999608"/>
    <n v="0"/>
    <n v="0"/>
    <s v="N"/>
    <n v="0"/>
  </r>
  <r>
    <x v="2"/>
    <s v="IT"/>
    <s v="F.10015"/>
    <s v="CAP-OPERATIONAL APPLICATIONS"/>
    <s v="F.10015.08"/>
    <s v="WEB"/>
    <s v="F.10015.08.06"/>
    <s v="MV90 DR ENHANCEMENT"/>
    <s v="F.10015.08.06.01"/>
    <x v="122"/>
    <x v="0"/>
    <n v="1207"/>
    <s v="Obaid H Khan"/>
    <x v="0"/>
    <s v="REL  SETC  //  INIT"/>
    <s v="1CORP20000"/>
    <x v="0"/>
    <s v="2CORP80000"/>
    <x v="8"/>
    <s v="3CORP82000"/>
    <x v="39"/>
    <s v="1DRIV43000"/>
    <s v="IT Operational"/>
    <s v="2DRIV43200"/>
    <s v="Operational Applications"/>
    <n v="0"/>
    <n v="217000"/>
    <n v="217000"/>
    <n v="901.90000000000009"/>
    <n v="216098.1"/>
    <n v="0"/>
    <n v="0"/>
    <n v="0"/>
    <n v="0"/>
    <n v="0"/>
    <n v="0"/>
    <n v="0"/>
    <n v="0"/>
    <n v="0"/>
    <n v="0"/>
    <n v="0"/>
    <n v="0"/>
    <n v="0"/>
    <n v="216098.1"/>
    <n v="0"/>
    <n v="0"/>
    <s v="N"/>
    <n v="0"/>
  </r>
  <r>
    <x v="2"/>
    <s v="IT"/>
    <s v="F.10015"/>
    <s v="CAP-OPERATIONAL APPLICATIONS"/>
    <s v="F.10015.08"/>
    <s v="WEB"/>
    <s v="F.10015.08.07"/>
    <s v="MV90 UPGRADE"/>
    <s v="F.10015.08.07.01"/>
    <x v="123"/>
    <x v="0"/>
    <n v="1207"/>
    <s v="Obaid H Khan"/>
    <x v="0"/>
    <s v="REL  SETC  //  INIT"/>
    <s v="1CORP20000"/>
    <x v="0"/>
    <s v="2CORP80000"/>
    <x v="8"/>
    <s v="3CORP82000"/>
    <x v="39"/>
    <s v="1DRIV43000"/>
    <s v="IT Operational"/>
    <s v="2DRIV43200"/>
    <s v="Operational Applications"/>
    <n v="0"/>
    <n v="0"/>
    <n v="0"/>
    <n v="0"/>
    <n v="0"/>
    <n v="0"/>
    <n v="0"/>
    <n v="0"/>
    <n v="0"/>
    <n v="0"/>
    <n v="0"/>
    <n v="0"/>
    <n v="0"/>
    <n v="0"/>
    <n v="0"/>
    <n v="0"/>
    <n v="0"/>
    <n v="0"/>
    <n v="0"/>
    <n v="0"/>
    <n v="0"/>
    <s v="N"/>
    <n v="0"/>
  </r>
  <r>
    <x v="2"/>
    <s v="IT"/>
    <s v="F.10015"/>
    <s v="CAP-OPERATIONAL APPLICATIONS"/>
    <s v="F.10015.08"/>
    <s v="WEB"/>
    <s v="F.10015.08.08"/>
    <s v="PROJECTWISE TECH REFRESH"/>
    <s v="F.10015.08.08.01"/>
    <x v="124"/>
    <x v="0"/>
    <n v="1207"/>
    <s v="Obaid H Khan"/>
    <x v="0"/>
    <s v="REL  SETC  //  INIT"/>
    <s v="1CORP20000"/>
    <x v="0"/>
    <s v="2CORP80000"/>
    <x v="8"/>
    <s v="3CORP82000"/>
    <x v="39"/>
    <s v="1DRIV43000"/>
    <s v="IT Operational"/>
    <s v="2DRIV43200"/>
    <s v="Operational Applications"/>
    <n v="0"/>
    <n v="150000"/>
    <n v="150000"/>
    <n v="150000"/>
    <n v="0"/>
    <n v="0"/>
    <n v="0"/>
    <n v="0"/>
    <n v="0"/>
    <n v="0"/>
    <n v="0"/>
    <n v="0"/>
    <n v="0"/>
    <n v="0"/>
    <n v="0"/>
    <n v="0"/>
    <n v="0"/>
    <n v="0"/>
    <n v="0"/>
    <n v="0"/>
    <n v="0"/>
    <s v="N"/>
    <n v="0"/>
  </r>
  <r>
    <x v="2"/>
    <s v="IT"/>
    <s v="F.10015"/>
    <s v="CAP-OPERATIONAL APPLICATIONS"/>
    <s v="F.10015.08"/>
    <s v="WEB"/>
    <s v="F.10015.08.09"/>
    <s v="PSE.COM"/>
    <s v="F.10015.08.09.01"/>
    <x v="125"/>
    <x v="0"/>
    <n v="1207"/>
    <s v="Obaid H Khan"/>
    <x v="0"/>
    <s v="REL  SETC  //  EXEC"/>
    <s v="1CORP20000"/>
    <x v="0"/>
    <s v="2CORP80000"/>
    <x v="8"/>
    <s v="3CORP82000"/>
    <x v="39"/>
    <s v="1DRIV43000"/>
    <s v="IT Operational"/>
    <s v="2DRIV43200"/>
    <s v="Operational Applications"/>
    <n v="0"/>
    <n v="0"/>
    <n v="-23145"/>
    <n v="-19120"/>
    <n v="19120"/>
    <n v="0"/>
    <n v="0"/>
    <n v="0"/>
    <n v="0"/>
    <n v="0"/>
    <n v="0"/>
    <n v="0"/>
    <n v="0"/>
    <n v="0"/>
    <n v="0"/>
    <n v="0"/>
    <n v="0"/>
    <n v="0"/>
    <n v="19120"/>
    <n v="0"/>
    <n v="0"/>
    <s v="N"/>
    <n v="0"/>
  </r>
  <r>
    <x v="2"/>
    <s v="IT"/>
    <s v="F.10015"/>
    <s v="CAP-OPERATIONAL APPLICATIONS"/>
    <s v="F.10015.08"/>
    <s v="WEB"/>
    <s v="F.10015.08.09"/>
    <s v="PSE.COM"/>
    <s v="F.10015.08.09.02"/>
    <x v="126"/>
    <x v="0"/>
    <n v="1207"/>
    <s v="Obaid H Khan"/>
    <x v="0"/>
    <s v="REL  SETC  //  INIT"/>
    <s v="1CORP20000"/>
    <x v="0"/>
    <s v="2CORP80000"/>
    <x v="8"/>
    <s v="3CORP82000"/>
    <x v="39"/>
    <s v="1DRIV43000"/>
    <s v="IT Operational"/>
    <s v="2DRIV43200"/>
    <s v="Operational Applications"/>
    <n v="0"/>
    <n v="0"/>
    <n v="-58833.39"/>
    <n v="-58833.39"/>
    <n v="58833.39"/>
    <n v="0"/>
    <n v="0"/>
    <n v="0"/>
    <n v="0"/>
    <n v="0"/>
    <n v="0"/>
    <n v="0"/>
    <n v="0"/>
    <n v="0"/>
    <n v="0"/>
    <n v="0"/>
    <n v="0"/>
    <n v="0"/>
    <n v="58833.39"/>
    <n v="0"/>
    <n v="0"/>
    <s v="N"/>
    <n v="0"/>
  </r>
  <r>
    <x v="2"/>
    <s v="IT"/>
    <s v="F.10015"/>
    <s v="CAP-OPERATIONAL APPLICATIONS"/>
    <s v="F.10015.08"/>
    <s v="WEB"/>
    <s v="F.10015.08.10"/>
    <s v="PSEWEB SHAREPOINT UPGRADE"/>
    <s v="F.10015.08.10.01"/>
    <x v="127"/>
    <x v="0"/>
    <n v="1207"/>
    <s v="Obaid H Khan"/>
    <x v="0"/>
    <s v="REL  SETC  //  INIT"/>
    <s v="1CORP20000"/>
    <x v="0"/>
    <s v="2CORP80000"/>
    <x v="8"/>
    <s v="3CORP82000"/>
    <x v="39"/>
    <s v="1DRIV43000"/>
    <s v="IT Operational"/>
    <s v="2DRIV43200"/>
    <s v="Operational Applications"/>
    <n v="0"/>
    <n v="500000"/>
    <n v="0"/>
    <n v="0"/>
    <n v="500000"/>
    <n v="0"/>
    <n v="0"/>
    <n v="0"/>
    <n v="0"/>
    <n v="0"/>
    <n v="0"/>
    <n v="0"/>
    <n v="0"/>
    <n v="0"/>
    <n v="0"/>
    <n v="0"/>
    <n v="0"/>
    <n v="0"/>
    <n v="500000"/>
    <n v="0"/>
    <n v="0"/>
    <s v="N"/>
    <n v="0"/>
  </r>
  <r>
    <x v="2"/>
    <s v="IT"/>
    <s v="F.10015"/>
    <s v="CAP-OPERATIONAL APPLICATIONS"/>
    <s v="F.10015.08"/>
    <s v="WEB"/>
    <s v="F.10015.08.11"/>
    <s v="Service Now Enhancement Program"/>
    <s v="F.10015.08.11.01"/>
    <x v="128"/>
    <x v="0"/>
    <n v="1207"/>
    <s v="Obaid H Khan"/>
    <x v="0"/>
    <s v="REL  SETC  //  INIT"/>
    <s v="1CORP20000"/>
    <x v="0"/>
    <s v="2CORP80000"/>
    <x v="8"/>
    <s v="3CORP82000"/>
    <x v="39"/>
    <s v="1DRIV43000"/>
    <s v="IT Operational"/>
    <s v="2DRIV43200"/>
    <s v="Operational Applications"/>
    <n v="0"/>
    <n v="0"/>
    <n v="-2091712.75"/>
    <n v="-6229.1999999999625"/>
    <n v="6229.1999999999625"/>
    <n v="0"/>
    <n v="0"/>
    <n v="0"/>
    <n v="0"/>
    <n v="0"/>
    <n v="0"/>
    <n v="0"/>
    <n v="0"/>
    <n v="0"/>
    <n v="0"/>
    <n v="0"/>
    <n v="0"/>
    <n v="0"/>
    <n v="6229.1999999999625"/>
    <n v="0"/>
    <n v="0"/>
    <s v="N"/>
    <n v="0"/>
  </r>
  <r>
    <x v="2"/>
    <s v="IT"/>
    <s v="F.10015"/>
    <s v="CAP-OPERATIONAL APPLICATIONS"/>
    <s v="F.10015.08"/>
    <s v="WEB"/>
    <s v="F.10015.08.11"/>
    <s v="Service Now Enhancement Program"/>
    <s v="F.10015.08.11.02"/>
    <x v="129"/>
    <x v="0"/>
    <n v="1207"/>
    <s v="Obaid H Khan"/>
    <x v="0"/>
    <s v="REL  SETC  //  INIT"/>
    <s v="1CORP20000"/>
    <x v="0"/>
    <s v="2CORP80000"/>
    <x v="8"/>
    <s v="3CORP82000"/>
    <x v="39"/>
    <s v="1DRIV43000"/>
    <s v="IT Operational"/>
    <s v="2DRIV43200"/>
    <s v="Operational Applications"/>
    <n v="0"/>
    <n v="750000"/>
    <n v="749868.19"/>
    <n v="1027742.6613999999"/>
    <n v="-277742.66139999987"/>
    <n v="0"/>
    <n v="0"/>
    <n v="0"/>
    <n v="0"/>
    <n v="0"/>
    <n v="0"/>
    <n v="0"/>
    <n v="0"/>
    <n v="0"/>
    <n v="0"/>
    <n v="0"/>
    <n v="0"/>
    <n v="0"/>
    <n v="-277742.66139999987"/>
    <n v="0"/>
    <n v="0"/>
    <s v="N"/>
    <n v="0"/>
  </r>
  <r>
    <x v="2"/>
    <s v="IT"/>
    <s v="F.10015"/>
    <s v="CAP-OPERATIONAL APPLICATIONS"/>
    <s v="F.10015.08"/>
    <s v="WEB"/>
    <s v="F.10015.08.12"/>
    <s v="Windows 2003"/>
    <s v="F.10015.08.12.01"/>
    <x v="130"/>
    <x v="0"/>
    <n v="1213"/>
    <s v="Jason L Shamp"/>
    <x v="0"/>
    <s v="REL  SETC  //  INIT"/>
    <s v="1CORP20000"/>
    <x v="0"/>
    <s v="2CORP80000"/>
    <x v="8"/>
    <s v="3CORP82000"/>
    <x v="39"/>
    <s v="1DRIV43000"/>
    <s v="IT Operational"/>
    <s v="2DRIV43200"/>
    <s v="Operational Applications"/>
    <n v="0"/>
    <n v="0"/>
    <n v="0"/>
    <n v="0"/>
    <n v="0"/>
    <n v="0"/>
    <n v="0"/>
    <n v="0"/>
    <n v="0"/>
    <n v="0"/>
    <n v="0"/>
    <n v="0"/>
    <n v="0"/>
    <n v="0"/>
    <n v="0"/>
    <n v="0"/>
    <n v="0"/>
    <n v="0"/>
    <n v="0"/>
    <n v="0"/>
    <n v="0"/>
    <s v="N"/>
    <n v="0"/>
  </r>
  <r>
    <x v="2"/>
    <s v="IT"/>
    <s v="F.10017"/>
    <s v="CAP-OPERATIONAL INFRASTRUCTURE"/>
    <s v="F.10017.02"/>
    <s v="DATA CENTER"/>
    <s v="F.10017.02.01"/>
    <s v="ANNUAL COMM ROOM REFRESH"/>
    <s v="F.10017.02.01.01"/>
    <x v="131"/>
    <x v="0"/>
    <n v="1213"/>
    <s v="Jason L Shamp"/>
    <x v="0"/>
    <s v="REL  SETC  //  NOPH"/>
    <s v="1CORP20000"/>
    <x v="0"/>
    <s v="2CORP80000"/>
    <x v="8"/>
    <s v="3CORP82000"/>
    <x v="39"/>
    <s v="1DRIV43000"/>
    <s v="IT Operational"/>
    <s v="2DRIV43300"/>
    <s v="Technology Refresh"/>
    <n v="0"/>
    <n v="0"/>
    <n v="0"/>
    <n v="0"/>
    <n v="0"/>
    <n v="0"/>
    <n v="0"/>
    <n v="0"/>
    <n v="0"/>
    <n v="0"/>
    <n v="0"/>
    <n v="0"/>
    <n v="0"/>
    <n v="0"/>
    <n v="0"/>
    <n v="0"/>
    <n v="0"/>
    <n v="0"/>
    <n v="0"/>
    <n v="0"/>
    <n v="0"/>
    <s v="N"/>
    <n v="0"/>
  </r>
  <r>
    <x v="2"/>
    <s v="IT"/>
    <s v="F.10017"/>
    <s v="CAP-OPERATIONAL INFRASTRUCTURE"/>
    <s v="F.10017.02"/>
    <s v="DATA CENTER"/>
    <s v="F.10017.02.01"/>
    <s v="ANNUAL COMM ROOM REFRESH"/>
    <s v="F.10017.02.01.02"/>
    <x v="132"/>
    <x v="0"/>
    <n v="1239"/>
    <s v="Carolyn Danielson"/>
    <x v="0"/>
    <s v="REL  SETC  //  INIT"/>
    <s v="1CORP20000"/>
    <x v="0"/>
    <s v="2CORP80000"/>
    <x v="8"/>
    <s v="3CORP82000"/>
    <x v="39"/>
    <s v="1DRIV43000"/>
    <s v="IT Operational"/>
    <s v="2DRIV43300"/>
    <s v="Technology Refresh"/>
    <n v="0"/>
    <n v="300000"/>
    <n v="0"/>
    <n v="0"/>
    <n v="300000"/>
    <n v="0"/>
    <n v="0"/>
    <n v="0"/>
    <n v="0"/>
    <n v="0"/>
    <n v="0"/>
    <n v="0"/>
    <n v="0"/>
    <n v="0"/>
    <n v="0"/>
    <n v="0"/>
    <n v="0"/>
    <n v="0"/>
    <n v="300000"/>
    <n v="0"/>
    <n v="0"/>
    <s v="N"/>
    <n v="0"/>
  </r>
  <r>
    <x v="2"/>
    <s v="IT"/>
    <s v="F.10017"/>
    <s v="CAP-OPERATIONAL INFRASTRUCTURE"/>
    <s v="F.10017.02"/>
    <s v="DATA CENTER"/>
    <s v="F.10017.02.02"/>
    <s v="ANNUAL DATA CENTER REFRESH AND GROWTH"/>
    <s v="F.10017.02.02.01"/>
    <x v="133"/>
    <x v="0"/>
    <n v="1213"/>
    <s v="Jason L Shamp"/>
    <x v="0"/>
    <s v="REL  SETC  //  NOPH"/>
    <s v="1CORP20000"/>
    <x v="0"/>
    <s v="2CORP80000"/>
    <x v="8"/>
    <s v="3CORP82000"/>
    <x v="39"/>
    <s v="1DRIV43000"/>
    <s v="IT Operational"/>
    <s v="2DRIV43300"/>
    <s v="Technology Refresh"/>
    <n v="0"/>
    <n v="0"/>
    <n v="0"/>
    <n v="0"/>
    <n v="0"/>
    <n v="0"/>
    <n v="0"/>
    <n v="0"/>
    <n v="0"/>
    <n v="0"/>
    <n v="0"/>
    <n v="0"/>
    <n v="0"/>
    <n v="0"/>
    <n v="0"/>
    <n v="0"/>
    <n v="0"/>
    <n v="0"/>
    <n v="0"/>
    <n v="0"/>
    <n v="0"/>
    <s v="N"/>
    <n v="0"/>
  </r>
  <r>
    <x v="2"/>
    <s v="IT"/>
    <s v="F.10017"/>
    <s v="CAP-OPERATIONAL INFRASTRUCTURE"/>
    <s v="F.10017.02"/>
    <s v="DATA CENTER"/>
    <s v="F.10017.02.02"/>
    <s v="ANNUAL DATA CENTER REFRESH AND GROWTH"/>
    <s v="F.10017.02.02.02"/>
    <x v="134"/>
    <x v="0"/>
    <n v="1239"/>
    <s v="Carolyn Danielson"/>
    <x v="0"/>
    <s v="REL  SETC  //  INIT"/>
    <s v="1CORP20000"/>
    <x v="0"/>
    <s v="2CORP80000"/>
    <x v="8"/>
    <s v="3CORP82000"/>
    <x v="39"/>
    <s v="1DRIV43000"/>
    <s v="IT Operational"/>
    <s v="2DRIV43300"/>
    <s v="Technology Refresh"/>
    <n v="0"/>
    <n v="425000"/>
    <n v="724976.89"/>
    <n v="7416082.1399999997"/>
    <n v="-6991082.1399999997"/>
    <n v="0"/>
    <n v="0"/>
    <n v="0"/>
    <n v="0"/>
    <n v="0"/>
    <n v="0"/>
    <n v="0"/>
    <n v="0"/>
    <n v="0"/>
    <n v="0"/>
    <n v="0"/>
    <n v="0"/>
    <n v="0"/>
    <n v="-6991082.1399999997"/>
    <n v="0"/>
    <n v="0"/>
    <s v="N"/>
    <n v="0"/>
  </r>
  <r>
    <x v="2"/>
    <s v="IT"/>
    <s v="F.10017"/>
    <s v="CAP-OPERATIONAL INFRASTRUCTURE"/>
    <s v="F.10017.02"/>
    <s v="DATA CENTER"/>
    <s v="F.10017.02.03"/>
    <s v="DR FOR BW"/>
    <s v="F.10017.02.03.01"/>
    <x v="135"/>
    <x v="0"/>
    <n v="1221"/>
    <s v="Sreenivasa S.K. Sunku"/>
    <x v="0"/>
    <s v="REL  SETC  //  INIT"/>
    <s v="1CORP20000"/>
    <x v="0"/>
    <s v="2CORP80000"/>
    <x v="8"/>
    <s v="3CORP82000"/>
    <x v="39"/>
    <s v="1DRIV43000"/>
    <s v="IT Operational"/>
    <s v="2DRIV43300"/>
    <s v="Technology Refresh"/>
    <n v="0"/>
    <n v="0"/>
    <n v="0"/>
    <n v="0"/>
    <n v="0"/>
    <n v="0"/>
    <n v="0"/>
    <n v="0"/>
    <n v="0"/>
    <n v="0"/>
    <n v="0"/>
    <n v="0"/>
    <n v="0"/>
    <n v="0"/>
    <n v="0"/>
    <n v="0"/>
    <n v="0"/>
    <n v="0"/>
    <n v="0"/>
    <n v="0"/>
    <n v="0"/>
    <s v="N"/>
    <n v="0"/>
  </r>
  <r>
    <x v="2"/>
    <s v="IT"/>
    <s v="F.10017"/>
    <s v="CAP-OPERATIONAL INFRASTRUCTURE"/>
    <s v="F.10017.03"/>
    <s v="DESKTOP"/>
    <s v="F.10017.03.01"/>
    <s v="PC/TB Refresh"/>
    <s v="F.10017.03.01.01"/>
    <x v="136"/>
    <x v="0"/>
    <n v="1252"/>
    <s v="Jeremy Norris"/>
    <x v="0"/>
    <s v="REL  SETC  //  INIT"/>
    <s v="1CORP20000"/>
    <x v="0"/>
    <s v="2CORP80000"/>
    <x v="8"/>
    <s v="3CORP82000"/>
    <x v="39"/>
    <s v="1DRIV43000"/>
    <s v="IT Operational"/>
    <s v="2DRIV43300"/>
    <s v="Technology Refresh"/>
    <n v="0"/>
    <n v="1364000"/>
    <n v="364000"/>
    <n v="374092.33999999997"/>
    <n v="989907.66"/>
    <n v="0"/>
    <n v="0"/>
    <n v="0"/>
    <n v="0"/>
    <n v="0"/>
    <n v="0"/>
    <n v="0"/>
    <n v="0"/>
    <n v="0"/>
    <n v="0"/>
    <n v="0"/>
    <n v="0"/>
    <n v="0"/>
    <n v="989907.66"/>
    <n v="0"/>
    <n v="0"/>
    <s v="N"/>
    <n v="0"/>
  </r>
  <r>
    <x v="2"/>
    <s v="IT"/>
    <s v="F.10017"/>
    <s v="CAP-OPERATIONAL INFRASTRUCTURE"/>
    <s v="F.10017.03"/>
    <s v="DESKTOP"/>
    <s v="F.10017.03.02"/>
    <s v="Annual PSE Growth"/>
    <s v="F.10017.03.02.01"/>
    <x v="137"/>
    <x v="0"/>
    <n v="1252"/>
    <s v="Jeremy Norris"/>
    <x v="0"/>
    <s v="REL  SETC  //  INIT"/>
    <s v="1CORP20000"/>
    <x v="0"/>
    <s v="2CORP80000"/>
    <x v="8"/>
    <s v="3CORP82000"/>
    <x v="39"/>
    <s v="1DRIV43000"/>
    <s v="IT Operational"/>
    <s v="2DRIV43300"/>
    <s v="Technology Refresh"/>
    <n v="0"/>
    <n v="136400"/>
    <n v="122760"/>
    <n v="136400"/>
    <n v="0"/>
    <n v="0"/>
    <n v="0"/>
    <n v="0"/>
    <n v="0"/>
    <n v="0"/>
    <n v="0"/>
    <n v="0"/>
    <n v="0"/>
    <n v="0"/>
    <n v="0"/>
    <n v="0"/>
    <n v="0"/>
    <n v="0"/>
    <n v="0"/>
    <n v="0"/>
    <n v="0"/>
    <s v="N"/>
    <n v="0"/>
  </r>
  <r>
    <x v="2"/>
    <s v="IT"/>
    <s v="F.10017"/>
    <s v="CAP-OPERATIONAL INFRASTRUCTURE"/>
    <s v="F.10017.03"/>
    <s v="DESKTOP"/>
    <s v="F.10017.03.03"/>
    <s v="ANNUAL END USER BREAK/FIX(REFRESH)"/>
    <s v="F.10017.03.03.01"/>
    <x v="138"/>
    <x v="0"/>
    <n v="1214"/>
    <s v="Lindsay Yonce"/>
    <x v="0"/>
    <s v="REL  SETC  //  NOPH"/>
    <s v="1CORP20000"/>
    <x v="0"/>
    <s v="2CORP80000"/>
    <x v="8"/>
    <s v="3CORP82000"/>
    <x v="39"/>
    <s v="1DRIV43000"/>
    <s v="IT Operational"/>
    <s v="2DRIV43300"/>
    <s v="Technology Refresh"/>
    <n v="0"/>
    <n v="0"/>
    <n v="0"/>
    <n v="0"/>
    <n v="0"/>
    <n v="0"/>
    <n v="0"/>
    <n v="0"/>
    <n v="0"/>
    <n v="0"/>
    <n v="0"/>
    <n v="0"/>
    <n v="0"/>
    <n v="0"/>
    <n v="0"/>
    <n v="0"/>
    <n v="0"/>
    <n v="0"/>
    <n v="0"/>
    <n v="0"/>
    <n v="0"/>
    <s v="N"/>
    <n v="0"/>
  </r>
  <r>
    <x v="2"/>
    <s v="IT"/>
    <s v="F.10017"/>
    <s v="CAP-OPERATIONAL INFRASTRUCTURE"/>
    <s v="F.10017.03"/>
    <s v="DESKTOP"/>
    <s v="F.10017.03.04"/>
    <s v="ANNUAL END USER GROWTH"/>
    <s v="F.10017.03.04.01"/>
    <x v="139"/>
    <x v="0"/>
    <n v="1214"/>
    <s v="Lindsay Yonce"/>
    <x v="0"/>
    <s v="REL  SETC  //  NOPH"/>
    <s v="1CORP20000"/>
    <x v="0"/>
    <s v="2CORP80000"/>
    <x v="8"/>
    <s v="3CORP82000"/>
    <x v="39"/>
    <s v="1DRIV43000"/>
    <s v="IT Operational"/>
    <s v="2DRIV43000"/>
    <s v="Growth"/>
    <n v="0"/>
    <n v="0"/>
    <n v="0"/>
    <n v="-6586.24"/>
    <n v="6586.24"/>
    <n v="0"/>
    <n v="0"/>
    <n v="0"/>
    <n v="0"/>
    <n v="0"/>
    <n v="0"/>
    <n v="0"/>
    <n v="0"/>
    <n v="0"/>
    <n v="0"/>
    <n v="0"/>
    <n v="0"/>
    <n v="0"/>
    <n v="6586.24"/>
    <n v="0"/>
    <n v="0"/>
    <s v="N"/>
    <n v="0"/>
  </r>
  <r>
    <x v="2"/>
    <s v="IT"/>
    <s v="F.10017"/>
    <s v="CAP-OPERATIONAL INFRASTRUCTURE"/>
    <s v="F.10017.03"/>
    <s v="DESKTOP"/>
    <s v="F.10017.03.05"/>
    <s v="ANNUAL END USER PC REFRESH"/>
    <s v="F.10017.03.05.01"/>
    <x v="140"/>
    <x v="0"/>
    <n v="1214"/>
    <s v="Lindsay Yonce"/>
    <x v="0"/>
    <s v="REL  SETC  //  NOPH"/>
    <s v="1CORP20000"/>
    <x v="0"/>
    <s v="2CORP80000"/>
    <x v="8"/>
    <s v="3CORP82000"/>
    <x v="39"/>
    <s v="1DRIV43000"/>
    <s v="IT Operational"/>
    <s v="2DRIV43300"/>
    <s v="Technology Refresh"/>
    <n v="0"/>
    <n v="0"/>
    <n v="-1880200.69"/>
    <n v="1537158.6375500001"/>
    <n v="-1537158.6375500001"/>
    <n v="0"/>
    <n v="0"/>
    <n v="0"/>
    <n v="0"/>
    <n v="0"/>
    <n v="0"/>
    <n v="0"/>
    <n v="0"/>
    <n v="0"/>
    <n v="0"/>
    <n v="0"/>
    <n v="0"/>
    <n v="0"/>
    <n v="-1537158.6375500001"/>
    <n v="0"/>
    <n v="0"/>
    <s v="N"/>
    <n v="0"/>
  </r>
  <r>
    <x v="2"/>
    <s v="IT"/>
    <s v="F.10017"/>
    <s v="CAP-OPERATIONAL INFRASTRUCTURE"/>
    <s v="F.10017.03"/>
    <s v="DESKTOP"/>
    <s v="F.10017.03.06"/>
    <s v="ANNUAL END USER STRATEGY REFRESH"/>
    <s v="F.10017.03.06.01"/>
    <x v="141"/>
    <x v="0"/>
    <n v="1214"/>
    <s v="Lindsay Yonce"/>
    <x v="0"/>
    <s v="REL  SETC  //  NOPH"/>
    <s v="1CORP20000"/>
    <x v="0"/>
    <s v="2CORP80000"/>
    <x v="8"/>
    <s v="3CORP82000"/>
    <x v="39"/>
    <s v="1DRIV43000"/>
    <s v="IT Operational"/>
    <s v="2DRIV43300"/>
    <s v="Technology Refresh"/>
    <n v="0"/>
    <n v="0"/>
    <n v="0"/>
    <n v="0"/>
    <n v="0"/>
    <n v="0"/>
    <n v="0"/>
    <n v="0"/>
    <n v="0"/>
    <n v="0"/>
    <n v="0"/>
    <n v="0"/>
    <n v="0"/>
    <n v="0"/>
    <n v="0"/>
    <n v="0"/>
    <n v="0"/>
    <n v="0"/>
    <n v="0"/>
    <n v="0"/>
    <n v="0"/>
    <s v="N"/>
    <n v="0"/>
  </r>
  <r>
    <x v="2"/>
    <s v="IT"/>
    <s v="F.10017"/>
    <s v="CAP-OPERATIONAL INFRASTRUCTURE"/>
    <s v="F.10017.03"/>
    <s v="DESKTOP"/>
    <s v="F.10017.03.07"/>
    <s v="ANNUAL TOUGHBOOK REFRESH"/>
    <s v="F.10017.03.07.01"/>
    <x v="142"/>
    <x v="0"/>
    <n v="1214"/>
    <s v="Lindsay Yonce"/>
    <x v="0"/>
    <s v="REL  SETC  //  NOPH"/>
    <s v="1CORP20000"/>
    <x v="0"/>
    <s v="2CORP80000"/>
    <x v="8"/>
    <s v="3CORP82000"/>
    <x v="39"/>
    <s v="1DRIV43000"/>
    <s v="IT Operational"/>
    <s v="2DRIV43300"/>
    <s v="Technology Refresh"/>
    <n v="0"/>
    <n v="0"/>
    <n v="0"/>
    <n v="0"/>
    <n v="0"/>
    <n v="0"/>
    <n v="0"/>
    <n v="0"/>
    <n v="0"/>
    <n v="0"/>
    <n v="0"/>
    <n v="0"/>
    <n v="0"/>
    <n v="0"/>
    <n v="0"/>
    <n v="0"/>
    <n v="0"/>
    <n v="0"/>
    <n v="0"/>
    <n v="0"/>
    <n v="0"/>
    <s v="N"/>
    <n v="0"/>
  </r>
  <r>
    <x v="2"/>
    <s v="IT"/>
    <s v="F.10017"/>
    <s v="CAP-OPERATIONAL INFRASTRUCTURE"/>
    <s v="F.10017.05"/>
    <s v="IT INFRASTRUCTURE"/>
    <s v="F.10017.05.02"/>
    <s v="RADIO LEGAL OBLIGATIONS"/>
    <s v="F.10017.05.02.01"/>
    <x v="143"/>
    <x v="0"/>
    <n v="1215"/>
    <s v="Jason R Weber"/>
    <x v="0"/>
    <s v="REL  SETC  //  INIT"/>
    <s v="1CORP20000"/>
    <x v="0"/>
    <s v="2CORP80000"/>
    <x v="8"/>
    <s v="3CORP82000"/>
    <x v="39"/>
    <s v="1DRIV43000"/>
    <s v="IT Operational"/>
    <s v="2DRIV43300"/>
    <s v="Technology Refresh"/>
    <n v="0"/>
    <n v="200000"/>
    <n v="924980.86"/>
    <n v="914663.23400000017"/>
    <n v="-714663.23400000017"/>
    <n v="0"/>
    <n v="0"/>
    <n v="0"/>
    <n v="0"/>
    <n v="0"/>
    <n v="0"/>
    <n v="0"/>
    <n v="0"/>
    <n v="0"/>
    <n v="0"/>
    <n v="0"/>
    <n v="0"/>
    <n v="0"/>
    <n v="-714663.23400000017"/>
    <n v="0"/>
    <n v="0"/>
    <s v="N"/>
    <n v="0"/>
  </r>
  <r>
    <x v="2"/>
    <s v="IT"/>
    <s v="F.10017"/>
    <s v="CAP-OPERATIONAL INFRASTRUCTURE"/>
    <s v="F.10017.05"/>
    <s v="IT INFRASTRUCTURE"/>
    <s v="F.10017.05.03"/>
    <s v="Annual MS Enterprise Agreement Grwth"/>
    <s v="F.10017.05.03.01"/>
    <x v="144"/>
    <x v="0"/>
    <n v="1214"/>
    <s v="Lindsay Yonce"/>
    <x v="0"/>
    <s v="REL  SETC  //  INIT"/>
    <s v="1CORP20000"/>
    <x v="0"/>
    <s v="2CORP80000"/>
    <x v="8"/>
    <s v="3CORP82000"/>
    <x v="39"/>
    <s v="1DRIV43000"/>
    <s v="IT Operational"/>
    <s v="2DRIV43000"/>
    <s v="Growth"/>
    <n v="0"/>
    <n v="0"/>
    <n v="-312521.15999999997"/>
    <n v="10182.690000000002"/>
    <n v="-10182.690000000002"/>
    <n v="0"/>
    <n v="0"/>
    <n v="0"/>
    <n v="0"/>
    <n v="0"/>
    <n v="0"/>
    <n v="0"/>
    <n v="0"/>
    <n v="0"/>
    <n v="0"/>
    <n v="0"/>
    <n v="0"/>
    <n v="0"/>
    <n v="-10182.690000000002"/>
    <n v="0"/>
    <n v="0"/>
    <s v="N"/>
    <n v="0"/>
  </r>
  <r>
    <x v="2"/>
    <s v="IT"/>
    <s v="F.10017"/>
    <s v="CAP-OPERATIONAL INFRASTRUCTURE"/>
    <s v="F.10017.05"/>
    <s v="IT INFRASTRUCTURE"/>
    <s v="F.10017.05.03"/>
    <s v="Annual MS Enterprise Agreement Grwth"/>
    <s v="F.10017.05.03.02"/>
    <x v="145"/>
    <x v="0"/>
    <n v="1238"/>
    <s v="Jason Wilcox"/>
    <x v="0"/>
    <s v="REL  SETC  //  INIT"/>
    <s v="1CORP20000"/>
    <x v="0"/>
    <s v="2CORP80000"/>
    <x v="8"/>
    <s v="3CORP82000"/>
    <x v="39"/>
    <s v="1DRIV43000"/>
    <s v="IT Operational"/>
    <s v="2DRIV43000"/>
    <s v="Growth"/>
    <n v="0"/>
    <n v="250000"/>
    <n v="250000"/>
    <n v="249999.9999999"/>
    <n v="1.0000076144933701E-7"/>
    <n v="0"/>
    <n v="0"/>
    <n v="0"/>
    <n v="0"/>
    <n v="0"/>
    <n v="0"/>
    <n v="0"/>
    <n v="0"/>
    <n v="0"/>
    <n v="0"/>
    <n v="0"/>
    <n v="0"/>
    <n v="0"/>
    <n v="1.0000076144933701E-7"/>
    <n v="0"/>
    <n v="0"/>
    <s v="N"/>
    <n v="0"/>
  </r>
  <r>
    <x v="2"/>
    <s v="IT"/>
    <s v="F.10017"/>
    <s v="CAP-OPERATIONAL INFRASTRUCTURE"/>
    <s v="F.10017.06"/>
    <s v="OPERATIONS"/>
    <s v="F.10017.06.01"/>
    <s v="DATA ANALYTICS"/>
    <s v="F.10017.06.01.01"/>
    <x v="146"/>
    <x v="0"/>
    <n v="1220"/>
    <s v="Timothy M Foley"/>
    <x v="0"/>
    <s v="REL  SETC  //  EXEC"/>
    <s v="1CORP20000"/>
    <x v="0"/>
    <s v="2CORP80000"/>
    <x v="8"/>
    <s v="3CORP82000"/>
    <x v="39"/>
    <s v="1DRIV43000"/>
    <s v="IT Operational"/>
    <s v="2DRIV43300"/>
    <s v="Technology Refresh"/>
    <n v="0"/>
    <n v="0"/>
    <n v="0"/>
    <n v="0"/>
    <n v="0"/>
    <n v="0"/>
    <n v="0"/>
    <n v="0"/>
    <n v="0"/>
    <n v="0"/>
    <n v="0"/>
    <n v="0"/>
    <n v="0"/>
    <n v="0"/>
    <n v="0"/>
    <n v="0"/>
    <n v="0"/>
    <n v="0"/>
    <n v="0"/>
    <n v="0"/>
    <n v="0"/>
    <s v="N"/>
    <n v="0"/>
  </r>
  <r>
    <x v="2"/>
    <s v="IT"/>
    <s v="F.10017"/>
    <s v="CAP-OPERATIONAL INFRASTRUCTURE"/>
    <s v="F.10017.06"/>
    <s v="OPERATIONS"/>
    <s v="F.10017.06.02"/>
    <s v="DISASTER RECOVERY SOLUTIONS"/>
    <s v="F.10017.06.02.01"/>
    <x v="147"/>
    <x v="0"/>
    <n v="1211"/>
    <s v="William (Jeff) Neumann"/>
    <x v="0"/>
    <s v="REL  SETC  //  EXEC"/>
    <s v="1CORP20000"/>
    <x v="0"/>
    <s v="2CORP80000"/>
    <x v="8"/>
    <s v="3CORP82000"/>
    <x v="39"/>
    <s v="1DRIV43000"/>
    <s v="IT Operational"/>
    <s v="2DRIV43300"/>
    <s v="Technology Refresh"/>
    <n v="0"/>
    <n v="0"/>
    <n v="1643.16"/>
    <n v="1643.16"/>
    <n v="-1643.16"/>
    <n v="0"/>
    <n v="0"/>
    <n v="0"/>
    <n v="0"/>
    <n v="0"/>
    <n v="0"/>
    <n v="0"/>
    <n v="0"/>
    <n v="0"/>
    <n v="0"/>
    <n v="0"/>
    <n v="0"/>
    <n v="0"/>
    <n v="-1643.16"/>
    <n v="0"/>
    <n v="0"/>
    <s v="N"/>
    <n v="0"/>
  </r>
  <r>
    <x v="2"/>
    <s v="IT"/>
    <s v="F.10017"/>
    <s v="CAP-OPERATIONAL INFRASTRUCTURE"/>
    <s v="F.10017.06"/>
    <s v="OPERATIONS"/>
    <s v="F.10017.06.03"/>
    <s v="JABBER"/>
    <s v="F.10017.06.03.01"/>
    <x v="148"/>
    <x v="0"/>
    <n v="1214"/>
    <s v="Lindsay Yonce"/>
    <x v="0"/>
    <s v="REL  SETC  //  EXEC"/>
    <s v="1CORP20000"/>
    <x v="0"/>
    <s v="2CORP80000"/>
    <x v="8"/>
    <s v="3CORP82000"/>
    <x v="39"/>
    <s v="1DRIV43000"/>
    <s v="IT Operational"/>
    <s v="2DRIV43300"/>
    <s v="Technology Refresh"/>
    <n v="0"/>
    <n v="0"/>
    <n v="3617.94"/>
    <n v="3703.48"/>
    <n v="-3703.48"/>
    <n v="0"/>
    <n v="0"/>
    <n v="0"/>
    <n v="0"/>
    <n v="0"/>
    <n v="0"/>
    <n v="0"/>
    <n v="0"/>
    <n v="0"/>
    <n v="0"/>
    <n v="0"/>
    <n v="0"/>
    <n v="0"/>
    <n v="-3703.48"/>
    <n v="0"/>
    <n v="0"/>
    <s v="N"/>
    <n v="0"/>
  </r>
  <r>
    <x v="2"/>
    <s v="IT"/>
    <s v="F.10017"/>
    <s v="CAP-OPERATIONAL INFRASTRUCTURE"/>
    <s v="F.10017.06"/>
    <s v="OPERATIONS"/>
    <s v="F.10017.06.04"/>
    <s v="SCCM MIGRATION"/>
    <s v="F.10017.06.04.01"/>
    <x v="149"/>
    <x v="0"/>
    <n v="1214"/>
    <s v="Lindsay Yonce"/>
    <x v="0"/>
    <s v="REL  SETC  //  NOPH"/>
    <s v="1CORP20000"/>
    <x v="0"/>
    <s v="2CORP80000"/>
    <x v="8"/>
    <s v="3CORP82000"/>
    <x v="39"/>
    <s v="1DRIV43000"/>
    <s v="IT Operational"/>
    <s v="2DRIV43300"/>
    <s v="Technology Refresh"/>
    <n v="0"/>
    <n v="0"/>
    <n v="0"/>
    <n v="0"/>
    <n v="0"/>
    <n v="0"/>
    <n v="0"/>
    <n v="0"/>
    <n v="0"/>
    <n v="0"/>
    <n v="0"/>
    <n v="0"/>
    <n v="0"/>
    <n v="0"/>
    <n v="0"/>
    <n v="0"/>
    <n v="0"/>
    <n v="0"/>
    <n v="0"/>
    <n v="0"/>
    <n v="0"/>
    <s v="N"/>
    <n v="0"/>
  </r>
  <r>
    <x v="2"/>
    <s v="IT"/>
    <s v="F.10017"/>
    <s v="CAP-OPERATIONAL INFRASTRUCTURE"/>
    <s v="F.10017.08"/>
    <s v="SCADA"/>
    <s v="F.10017.08.01"/>
    <s v="ANNUAL SCADA GROWTH"/>
    <s v="F.10017.08.01.01"/>
    <x v="150"/>
    <x v="0"/>
    <n v="1215"/>
    <s v="Jason R Weber"/>
    <x v="0"/>
    <s v="REL  SETC  //  NOPH"/>
    <s v="1CORP20000"/>
    <x v="0"/>
    <s v="2CORP80000"/>
    <x v="8"/>
    <s v="3CORP82000"/>
    <x v="39"/>
    <s v="1DRIV43000"/>
    <s v="IT Operational"/>
    <s v="2DRIV43000"/>
    <s v="Growth"/>
    <n v="0"/>
    <n v="0"/>
    <n v="23623.39"/>
    <n v="53544.39"/>
    <n v="-53544.39"/>
    <n v="0"/>
    <n v="0"/>
    <n v="0"/>
    <n v="0"/>
    <n v="0"/>
    <n v="0"/>
    <n v="0"/>
    <n v="0"/>
    <n v="0"/>
    <n v="0"/>
    <n v="0"/>
    <n v="0"/>
    <n v="0"/>
    <n v="-53544.39"/>
    <n v="0"/>
    <n v="0"/>
    <s v="N"/>
    <n v="0"/>
  </r>
  <r>
    <x v="2"/>
    <s v="IT"/>
    <s v="F.10017"/>
    <s v="CAP-OPERATIONAL INFRASTRUCTURE"/>
    <s v="F.10017.08"/>
    <s v="SCADA"/>
    <s v="F.10017.08.02"/>
    <s v="ANNUAL SCADA REFRESH"/>
    <s v="F.10017.08.02.01"/>
    <x v="151"/>
    <x v="0"/>
    <n v="1243"/>
    <s v="Ronald J Tornquist"/>
    <x v="0"/>
    <s v="REL  SETC  //  INIT"/>
    <s v="1CORP20000"/>
    <x v="0"/>
    <s v="2CORP80000"/>
    <x v="8"/>
    <s v="3CORP82000"/>
    <x v="39"/>
    <s v="1DRIV43000"/>
    <s v="IT Operational"/>
    <s v="2DRIV43300"/>
    <s v="Technology Refresh"/>
    <n v="0"/>
    <n v="220000"/>
    <n v="220335.79"/>
    <n v="232028.24129999999"/>
    <n v="-12028.241299999994"/>
    <n v="0"/>
    <n v="0"/>
    <n v="0"/>
    <n v="0"/>
    <n v="0"/>
    <n v="0"/>
    <n v="0"/>
    <n v="0"/>
    <n v="0"/>
    <n v="0"/>
    <n v="0"/>
    <n v="0"/>
    <n v="0"/>
    <n v="-12028.241299999994"/>
    <n v="0"/>
    <n v="0"/>
    <s v="N"/>
    <n v="0"/>
  </r>
  <r>
    <x v="2"/>
    <s v="IT"/>
    <s v="F.10017"/>
    <s v="CAP-OPERATIONAL INFRASTRUCTURE"/>
    <s v="F.10017.08"/>
    <s v="SCADA"/>
    <s v="F.10017.08.03"/>
    <s v="ENHANCED SUBSTATION COMMUNICATIONS"/>
    <s v="F.10017.08.03.01"/>
    <x v="152"/>
    <x v="0"/>
    <n v="1243"/>
    <s v="Ronald J Tornquist"/>
    <x v="0"/>
    <s v="REL  SETC  //  INIT"/>
    <s v="1CORP20000"/>
    <x v="0"/>
    <s v="2CORP80000"/>
    <x v="8"/>
    <s v="3CORP82000"/>
    <x v="39"/>
    <s v="1DRIV43000"/>
    <s v="IT Operational"/>
    <s v="2DRIV43300"/>
    <s v="Technology Refresh"/>
    <n v="0"/>
    <n v="3900000"/>
    <n v="3897455.37"/>
    <n v="3893440.4844199996"/>
    <n v="6559.5155800003558"/>
    <n v="0"/>
    <n v="0"/>
    <n v="0"/>
    <n v="0"/>
    <n v="0"/>
    <n v="0"/>
    <n v="0"/>
    <n v="0"/>
    <n v="0"/>
    <n v="0"/>
    <n v="0"/>
    <n v="0"/>
    <n v="0"/>
    <n v="6559.5155800003558"/>
    <n v="0"/>
    <n v="0"/>
    <s v="N"/>
    <n v="0"/>
  </r>
  <r>
    <x v="2"/>
    <s v="IT"/>
    <s v="F.10017"/>
    <s v="CAP-OPERATIONAL INFRASTRUCTURE"/>
    <s v="F.10017.08"/>
    <s v="SCADA"/>
    <s v="F.10017.08.04"/>
    <s v="GAS SCADA RELIABILITY"/>
    <s v="F.10017.08.04.01"/>
    <x v="153"/>
    <x v="0"/>
    <n v="1243"/>
    <s v="Ronald J Tornquist"/>
    <x v="0"/>
    <s v="REL  SETC  //  INIT"/>
    <s v="1CORP20000"/>
    <x v="0"/>
    <s v="2CORP80000"/>
    <x v="8"/>
    <s v="3CORP82000"/>
    <x v="39"/>
    <s v="1DRIV43000"/>
    <s v="IT Operational"/>
    <s v="2DRIV43300"/>
    <s v="Technology Refresh"/>
    <n v="0"/>
    <n v="50000"/>
    <n v="16931.39"/>
    <n v="17494.36"/>
    <n v="32505.64"/>
    <n v="0"/>
    <n v="0"/>
    <n v="0"/>
    <n v="0"/>
    <n v="0"/>
    <n v="0"/>
    <n v="0"/>
    <n v="0"/>
    <n v="0"/>
    <n v="0"/>
    <n v="0"/>
    <n v="0"/>
    <n v="0"/>
    <n v="32505.64"/>
    <n v="0"/>
    <n v="0"/>
    <s v="N"/>
    <n v="0"/>
  </r>
  <r>
    <x v="2"/>
    <s v="IT"/>
    <s v="F.10017"/>
    <s v="CAP-OPERATIONAL INFRASTRUCTURE"/>
    <s v="F.10017.08"/>
    <s v="SCADA"/>
    <s v="F.10017.08.05"/>
    <s v="Enhanced Substation"/>
    <s v="F.10017.08.05.01"/>
    <x v="154"/>
    <x v="0"/>
    <n v="1215"/>
    <s v="Jason R Weber"/>
    <x v="0"/>
    <s v="REL  SETC  //  EXEC"/>
    <s v="1CORP20000"/>
    <x v="0"/>
    <s v="2CORP80000"/>
    <x v="8"/>
    <s v="3CORP82000"/>
    <x v="39"/>
    <s v="1DRIV43000"/>
    <s v="IT Operational"/>
    <s v="2DRIV43300"/>
    <s v="Technology Refresh"/>
    <n v="0"/>
    <n v="0"/>
    <n v="25937.18"/>
    <n v="34023.2111"/>
    <n v="-34023.2111"/>
    <n v="0"/>
    <n v="0"/>
    <n v="0"/>
    <n v="0"/>
    <n v="0"/>
    <n v="0"/>
    <n v="0"/>
    <n v="0"/>
    <n v="0"/>
    <n v="0"/>
    <n v="0"/>
    <n v="0"/>
    <n v="0"/>
    <n v="-34023.2111"/>
    <n v="0"/>
    <n v="0"/>
    <s v="N"/>
    <n v="0"/>
  </r>
  <r>
    <x v="2"/>
    <s v="IT"/>
    <s v="F.10017"/>
    <s v="CAP-OPERATIONAL INFRASTRUCTURE"/>
    <s v="F.10017.08"/>
    <s v="SCADA"/>
    <s v="F.10017.08.06"/>
    <s v="SCADA Growth Point Licensing"/>
    <s v="F.10017.08.06.01"/>
    <x v="155"/>
    <x v="0"/>
    <n v="1215"/>
    <s v="Jason R Weber"/>
    <x v="0"/>
    <s v="REL  SETC  //  INIT"/>
    <s v="1CORP20000"/>
    <x v="0"/>
    <s v="2CORP80000"/>
    <x v="8"/>
    <s v="3CORP82000"/>
    <x v="39"/>
    <s v="1DRIV43000"/>
    <s v="IT Operational"/>
    <s v="2DRIV43300"/>
    <s v="Technology Refresh"/>
    <n v="0"/>
    <n v="0"/>
    <n v="0"/>
    <n v="0"/>
    <n v="0"/>
    <n v="0"/>
    <n v="0"/>
    <n v="0"/>
    <n v="0"/>
    <n v="0"/>
    <n v="0"/>
    <n v="0"/>
    <n v="0"/>
    <n v="0"/>
    <n v="0"/>
    <n v="0"/>
    <n v="0"/>
    <n v="0"/>
    <n v="0"/>
    <n v="0"/>
    <n v="0"/>
    <s v="N"/>
    <n v="0"/>
  </r>
  <r>
    <x v="2"/>
    <s v="IT"/>
    <s v="F.10017"/>
    <s v="CAP-OPERATIONAL INFRASTRUCTURE"/>
    <s v="F.10017.09"/>
    <s v="SECURITY INFRASTRUCTURE"/>
    <s v="F.10017.09.01"/>
    <s v="ANNUAL SECURITY INFRA TECH REFRESH"/>
    <s v="F.10017.09.01.01"/>
    <x v="156"/>
    <x v="0"/>
    <n v="1210"/>
    <s v="Gerald (Jerry) E VanCorbach"/>
    <x v="0"/>
    <s v="REL  SETC  //  NOPH"/>
    <s v="1CORP20000"/>
    <x v="0"/>
    <s v="2CORP80000"/>
    <x v="8"/>
    <s v="3CORP82000"/>
    <x v="39"/>
    <s v="1DRIV43000"/>
    <s v="IT Operational"/>
    <s v="2DRIV43300"/>
    <s v="Technology Refresh"/>
    <n v="0"/>
    <n v="0"/>
    <n v="0"/>
    <n v="0"/>
    <n v="0"/>
    <n v="0"/>
    <n v="0"/>
    <n v="0"/>
    <n v="0"/>
    <n v="0"/>
    <n v="0"/>
    <n v="0"/>
    <n v="0"/>
    <n v="0"/>
    <n v="0"/>
    <n v="0"/>
    <n v="0"/>
    <n v="0"/>
    <n v="0"/>
    <n v="0"/>
    <n v="0"/>
    <s v="N"/>
    <n v="0"/>
  </r>
  <r>
    <x v="2"/>
    <s v="IT"/>
    <s v="F.10017"/>
    <s v="CAP-OPERATIONAL INFRASTRUCTURE"/>
    <s v="F.10017.09"/>
    <s v="SECURITY INFRASTRUCTURE"/>
    <s v="F.10017.09.02"/>
    <s v="EMAIL SECURITY GATEWAY REFRESH"/>
    <s v="F.10017.09.02.01"/>
    <x v="157"/>
    <x v="0"/>
    <n v="1213"/>
    <s v="Jason L Shamp"/>
    <x v="0"/>
    <s v="REL  SETC  //  INIT"/>
    <s v="1CORP20000"/>
    <x v="0"/>
    <s v="2CORP80000"/>
    <x v="8"/>
    <s v="3CORP82000"/>
    <x v="39"/>
    <s v="1DRIV43000"/>
    <s v="IT Operational"/>
    <s v="2DRIV43300"/>
    <s v="Technology Refresh"/>
    <n v="0"/>
    <n v="250000"/>
    <n v="253429.06"/>
    <n v="276043.89788799995"/>
    <n v="-26043.897887999949"/>
    <n v="0"/>
    <n v="0"/>
    <n v="0"/>
    <n v="0"/>
    <n v="0"/>
    <n v="0"/>
    <n v="0"/>
    <n v="0"/>
    <n v="0"/>
    <n v="0"/>
    <n v="0"/>
    <n v="0"/>
    <n v="0"/>
    <n v="-26043.897887999949"/>
    <n v="0"/>
    <n v="0"/>
    <s v="N"/>
    <n v="0"/>
  </r>
  <r>
    <x v="2"/>
    <s v="IT"/>
    <s v="F.10017"/>
    <s v="CAP-OPERATIONAL INFRASTRUCTURE"/>
    <s v="F.10017.09"/>
    <s v="SECURITY INFRASTRUCTURE"/>
    <s v="F.10017.09.03"/>
    <s v="FIREWALL UPGRADE"/>
    <s v="F.10017.09.03.01"/>
    <x v="158"/>
    <x v="0"/>
    <n v="1210"/>
    <s v="Gerald (Jerry) E VanCorbach"/>
    <x v="0"/>
    <s v="REL  SETC  //  NOPH"/>
    <s v="1CORP20000"/>
    <x v="0"/>
    <s v="2CORP80000"/>
    <x v="8"/>
    <s v="3CORP82000"/>
    <x v="39"/>
    <s v="1DRIV43000"/>
    <s v="IT Operational"/>
    <s v="2DRIV43300"/>
    <s v="Technology Refresh"/>
    <n v="0"/>
    <n v="0"/>
    <n v="0"/>
    <n v="0"/>
    <n v="0"/>
    <n v="0"/>
    <n v="0"/>
    <n v="0"/>
    <n v="0"/>
    <n v="0"/>
    <n v="0"/>
    <n v="0"/>
    <n v="0"/>
    <n v="0"/>
    <n v="0"/>
    <n v="0"/>
    <n v="0"/>
    <n v="0"/>
    <n v="0"/>
    <n v="0"/>
    <n v="0"/>
    <s v="N"/>
    <n v="0"/>
  </r>
  <r>
    <x v="2"/>
    <s v="IT"/>
    <s v="F.10017"/>
    <s v="CAP-OPERATIONAL INFRASTRUCTURE"/>
    <s v="F.10017.09"/>
    <s v="SECURITY INFRASTRUCTURE"/>
    <s v="F.10017.09.04"/>
    <s v="OPERATIONS FIREWALL REFRESH"/>
    <s v="F.10017.09.04.01"/>
    <x v="159"/>
    <x v="0"/>
    <n v="1210"/>
    <s v="Gerald (Jerry) E VanCorbach"/>
    <x v="0"/>
    <s v="REL  SETC  //  INIT"/>
    <s v="1CORP20000"/>
    <x v="0"/>
    <s v="2CORP80000"/>
    <x v="8"/>
    <s v="3CORP82000"/>
    <x v="39"/>
    <s v="1DRIV43000"/>
    <s v="IT Operational"/>
    <s v="2DRIV43300"/>
    <s v="Technology Refresh"/>
    <n v="0"/>
    <n v="0"/>
    <n v="0"/>
    <n v="0"/>
    <n v="0"/>
    <n v="0"/>
    <n v="0"/>
    <n v="0"/>
    <n v="0"/>
    <n v="0"/>
    <n v="0"/>
    <n v="0"/>
    <n v="0"/>
    <n v="0"/>
    <n v="0"/>
    <n v="0"/>
    <n v="0"/>
    <n v="0"/>
    <n v="0"/>
    <n v="0"/>
    <n v="0"/>
    <s v="N"/>
    <n v="0"/>
  </r>
  <r>
    <x v="2"/>
    <s v="IT"/>
    <s v="F.10017"/>
    <s v="CAP-OPERATIONAL INFRASTRUCTURE"/>
    <s v="F.10017.09"/>
    <s v="SECURITY INFRASTRUCTURE"/>
    <s v="F.10017.09.05"/>
    <s v="SECURITY SYSTEM LICENSE GROWTH"/>
    <s v="F.10017.09.05.01"/>
    <x v="160"/>
    <x v="0"/>
    <n v="1235"/>
    <s v="William W Lidster"/>
    <x v="0"/>
    <s v="REL  SETC  //  INIT"/>
    <s v="1CORP20000"/>
    <x v="0"/>
    <s v="2CORP80000"/>
    <x v="8"/>
    <s v="3CORP82000"/>
    <x v="39"/>
    <s v="1DRIV43000"/>
    <s v="IT Operational"/>
    <s v="2DRIV43000"/>
    <s v="Growth"/>
    <n v="0"/>
    <n v="100000"/>
    <n v="100000"/>
    <n v="100000"/>
    <n v="0"/>
    <n v="0"/>
    <n v="0"/>
    <n v="0"/>
    <n v="0"/>
    <n v="0"/>
    <n v="0"/>
    <n v="0"/>
    <n v="0"/>
    <n v="0"/>
    <n v="0"/>
    <n v="0"/>
    <n v="0"/>
    <n v="0"/>
    <n v="0"/>
    <n v="0"/>
    <n v="0"/>
    <s v="N"/>
    <n v="0"/>
  </r>
  <r>
    <x v="2"/>
    <s v="IT"/>
    <s v="F.10017"/>
    <s v="CAP-OPERATIONAL INFRASTRUCTURE"/>
    <s v="F.10017.09"/>
    <s v="SECURITY INFRASTRUCTURE"/>
    <s v="F.10017.09.06"/>
    <s v="ZONE REFRESH"/>
    <s v="F.10017.09.06.01"/>
    <x v="161"/>
    <x v="0"/>
    <n v="1210"/>
    <s v="Gerald (Jerry) E VanCorbach"/>
    <x v="0"/>
    <s v="REL  SETC  //  NOPH"/>
    <s v="1CORP20000"/>
    <x v="0"/>
    <s v="2CORP80000"/>
    <x v="8"/>
    <s v="3CORP82000"/>
    <x v="39"/>
    <s v="1DRIV43000"/>
    <s v="IT Operational"/>
    <s v="2DRIV43300"/>
    <s v="Technology Refresh"/>
    <n v="0"/>
    <n v="0"/>
    <n v="-8250"/>
    <n v="-8148.23"/>
    <n v="8148.23"/>
    <n v="0"/>
    <n v="0"/>
    <n v="0"/>
    <n v="0"/>
    <n v="0"/>
    <n v="0"/>
    <n v="0"/>
    <n v="0"/>
    <n v="0"/>
    <n v="0"/>
    <n v="0"/>
    <n v="0"/>
    <n v="0"/>
    <n v="8148.23"/>
    <n v="0"/>
    <n v="0"/>
    <s v="N"/>
    <n v="0"/>
  </r>
  <r>
    <x v="2"/>
    <s v="IT"/>
    <s v="F.10017"/>
    <s v="CAP-OPERATIONAL INFRASTRUCTURE"/>
    <s v="F.10017.10"/>
    <s v="SERVER"/>
    <s v="F.10017.10.03"/>
    <s v="ANNUAL SERVER VIRTUALIZATION GROWTH"/>
    <s v="F.10017.10.03.01"/>
    <x v="162"/>
    <x v="0"/>
    <n v="1213"/>
    <s v="Jason L Shamp"/>
    <x v="0"/>
    <s v="REL  SETC  //  NOPH"/>
    <s v="1CORP20000"/>
    <x v="0"/>
    <s v="2CORP80000"/>
    <x v="8"/>
    <s v="3CORP82000"/>
    <x v="39"/>
    <s v="1DRIV43000"/>
    <s v="IT Operational"/>
    <s v="2DRIV43000"/>
    <s v="Growth"/>
    <n v="0"/>
    <n v="0"/>
    <n v="0"/>
    <n v="0"/>
    <n v="0"/>
    <n v="0"/>
    <n v="0"/>
    <n v="0"/>
    <n v="0"/>
    <n v="0"/>
    <n v="0"/>
    <n v="0"/>
    <n v="0"/>
    <n v="0"/>
    <n v="0"/>
    <n v="0"/>
    <n v="0"/>
    <n v="0"/>
    <n v="0"/>
    <n v="0"/>
    <n v="0"/>
    <s v="N"/>
    <n v="0"/>
  </r>
  <r>
    <x v="2"/>
    <s v="IT"/>
    <s v="F.10017"/>
    <s v="CAP-OPERATIONAL INFRASTRUCTURE"/>
    <s v="F.10017.10"/>
    <s v="SERVER"/>
    <s v="F.10017.10.03"/>
    <s v="ANNUAL SERVER VIRTUALIZATION GROWTH"/>
    <s v="F.10017.10.03.02"/>
    <x v="163"/>
    <x v="0"/>
    <n v="1238"/>
    <s v="Jason Wilcox"/>
    <x v="0"/>
    <s v="REL  SETC  //  INIT"/>
    <s v="1CORP20000"/>
    <x v="0"/>
    <s v="2CORP80000"/>
    <x v="8"/>
    <s v="3CORP82000"/>
    <x v="39"/>
    <s v="1DRIV43000"/>
    <s v="IT Operational"/>
    <s v="2DRIV43000"/>
    <s v="Growth"/>
    <n v="0"/>
    <n v="200000"/>
    <n v="200000"/>
    <n v="200000"/>
    <n v="0"/>
    <n v="0"/>
    <n v="0"/>
    <n v="0"/>
    <n v="0"/>
    <n v="0"/>
    <n v="0"/>
    <n v="0"/>
    <n v="0"/>
    <n v="0"/>
    <n v="0"/>
    <n v="0"/>
    <n v="0"/>
    <n v="0"/>
    <n v="0"/>
    <n v="0"/>
    <n v="0"/>
    <s v="N"/>
    <n v="0"/>
  </r>
  <r>
    <x v="2"/>
    <s v="IT"/>
    <s v="F.10017"/>
    <s v="CAP-OPERATIONAL INFRASTRUCTURE"/>
    <s v="F.10017.10"/>
    <s v="SERVER"/>
    <s v="F.10017.10.05"/>
    <s v="ANNUAL VIRTUAL DESKTOP GROWTH"/>
    <s v="F.10017.10.05.01"/>
    <x v="164"/>
    <x v="0"/>
    <n v="1213"/>
    <s v="Jason L Shamp"/>
    <x v="0"/>
    <s v="REL  SETC  //  NOPH"/>
    <s v="1CORP20000"/>
    <x v="0"/>
    <s v="2CORP80000"/>
    <x v="8"/>
    <s v="3CORP82000"/>
    <x v="39"/>
    <s v="1DRIV43000"/>
    <s v="IT Operational"/>
    <s v="2DRIV43000"/>
    <s v="Growth"/>
    <n v="0"/>
    <n v="0"/>
    <n v="0"/>
    <n v="0"/>
    <n v="0"/>
    <n v="0"/>
    <n v="0"/>
    <n v="0"/>
    <n v="0"/>
    <n v="0"/>
    <n v="0"/>
    <n v="0"/>
    <n v="0"/>
    <n v="0"/>
    <n v="0"/>
    <n v="0"/>
    <n v="0"/>
    <n v="0"/>
    <n v="0"/>
    <n v="0"/>
    <n v="0"/>
    <s v="N"/>
    <n v="0"/>
  </r>
  <r>
    <x v="2"/>
    <s v="IT"/>
    <s v="F.10017"/>
    <s v="CAP-OPERATIONAL INFRASTRUCTURE"/>
    <s v="F.10017.10"/>
    <s v="SERVER"/>
    <s v="F.10017.10.06"/>
    <s v="ANNUAL WINDOWS SERVER REFRESH"/>
    <s v="F.10017.10.06.01"/>
    <x v="165"/>
    <x v="0"/>
    <n v="1213"/>
    <s v="Jason L Shamp"/>
    <x v="0"/>
    <s v="REL  SETC  //  NOPH"/>
    <s v="1CORP20000"/>
    <x v="0"/>
    <s v="2CORP80000"/>
    <x v="8"/>
    <s v="3CORP82000"/>
    <x v="39"/>
    <s v="1DRIV43000"/>
    <s v="IT Operational"/>
    <s v="2DRIV43300"/>
    <s v="Technology Refresh"/>
    <n v="0"/>
    <n v="0"/>
    <n v="0"/>
    <n v="0"/>
    <n v="0"/>
    <n v="0"/>
    <n v="0"/>
    <n v="0"/>
    <n v="0"/>
    <n v="0"/>
    <n v="0"/>
    <n v="0"/>
    <n v="0"/>
    <n v="0"/>
    <n v="0"/>
    <n v="0"/>
    <n v="0"/>
    <n v="0"/>
    <n v="0"/>
    <n v="0"/>
    <n v="0"/>
    <s v="N"/>
    <n v="0"/>
  </r>
  <r>
    <x v="2"/>
    <s v="IT"/>
    <s v="F.10017"/>
    <s v="CAP-OPERATIONAL INFRASTRUCTURE"/>
    <s v="F.10017.10"/>
    <s v="SERVER"/>
    <s v="F.10017.10.06"/>
    <s v="ANNUAL WINDOWS SERVER REFRESH"/>
    <s v="F.10017.10.06.02"/>
    <x v="166"/>
    <x v="0"/>
    <n v="1238"/>
    <s v="Jason Wilcox"/>
    <x v="0"/>
    <s v="REL  SETC  //  INIT"/>
    <s v="1CORP20000"/>
    <x v="0"/>
    <s v="2CORP80000"/>
    <x v="8"/>
    <s v="3CORP82000"/>
    <x v="39"/>
    <s v="1DRIV43000"/>
    <s v="IT Operational"/>
    <s v="2DRIV43300"/>
    <s v="Technology Refresh"/>
    <n v="0"/>
    <n v="600000"/>
    <n v="9018695.6199999992"/>
    <n v="200000"/>
    <n v="400000"/>
    <n v="0"/>
    <n v="0"/>
    <n v="0"/>
    <n v="0"/>
    <n v="0"/>
    <n v="0"/>
    <n v="0"/>
    <n v="0"/>
    <n v="0"/>
    <n v="0"/>
    <n v="0"/>
    <n v="0"/>
    <n v="0"/>
    <n v="400000"/>
    <n v="0"/>
    <n v="0"/>
    <s v="N"/>
    <n v="0"/>
  </r>
  <r>
    <x v="2"/>
    <s v="IT"/>
    <s v="F.10017"/>
    <s v="CAP-OPERATIONAL INFRASTRUCTURE"/>
    <s v="F.10017.10"/>
    <s v="SERVER"/>
    <s v="F.10017.10.07"/>
    <s v="EXCHANGE UPGRADE"/>
    <s v="F.10017.10.07.01"/>
    <x v="167"/>
    <x v="0"/>
    <n v="1213"/>
    <s v="Jason L Shamp"/>
    <x v="0"/>
    <s v="REL  SETC  //  INIT"/>
    <s v="1CORP20000"/>
    <x v="0"/>
    <s v="2CORP80000"/>
    <x v="8"/>
    <s v="3CORP82000"/>
    <x v="39"/>
    <s v="1DRIV43000"/>
    <s v="IT Operational"/>
    <s v="2DRIV43300"/>
    <s v="Technology Refresh"/>
    <n v="0"/>
    <n v="300000"/>
    <n v="1353.61"/>
    <n v="9952.7800000000007"/>
    <n v="290047.21999999997"/>
    <n v="0"/>
    <n v="0"/>
    <n v="0"/>
    <n v="0"/>
    <n v="0"/>
    <n v="0"/>
    <n v="0"/>
    <n v="0"/>
    <n v="0"/>
    <n v="0"/>
    <n v="0"/>
    <n v="0"/>
    <n v="0"/>
    <n v="290047.21999999997"/>
    <n v="0"/>
    <n v="0"/>
    <s v="N"/>
    <n v="0"/>
  </r>
  <r>
    <x v="2"/>
    <s v="IT"/>
    <s v="F.10017"/>
    <s v="CAP-OPERATIONAL INFRASTRUCTURE"/>
    <s v="F.10017.10"/>
    <s v="SERVER"/>
    <s v="F.10017.10.08"/>
    <s v="MOVE IT CENTRAL IN DR"/>
    <s v="F.10017.10.08.01"/>
    <x v="168"/>
    <x v="0"/>
    <n v="1238"/>
    <s v="Jason Wilcox"/>
    <x v="0"/>
    <s v="REL  SETC  //  INIT"/>
    <s v="1CORP20000"/>
    <x v="0"/>
    <s v="2CORP80000"/>
    <x v="8"/>
    <s v="3CORP82000"/>
    <x v="39"/>
    <s v="1DRIV43000"/>
    <s v="IT Operational"/>
    <s v="2DRIV43300"/>
    <s v="Technology Refresh"/>
    <n v="0"/>
    <n v="20000"/>
    <n v="45245"/>
    <n v="20000"/>
    <n v="0"/>
    <n v="0"/>
    <n v="0"/>
    <n v="0"/>
    <n v="0"/>
    <n v="0"/>
    <n v="0"/>
    <n v="0"/>
    <n v="0"/>
    <n v="0"/>
    <n v="0"/>
    <n v="0"/>
    <n v="0"/>
    <n v="0"/>
    <n v="0"/>
    <n v="0"/>
    <n v="0"/>
    <s v="N"/>
    <n v="0"/>
  </r>
  <r>
    <x v="2"/>
    <s v="IT"/>
    <s v="F.10017"/>
    <s v="CAP-OPERATIONAL INFRASTRUCTURE"/>
    <s v="F.10017.10"/>
    <s v="SERVER"/>
    <s v="F.10017.10.09"/>
    <s v="REFRESH OF REMOTE SITE INFRASTRUCTURE"/>
    <s v="F.10017.10.09.01"/>
    <x v="169"/>
    <x v="0"/>
    <n v="1213"/>
    <s v="Jason L Shamp"/>
    <x v="0"/>
    <s v="REL  SETC  //  INIT"/>
    <s v="1CORP20000"/>
    <x v="0"/>
    <s v="2CORP80000"/>
    <x v="8"/>
    <s v="3CORP82000"/>
    <x v="39"/>
    <s v="1DRIV43000"/>
    <s v="IT Operational"/>
    <s v="2DRIV43300"/>
    <s v="Technology Refresh"/>
    <n v="0"/>
    <n v="0"/>
    <n v="0"/>
    <n v="0"/>
    <n v="0"/>
    <n v="0"/>
    <n v="0"/>
    <n v="0"/>
    <n v="0"/>
    <n v="0"/>
    <n v="0"/>
    <n v="0"/>
    <n v="0"/>
    <n v="0"/>
    <n v="0"/>
    <n v="0"/>
    <n v="0"/>
    <n v="0"/>
    <n v="0"/>
    <n v="0"/>
    <n v="0"/>
    <s v="N"/>
    <n v="0"/>
  </r>
  <r>
    <x v="2"/>
    <s v="IT"/>
    <s v="F.10017"/>
    <s v="CAP-OPERATIONAL INFRASTRUCTURE"/>
    <s v="F.10017.10"/>
    <s v="SERVER"/>
    <s v="F.10017.10.10"/>
    <s v="SCCM HARDWARE REFRESH"/>
    <s v="F.10017.10.10.01"/>
    <x v="170"/>
    <x v="0"/>
    <n v="1213"/>
    <s v="Jason L Shamp"/>
    <x v="0"/>
    <s v="REL  SETC  //  INIT"/>
    <s v="1CORP20000"/>
    <x v="0"/>
    <s v="2CORP80000"/>
    <x v="8"/>
    <s v="3CORP82000"/>
    <x v="39"/>
    <s v="1DRIV43000"/>
    <s v="IT Operational"/>
    <s v="2DRIV43300"/>
    <s v="Technology Refresh"/>
    <n v="0"/>
    <n v="0"/>
    <n v="0"/>
    <n v="0"/>
    <n v="0"/>
    <n v="0"/>
    <n v="0"/>
    <n v="0"/>
    <n v="0"/>
    <n v="0"/>
    <n v="0"/>
    <n v="0"/>
    <n v="0"/>
    <n v="0"/>
    <n v="0"/>
    <n v="0"/>
    <n v="0"/>
    <n v="0"/>
    <n v="0"/>
    <n v="0"/>
    <n v="0"/>
    <s v="N"/>
    <n v="0"/>
  </r>
  <r>
    <x v="2"/>
    <s v="IT"/>
    <s v="F.10017"/>
    <s v="CAP-OPERATIONAL INFRASTRUCTURE"/>
    <s v="F.10017.10"/>
    <s v="SERVER"/>
    <s v="F.10017.10.11"/>
    <s v="SERVER UPGRADE"/>
    <s v="F.10017.10.11.01"/>
    <x v="171"/>
    <x v="0"/>
    <n v="1210"/>
    <s v="Gerald (Jerry) E VanCorbach"/>
    <x v="0"/>
    <s v="REL  SETC  //  EXEC"/>
    <s v="1CORP20000"/>
    <x v="0"/>
    <s v="2CORP80000"/>
    <x v="8"/>
    <s v="3CORP82000"/>
    <x v="39"/>
    <s v="1DRIV43000"/>
    <s v="IT Operational"/>
    <s v="2DRIV43300"/>
    <s v="Technology Refresh"/>
    <n v="0"/>
    <n v="0"/>
    <n v="0"/>
    <n v="0"/>
    <n v="0"/>
    <n v="0"/>
    <n v="0"/>
    <n v="0"/>
    <n v="0"/>
    <n v="0"/>
    <n v="0"/>
    <n v="0"/>
    <n v="0"/>
    <n v="0"/>
    <n v="0"/>
    <n v="0"/>
    <n v="0"/>
    <n v="0"/>
    <n v="0"/>
    <n v="0"/>
    <n v="0"/>
    <s v="N"/>
    <n v="0"/>
  </r>
  <r>
    <x v="2"/>
    <s v="IT"/>
    <s v="F.10017"/>
    <s v="CAP-OPERATIONAL INFRASTRUCTURE"/>
    <s v="F.10017.10"/>
    <s v="SERVER"/>
    <s v="F.10017.10.11"/>
    <s v="SERVER UPGRADE"/>
    <s v="F.10017.10.11.02"/>
    <x v="172"/>
    <x v="0"/>
    <n v="1210"/>
    <s v="Gerald (Jerry) E VanCorbach"/>
    <x v="0"/>
    <s v="REL  SETC  //  CLOS"/>
    <s v="1CORP20000"/>
    <x v="0"/>
    <s v="2CORP80000"/>
    <x v="8"/>
    <s v="3CORP82000"/>
    <x v="39"/>
    <s v="1DRIV43000"/>
    <s v="IT Operational"/>
    <s v="2DRIV43300"/>
    <s v="Technology Refresh"/>
    <n v="0"/>
    <n v="0"/>
    <n v="0"/>
    <n v="0"/>
    <n v="0"/>
    <n v="0"/>
    <n v="0"/>
    <n v="0"/>
    <n v="0"/>
    <n v="0"/>
    <n v="0"/>
    <n v="0"/>
    <n v="0"/>
    <n v="0"/>
    <n v="0"/>
    <n v="0"/>
    <n v="0"/>
    <n v="0"/>
    <n v="0"/>
    <n v="0"/>
    <n v="0"/>
    <s v="N"/>
    <n v="0"/>
  </r>
  <r>
    <x v="2"/>
    <s v="IT"/>
    <s v="F.10017"/>
    <s v="CAP-OPERATIONAL INFRASTRUCTURE"/>
    <s v="F.10017.10"/>
    <s v="SERVER"/>
    <s v="F.10017.10.12"/>
    <s v="PSE@Work-IT"/>
    <s v="F.10017.10.12.01"/>
    <x v="173"/>
    <x v="0"/>
    <n v="1213"/>
    <s v="Jason L Shamp"/>
    <x v="0"/>
    <s v="REL  SETC  //  INIT"/>
    <s v="1CORP20000"/>
    <x v="0"/>
    <s v="2CORP80000"/>
    <x v="8"/>
    <s v="3CORP82000"/>
    <x v="39"/>
    <s v="1DRIV43000"/>
    <s v="IT Operational"/>
    <s v="2DRIV43300"/>
    <s v="Technology Refresh"/>
    <n v="0"/>
    <n v="1000000"/>
    <n v="1122679.3700000001"/>
    <n v="1025006.704603"/>
    <n v="-25006.704602999962"/>
    <n v="0"/>
    <n v="0"/>
    <n v="0"/>
    <n v="0"/>
    <n v="0"/>
    <n v="0"/>
    <n v="0"/>
    <n v="0"/>
    <n v="0"/>
    <n v="0"/>
    <n v="0"/>
    <n v="0"/>
    <n v="0"/>
    <n v="-25006.704602999962"/>
    <n v="0"/>
    <n v="0"/>
    <s v="N"/>
    <n v="0"/>
  </r>
  <r>
    <x v="2"/>
    <s v="IT"/>
    <s v="F.10017"/>
    <s v="CAP-OPERATIONAL INFRASTRUCTURE"/>
    <s v="F.10017.10"/>
    <s v="SERVER"/>
    <s v="F.10017.10.13"/>
    <s v="CLOUD INFRASTRUCTURE BUILD"/>
    <s v="F.10017.10.13.01"/>
    <x v="174"/>
    <x v="0"/>
    <n v="1213"/>
    <s v="Jason L Shamp"/>
    <x v="0"/>
    <s v="REL  SETC  //  INIT"/>
    <s v="1CORP20000"/>
    <x v="0"/>
    <s v="2CORP80000"/>
    <x v="8"/>
    <s v="3CORP82000"/>
    <x v="39"/>
    <s v="1DRIV43000"/>
    <s v="IT Operational"/>
    <s v="2DRIV43300"/>
    <s v="Technology Refresh"/>
    <n v="0"/>
    <n v="500000"/>
    <n v="4399.9399999999996"/>
    <n v="883915.1491840001"/>
    <n v="-383915.1491840001"/>
    <n v="0"/>
    <n v="0"/>
    <n v="0"/>
    <n v="0"/>
    <n v="0"/>
    <n v="0"/>
    <n v="0"/>
    <n v="0"/>
    <n v="0"/>
    <n v="0"/>
    <n v="0"/>
    <n v="0"/>
    <n v="0"/>
    <n v="-383915.1491840001"/>
    <n v="0"/>
    <n v="0"/>
    <s v="N"/>
    <n v="0"/>
  </r>
  <r>
    <x v="2"/>
    <s v="IT"/>
    <s v="F.10017"/>
    <s v="CAP-OPERATIONAL INFRASTRUCTURE"/>
    <s v="F.10017.11"/>
    <s v="STORAGE"/>
    <s v="F.10017.11.01"/>
    <s v="Annual Storage/Backup Growth &amp; Refresh"/>
    <s v="F.10017.11.01.01"/>
    <x v="175"/>
    <x v="0"/>
    <n v="1213"/>
    <s v="Jason L Shamp"/>
    <x v="0"/>
    <s v="REL  SETC  //  NOPH"/>
    <s v="1CORP20000"/>
    <x v="0"/>
    <s v="2CORP80000"/>
    <x v="8"/>
    <s v="3CORP82000"/>
    <x v="39"/>
    <s v="1DRIV43000"/>
    <s v="IT Operational"/>
    <s v="2DRIV43000"/>
    <s v="Growth"/>
    <n v="0"/>
    <n v="0"/>
    <n v="0"/>
    <n v="0"/>
    <n v="0"/>
    <n v="0"/>
    <n v="0"/>
    <n v="0"/>
    <n v="0"/>
    <n v="0"/>
    <n v="0"/>
    <n v="0"/>
    <n v="0"/>
    <n v="0"/>
    <n v="0"/>
    <n v="0"/>
    <n v="0"/>
    <n v="0"/>
    <n v="0"/>
    <n v="0"/>
    <n v="0"/>
    <s v="N"/>
    <n v="0"/>
  </r>
  <r>
    <x v="2"/>
    <s v="IT"/>
    <s v="F.10017"/>
    <s v="CAP-OPERATIONAL INFRASTRUCTURE"/>
    <s v="F.10017.11"/>
    <s v="STORAGE"/>
    <s v="F.10017.11.01"/>
    <s v="Annual Storage/Backup Growth &amp; Refresh"/>
    <s v="F.10017.11.01.02"/>
    <x v="176"/>
    <x v="0"/>
    <n v="1240"/>
    <s v="Todd W Ogilvie"/>
    <x v="0"/>
    <s v="REL  SETC  //  INIT"/>
    <s v="1CORP20000"/>
    <x v="0"/>
    <s v="2CORP80000"/>
    <x v="8"/>
    <s v="3CORP82000"/>
    <x v="39"/>
    <s v="1DRIV43000"/>
    <s v="IT Operational"/>
    <s v="2DRIV43300"/>
    <s v="Technology Refresh"/>
    <n v="30100000"/>
    <n v="2078270"/>
    <n v="1122770"/>
    <n v="842027.7"/>
    <n v="1236242.3"/>
    <n v="30100000"/>
    <n v="0"/>
    <n v="30100000"/>
    <n v="30100000"/>
    <n v="0"/>
    <n v="30100000"/>
    <n v="30100000"/>
    <n v="0"/>
    <n v="30100000"/>
    <n v="30100000"/>
    <n v="0"/>
    <n v="30100000"/>
    <n v="0"/>
    <n v="121636242.3"/>
    <n v="0"/>
    <n v="0"/>
    <s v="N"/>
    <n v="0"/>
  </r>
  <r>
    <x v="2"/>
    <s v="IT"/>
    <s v="F.10017"/>
    <s v="CAP-OPERATIONAL INFRASTRUCTURE"/>
    <s v="F.10017.11"/>
    <s v="STORAGE"/>
    <s v="F.10017.11.02"/>
    <s v="Annual LUNIX AIX Refresh &amp; Growth"/>
    <s v="F.10017.11.02.01"/>
    <x v="177"/>
    <x v="0"/>
    <n v="1213"/>
    <s v="Jason L Shamp"/>
    <x v="0"/>
    <s v="REL  SETC  //  NOPH"/>
    <s v="1CORP20000"/>
    <x v="0"/>
    <s v="2CORP80000"/>
    <x v="8"/>
    <s v="3CORP82000"/>
    <x v="39"/>
    <s v="1DRIV43000"/>
    <s v="IT Operational"/>
    <s v="2DRIV43000"/>
    <s v="Growth"/>
    <n v="0"/>
    <n v="0"/>
    <n v="0"/>
    <n v="0"/>
    <n v="0"/>
    <n v="0"/>
    <n v="0"/>
    <n v="0"/>
    <n v="0"/>
    <n v="0"/>
    <n v="0"/>
    <n v="0"/>
    <n v="0"/>
    <n v="0"/>
    <n v="0"/>
    <n v="0"/>
    <n v="0"/>
    <n v="0"/>
    <n v="0"/>
    <n v="0"/>
    <n v="0"/>
    <s v="N"/>
    <n v="0"/>
  </r>
  <r>
    <x v="2"/>
    <s v="IT"/>
    <s v="F.10017"/>
    <s v="CAP-OPERATIONAL INFRASTRUCTURE"/>
    <s v="F.10017.11"/>
    <s v="STORAGE"/>
    <s v="F.10017.11.02"/>
    <s v="Annual LUNIX AIX Refresh &amp; Growth"/>
    <s v="F.10017.11.02.02"/>
    <x v="178"/>
    <x v="0"/>
    <n v="1240"/>
    <s v="Todd W Ogilvie"/>
    <x v="0"/>
    <s v="REL  SETC  //  INIT"/>
    <s v="1CORP20000"/>
    <x v="0"/>
    <s v="2CORP80000"/>
    <x v="8"/>
    <s v="3CORP82000"/>
    <x v="39"/>
    <s v="1DRIV43000"/>
    <s v="IT Operational"/>
    <s v="2DRIV43300"/>
    <s v="Technology Refresh"/>
    <n v="0"/>
    <n v="500000"/>
    <n v="499999.5"/>
    <n v="0"/>
    <n v="500000"/>
    <n v="0"/>
    <n v="0"/>
    <n v="0"/>
    <n v="0"/>
    <n v="0"/>
    <n v="0"/>
    <n v="0"/>
    <n v="0"/>
    <n v="0"/>
    <n v="0"/>
    <n v="0"/>
    <n v="0"/>
    <n v="0"/>
    <n v="500000"/>
    <n v="0"/>
    <n v="0"/>
    <s v="N"/>
    <n v="0"/>
  </r>
  <r>
    <x v="2"/>
    <s v="IT"/>
    <s v="F.10017"/>
    <s v="CAP-OPERATIONAL INFRASTRUCTURE"/>
    <s v="F.10017.12"/>
    <s v="TELECOM"/>
    <s v="F.10017.12.01"/>
    <s v="ANNUAL FIBER REFRESH"/>
    <s v="F.10017.12.01.01"/>
    <x v="179"/>
    <x v="0"/>
    <n v="1244"/>
    <s v="Brad H Stevenson"/>
    <x v="0"/>
    <s v="REL  SETC  //  INIT"/>
    <s v="1CORP20000"/>
    <x v="0"/>
    <s v="2CORP80000"/>
    <x v="8"/>
    <s v="3CORP82000"/>
    <x v="39"/>
    <s v="1DRIV43000"/>
    <s v="IT Operational"/>
    <s v="2DRIV43300"/>
    <s v="Technology Refresh"/>
    <n v="0"/>
    <n v="525000"/>
    <n v="435225.52"/>
    <n v="450874.35699999984"/>
    <n v="74125.643000000156"/>
    <n v="0"/>
    <n v="0"/>
    <n v="0"/>
    <n v="0"/>
    <n v="0"/>
    <n v="0"/>
    <n v="0"/>
    <n v="0"/>
    <n v="0"/>
    <n v="0"/>
    <n v="0"/>
    <n v="0"/>
    <n v="0"/>
    <n v="74125.643000000156"/>
    <n v="0"/>
    <n v="0"/>
    <s v="N"/>
    <n v="0"/>
  </r>
  <r>
    <x v="2"/>
    <s v="IT"/>
    <s v="F.10017"/>
    <s v="CAP-OPERATIONAL INFRASTRUCTURE"/>
    <s v="F.10017.12"/>
    <s v="TELECOM"/>
    <s v="F.10017.12.02"/>
    <s v="ANNUAL FIBER SMALL PROJECTS"/>
    <s v="F.10017.12.02.01"/>
    <x v="180"/>
    <x v="0"/>
    <n v="1215"/>
    <s v="Jason R Weber"/>
    <x v="0"/>
    <s v="REL  SETC  //  NOPH"/>
    <s v="1CORP20000"/>
    <x v="0"/>
    <s v="2CORP80000"/>
    <x v="8"/>
    <s v="3CORP82000"/>
    <x v="39"/>
    <s v="1DRIV43000"/>
    <s v="IT Operational"/>
    <s v="2DRIV43300"/>
    <s v="Technology Refresh"/>
    <n v="0"/>
    <n v="0"/>
    <n v="361306.56"/>
    <n v="-12516.54"/>
    <n v="12516.54"/>
    <n v="0"/>
    <n v="0"/>
    <n v="0"/>
    <n v="0"/>
    <n v="0"/>
    <n v="0"/>
    <n v="0"/>
    <n v="0"/>
    <n v="0"/>
    <n v="0"/>
    <n v="0"/>
    <n v="0"/>
    <n v="0"/>
    <n v="12516.54"/>
    <n v="0"/>
    <n v="0"/>
    <s v="N"/>
    <n v="0"/>
  </r>
  <r>
    <x v="2"/>
    <s v="IT"/>
    <s v="F.10017"/>
    <s v="CAP-OPERATIONAL INFRASTRUCTURE"/>
    <s v="F.10017.12"/>
    <s v="TELECOM"/>
    <s v="F.10017.12.03"/>
    <s v="ANNUAL MICROWAVE RADIO REFRESH"/>
    <s v="F.10017.12.03.01"/>
    <x v="181"/>
    <x v="0"/>
    <n v="1244"/>
    <s v="Brad H Stevenson"/>
    <x v="0"/>
    <s v="REL  SETC  //  INIT"/>
    <s v="1CORP20000"/>
    <x v="0"/>
    <s v="2CORP80000"/>
    <x v="8"/>
    <s v="3CORP82000"/>
    <x v="39"/>
    <s v="1DRIV43000"/>
    <s v="IT Operational"/>
    <s v="2DRIV43300"/>
    <s v="Technology Refresh"/>
    <n v="0"/>
    <n v="375000"/>
    <n v="319693.53999999998"/>
    <n v="315945.17070000008"/>
    <n v="59054.829299999925"/>
    <n v="0"/>
    <n v="0"/>
    <n v="0"/>
    <n v="0"/>
    <n v="0"/>
    <n v="0"/>
    <n v="0"/>
    <n v="0"/>
    <n v="0"/>
    <n v="0"/>
    <n v="0"/>
    <n v="0"/>
    <n v="0"/>
    <n v="59054.829299999925"/>
    <n v="0"/>
    <n v="0"/>
    <s v="N"/>
    <n v="0"/>
  </r>
  <r>
    <x v="2"/>
    <s v="IT"/>
    <s v="F.10017"/>
    <s v="CAP-OPERATIONAL INFRASTRUCTURE"/>
    <s v="F.10017.12"/>
    <s v="TELECOM"/>
    <s v="F.10017.12.04"/>
    <s v="ANNUAL RADIO CAPACITY AND GROWTH"/>
    <s v="F.10017.12.04.01"/>
    <x v="182"/>
    <x v="0"/>
    <n v="1215"/>
    <s v="Jason R Weber"/>
    <x v="0"/>
    <s v="REL  SETC  //  NOPH"/>
    <s v="1CORP20000"/>
    <x v="0"/>
    <s v="2CORP80000"/>
    <x v="8"/>
    <s v="3CORP82000"/>
    <x v="39"/>
    <s v="1DRIV43000"/>
    <s v="IT Operational"/>
    <s v="2DRIV43300"/>
    <s v="Technology Refresh"/>
    <n v="0"/>
    <n v="0"/>
    <n v="5279.07"/>
    <n v="15330.315287499998"/>
    <n v="-15330.315287499998"/>
    <n v="0"/>
    <n v="0"/>
    <n v="0"/>
    <n v="0"/>
    <n v="0"/>
    <n v="0"/>
    <n v="0"/>
    <n v="0"/>
    <n v="0"/>
    <n v="0"/>
    <n v="0"/>
    <n v="0"/>
    <n v="0"/>
    <n v="-15330.315287499998"/>
    <n v="0"/>
    <n v="0"/>
    <s v="N"/>
    <n v="0"/>
  </r>
  <r>
    <x v="2"/>
    <s v="IT"/>
    <s v="F.10017"/>
    <s v="CAP-OPERATIONAL INFRASTRUCTURE"/>
    <s v="F.10017.12"/>
    <s v="TELECOM"/>
    <s v="F.10017.12.05"/>
    <s v="ANNUAL RADIO REFRESH"/>
    <s v="F.10017.12.05.01"/>
    <x v="183"/>
    <x v="0"/>
    <n v="1244"/>
    <s v="Brad H Stevenson"/>
    <x v="0"/>
    <s v="REL  SETC  //  INIT"/>
    <s v="1CORP20000"/>
    <x v="0"/>
    <s v="2CORP80000"/>
    <x v="8"/>
    <s v="3CORP82000"/>
    <x v="39"/>
    <s v="1DRIV43000"/>
    <s v="IT Operational"/>
    <s v="2DRIV43300"/>
    <s v="Technology Refresh"/>
    <n v="0"/>
    <n v="325000"/>
    <n v="225989.21"/>
    <n v="225573.94079999998"/>
    <n v="99426.059200000018"/>
    <n v="0"/>
    <n v="0"/>
    <n v="0"/>
    <n v="0"/>
    <n v="0"/>
    <n v="0"/>
    <n v="0"/>
    <n v="0"/>
    <n v="0"/>
    <n v="0"/>
    <n v="0"/>
    <n v="0"/>
    <n v="0"/>
    <n v="99426.059200000018"/>
    <n v="0"/>
    <n v="0"/>
    <s v="N"/>
    <n v="0"/>
  </r>
  <r>
    <x v="2"/>
    <s v="IT"/>
    <s v="F.10017"/>
    <s v="CAP-OPERATIONAL INFRASTRUCTURE"/>
    <s v="F.10017.12"/>
    <s v="TELECOM"/>
    <s v="F.10017.12.06"/>
    <s v="ANNUAL TELECOM EQUIPMENT GROWTH"/>
    <s v="F.10017.12.06.01"/>
    <x v="184"/>
    <x v="0"/>
    <n v="1215"/>
    <s v="Jason R Weber"/>
    <x v="0"/>
    <s v="REL  SETC  //  NOPH"/>
    <s v="1CORP20000"/>
    <x v="0"/>
    <s v="2CORP80000"/>
    <x v="8"/>
    <s v="3CORP82000"/>
    <x v="39"/>
    <s v="1DRIV43000"/>
    <s v="IT Operational"/>
    <s v="2DRIV43300"/>
    <s v="Technology Refresh"/>
    <n v="0"/>
    <n v="0"/>
    <n v="41747.71"/>
    <n v="50475.63"/>
    <n v="-50475.63"/>
    <n v="0"/>
    <n v="0"/>
    <n v="0"/>
    <n v="0"/>
    <n v="0"/>
    <n v="0"/>
    <n v="0"/>
    <n v="0"/>
    <n v="0"/>
    <n v="0"/>
    <n v="0"/>
    <n v="0"/>
    <n v="0"/>
    <n v="-50475.63"/>
    <n v="0"/>
    <n v="0"/>
    <s v="N"/>
    <n v="0"/>
  </r>
  <r>
    <x v="2"/>
    <s v="IT"/>
    <s v="F.10017"/>
    <s v="CAP-OPERATIONAL INFRASTRUCTURE"/>
    <s v="F.10017.12"/>
    <s v="TELECOM"/>
    <s v="F.10017.12.06"/>
    <s v="ANNUAL TELECOM EQUIPMENT GROWTH"/>
    <s v="F.10017.12.06.02"/>
    <x v="185"/>
    <x v="0"/>
    <n v="1215"/>
    <s v="Jason R Weber"/>
    <x v="0"/>
    <s v="REL  SETC  //  INIT"/>
    <s v="1CORP20000"/>
    <x v="0"/>
    <s v="2CORP80000"/>
    <x v="8"/>
    <s v="3CORP82000"/>
    <x v="39"/>
    <s v="1DRIV43000"/>
    <s v="IT Operational"/>
    <s v="2DRIV43300"/>
    <s v="Technology Refresh"/>
    <n v="0"/>
    <n v="155000"/>
    <n v="132390.32999999999"/>
    <n v="69031.850000000006"/>
    <n v="85968.15"/>
    <n v="0"/>
    <n v="0"/>
    <n v="0"/>
    <n v="0"/>
    <n v="0"/>
    <n v="0"/>
    <n v="0"/>
    <n v="0"/>
    <n v="0"/>
    <n v="0"/>
    <n v="0"/>
    <n v="0"/>
    <n v="0"/>
    <n v="85968.15"/>
    <n v="0"/>
    <n v="0"/>
    <s v="N"/>
    <n v="0"/>
  </r>
  <r>
    <x v="2"/>
    <s v="IT"/>
    <s v="F.10017"/>
    <s v="CAP-OPERATIONAL INFRASTRUCTURE"/>
    <s v="F.10017.12"/>
    <s v="TELECOM"/>
    <s v="F.10017.12.08"/>
    <s v="ANNUAL TELECOM NETWORK REFRESH &amp; GROWTH"/>
    <s v="F.10017.12.08.01"/>
    <x v="186"/>
    <x v="0"/>
    <n v="1215"/>
    <s v="Jason R Weber"/>
    <x v="0"/>
    <s v="REL  SETC  //  NOPH"/>
    <s v="1CORP20000"/>
    <x v="0"/>
    <s v="2CORP80000"/>
    <x v="8"/>
    <s v="3CORP82000"/>
    <x v="39"/>
    <s v="1DRIV43000"/>
    <s v="IT Operational"/>
    <s v="2DRIV43300"/>
    <s v="Technology Refresh"/>
    <n v="0"/>
    <n v="0"/>
    <n v="30698.62"/>
    <n v="104395.07170750003"/>
    <n v="-104395.07170750003"/>
    <n v="0"/>
    <n v="0"/>
    <n v="0"/>
    <n v="0"/>
    <n v="0"/>
    <n v="0"/>
    <n v="0"/>
    <n v="0"/>
    <n v="0"/>
    <n v="0"/>
    <n v="0"/>
    <n v="0"/>
    <n v="0"/>
    <n v="-104395.07170750003"/>
    <n v="0"/>
    <n v="0"/>
    <s v="N"/>
    <n v="0"/>
  </r>
  <r>
    <x v="2"/>
    <s v="IT"/>
    <s v="F.10017"/>
    <s v="CAP-OPERATIONAL INFRASTRUCTURE"/>
    <s v="F.10017.12"/>
    <s v="TELECOM"/>
    <s v="F.10017.12.08"/>
    <s v="ANNUAL TELECOM NETWORK REFRESH &amp; GROWTH"/>
    <s v="F.10017.12.08.02"/>
    <x v="187"/>
    <x v="0"/>
    <n v="1244"/>
    <s v="Brad H Stevenson"/>
    <x v="0"/>
    <s v="REL  SETC  //  INIT"/>
    <s v="1CORP20000"/>
    <x v="0"/>
    <s v="2CORP80000"/>
    <x v="8"/>
    <s v="3CORP82000"/>
    <x v="39"/>
    <s v="1DRIV43000"/>
    <s v="IT Operational"/>
    <s v="2DRIV43300"/>
    <s v="Technology Refresh"/>
    <n v="0"/>
    <n v="300000"/>
    <n v="255320.79"/>
    <n v="133965.24500000002"/>
    <n v="166034.75499999998"/>
    <n v="0"/>
    <n v="0"/>
    <n v="0"/>
    <n v="0"/>
    <n v="0"/>
    <n v="0"/>
    <n v="0"/>
    <n v="0"/>
    <n v="0"/>
    <n v="0"/>
    <n v="0"/>
    <n v="0"/>
    <n v="0"/>
    <n v="166034.75499999998"/>
    <n v="0"/>
    <n v="0"/>
    <s v="N"/>
    <n v="0"/>
  </r>
  <r>
    <x v="2"/>
    <s v="IT"/>
    <s v="F.10017"/>
    <s v="CAP-OPERATIONAL INFRASTRUCTURE"/>
    <s v="F.10017.12"/>
    <s v="TELECOM"/>
    <s v="F.10017.12.09"/>
    <s v="ANNUAL TEST EQUIPMENT REFRESH"/>
    <s v="F.10017.12.09.01"/>
    <x v="188"/>
    <x v="0"/>
    <n v="1215"/>
    <s v="Jason R Weber"/>
    <x v="0"/>
    <s v="REL  SETC  //  NOPH"/>
    <s v="1CORP20000"/>
    <x v="0"/>
    <s v="2CORP80000"/>
    <x v="8"/>
    <s v="3CORP82000"/>
    <x v="39"/>
    <s v="1DRIV43000"/>
    <s v="IT Operational"/>
    <s v="2DRIV43300"/>
    <s v="Technology Refresh"/>
    <n v="0"/>
    <n v="0"/>
    <n v="22116.93"/>
    <n v="34093.229999999996"/>
    <n v="-34093.229999999996"/>
    <n v="0"/>
    <n v="0"/>
    <n v="0"/>
    <n v="0"/>
    <n v="0"/>
    <n v="0"/>
    <n v="0"/>
    <n v="0"/>
    <n v="0"/>
    <n v="0"/>
    <n v="0"/>
    <n v="0"/>
    <n v="0"/>
    <n v="-34093.229999999996"/>
    <n v="0"/>
    <n v="0"/>
    <s v="N"/>
    <n v="0"/>
  </r>
  <r>
    <x v="2"/>
    <s v="IT"/>
    <s v="F.10017"/>
    <s v="CAP-OPERATIONAL INFRASTRUCTURE"/>
    <s v="F.10017.12"/>
    <s v="TELECOM"/>
    <s v="F.10017.12.09"/>
    <s v="ANNUAL TEST EQUIPMENT REFRESH"/>
    <s v="F.10017.12.09.02"/>
    <x v="189"/>
    <x v="0"/>
    <n v="1215"/>
    <s v="Jason R Weber"/>
    <x v="0"/>
    <s v="REL  SETC  //  INIT"/>
    <s v="1CORP20000"/>
    <x v="0"/>
    <s v="2CORP80000"/>
    <x v="8"/>
    <s v="3CORP82000"/>
    <x v="39"/>
    <s v="1DRIV43000"/>
    <s v="IT Operational"/>
    <s v="2DRIV43300"/>
    <s v="Technology Refresh"/>
    <n v="0"/>
    <n v="100000"/>
    <n v="85293.46"/>
    <n v="51141.2"/>
    <n v="48858.8"/>
    <n v="0"/>
    <n v="0"/>
    <n v="0"/>
    <n v="0"/>
    <n v="0"/>
    <n v="0"/>
    <n v="0"/>
    <n v="0"/>
    <n v="0"/>
    <n v="0"/>
    <n v="0"/>
    <n v="0"/>
    <n v="0"/>
    <n v="48858.8"/>
    <n v="0"/>
    <n v="0"/>
    <s v="N"/>
    <n v="0"/>
  </r>
  <r>
    <x v="2"/>
    <s v="IT"/>
    <s v="F.10017"/>
    <s v="CAP-OPERATIONAL INFRASTRUCTURE"/>
    <s v="F.10017.12"/>
    <s v="TELECOM"/>
    <s v="F.10017.12.10"/>
    <s v="BALDI TO WHITE RIVER MW UPGRADE"/>
    <s v="F.10017.12.10.01"/>
    <x v="190"/>
    <x v="0"/>
    <n v="1215"/>
    <s v="Jason R Weber"/>
    <x v="0"/>
    <s v="REL  SETC  //  EXEC"/>
    <s v="1CORP20000"/>
    <x v="0"/>
    <s v="2CORP80000"/>
    <x v="8"/>
    <s v="3CORP82000"/>
    <x v="39"/>
    <s v="1DRIV43000"/>
    <s v="IT Operational"/>
    <s v="2DRIV43300"/>
    <s v="Technology Refresh"/>
    <n v="0"/>
    <n v="0"/>
    <n v="143.18"/>
    <n v="260.46000000000004"/>
    <n v="-260.46000000000004"/>
    <n v="0"/>
    <n v="0"/>
    <n v="0"/>
    <n v="0"/>
    <n v="0"/>
    <n v="0"/>
    <n v="0"/>
    <n v="0"/>
    <n v="0"/>
    <n v="0"/>
    <n v="0"/>
    <n v="0"/>
    <n v="0"/>
    <n v="-260.46000000000004"/>
    <n v="0"/>
    <n v="0"/>
    <s v="N"/>
    <n v="0"/>
  </r>
  <r>
    <x v="2"/>
    <s v="IT"/>
    <s v="F.10017"/>
    <s v="CAP-OPERATIONAL INFRASTRUCTURE"/>
    <s v="F.10017.12"/>
    <s v="TELECOM"/>
    <s v="F.10017.12.11"/>
    <s v="CHANNEL BANK GROWTH AND REFRESH"/>
    <s v="F.10017.12.11.01"/>
    <x v="191"/>
    <x v="0"/>
    <n v="1244"/>
    <s v="Brad H Stevenson"/>
    <x v="0"/>
    <s v="REL  SETC  //  INIT"/>
    <s v="1CORP20000"/>
    <x v="0"/>
    <s v="2CORP80000"/>
    <x v="8"/>
    <s v="3CORP82000"/>
    <x v="39"/>
    <s v="1DRIV43000"/>
    <s v="IT Operational"/>
    <s v="2DRIV43300"/>
    <s v="Technology Refresh"/>
    <n v="0"/>
    <n v="400000"/>
    <n v="393620.51"/>
    <n v="389575.86785000004"/>
    <n v="10424.132149999961"/>
    <n v="0"/>
    <n v="0"/>
    <n v="0"/>
    <n v="0"/>
    <n v="0"/>
    <n v="0"/>
    <n v="0"/>
    <n v="0"/>
    <n v="0"/>
    <n v="0"/>
    <n v="0"/>
    <n v="0"/>
    <n v="0"/>
    <n v="10424.132149999961"/>
    <n v="0"/>
    <n v="0"/>
    <s v="N"/>
    <n v="0"/>
  </r>
  <r>
    <x v="2"/>
    <s v="IT"/>
    <s v="F.10017"/>
    <s v="CAP-OPERATIONAL INFRASTRUCTURE"/>
    <s v="F.10017.12"/>
    <s v="TELECOM"/>
    <s v="F.10017.12.12"/>
    <s v="CISCO UPGRADE"/>
    <s v="F.10017.12.12.01"/>
    <x v="192"/>
    <x v="0"/>
    <n v="1210"/>
    <s v="Gerald (Jerry) E VanCorbach"/>
    <x v="0"/>
    <s v="REL  SETC  //  EXEC"/>
    <s v="1CORP20000"/>
    <x v="0"/>
    <s v="2CORP80000"/>
    <x v="8"/>
    <s v="3CORP82000"/>
    <x v="39"/>
    <s v="1DRIV43000"/>
    <s v="IT Operational"/>
    <s v="2DRIV43300"/>
    <s v="Technology Refresh"/>
    <n v="0"/>
    <n v="0"/>
    <n v="0"/>
    <n v="0"/>
    <n v="0"/>
    <n v="0"/>
    <n v="0"/>
    <n v="0"/>
    <n v="0"/>
    <n v="0"/>
    <n v="0"/>
    <n v="0"/>
    <n v="0"/>
    <n v="0"/>
    <n v="0"/>
    <n v="0"/>
    <n v="0"/>
    <n v="0"/>
    <n v="0"/>
    <n v="0"/>
    <n v="0"/>
    <s v="N"/>
    <n v="0"/>
  </r>
  <r>
    <x v="2"/>
    <s v="IT"/>
    <s v="F.10017"/>
    <s v="CAP-OPERATIONAL INFRASTRUCTURE"/>
    <s v="F.10017.12"/>
    <s v="TELECOM"/>
    <s v="F.10017.12.13"/>
    <s v="Zetron Data Base"/>
    <s v="F.10017.12.13.01"/>
    <x v="193"/>
    <x v="0"/>
    <n v="1215"/>
    <s v="Jason R Weber"/>
    <x v="0"/>
    <s v="REL  SETC  //  EXEC"/>
    <s v="1CORP20000"/>
    <x v="0"/>
    <s v="2CORP80000"/>
    <x v="8"/>
    <s v="3CORP82000"/>
    <x v="39"/>
    <s v="1DRIV43000"/>
    <s v="IT Operational"/>
    <s v="2DRIV43300"/>
    <s v="Technology Refresh"/>
    <n v="0"/>
    <n v="0"/>
    <n v="1843.27"/>
    <n v="1901.91"/>
    <n v="-1901.91"/>
    <n v="0"/>
    <n v="0"/>
    <n v="0"/>
    <n v="0"/>
    <n v="0"/>
    <n v="0"/>
    <n v="0"/>
    <n v="0"/>
    <n v="0"/>
    <n v="0"/>
    <n v="0"/>
    <n v="0"/>
    <n v="0"/>
    <n v="-1901.91"/>
    <n v="0"/>
    <n v="0"/>
    <s v="N"/>
    <n v="0"/>
  </r>
  <r>
    <x v="2"/>
    <s v="IT"/>
    <s v="F.10017"/>
    <s v="CAP-OPERATIONAL INFRASTRUCTURE"/>
    <s v="F.10017.12"/>
    <s v="TELECOM"/>
    <s v="F.10017.12.14"/>
    <s v="FIBER NETWORK UPGRADE"/>
    <s v="F.10017.12.14.01"/>
    <x v="194"/>
    <x v="0"/>
    <n v="1215"/>
    <s v="Jason R Weber"/>
    <x v="0"/>
    <s v="REL  SETC  //  EXEC"/>
    <s v="1CORP20000"/>
    <x v="0"/>
    <s v="2CORP80000"/>
    <x v="8"/>
    <s v="3CORP82000"/>
    <x v="39"/>
    <s v="1DRIV43000"/>
    <s v="IT Operational"/>
    <s v="2DRIV43300"/>
    <s v="Technology Refresh"/>
    <n v="0"/>
    <n v="0"/>
    <n v="3304.6"/>
    <n v="6364.0404624999974"/>
    <n v="-6364.0404624999974"/>
    <n v="0"/>
    <n v="0"/>
    <n v="0"/>
    <n v="0"/>
    <n v="0"/>
    <n v="0"/>
    <n v="0"/>
    <n v="0"/>
    <n v="0"/>
    <n v="0"/>
    <n v="0"/>
    <n v="0"/>
    <n v="0"/>
    <n v="-6364.0404624999974"/>
    <n v="0"/>
    <n v="0"/>
    <s v="N"/>
    <n v="0"/>
  </r>
  <r>
    <x v="2"/>
    <s v="IT"/>
    <s v="F.10017"/>
    <s v="CAP-OPERATIONAL INFRASTRUCTURE"/>
    <s v="F.10017.12"/>
    <s v="TELECOM"/>
    <s v="F.10017.12.15"/>
    <s v="GAS CIRCUIT RELIABILITY ENHANCEMENT"/>
    <s v="F.10017.12.15.01"/>
    <x v="195"/>
    <x v="0"/>
    <n v="1215"/>
    <s v="Jason R Weber"/>
    <x v="0"/>
    <s v="REL  SETC  //  EXEC"/>
    <s v="1CORP20000"/>
    <x v="0"/>
    <s v="2CORP80000"/>
    <x v="8"/>
    <s v="3CORP82000"/>
    <x v="39"/>
    <s v="1DRIV43000"/>
    <s v="IT Operational"/>
    <s v="2DRIV43300"/>
    <s v="Technology Refresh"/>
    <n v="0"/>
    <n v="0"/>
    <n v="9277.9699999999993"/>
    <n v="11204.26"/>
    <n v="-11204.26"/>
    <n v="0"/>
    <n v="0"/>
    <n v="0"/>
    <n v="0"/>
    <n v="0"/>
    <n v="0"/>
    <n v="0"/>
    <n v="0"/>
    <n v="0"/>
    <n v="0"/>
    <n v="0"/>
    <n v="0"/>
    <n v="0"/>
    <n v="-11204.26"/>
    <n v="0"/>
    <n v="0"/>
    <s v="N"/>
    <n v="0"/>
  </r>
  <r>
    <x v="2"/>
    <s v="IT"/>
    <s v="F.10017"/>
    <s v="CAP-OPERATIONAL INFRASTRUCTURE"/>
    <s v="F.10017.12"/>
    <s v="TELECOM"/>
    <s v="F.10017.12.16"/>
    <s v="Appilcations"/>
    <s v="F.10017.12.16.01"/>
    <x v="196"/>
    <x v="0"/>
    <n v="1213"/>
    <s v="Jason L Shamp"/>
    <x v="0"/>
    <s v="REL  SETC  //  CLOS"/>
    <s v="1CORP20000"/>
    <x v="0"/>
    <s v="2CORP80000"/>
    <x v="8"/>
    <s v="3CORP82000"/>
    <x v="39"/>
    <s v="1DRIV43000"/>
    <s v="IT Operational"/>
    <s v="2DRIV43300"/>
    <s v="Technology Refresh"/>
    <n v="0"/>
    <n v="0"/>
    <n v="-23992.14"/>
    <n v="-23992.14"/>
    <n v="23992.14"/>
    <n v="0"/>
    <n v="0"/>
    <n v="0"/>
    <n v="0"/>
    <n v="0"/>
    <n v="0"/>
    <n v="0"/>
    <n v="0"/>
    <n v="0"/>
    <n v="0"/>
    <n v="0"/>
    <n v="0"/>
    <n v="0"/>
    <n v="23992.14"/>
    <n v="0"/>
    <n v="0"/>
    <s v="N"/>
    <n v="0"/>
  </r>
  <r>
    <x v="2"/>
    <s v="IT"/>
    <s v="F.10017"/>
    <s v="CAP-OPERATIONAL INFRASTRUCTURE"/>
    <s v="F.10017.12"/>
    <s v="TELECOM"/>
    <s v="F.10017.12.17"/>
    <s v="Bellevue Tower MAS"/>
    <s v="F.10017.12.17.01"/>
    <x v="197"/>
    <x v="0"/>
    <n v="1215"/>
    <s v="Jason R Weber"/>
    <x v="0"/>
    <s v="REL  SETC  //  EXEC"/>
    <s v="1CORP20000"/>
    <x v="0"/>
    <s v="2CORP80000"/>
    <x v="8"/>
    <s v="3CORP82000"/>
    <x v="39"/>
    <s v="1DRIV43000"/>
    <s v="IT Operational"/>
    <s v="2DRIV43300"/>
    <s v="Technology Refresh"/>
    <n v="0"/>
    <n v="40000"/>
    <n v="37776.35"/>
    <n v="65453.755799999984"/>
    <n v="-25453.755799999984"/>
    <n v="0"/>
    <n v="0"/>
    <n v="0"/>
    <n v="0"/>
    <n v="0"/>
    <n v="0"/>
    <n v="0"/>
    <n v="0"/>
    <n v="0"/>
    <n v="0"/>
    <n v="0"/>
    <n v="0"/>
    <n v="0"/>
    <n v="-25453.755799999984"/>
    <n v="0"/>
    <n v="0"/>
    <s v="N"/>
    <n v="0"/>
  </r>
  <r>
    <x v="2"/>
    <s v="IT"/>
    <s v="F.10017"/>
    <s v="CAP-OPERATIONAL INFRASTRUCTURE"/>
    <s v="F.10017.12"/>
    <s v="TELECOM"/>
    <s v="F.10017.12.19"/>
    <s v="RADIO UPGRADE"/>
    <s v="F.10017.12.19.02"/>
    <x v="198"/>
    <x v="0"/>
    <n v="1215"/>
    <s v="Jason R Weber"/>
    <x v="0"/>
    <s v="REL  SETC  //  EXEC"/>
    <s v="1CORP20000"/>
    <x v="0"/>
    <s v="2CORP80000"/>
    <x v="8"/>
    <s v="3CORP82000"/>
    <x v="39"/>
    <s v="1DRIV43000"/>
    <s v="IT Operational"/>
    <s v="2DRIV43300"/>
    <s v="Technology Refresh"/>
    <n v="0"/>
    <n v="0"/>
    <n v="13666.4"/>
    <n v="14461.025050000004"/>
    <n v="-14461.025050000004"/>
    <n v="0"/>
    <n v="0"/>
    <n v="0"/>
    <n v="0"/>
    <n v="0"/>
    <n v="0"/>
    <n v="0"/>
    <n v="0"/>
    <n v="0"/>
    <n v="0"/>
    <n v="0"/>
    <n v="0"/>
    <n v="0"/>
    <n v="-14461.025050000004"/>
    <n v="0"/>
    <n v="0"/>
    <s v="N"/>
    <n v="0"/>
  </r>
  <r>
    <x v="2"/>
    <s v="IT"/>
    <s v="F.10017"/>
    <s v="CAP-OPERATIONAL INFRASTRUCTURE"/>
    <s v="F.10017.12"/>
    <s v="TELECOM"/>
    <s v="F.10017.12.20"/>
    <s v="RTU UPGRADE"/>
    <s v="F.10017.12.20.01"/>
    <x v="199"/>
    <x v="0"/>
    <n v="1215"/>
    <s v="Jason R Weber"/>
    <x v="0"/>
    <s v="REL  SETC  //  EXEC"/>
    <s v="1CORP20000"/>
    <x v="0"/>
    <s v="2CORP80000"/>
    <x v="8"/>
    <s v="3CORP82000"/>
    <x v="39"/>
    <s v="1DRIV43000"/>
    <s v="IT Operational"/>
    <s v="2DRIV43300"/>
    <s v="Technology Refresh"/>
    <n v="0"/>
    <n v="0"/>
    <n v="-7085.05"/>
    <n v="-6677.97"/>
    <n v="6677.97"/>
    <n v="0"/>
    <n v="0"/>
    <n v="0"/>
    <n v="0"/>
    <n v="0"/>
    <n v="0"/>
    <n v="0"/>
    <n v="0"/>
    <n v="0"/>
    <n v="0"/>
    <n v="0"/>
    <n v="0"/>
    <n v="0"/>
    <n v="6677.97"/>
    <n v="0"/>
    <n v="0"/>
    <s v="N"/>
    <n v="0"/>
  </r>
  <r>
    <x v="2"/>
    <s v="IT"/>
    <s v="F.10017"/>
    <s v="CAP-OPERATIONAL INFRASTRUCTURE"/>
    <s v="F.10017.12"/>
    <s v="TELECOM"/>
    <s v="F.10017.12.21"/>
    <s v="Goldendale Microwave"/>
    <s v="F.10017.12.21.01"/>
    <x v="200"/>
    <x v="0"/>
    <n v="1215"/>
    <s v="Jason R Weber"/>
    <x v="0"/>
    <s v="REL  SETC  //  NOPH"/>
    <s v="1CORP20000"/>
    <x v="0"/>
    <s v="2CORP80000"/>
    <x v="8"/>
    <s v="3CORP89000"/>
    <x v="35"/>
    <s v="1DRIV43000"/>
    <s v="IT Operational"/>
    <s v="2DRIV43300"/>
    <s v="Technology Refresh"/>
    <n v="0"/>
    <n v="200000"/>
    <n v="214973.15"/>
    <n v="190103.46470349998"/>
    <n v="9896.5352965000202"/>
    <n v="0"/>
    <n v="0"/>
    <n v="0"/>
    <n v="0"/>
    <n v="0"/>
    <n v="0"/>
    <n v="0"/>
    <n v="0"/>
    <n v="0"/>
    <n v="0"/>
    <n v="0"/>
    <n v="0"/>
    <n v="0"/>
    <n v="9896.5352965000202"/>
    <n v="0"/>
    <n v="0"/>
    <s v="N"/>
    <n v="0"/>
  </r>
  <r>
    <x v="2"/>
    <s v="IT"/>
    <s v="F.10017"/>
    <s v="CAP-OPERATIONAL INFRASTRUCTURE"/>
    <s v="F.10017.12"/>
    <s v="TELECOM"/>
    <s v="F.10017.12.22"/>
    <s v="Annual Network Refresh"/>
    <s v="F.10017.12.22.01"/>
    <x v="201"/>
    <x v="0"/>
    <n v="1210"/>
    <s v="Gerald (Jerry) E VanCorbach"/>
    <x v="0"/>
    <s v="REL  SETC  //  INIT"/>
    <s v="1CORP20000"/>
    <x v="0"/>
    <s v="2CORP80000"/>
    <x v="8"/>
    <s v="3CORP82000"/>
    <x v="39"/>
    <s v="1DRIV43000"/>
    <s v="IT Operational"/>
    <s v="2DRIV43300"/>
    <s v="Technology Refresh"/>
    <n v="0"/>
    <n v="0"/>
    <n v="704.65"/>
    <n v="704.65"/>
    <n v="-704.65"/>
    <n v="0"/>
    <n v="0"/>
    <n v="0"/>
    <n v="0"/>
    <n v="0"/>
    <n v="0"/>
    <n v="0"/>
    <n v="0"/>
    <n v="0"/>
    <n v="0"/>
    <n v="0"/>
    <n v="0"/>
    <n v="0"/>
    <n v="-704.65"/>
    <n v="0"/>
    <n v="0"/>
    <s v="N"/>
    <n v="0"/>
  </r>
  <r>
    <x v="2"/>
    <s v="IT"/>
    <s v="F.10017"/>
    <s v="CAP-OPERATIONAL INFRASTRUCTURE"/>
    <s v="F.10017.12"/>
    <s v="TELECOM"/>
    <s v="F.10017.12.22"/>
    <s v="Annual Network Refresh"/>
    <s v="F.10017.12.22.02"/>
    <x v="202"/>
    <x v="0"/>
    <n v="1236"/>
    <s v="William L Mendenhall"/>
    <x v="0"/>
    <s v="REL  SETC  //  INIT"/>
    <s v="1CORP20000"/>
    <x v="0"/>
    <s v="2CORP80000"/>
    <x v="8"/>
    <s v="3CORP82000"/>
    <x v="39"/>
    <s v="1DRIV43000"/>
    <s v="IT Operational"/>
    <s v="2DRIV43300"/>
    <s v="Technology Refresh"/>
    <n v="0"/>
    <n v="760000"/>
    <n v="531255.93000000005"/>
    <n v="530075.95450399991"/>
    <n v="229924.04549600009"/>
    <n v="0"/>
    <n v="0"/>
    <n v="0"/>
    <n v="0"/>
    <n v="0"/>
    <n v="0"/>
    <n v="0"/>
    <n v="0"/>
    <n v="0"/>
    <n v="0"/>
    <n v="0"/>
    <n v="0"/>
    <n v="0"/>
    <n v="229924.04549600009"/>
    <n v="0"/>
    <n v="0"/>
    <s v="N"/>
    <n v="0"/>
  </r>
  <r>
    <x v="2"/>
    <s v="IT"/>
    <s v="F.10017"/>
    <s v="CAP-OPERATIONAL INFRASTRUCTURE"/>
    <s v="F.10017.12"/>
    <s v="TELECOM"/>
    <s v="F.10017.12.23"/>
    <s v="Annual Network Growth"/>
    <s v="F.10017.12.23.01"/>
    <x v="203"/>
    <x v="0"/>
    <n v="1210"/>
    <s v="Gerald (Jerry) E VanCorbach"/>
    <x v="0"/>
    <s v="REL  SETC  //  INIT"/>
    <s v="1CORP20000"/>
    <x v="0"/>
    <s v="2CORP80000"/>
    <x v="8"/>
    <s v="3CORP82000"/>
    <x v="39"/>
    <s v="1DRIV43000"/>
    <s v="IT Operational"/>
    <s v="2DRIV43300"/>
    <s v="Technology Refresh"/>
    <n v="0"/>
    <n v="0"/>
    <n v="0"/>
    <n v="0"/>
    <n v="0"/>
    <n v="0"/>
    <n v="0"/>
    <n v="0"/>
    <n v="0"/>
    <n v="0"/>
    <n v="0"/>
    <n v="0"/>
    <n v="0"/>
    <n v="0"/>
    <n v="0"/>
    <n v="0"/>
    <n v="0"/>
    <n v="0"/>
    <n v="0"/>
    <n v="0"/>
    <n v="0"/>
    <s v="N"/>
    <n v="0"/>
  </r>
  <r>
    <x v="2"/>
    <s v="IT"/>
    <s v="F.10017"/>
    <s v="CAP-OPERATIONAL INFRASTRUCTURE"/>
    <s v="F.10017.12"/>
    <s v="TELECOM"/>
    <s v="F.10017.12.23"/>
    <s v="Annual Network Growth"/>
    <s v="F.10017.12.23.02"/>
    <x v="204"/>
    <x v="0"/>
    <n v="1236"/>
    <s v="William L Mendenhall"/>
    <x v="0"/>
    <s v="REL  SETC  //  INIT"/>
    <s v="1CORP20000"/>
    <x v="0"/>
    <s v="2CORP80000"/>
    <x v="8"/>
    <s v="3CORP82000"/>
    <x v="39"/>
    <s v="1DRIV43000"/>
    <s v="IT Operational"/>
    <s v="2DRIV43300"/>
    <s v="Technology Refresh"/>
    <n v="0"/>
    <n v="993000"/>
    <n v="282832.45"/>
    <n v="287279.82568799995"/>
    <n v="705720.17431200005"/>
    <n v="0"/>
    <n v="0"/>
    <n v="0"/>
    <n v="0"/>
    <n v="0"/>
    <n v="0"/>
    <n v="0"/>
    <n v="0"/>
    <n v="0"/>
    <n v="0"/>
    <n v="0"/>
    <n v="0"/>
    <n v="0"/>
    <n v="705720.17431200005"/>
    <n v="0"/>
    <n v="0"/>
    <s v="N"/>
    <n v="0"/>
  </r>
  <r>
    <x v="2"/>
    <s v="IT"/>
    <s v="F.10017"/>
    <s v="CAP-OPERATIONAL INFRASTRUCTURE"/>
    <s v="F.10017.13"/>
    <s v="VOICE"/>
    <s v="F.10017.13.01"/>
    <s v="ANNUAL VOICE EQUIPMENT REFRESH"/>
    <s v="F.10017.13.01.01"/>
    <x v="205"/>
    <x v="0"/>
    <n v="1210"/>
    <s v="Gerald (Jerry) E VanCorbach"/>
    <x v="0"/>
    <s v="REL  SETC  //  NOPH"/>
    <s v="1CORP20000"/>
    <x v="0"/>
    <s v="2CORP80000"/>
    <x v="8"/>
    <s v="3CORP82000"/>
    <x v="39"/>
    <s v="1DRIV43000"/>
    <s v="IT Operational"/>
    <s v="2DRIV43300"/>
    <s v="Technology Refresh"/>
    <n v="0"/>
    <n v="0"/>
    <n v="0"/>
    <n v="0"/>
    <n v="0"/>
    <n v="0"/>
    <n v="0"/>
    <n v="0"/>
    <n v="0"/>
    <n v="0"/>
    <n v="0"/>
    <n v="0"/>
    <n v="0"/>
    <n v="0"/>
    <n v="0"/>
    <n v="0"/>
    <n v="0"/>
    <n v="0"/>
    <n v="0"/>
    <n v="0"/>
    <n v="0"/>
    <s v="N"/>
    <n v="0"/>
  </r>
  <r>
    <x v="2"/>
    <s v="IT"/>
    <s v="F.10017"/>
    <s v="CAP-OPERATIONAL INFRASTRUCTURE"/>
    <s v="F.10017.13"/>
    <s v="VOICE"/>
    <s v="F.10017.13.01"/>
    <s v="ANNUAL VOICE EQUIPMENT REFRESH"/>
    <s v="F.10017.13.01.02"/>
    <x v="206"/>
    <x v="0"/>
    <n v="1237"/>
    <s v="James V Burbidge"/>
    <x v="0"/>
    <s v="REL  SETC  //  INIT"/>
    <s v="1CORP20000"/>
    <x v="0"/>
    <s v="2CORP80000"/>
    <x v="8"/>
    <s v="3CORP82000"/>
    <x v="39"/>
    <s v="1DRIV43000"/>
    <s v="IT Operational"/>
    <s v="2DRIV43300"/>
    <s v="Technology Refresh"/>
    <n v="0"/>
    <n v="100000"/>
    <n v="50000"/>
    <n v="78346.05"/>
    <n v="21653.949999999997"/>
    <n v="0"/>
    <n v="0"/>
    <n v="0"/>
    <n v="0"/>
    <n v="0"/>
    <n v="0"/>
    <n v="0"/>
    <n v="0"/>
    <n v="0"/>
    <n v="0"/>
    <n v="0"/>
    <n v="0"/>
    <n v="0"/>
    <n v="21653.949999999997"/>
    <n v="0"/>
    <n v="0"/>
    <s v="N"/>
    <n v="0"/>
  </r>
  <r>
    <x v="2"/>
    <s v="IT"/>
    <s v="F.10017"/>
    <s v="CAP-OPERATIONAL INFRASTRUCTURE"/>
    <s v="F.10017.13"/>
    <s v="VOICE"/>
    <s v="F.10017.13.02"/>
    <s v="ANNUAL VOIP DEPLOYMENT AND REFRESH"/>
    <s v="F.10017.13.02.01"/>
    <x v="207"/>
    <x v="0"/>
    <n v="1210"/>
    <s v="Gerald (Jerry) E VanCorbach"/>
    <x v="0"/>
    <s v="REL  SETC  //  NOPH"/>
    <s v="1CORP20000"/>
    <x v="0"/>
    <s v="2CORP80000"/>
    <x v="8"/>
    <s v="3CORP82000"/>
    <x v="39"/>
    <s v="1DRIV43000"/>
    <s v="IT Operational"/>
    <s v="2DRIV43300"/>
    <s v="Technology Refresh"/>
    <n v="0"/>
    <n v="0"/>
    <n v="5825.08"/>
    <n v="9885.7100000000009"/>
    <n v="-9885.7100000000009"/>
    <n v="0"/>
    <n v="0"/>
    <n v="0"/>
    <n v="0"/>
    <n v="0"/>
    <n v="0"/>
    <n v="0"/>
    <n v="0"/>
    <n v="0"/>
    <n v="0"/>
    <n v="0"/>
    <n v="0"/>
    <n v="0"/>
    <n v="-9885.7100000000009"/>
    <n v="0"/>
    <n v="0"/>
    <s v="N"/>
    <n v="0"/>
  </r>
  <r>
    <x v="2"/>
    <s v="IT"/>
    <s v="F.10017"/>
    <s v="CAP-OPERATIONAL INFRASTRUCTURE"/>
    <s v="F.10017.13"/>
    <s v="VOICE"/>
    <s v="F.10017.13.02"/>
    <s v="ANNUAL VOIP DEPLOYMENT AND REFRESH"/>
    <s v="F.10017.13.02.02"/>
    <x v="208"/>
    <x v="0"/>
    <n v="1210"/>
    <s v="Gerald (Jerry) E VanCorbach"/>
    <x v="0"/>
    <s v="REL  SETC  //  INIT"/>
    <s v="1CORP20000"/>
    <x v="0"/>
    <s v="2CORP80000"/>
    <x v="8"/>
    <s v="3CORP82000"/>
    <x v="39"/>
    <s v="1DRIV43000"/>
    <s v="IT Operational"/>
    <s v="2DRIV43300"/>
    <s v="Technology Refresh"/>
    <n v="0"/>
    <n v="800000"/>
    <n v="46156.02"/>
    <n v="2193.1770000000074"/>
    <n v="797806.82299999997"/>
    <n v="0"/>
    <n v="0"/>
    <n v="0"/>
    <n v="0"/>
    <n v="0"/>
    <n v="0"/>
    <n v="0"/>
    <n v="0"/>
    <n v="0"/>
    <n v="0"/>
    <n v="0"/>
    <n v="0"/>
    <n v="0"/>
    <n v="797806.82299999997"/>
    <n v="0"/>
    <n v="0"/>
    <s v="N"/>
    <n v="0"/>
  </r>
  <r>
    <x v="2"/>
    <s v="IT"/>
    <s v="F.10017"/>
    <s v="CAP-OPERATIONAL INFRASTRUCTURE"/>
    <s v="F.10017.13"/>
    <s v="VOICE"/>
    <s v="F.10017.13.03"/>
    <s v="Access Center Technology Refresh"/>
    <s v="F.10017.13.03.01"/>
    <x v="209"/>
    <x v="0"/>
    <n v="1237"/>
    <s v="James V Burbidge"/>
    <x v="0"/>
    <s v="REL  SETC  //  INIT"/>
    <s v="1CORP20000"/>
    <x v="0"/>
    <s v="2CORP80000"/>
    <x v="8"/>
    <s v="3CORP82000"/>
    <x v="39"/>
    <s v="1DRIV43000"/>
    <s v="IT Operational"/>
    <s v="2DRIV43300"/>
    <s v="Technology Refresh"/>
    <n v="0"/>
    <n v="1000000"/>
    <n v="101477.13"/>
    <n v="68870.950000000012"/>
    <n v="931129.05"/>
    <n v="0"/>
    <n v="0"/>
    <n v="0"/>
    <n v="0"/>
    <n v="0"/>
    <n v="0"/>
    <n v="0"/>
    <n v="0"/>
    <n v="0"/>
    <n v="0"/>
    <n v="0"/>
    <n v="0"/>
    <n v="0"/>
    <n v="931129.05"/>
    <n v="0"/>
    <n v="0"/>
    <s v="N"/>
    <n v="0"/>
  </r>
  <r>
    <x v="2"/>
    <s v="IT"/>
    <s v="F.10017"/>
    <s v="CAP-OPERATIONAL INFRASTRUCTURE"/>
    <s v="F.10017.14"/>
    <s v="WEB"/>
    <s v="F.10017.14.01"/>
    <s v="WINDOWS 2003"/>
    <s v="F.10017.14.01.01"/>
    <x v="130"/>
    <x v="0"/>
    <n v="1213"/>
    <s v="Jason L Shamp"/>
    <x v="0"/>
    <s v="REL  SETC  //  CLOS"/>
    <s v="1CORP20000"/>
    <x v="0"/>
    <s v="2CORP80000"/>
    <x v="8"/>
    <s v="3CORP82000"/>
    <x v="39"/>
    <s v="1DRIV43000"/>
    <s v="IT Operational"/>
    <s v="2DRIV43300"/>
    <s v="Technology Refresh"/>
    <n v="0"/>
    <n v="0"/>
    <n v="0"/>
    <n v="0"/>
    <n v="0"/>
    <n v="0"/>
    <n v="0"/>
    <n v="0"/>
    <n v="0"/>
    <n v="0"/>
    <n v="0"/>
    <n v="0"/>
    <n v="0"/>
    <n v="0"/>
    <n v="0"/>
    <n v="0"/>
    <n v="0"/>
    <n v="0"/>
    <n v="0"/>
    <n v="0"/>
    <n v="0"/>
    <s v="N"/>
    <n v="0"/>
  </r>
  <r>
    <x v="2"/>
    <s v="IT"/>
    <s v="F.10018"/>
    <s v="CAP-OPERATIONAL IT"/>
    <s v="F.10018.01"/>
    <s v="ARCHITECTURE"/>
    <s v="F.10018.01.01"/>
    <s v="Enterprise Architecture Tool"/>
    <s v="F.10018.01.01.01"/>
    <x v="210"/>
    <x v="0"/>
    <n v="1223"/>
    <s v="Joseph Beer"/>
    <x v="0"/>
    <s v="REL  SETC  //  DESG"/>
    <s v="1CORP20000"/>
    <x v="0"/>
    <s v="2CORP80000"/>
    <x v="8"/>
    <s v="3CORP82000"/>
    <x v="39"/>
    <s v="1DRIV43000"/>
    <s v="IT Operational"/>
    <s v="2DRIV43300"/>
    <s v="Technology Refresh"/>
    <n v="0"/>
    <n v="0"/>
    <n v="0"/>
    <n v="12181.21"/>
    <n v="-12181.21"/>
    <n v="0"/>
    <n v="0"/>
    <n v="0"/>
    <n v="0"/>
    <n v="0"/>
    <n v="0"/>
    <n v="0"/>
    <n v="0"/>
    <n v="0"/>
    <n v="0"/>
    <n v="0"/>
    <n v="0"/>
    <n v="0"/>
    <n v="-12181.21"/>
    <n v="0"/>
    <n v="0"/>
    <s v="N"/>
    <n v="0"/>
  </r>
  <r>
    <x v="2"/>
    <s v="IT"/>
    <s v="F.10018"/>
    <s v="CAP-OPERATIONAL IT"/>
    <s v="F.10018.01"/>
    <s v="ARCHITECTURE"/>
    <s v="F.10018.01.01"/>
    <s v="Enterprise Architecture Tool"/>
    <s v="F.10018.01.01.02"/>
    <x v="211"/>
    <x v="0"/>
    <n v="1223"/>
    <s v="Joseph Beer"/>
    <x v="0"/>
    <s v="REL  SETC  //  INIT"/>
    <s v="1CORP20000"/>
    <x v="0"/>
    <s v="2CORP80000"/>
    <x v="8"/>
    <s v="3CORP82000"/>
    <x v="39"/>
    <s v="1DRIV43000"/>
    <s v="IT Operational"/>
    <s v="2DRIV43300"/>
    <s v="Technology Refresh"/>
    <n v="0"/>
    <n v="500000"/>
    <n v="11687.66"/>
    <n v="318.25"/>
    <n v="499681.75"/>
    <n v="0"/>
    <n v="0"/>
    <n v="0"/>
    <n v="0"/>
    <n v="0"/>
    <n v="0"/>
    <n v="0"/>
    <n v="0"/>
    <n v="0"/>
    <n v="0"/>
    <n v="0"/>
    <n v="0"/>
    <n v="0"/>
    <n v="499681.75"/>
    <n v="0"/>
    <n v="0"/>
    <s v="N"/>
    <n v="0"/>
  </r>
  <r>
    <x v="2"/>
    <s v="IT"/>
    <s v="F.10018"/>
    <s v="CAP-OPERATIONAL IT"/>
    <s v="F.10018.04"/>
    <s v="SECURITY"/>
    <s v="F.10018.04.02"/>
    <s v="DATA ENCRYPTION"/>
    <s v="F.10018.04.02.01"/>
    <x v="212"/>
    <x v="0"/>
    <n v="1208"/>
    <s v="Eileen F Figone"/>
    <x v="0"/>
    <s v="REL  SETC  //  CLOS"/>
    <s v="1CORP20000"/>
    <x v="0"/>
    <s v="2CORP80000"/>
    <x v="8"/>
    <s v="3CORP82000"/>
    <x v="39"/>
    <s v="1DRIV43000"/>
    <s v="IT Operational"/>
    <s v="2DRIV43300"/>
    <s v="Technology Refresh"/>
    <n v="0"/>
    <n v="0"/>
    <n v="-1617.45"/>
    <n v="-1617.45"/>
    <n v="1617.45"/>
    <n v="0"/>
    <n v="0"/>
    <n v="0"/>
    <n v="0"/>
    <n v="0"/>
    <n v="0"/>
    <n v="0"/>
    <n v="0"/>
    <n v="0"/>
    <n v="0"/>
    <n v="0"/>
    <n v="0"/>
    <n v="0"/>
    <n v="1617.45"/>
    <n v="0"/>
    <n v="0"/>
    <s v="N"/>
    <n v="0"/>
  </r>
  <r>
    <x v="2"/>
    <s v="IT"/>
    <s v="F.10018"/>
    <s v="CAP-OPERATIONAL IT"/>
    <s v="F.10018.04"/>
    <s v="SECURITY"/>
    <s v="F.10018.04.03"/>
    <s v="ONBOARDING OF THIRD PARTY VENDORS"/>
    <s v="F.10018.04.03.01"/>
    <x v="213"/>
    <x v="0"/>
    <n v="1208"/>
    <s v="Eileen F Figone"/>
    <x v="0"/>
    <s v="REL  SETC  //  CLOS"/>
    <s v="1CORP20000"/>
    <x v="0"/>
    <s v="2CORP80000"/>
    <x v="8"/>
    <s v="3CORP82000"/>
    <x v="39"/>
    <s v="1DRIV43000"/>
    <s v="IT Operational"/>
    <s v="2DRIV43300"/>
    <s v="Technology Refresh"/>
    <n v="0"/>
    <n v="0"/>
    <n v="0"/>
    <n v="0"/>
    <n v="0"/>
    <n v="0"/>
    <n v="0"/>
    <n v="0"/>
    <n v="0"/>
    <n v="0"/>
    <n v="0"/>
    <n v="0"/>
    <n v="0"/>
    <n v="0"/>
    <n v="0"/>
    <n v="0"/>
    <n v="0"/>
    <n v="0"/>
    <n v="0"/>
    <n v="0"/>
    <n v="0"/>
    <s v="N"/>
    <n v="0"/>
  </r>
  <r>
    <x v="2"/>
    <s v="IT"/>
    <s v="F.10018"/>
    <s v="CAP-OPERATIONAL IT"/>
    <s v="F.10018.04"/>
    <s v="SECURITY"/>
    <s v="F.10018.04.04"/>
    <s v="PRIVILEGED IDENTITY MANAGEMENT"/>
    <s v="F.10018.04.04.01"/>
    <x v="214"/>
    <x v="0"/>
    <n v="1208"/>
    <s v="Eileen F Figone"/>
    <x v="0"/>
    <s v="REL  SETC  //  CLOS"/>
    <s v="1CORP20000"/>
    <x v="0"/>
    <s v="2CORP80000"/>
    <x v="8"/>
    <s v="3CORP82000"/>
    <x v="39"/>
    <s v="1DRIV43000"/>
    <s v="IT Operational"/>
    <s v="2DRIV43300"/>
    <s v="Technology Refresh"/>
    <n v="0"/>
    <n v="0"/>
    <n v="818.49"/>
    <n v="818.49"/>
    <n v="-818.49"/>
    <n v="0"/>
    <n v="0"/>
    <n v="0"/>
    <n v="0"/>
    <n v="0"/>
    <n v="0"/>
    <n v="0"/>
    <n v="0"/>
    <n v="0"/>
    <n v="0"/>
    <n v="0"/>
    <n v="0"/>
    <n v="0"/>
    <n v="-818.49"/>
    <n v="0"/>
    <n v="0"/>
    <s v="N"/>
    <n v="0"/>
  </r>
  <r>
    <x v="2"/>
    <s v="IT"/>
    <s v="F.10018"/>
    <s v="CAP-OPERATIONAL IT"/>
    <s v="F.10018.04"/>
    <s v="SECURITY"/>
    <s v="F.10018.04.05"/>
    <s v="RFP"/>
    <s v="F.10018.04.05.01"/>
    <x v="215"/>
    <x v="0"/>
    <n v="1208"/>
    <s v="Eileen F Figone"/>
    <x v="0"/>
    <s v="REL  SETC  //  CLOS"/>
    <s v="1CORP20000"/>
    <x v="0"/>
    <s v="2CORP80000"/>
    <x v="8"/>
    <s v="3CORP82000"/>
    <x v="39"/>
    <s v="1DRIV43000"/>
    <s v="IT Operational"/>
    <s v="2DRIV43300"/>
    <s v="Technology Refresh"/>
    <n v="0"/>
    <n v="0"/>
    <n v="0"/>
    <n v="0"/>
    <n v="0"/>
    <n v="0"/>
    <n v="0"/>
    <n v="0"/>
    <n v="0"/>
    <n v="0"/>
    <n v="0"/>
    <n v="0"/>
    <n v="0"/>
    <n v="0"/>
    <n v="0"/>
    <n v="0"/>
    <n v="0"/>
    <n v="0"/>
    <n v="0"/>
    <n v="0"/>
    <n v="0"/>
    <s v="N"/>
    <n v="0"/>
  </r>
  <r>
    <x v="2"/>
    <s v="IT"/>
    <s v="F.10018"/>
    <s v="CAP-OPERATIONAL IT"/>
    <s v="F.10018.04"/>
    <s v="SECURITY"/>
    <s v="F.10018.04.06"/>
    <s v="SECURITY OPERATIONS CENTER"/>
    <s v="F.10018.04.06.01"/>
    <x v="216"/>
    <x v="0"/>
    <n v="1208"/>
    <s v="Eileen F Figone"/>
    <x v="0"/>
    <s v="REL  SETC  //  EXEC"/>
    <s v="1CORP20000"/>
    <x v="0"/>
    <s v="2CORP80000"/>
    <x v="8"/>
    <s v="3CORP82000"/>
    <x v="39"/>
    <s v="1DRIV43000"/>
    <s v="IT Operational"/>
    <s v="2DRIV43300"/>
    <s v="Technology Refresh"/>
    <n v="0"/>
    <n v="0"/>
    <n v="29021.32"/>
    <n v="29021.32"/>
    <n v="-29021.32"/>
    <n v="0"/>
    <n v="0"/>
    <n v="0"/>
    <n v="0"/>
    <n v="0"/>
    <n v="0"/>
    <n v="0"/>
    <n v="0"/>
    <n v="0"/>
    <n v="0"/>
    <n v="0"/>
    <n v="0"/>
    <n v="0"/>
    <n v="-29021.32"/>
    <n v="0"/>
    <n v="0"/>
    <s v="N"/>
    <n v="0"/>
  </r>
  <r>
    <x v="2"/>
    <s v="IT"/>
    <s v="F.10018"/>
    <s v="CAP-OPERATIONAL IT"/>
    <s v="F.10018.04"/>
    <s v="SECURITY"/>
    <s v="F.10018.04.07"/>
    <s v="SIEM"/>
    <s v="F.10018.04.07.01"/>
    <x v="217"/>
    <x v="0"/>
    <n v="1208"/>
    <s v="Eileen F Figone"/>
    <x v="0"/>
    <s v="REL  SETC  //  EXEC"/>
    <s v="1CORP20000"/>
    <x v="0"/>
    <s v="2CORP80000"/>
    <x v="8"/>
    <s v="3CORP82000"/>
    <x v="39"/>
    <s v="1DRIV43000"/>
    <s v="IT Operational"/>
    <s v="2DRIV43300"/>
    <s v="Technology Refresh"/>
    <n v="0"/>
    <n v="0"/>
    <n v="6879.63"/>
    <n v="6879.63"/>
    <n v="-6879.63"/>
    <n v="0"/>
    <n v="0"/>
    <n v="0"/>
    <n v="0"/>
    <n v="0"/>
    <n v="0"/>
    <n v="0"/>
    <n v="0"/>
    <n v="0"/>
    <n v="0"/>
    <n v="0"/>
    <n v="0"/>
    <n v="0"/>
    <n v="-6879.63"/>
    <n v="0"/>
    <n v="0"/>
    <s v="N"/>
    <n v="0"/>
  </r>
  <r>
    <x v="2"/>
    <s v="IT"/>
    <s v="F.10018"/>
    <s v="CAP-OPERATIONAL IT"/>
    <s v="F.10018.05"/>
    <s v="SERVER"/>
    <s v="F.10018.05.01"/>
    <s v="SERVER UPGRADE"/>
    <s v="F.10018.05.01.01"/>
    <x v="218"/>
    <x v="0"/>
    <n v="1208"/>
    <s v="Eileen F Figone"/>
    <x v="0"/>
    <s v="REL  SETC  //  CLOS"/>
    <s v="1CORP20000"/>
    <x v="0"/>
    <s v="2CORP80000"/>
    <x v="8"/>
    <s v="3CORP82000"/>
    <x v="39"/>
    <s v="1DRIV43000"/>
    <s v="IT Operational"/>
    <s v="2DRIV43300"/>
    <s v="Technology Refresh"/>
    <n v="0"/>
    <n v="0"/>
    <n v="0"/>
    <n v="0"/>
    <n v="0"/>
    <n v="0"/>
    <n v="0"/>
    <n v="0"/>
    <n v="0"/>
    <n v="0"/>
    <n v="0"/>
    <n v="0"/>
    <n v="0"/>
    <n v="0"/>
    <n v="0"/>
    <n v="0"/>
    <n v="0"/>
    <n v="0"/>
    <n v="0"/>
    <n v="0"/>
    <n v="0"/>
    <s v="N"/>
    <n v="0"/>
  </r>
  <r>
    <x v="2"/>
    <s v="IT"/>
    <s v="F.10018"/>
    <s v="CAP-OPERATIONAL IT"/>
    <s v="F.10018.06"/>
    <s v="WEB"/>
    <s v="F.10018.06.02"/>
    <s v="Service Now Enhancement Program"/>
    <s v="F.10018.06.02.01"/>
    <x v="128"/>
    <x v="0"/>
    <n v="1207"/>
    <s v="Obaid H Khan"/>
    <x v="0"/>
    <s v="REL  SETC  //  EXEC"/>
    <s v="1CORP20000"/>
    <x v="0"/>
    <s v="2CORP80000"/>
    <x v="8"/>
    <s v="3CORP82000"/>
    <x v="39"/>
    <s v="1DRIV43000"/>
    <s v="IT Operational"/>
    <s v="2DRIV43300"/>
    <s v="Technology Refresh"/>
    <n v="0"/>
    <n v="0"/>
    <n v="0"/>
    <n v="0"/>
    <n v="0"/>
    <n v="0"/>
    <n v="0"/>
    <n v="0"/>
    <n v="0"/>
    <n v="0"/>
    <n v="0"/>
    <n v="0"/>
    <n v="0"/>
    <n v="0"/>
    <n v="0"/>
    <n v="0"/>
    <n v="0"/>
    <n v="0"/>
    <n v="0"/>
    <n v="0"/>
    <n v="0"/>
    <s v="N"/>
    <n v="0"/>
  </r>
  <r>
    <x v="2"/>
    <s v="IT"/>
    <s v="F.10020"/>
    <s v="CAP-CSA SECURITY"/>
    <s v="F.10020.01"/>
    <s v="Security"/>
    <s v="F.10020.01.01"/>
    <s v="PHASE TWO EGRC BUILD-OUT"/>
    <s v="F.10020.01.01.01"/>
    <x v="219"/>
    <x v="0"/>
    <n v="1208"/>
    <s v="Eileen F Figone"/>
    <x v="0"/>
    <s v="REL  SETC  //  INIT"/>
    <s v="1CORP20000"/>
    <x v="0"/>
    <s v="2CORP80000"/>
    <x v="8"/>
    <s v="3CORP85500"/>
    <x v="41"/>
    <s v="1DRIV43000"/>
    <s v="IT Operational"/>
    <s v="2DRIV43300"/>
    <s v="Technology Refresh"/>
    <n v="2431476"/>
    <n v="2431476"/>
    <n v="2422708.46"/>
    <n v="2349741.9508799999"/>
    <n v="81734.049120000098"/>
    <n v="0"/>
    <n v="0"/>
    <n v="0"/>
    <n v="0"/>
    <n v="0"/>
    <n v="0"/>
    <n v="0"/>
    <n v="0"/>
    <n v="0"/>
    <n v="0"/>
    <n v="0"/>
    <n v="0"/>
    <n v="0"/>
    <n v="81734.049120000098"/>
    <n v="0"/>
    <n v="0"/>
    <s v="N"/>
    <n v="0"/>
  </r>
  <r>
    <x v="2"/>
    <s v="IT"/>
    <s v="F.10025"/>
    <s v="CAP-Operational Security"/>
    <s v="F.10025.01"/>
    <s v="SECURITY"/>
    <s v="F.10025.01.01"/>
    <s v="3RD PARTY PATCHING TOOL"/>
    <s v="F.10025.01.01.01"/>
    <x v="220"/>
    <x v="0"/>
    <n v="1208"/>
    <s v="Eileen F Figone"/>
    <x v="0"/>
    <s v="REL  SETC  //  INIT"/>
    <s v="1CORP20000"/>
    <x v="0"/>
    <s v="2CORP80000"/>
    <x v="8"/>
    <s v="3CORP82000"/>
    <x v="39"/>
    <s v="1DRIV43000"/>
    <s v="IT Operational"/>
    <s v="2DRIV43300"/>
    <s v="Technology Refresh"/>
    <n v="0"/>
    <n v="400000"/>
    <n v="23567.9"/>
    <n v="22646.769999999997"/>
    <n v="377353.23"/>
    <n v="0"/>
    <n v="0"/>
    <n v="0"/>
    <n v="0"/>
    <n v="0"/>
    <n v="0"/>
    <n v="0"/>
    <n v="0"/>
    <n v="0"/>
    <n v="0"/>
    <n v="0"/>
    <n v="0"/>
    <n v="0"/>
    <n v="377353.23"/>
    <n v="0"/>
    <n v="0"/>
    <s v="N"/>
    <n v="0"/>
  </r>
  <r>
    <x v="2"/>
    <s v="IT"/>
    <s v="F.10025"/>
    <s v="CAP-Operational Security"/>
    <s v="F.10025.01"/>
    <s v="SECURITY"/>
    <s v="F.10025.01.02"/>
    <s v="WEB APPLICATION FIREWALL"/>
    <s v="F.10025.01.02.01"/>
    <x v="221"/>
    <x v="0"/>
    <n v="1208"/>
    <s v="Eileen F Figone"/>
    <x v="0"/>
    <s v="REL  SETC  //  INIT"/>
    <s v="1CORP20000"/>
    <x v="0"/>
    <s v="2CORP80000"/>
    <x v="8"/>
    <s v="3CORP82000"/>
    <x v="39"/>
    <s v="1DRIV43000"/>
    <s v="IT Operational"/>
    <s v="2DRIV43300"/>
    <s v="Technology Refresh"/>
    <n v="0"/>
    <n v="220000"/>
    <n v="220000"/>
    <n v="220000"/>
    <n v="0"/>
    <n v="0"/>
    <n v="0"/>
    <n v="0"/>
    <n v="0"/>
    <n v="0"/>
    <n v="0"/>
    <n v="0"/>
    <n v="0"/>
    <n v="0"/>
    <n v="0"/>
    <n v="0"/>
    <n v="0"/>
    <n v="0"/>
    <n v="0"/>
    <n v="0"/>
    <n v="0"/>
    <s v="N"/>
    <n v="0"/>
  </r>
  <r>
    <x v="3"/>
    <s v="Energy Operations"/>
    <s v="K.10001"/>
    <s v="CAP-BAKER OPERATIONAL"/>
    <s v="K.10001.01"/>
    <s v="BAKER OPERATIONAL"/>
    <s v="K.10001.01.01"/>
    <s v="LOWER BAKER"/>
    <s v="K.10001.01.01.01"/>
    <x v="222"/>
    <x v="0"/>
    <n v="5150"/>
    <s v="Matthew J Blanton"/>
    <x v="0"/>
    <s v="REL  SETC  //  EXEC"/>
    <s v="1CORP20000"/>
    <x v="0"/>
    <s v="2CORP70000"/>
    <x v="6"/>
    <s v="3CORP72000"/>
    <x v="42"/>
    <s v="1DRIV13000"/>
    <s v="Reliability - Generation"/>
    <s v="2DRIV13000"/>
    <s v="Reliability - Generation"/>
    <n v="309754"/>
    <n v="353911"/>
    <n v="353118.15"/>
    <n v="266094.15000000002"/>
    <n v="87816.849999999977"/>
    <n v="3853147.08"/>
    <n v="78820"/>
    <n v="3774327.08"/>
    <n v="603680"/>
    <n v="18040"/>
    <n v="585640"/>
    <n v="146720"/>
    <n v="0"/>
    <n v="146720"/>
    <n v="146720"/>
    <n v="0"/>
    <n v="146720"/>
    <n v="0"/>
    <n v="4741223.93"/>
    <n v="0"/>
    <s v="we group different WBS in Hydro Plant's original plan "/>
    <s v="N"/>
    <n v="0"/>
  </r>
  <r>
    <x v="3"/>
    <s v="Energy Operations"/>
    <s v="K.10001"/>
    <s v="CAP-BAKER OPERATIONAL"/>
    <s v="K.10001.01"/>
    <s v="BAKER OPERATIONAL"/>
    <s v="K.10001.01.01"/>
    <s v="LOWER BAKER"/>
    <s v="K.10001.01.01.02"/>
    <x v="223"/>
    <x v="0"/>
    <n v="5150"/>
    <s v="Matthew J Blanton"/>
    <x v="0"/>
    <s v="REL  SETC  //  EXEC"/>
    <s v="1CORP20000"/>
    <x v="0"/>
    <s v="2CORP70000"/>
    <x v="6"/>
    <s v="3CORP72000"/>
    <x v="42"/>
    <s v="1DRIV13000"/>
    <s v="Reliability - Generation"/>
    <s v="2DRIV13000"/>
    <s v="Reliability - Generation"/>
    <n v="0"/>
    <n v="0"/>
    <n v="0"/>
    <n v="66351.17"/>
    <n v="-66351.17"/>
    <n v="0"/>
    <n v="0"/>
    <n v="0"/>
    <n v="0"/>
    <n v="0"/>
    <n v="0"/>
    <n v="0"/>
    <n v="0"/>
    <n v="0"/>
    <n v="0"/>
    <n v="0"/>
    <n v="0"/>
    <n v="0"/>
    <n v="-66351.17"/>
    <n v="0"/>
    <n v="0"/>
    <s v="N"/>
    <n v="0"/>
  </r>
  <r>
    <x v="3"/>
    <s v="Energy Operations"/>
    <s v="K.10001"/>
    <s v="CAP-BAKER OPERATIONAL"/>
    <s v="K.10001.01"/>
    <s v="BAKER OPERATIONAL"/>
    <s v="K.10001.01.02"/>
    <s v="UPPER BAKER"/>
    <s v="K.10001.01.02.01"/>
    <x v="224"/>
    <x v="0"/>
    <n v="5150"/>
    <s v="Matthew J Blanton"/>
    <x v="0"/>
    <s v="REL  SETC  //  EXEC"/>
    <s v="1CORP20000"/>
    <x v="0"/>
    <s v="2CORP70000"/>
    <x v="6"/>
    <s v="3CORP72500"/>
    <x v="43"/>
    <s v="1DRIV13000"/>
    <s v="Reliability - Generation"/>
    <s v="2DRIV13000"/>
    <s v="Reliability - Generation"/>
    <n v="0"/>
    <n v="0"/>
    <n v="0"/>
    <n v="0"/>
    <n v="0"/>
    <n v="0"/>
    <n v="75000"/>
    <n v="-75000"/>
    <n v="0"/>
    <n v="0"/>
    <n v="0"/>
    <n v="0"/>
    <n v="0"/>
    <n v="0"/>
    <n v="0"/>
    <n v="0"/>
    <n v="0"/>
    <n v="0"/>
    <n v="-75000"/>
    <n v="0"/>
    <n v="0"/>
    <s v="N"/>
    <n v="0"/>
  </r>
  <r>
    <x v="3"/>
    <s v="Energy Operations"/>
    <s v="K.10001"/>
    <s v="CAP-BAKER OPERATIONAL"/>
    <s v="K.10001.01"/>
    <s v="BAKER OPERATIONAL"/>
    <s v="K.10001.01.02"/>
    <s v="UPPER BAKER"/>
    <s v="K.10001.01.02.02"/>
    <x v="225"/>
    <x v="0"/>
    <n v="5150"/>
    <s v="Matthew J Blanton"/>
    <x v="0"/>
    <s v="REL  SETC  //  EXEC"/>
    <s v="1CORP20000"/>
    <x v="0"/>
    <s v="2CORP70000"/>
    <x v="6"/>
    <s v="3CORP72500"/>
    <x v="43"/>
    <s v="1DRIV13000"/>
    <s v="Reliability - Generation"/>
    <s v="2DRIV13000"/>
    <s v="Reliability - Generation"/>
    <n v="0"/>
    <n v="0"/>
    <n v="6192.39"/>
    <n v="39392.43"/>
    <n v="-39392.43"/>
    <n v="0"/>
    <n v="0"/>
    <n v="0"/>
    <n v="0"/>
    <n v="0"/>
    <n v="0"/>
    <n v="0"/>
    <n v="0"/>
    <n v="0"/>
    <n v="0"/>
    <n v="0"/>
    <n v="0"/>
    <n v="0"/>
    <n v="-39392.43"/>
    <n v="0"/>
    <n v="0"/>
    <s v="N"/>
    <n v="0"/>
  </r>
  <r>
    <x v="3"/>
    <s v="Energy Operations"/>
    <s v="K.10002"/>
    <s v="CAP-BAKER PROJECTS"/>
    <s v="K.10002.01"/>
    <s v="BAKER PROJECTS"/>
    <s v="K.10002.01.01"/>
    <s v="LOWER BAKER"/>
    <s v="K.10002.01.01.01"/>
    <x v="226"/>
    <x v="0"/>
    <n v="5150"/>
    <s v="Matthew J Blanton"/>
    <x v="0"/>
    <s v="REL  SETC  //  EXEC"/>
    <s v="1CORP10000"/>
    <x v="1"/>
    <s v="2CORP50000"/>
    <x v="5"/>
    <s v="3CORP54000"/>
    <x v="44"/>
    <s v="1DRIV72000"/>
    <s v="Compliance"/>
    <s v="2DRIV72000"/>
    <s v="Compliance"/>
    <n v="1304400"/>
    <n v="1304400"/>
    <n v="1327327.79"/>
    <n v="107396.65471999999"/>
    <n v="1197003.34528"/>
    <n v="1221000"/>
    <n v="2021000"/>
    <n v="-800000"/>
    <n v="1142200"/>
    <n v="1300000"/>
    <n v="-157800"/>
    <n v="0"/>
    <n v="0"/>
    <n v="0"/>
    <n v="0"/>
    <n v="0"/>
    <n v="0"/>
    <n v="0"/>
    <n v="239203.34528000001"/>
    <n v="0"/>
    <n v="0"/>
    <s v="Y"/>
    <n v="0"/>
  </r>
  <r>
    <x v="3"/>
    <s v="Energy Operations"/>
    <s v="K.10002"/>
    <s v="CAP-BAKER PROJECTS"/>
    <s v="K.10002.01"/>
    <s v="BAKER PROJECTS"/>
    <s v="K.10002.01.01"/>
    <s v="LOWER BAKER"/>
    <s v="K.10002.01.01.02"/>
    <x v="227"/>
    <x v="0"/>
    <n v="5150"/>
    <s v="Matthew J Blanton"/>
    <x v="0"/>
    <s v="REL  SETC  //  EXEC"/>
    <s v="1CORP20000"/>
    <x v="0"/>
    <s v="2CORP70000"/>
    <x v="6"/>
    <s v="3CORP72000"/>
    <x v="42"/>
    <s v="1DRIV71000"/>
    <s v="Safety"/>
    <s v="2DRIV71000"/>
    <s v="Safety"/>
    <n v="0"/>
    <n v="0"/>
    <n v="0"/>
    <n v="0"/>
    <n v="0"/>
    <n v="0"/>
    <n v="0"/>
    <n v="0"/>
    <n v="0"/>
    <n v="0"/>
    <n v="0"/>
    <n v="0"/>
    <n v="0"/>
    <n v="0"/>
    <n v="0"/>
    <n v="0"/>
    <n v="0"/>
    <n v="0"/>
    <n v="0"/>
    <n v="0"/>
    <n v="0"/>
    <s v="N"/>
    <n v="0"/>
  </r>
  <r>
    <x v="3"/>
    <s v="Energy Operations"/>
    <s v="K.10002"/>
    <s v="CAP-BAKER PROJECTS"/>
    <s v="K.10002.01"/>
    <s v="BAKER PROJECTS"/>
    <s v="K.10002.01.01"/>
    <s v="LOWER BAKER"/>
    <s v="K.10002.01.01.03"/>
    <x v="228"/>
    <x v="0"/>
    <n v="5031"/>
    <s v="Robert E Romocki"/>
    <x v="0"/>
    <s v="REL  SETC  //  CLOS"/>
    <s v="1CORP20000"/>
    <x v="0"/>
    <s v="2CORP70000"/>
    <x v="6"/>
    <s v="3CORP72000"/>
    <x v="42"/>
    <s v="1DRIV71000"/>
    <s v="Safety"/>
    <s v="2DRIV71000"/>
    <s v="Safety"/>
    <n v="0"/>
    <n v="0"/>
    <n v="0"/>
    <n v="0"/>
    <n v="0"/>
    <n v="0"/>
    <n v="0"/>
    <n v="0"/>
    <n v="0"/>
    <n v="0"/>
    <n v="0"/>
    <n v="0"/>
    <n v="0"/>
    <n v="0"/>
    <n v="0"/>
    <n v="0"/>
    <n v="0"/>
    <n v="0"/>
    <n v="0"/>
    <n v="0"/>
    <n v="0"/>
    <s v="N"/>
    <n v="0"/>
  </r>
  <r>
    <x v="3"/>
    <s v="Energy Operations"/>
    <s v="K.10002"/>
    <s v="CAP-BAKER PROJECTS"/>
    <s v="K.10002.01"/>
    <s v="BAKER PROJECTS"/>
    <s v="K.10002.01.01"/>
    <s v="LOWER BAKER"/>
    <s v="K.10002.01.01.04"/>
    <x v="229"/>
    <x v="0"/>
    <n v="5150"/>
    <s v="Matthew J Blanton"/>
    <x v="0"/>
    <s v="REL  SETC  //  EXEC"/>
    <s v="1CORP20000"/>
    <x v="0"/>
    <s v="2CORP70000"/>
    <x v="6"/>
    <s v="3CORP72000"/>
    <x v="42"/>
    <s v="1DRIV13000"/>
    <s v="Reliability - Generation"/>
    <s v="2DRIV13000"/>
    <s v="Reliability - Generation"/>
    <n v="1665332"/>
    <n v="1665332"/>
    <n v="1612274.64"/>
    <n v="1605215.5688699998"/>
    <n v="60116.431130000157"/>
    <n v="0"/>
    <n v="0"/>
    <n v="0"/>
    <n v="0"/>
    <n v="0"/>
    <n v="0"/>
    <n v="0"/>
    <n v="0"/>
    <n v="0"/>
    <n v="0"/>
    <n v="0"/>
    <n v="0"/>
    <n v="0"/>
    <n v="60116.431130000157"/>
    <n v="0"/>
    <n v="0"/>
    <s v="N"/>
    <n v="0"/>
  </r>
  <r>
    <x v="3"/>
    <s v="Energy Operations"/>
    <s v="K.10002"/>
    <s v="CAP-BAKER PROJECTS"/>
    <s v="K.10002.01"/>
    <s v="BAKER PROJECTS"/>
    <s v="K.10002.01.01"/>
    <s v="LOWER BAKER"/>
    <s v="K.10002.01.01.05"/>
    <x v="230"/>
    <x v="0"/>
    <n v="5031"/>
    <s v="Robert E Romocki"/>
    <x v="0"/>
    <s v="REL  SETC  //  NOPH"/>
    <s v="1CORP20000"/>
    <x v="0"/>
    <s v="2CORP70000"/>
    <x v="6"/>
    <s v="3CORP72000"/>
    <x v="42"/>
    <s v="1DRIV13000"/>
    <s v="Reliability - Generation"/>
    <s v="2DRIV13000"/>
    <s v="Reliability - Generation"/>
    <n v="0"/>
    <n v="0"/>
    <n v="0"/>
    <n v="0"/>
    <n v="0"/>
    <n v="0"/>
    <n v="0"/>
    <n v="0"/>
    <n v="0"/>
    <n v="0"/>
    <n v="0"/>
    <n v="0"/>
    <n v="0"/>
    <n v="0"/>
    <n v="0"/>
    <n v="0"/>
    <n v="0"/>
    <n v="0"/>
    <n v="0"/>
    <n v="0"/>
    <n v="0"/>
    <s v="N"/>
    <n v="0"/>
  </r>
  <r>
    <x v="3"/>
    <s v="Energy Operations"/>
    <s v="K.10002"/>
    <s v="CAP-BAKER PROJECTS"/>
    <s v="K.10002.01"/>
    <s v="BAKER PROJECTS"/>
    <s v="K.10002.01.02"/>
    <s v="UPPER BAKER"/>
    <s v="K.10002.01.02.01"/>
    <x v="231"/>
    <x v="0"/>
    <n v="5150"/>
    <s v="Matthew J Blanton"/>
    <x v="0"/>
    <s v="REL  SETC  //  CLOS"/>
    <s v="1CORP20000"/>
    <x v="0"/>
    <s v="2CORP70000"/>
    <x v="6"/>
    <s v="3CORP72500"/>
    <x v="43"/>
    <s v="1DRIV13000"/>
    <s v="Reliability - Generation"/>
    <s v="2DRIV13000"/>
    <s v="Reliability - Generation"/>
    <n v="0"/>
    <n v="0"/>
    <n v="0"/>
    <n v="0"/>
    <n v="0"/>
    <n v="0"/>
    <n v="0"/>
    <n v="0"/>
    <n v="0"/>
    <n v="0"/>
    <n v="0"/>
    <n v="0"/>
    <n v="0"/>
    <n v="0"/>
    <n v="0"/>
    <n v="0"/>
    <n v="0"/>
    <n v="0"/>
    <n v="0"/>
    <n v="0"/>
    <n v="0"/>
    <s v="N"/>
    <n v="0"/>
  </r>
  <r>
    <x v="3"/>
    <s v="Energy Operations"/>
    <s v="K.10002"/>
    <s v="CAP-BAKER PROJECTS"/>
    <s v="K.10002.01"/>
    <s v="BAKER PROJECTS"/>
    <s v="K.10002.01.02"/>
    <s v="UPPER BAKER"/>
    <s v="K.10002.01.02.02"/>
    <x v="232"/>
    <x v="0"/>
    <n v="5150"/>
    <s v="Matthew J Blanton"/>
    <x v="0"/>
    <s v="REL  SETC  //  EXEC"/>
    <s v="1CORP20000"/>
    <x v="0"/>
    <s v="2CORP70000"/>
    <x v="6"/>
    <s v="3CORP72500"/>
    <x v="43"/>
    <s v="1DRIV13000"/>
    <s v="Reliability - Generation"/>
    <s v="2DRIV13000"/>
    <s v="Reliability - Generation"/>
    <n v="0"/>
    <n v="0"/>
    <n v="0"/>
    <n v="0"/>
    <n v="0"/>
    <n v="0"/>
    <n v="0"/>
    <n v="0"/>
    <n v="0"/>
    <n v="0"/>
    <n v="0"/>
    <n v="0"/>
    <n v="0"/>
    <n v="0"/>
    <n v="0"/>
    <n v="0"/>
    <n v="0"/>
    <n v="0"/>
    <n v="0"/>
    <n v="0"/>
    <n v="0"/>
    <s v="N"/>
    <n v="0"/>
  </r>
  <r>
    <x v="3"/>
    <s v="Energy Operations"/>
    <s v="K.10002"/>
    <s v="CAP-BAKER PROJECTS"/>
    <s v="K.10002.01"/>
    <s v="BAKER PROJECTS"/>
    <s v="K.10002.01.02"/>
    <s v="UPPER BAKER"/>
    <s v="K.10002.01.02.03"/>
    <x v="233"/>
    <x v="0"/>
    <n v="5150"/>
    <s v="Matthew J Blanton"/>
    <x v="0"/>
    <s v="REL  SETC  //  CLOS"/>
    <s v="1CORP20000"/>
    <x v="0"/>
    <s v="2CORP70000"/>
    <x v="6"/>
    <s v="3CORP72500"/>
    <x v="43"/>
    <s v="1DRIV71000"/>
    <s v="Safety"/>
    <s v="2DRIV71000"/>
    <s v="Safety"/>
    <n v="80000"/>
    <n v="0"/>
    <n v="4516.87"/>
    <n v="84402.82"/>
    <n v="-84402.82"/>
    <n v="0"/>
    <n v="37000"/>
    <n v="-37000"/>
    <n v="0"/>
    <n v="0"/>
    <n v="0"/>
    <n v="4450000"/>
    <n v="0"/>
    <n v="4450000"/>
    <n v="0"/>
    <n v="0"/>
    <n v="0"/>
    <n v="0"/>
    <n v="4328597.18"/>
    <n v="0"/>
    <n v="0"/>
    <s v="N"/>
    <n v="0"/>
  </r>
  <r>
    <x v="3"/>
    <s v="Energy Operations"/>
    <s v="K.10002"/>
    <s v="CAP-BAKER PROJECTS"/>
    <s v="K.10002.01"/>
    <s v="BAKER PROJECTS"/>
    <s v="K.10002.01.02"/>
    <s v="UPPER BAKER"/>
    <s v="K.10002.01.02.04"/>
    <x v="234"/>
    <x v="0"/>
    <n v="5150"/>
    <s v="Matthew J Blanton"/>
    <x v="0"/>
    <s v="REL  SETC  //  EXEC"/>
    <s v="1CORP20000"/>
    <x v="0"/>
    <s v="2CORP70000"/>
    <x v="6"/>
    <s v="3CORP72500"/>
    <x v="43"/>
    <s v="1DRIV13000"/>
    <s v="Reliability - Generation"/>
    <s v="2DRIV13000"/>
    <s v="Reliability - Generation"/>
    <n v="0"/>
    <n v="0"/>
    <n v="2315.61"/>
    <n v="0"/>
    <n v="0"/>
    <n v="0"/>
    <n v="0"/>
    <n v="0"/>
    <n v="0"/>
    <n v="0"/>
    <n v="0"/>
    <n v="0"/>
    <n v="0"/>
    <n v="0"/>
    <n v="0"/>
    <n v="0"/>
    <n v="0"/>
    <n v="0"/>
    <n v="0"/>
    <n v="0"/>
    <n v="0"/>
    <s v="N"/>
    <n v="0"/>
  </r>
  <r>
    <x v="3"/>
    <s v="Energy Operations"/>
    <s v="K.10002"/>
    <s v="CAP-BAKER PROJECTS"/>
    <s v="K.10002.01"/>
    <s v="BAKER PROJECTS"/>
    <s v="K.10002.01.02"/>
    <s v="UPPER BAKER"/>
    <s v="K.10002.01.02.05"/>
    <x v="235"/>
    <x v="0"/>
    <n v="5150"/>
    <s v="Matthew J Blanton"/>
    <x v="0"/>
    <s v="REL  SETC  //  INIT"/>
    <s v="1CORP20000"/>
    <x v="0"/>
    <s v="2CORP70000"/>
    <x v="6"/>
    <s v="3CORP72500"/>
    <x v="43"/>
    <s v="1DRIV13000"/>
    <s v="Reliability - Generation"/>
    <s v="2DRIV13000"/>
    <s v="Reliability - Generation"/>
    <n v="0"/>
    <n v="0"/>
    <n v="79810.5"/>
    <n v="79810.5"/>
    <n v="-79810.5"/>
    <n v="0"/>
    <n v="0"/>
    <n v="0"/>
    <n v="0"/>
    <n v="100000"/>
    <n v="-100000"/>
    <n v="0"/>
    <n v="0"/>
    <n v="0"/>
    <n v="0"/>
    <n v="100000"/>
    <n v="-100000"/>
    <n v="100000"/>
    <n v="-279810.5"/>
    <n v="0"/>
    <n v="0"/>
    <s v="N"/>
    <n v="-100000"/>
  </r>
  <r>
    <x v="3"/>
    <s v="Energy Operations"/>
    <s v="K.10003"/>
    <s v="CAP-BAKER SAFETY"/>
    <s v="K.10003.01"/>
    <s v="BAKER CREST IMPROVEMENTS"/>
    <s v="K.10003.01.01"/>
    <s v="LOWER BAKER"/>
    <s v="K.10003.01.01.01"/>
    <x v="236"/>
    <x v="0"/>
    <n v="5031"/>
    <s v="Robert E Romocki"/>
    <x v="0"/>
    <s v="REL  SETC  //  EXEC"/>
    <s v="1CORP20000"/>
    <x v="0"/>
    <s v="2CORP70000"/>
    <x v="6"/>
    <s v="3CORP71500"/>
    <x v="45"/>
    <s v="1DRIV71000"/>
    <s v="Safety"/>
    <s v="2DRIV71000"/>
    <s v="Safety"/>
    <n v="2030972"/>
    <n v="2030973"/>
    <n v="1655526.33"/>
    <n v="1699782.1945018999"/>
    <n v="331190.80549810012"/>
    <n v="2652118"/>
    <n v="1318409"/>
    <n v="1333709"/>
    <n v="17345801"/>
    <n v="19267000"/>
    <n v="-1921199"/>
    <n v="17866175"/>
    <n v="0"/>
    <n v="17866175"/>
    <n v="18402160"/>
    <n v="0"/>
    <n v="18402160"/>
    <n v="0"/>
    <n v="36012035.805498101"/>
    <n v="0"/>
    <n v="0"/>
    <s v="N"/>
    <n v="0"/>
  </r>
  <r>
    <x v="3"/>
    <s v="Energy Operations"/>
    <s v="K.10003"/>
    <s v="CAP-BAKER SAFETY"/>
    <s v="K.10003.01"/>
    <s v="BAKER CREST IMPROVEMENTS"/>
    <s v="K.10003.01.01"/>
    <s v="LOWER BAKER"/>
    <s v="K.10003.01.01.02"/>
    <x v="237"/>
    <x v="0"/>
    <n v="5031"/>
    <s v="Robert E Romocki"/>
    <x v="0"/>
    <s v="REL  SETC  //  EXEC"/>
    <s v="1CORP10000"/>
    <x v="1"/>
    <s v="2CORP50000"/>
    <x v="5"/>
    <s v="3CORP55000"/>
    <x v="46"/>
    <s v="1DRIV71000"/>
    <s v="Safety"/>
    <s v="2DRIV71000"/>
    <s v="Safety"/>
    <n v="2352000"/>
    <n v="2352000"/>
    <n v="2694222.49"/>
    <n v="2041461.5264476"/>
    <n v="310538.47355240001"/>
    <n v="35250000"/>
    <n v="21571000"/>
    <n v="13679000"/>
    <n v="619000"/>
    <n v="14428000"/>
    <n v="-13809000"/>
    <n v="0"/>
    <n v="116000"/>
    <n v="-116000"/>
    <n v="0"/>
    <n v="0"/>
    <n v="0"/>
    <n v="0"/>
    <n v="64538.473552400013"/>
    <n v="0"/>
    <s v="Project delayed"/>
    <s v="Y"/>
    <n v="0"/>
  </r>
  <r>
    <x v="3"/>
    <s v="Energy Operations"/>
    <s v="K.10003"/>
    <s v="CAP-BAKER SAFETY"/>
    <s v="K.10003.01"/>
    <s v="BAKER CREST IMPROVEMENTS"/>
    <s v="K.10003.01.01"/>
    <s v="LOWER BAKER"/>
    <s v="K.10003.01.01.03"/>
    <x v="238"/>
    <x v="0"/>
    <n v="5150"/>
    <s v="Matthew J Blanton"/>
    <x v="0"/>
    <s v="REL  SETC  //  EXEC"/>
    <s v="1CORP20000"/>
    <x v="0"/>
    <s v="2CORP70000"/>
    <x v="6"/>
    <s v="3CORP71500"/>
    <x v="45"/>
    <s v="1DRIV72000"/>
    <s v="Compliance"/>
    <s v="2DRIV72000"/>
    <s v="Compliance"/>
    <n v="0"/>
    <n v="0"/>
    <n v="-86208.68"/>
    <n v="-86060.36"/>
    <n v="86060.36"/>
    <n v="0"/>
    <n v="0"/>
    <n v="0"/>
    <n v="0"/>
    <n v="0"/>
    <n v="0"/>
    <n v="0"/>
    <n v="0"/>
    <n v="0"/>
    <n v="0"/>
    <n v="0"/>
    <n v="0"/>
    <n v="0"/>
    <n v="86060.36"/>
    <n v="0"/>
    <n v="0"/>
    <s v="N"/>
    <n v="0"/>
  </r>
  <r>
    <x v="3"/>
    <s v="Energy Operations"/>
    <s v="K.10003"/>
    <s v="CAP-BAKER SAFETY"/>
    <s v="K.10003.02"/>
    <s v="BAKER INSTRUMENTATION"/>
    <s v="K.10003.02.01"/>
    <s v="UPPER BAKER"/>
    <s v="K.10003.02.01.01"/>
    <x v="239"/>
    <x v="0"/>
    <n v="5031"/>
    <s v="Robert E Romocki"/>
    <x v="0"/>
    <s v="REL  SETC  //  EXEC"/>
    <s v="1CORP20000"/>
    <x v="0"/>
    <s v="2CORP70000"/>
    <x v="6"/>
    <s v="3CORP72500"/>
    <x v="43"/>
    <s v="1DRIV72000"/>
    <s v="Compliance"/>
    <s v="2DRIV72000"/>
    <s v="Compliance"/>
    <n v="1134000"/>
    <n v="1134001"/>
    <n v="986471.58"/>
    <n v="887705.35545999999"/>
    <n v="246295.64454000001"/>
    <n v="115000"/>
    <n v="945000"/>
    <n v="-830000"/>
    <n v="0"/>
    <n v="0"/>
    <n v="0"/>
    <n v="0"/>
    <n v="0"/>
    <n v="0"/>
    <n v="0"/>
    <n v="0"/>
    <n v="0"/>
    <n v="0"/>
    <n v="-583704.35545999999"/>
    <n v="0"/>
    <s v="incremental for approved project"/>
    <s v="N"/>
    <n v="0"/>
  </r>
  <r>
    <x v="3"/>
    <s v="Energy Operations"/>
    <s v="K.10003"/>
    <s v="CAP-BAKER SAFETY"/>
    <s v="K.10003.02"/>
    <s v="BAKER INSTRUMENTATION"/>
    <s v="K.10003.02.01"/>
    <s v="UPPER BAKER"/>
    <s v="K.10003.02.01.02"/>
    <x v="240"/>
    <x v="0"/>
    <n v="5031"/>
    <s v="Robert E Romocki"/>
    <x v="0"/>
    <s v="REL  SETC  //  EXEC"/>
    <s v="1CORP20000"/>
    <x v="0"/>
    <s v="2CORP70000"/>
    <x v="6"/>
    <s v="3CORP72500"/>
    <x v="43"/>
    <s v="1DRIV71000"/>
    <s v="Safety"/>
    <s v="2DRIV71000"/>
    <s v="Safety"/>
    <n v="0"/>
    <n v="0"/>
    <n v="328025.32"/>
    <n v="1239972.57439"/>
    <n v="-1239972.57439"/>
    <n v="0"/>
    <n v="0"/>
    <n v="0"/>
    <n v="0"/>
    <n v="0"/>
    <n v="0"/>
    <n v="0"/>
    <n v="0"/>
    <n v="0"/>
    <n v="0"/>
    <n v="0"/>
    <n v="0"/>
    <n v="0"/>
    <n v="-1239972.57439"/>
    <n v="0"/>
    <n v="0"/>
    <s v="N"/>
    <n v="0"/>
  </r>
  <r>
    <x v="3"/>
    <s v="Energy Operations"/>
    <s v="K.10004"/>
    <s v="CAP-COLSTRIP 500KV TRANS LINE"/>
    <s v="K.10004.01"/>
    <s v="COLSTRIP 500KV TRANS LINE"/>
    <s v="K.10004.01.01"/>
    <s v="COLSTRIP 500KV TRANS LINE"/>
    <s v="K.10004.01.01.01"/>
    <x v="241"/>
    <x v="0"/>
    <n v="4310"/>
    <s v="George Marshall"/>
    <x v="0"/>
    <s v="REL  SETC  //  OPER"/>
    <s v="1CORP20000"/>
    <x v="0"/>
    <s v="2CORP70000"/>
    <x v="6"/>
    <s v="3CORP73000"/>
    <x v="47"/>
    <s v="1DRIV13000"/>
    <s v="Reliability - Generation"/>
    <s v="2DRIV13000"/>
    <s v="Reliability - Generation"/>
    <n v="1929800"/>
    <n v="1929801"/>
    <n v="1135092.8899999999"/>
    <n v="638924.67800000007"/>
    <n v="1290876.3219999999"/>
    <n v="1947186"/>
    <n v="1947186"/>
    <n v="0"/>
    <n v="1947186"/>
    <n v="1947186"/>
    <n v="0"/>
    <n v="1947186"/>
    <n v="1947186"/>
    <n v="0"/>
    <n v="1947186"/>
    <n v="1947186"/>
    <n v="0"/>
    <n v="1947186"/>
    <n v="1290876.3219999999"/>
    <n v="0"/>
    <n v="0"/>
    <s v="N"/>
    <n v="-1947186"/>
  </r>
  <r>
    <x v="3"/>
    <s v="Energy Operations"/>
    <s v="K.10005"/>
    <s v="CAP-COLSTRIP OPERATIONAL"/>
    <s v="K.10005.01"/>
    <s v="COLSTRIP OPERATIONAL"/>
    <s v="K.10005.01.01"/>
    <s v="COLSTRIP UNIT 1&amp;2"/>
    <s v="K.10005.01.01.01"/>
    <x v="242"/>
    <x v="0"/>
    <n v="5012"/>
    <s v="Charles L Morton"/>
    <x v="0"/>
    <s v="REL  SETC  //  EXEC"/>
    <s v="1CORP20000"/>
    <x v="0"/>
    <s v="2CORP70000"/>
    <x v="6"/>
    <s v="3CORP73500"/>
    <x v="48"/>
    <s v="1DRIV13000"/>
    <s v="Reliability - Generation"/>
    <s v="2DRIV13000"/>
    <s v="Reliability - Generation"/>
    <n v="0"/>
    <n v="8808066"/>
    <n v="6019418.6100000003"/>
    <n v="8037255.560433099"/>
    <n v="770810.43956690095"/>
    <n v="0"/>
    <n v="6490050"/>
    <n v="-6490050"/>
    <n v="0"/>
    <n v="3226125"/>
    <n v="-3226125"/>
    <n v="0"/>
    <n v="10014375"/>
    <n v="-10014375"/>
    <n v="0"/>
    <n v="8635200"/>
    <n v="-8635200"/>
    <n v="12900300"/>
    <n v="-27594939.560433097"/>
    <n v="0"/>
    <n v="0"/>
    <s v="N"/>
    <n v="-12900300"/>
  </r>
  <r>
    <x v="3"/>
    <s v="Energy Operations"/>
    <s v="K.10005"/>
    <s v="CAP-COLSTRIP OPERATIONAL"/>
    <s v="K.10005.01"/>
    <s v="COLSTRIP OPERATIONAL"/>
    <s v="K.10005.01.01"/>
    <s v="COLSTRIP UNIT 1&amp;2"/>
    <s v="K.10005.01.01.02"/>
    <x v="243"/>
    <x v="0"/>
    <n v="5012"/>
    <s v="Charles L Morton"/>
    <x v="0"/>
    <s v="REL  SETC  //  EXEC"/>
    <s v="1CORP20000"/>
    <x v="0"/>
    <s v="2CORP70000"/>
    <x v="6"/>
    <s v="3CORP73500"/>
    <x v="48"/>
    <s v="1DRIV13000"/>
    <s v="Reliability - Generation"/>
    <s v="2DRIV13000"/>
    <s v="Reliability - Generation"/>
    <n v="0"/>
    <n v="0"/>
    <n v="0"/>
    <n v="0"/>
    <n v="0"/>
    <n v="0"/>
    <n v="0"/>
    <n v="0"/>
    <n v="0"/>
    <n v="0"/>
    <n v="0"/>
    <n v="0"/>
    <n v="0"/>
    <n v="0"/>
    <n v="0"/>
    <n v="0"/>
    <n v="0"/>
    <n v="0"/>
    <n v="0"/>
    <n v="0"/>
    <n v="0"/>
    <s v="N"/>
    <n v="0"/>
  </r>
  <r>
    <x v="3"/>
    <s v="Energy Operations"/>
    <s v="K.10005"/>
    <s v="CAP-COLSTRIP OPERATIONAL"/>
    <s v="K.10005.01"/>
    <s v="COLSTRIP OPERATIONAL"/>
    <s v="K.10005.01.01"/>
    <s v="COLSTRIP UNIT 1&amp;2"/>
    <s v="K.10005.01.01.03"/>
    <x v="244"/>
    <x v="0"/>
    <n v="5012"/>
    <s v="Charles L Morton"/>
    <x v="0"/>
    <s v="REL  SETC  //  INIT"/>
    <s v="1CORP20000"/>
    <x v="0"/>
    <s v="2CORP70000"/>
    <x v="6"/>
    <s v="3CORP73500"/>
    <x v="48"/>
    <s v="1DRIV13000"/>
    <s v="Reliability - Generation"/>
    <s v="2DRIV13000"/>
    <s v="Reliability - Generation"/>
    <n v="0"/>
    <n v="0"/>
    <n v="0"/>
    <n v="0"/>
    <n v="0"/>
    <n v="0"/>
    <n v="0"/>
    <n v="0"/>
    <n v="0"/>
    <n v="0"/>
    <n v="0"/>
    <n v="0"/>
    <n v="0"/>
    <n v="0"/>
    <n v="0"/>
    <n v="0"/>
    <n v="0"/>
    <n v="0"/>
    <n v="0"/>
    <n v="0"/>
    <n v="0"/>
    <s v="N"/>
    <n v="0"/>
  </r>
  <r>
    <x v="3"/>
    <s v="Energy Operations"/>
    <s v="K.10005"/>
    <s v="CAP-COLSTRIP OPERATIONAL"/>
    <s v="K.10005.01"/>
    <s v="COLSTRIP OPERATIONAL"/>
    <s v="K.10005.01.02"/>
    <s v="COLSTRIP UNIT 3&amp;4"/>
    <s v="K.10005.01.02.01"/>
    <x v="245"/>
    <x v="0"/>
    <n v="5012"/>
    <s v="Charles L Morton"/>
    <x v="0"/>
    <s v="REL  SETC  //  EXEC"/>
    <s v="1CORP20000"/>
    <x v="0"/>
    <s v="2CORP70000"/>
    <x v="6"/>
    <s v="3CORP73500"/>
    <x v="48"/>
    <s v="1DRIV13000"/>
    <s v="Reliability - Generation"/>
    <s v="2DRIV13000"/>
    <s v="Reliability - Generation"/>
    <n v="27525205"/>
    <n v="18717140"/>
    <n v="20827934.5"/>
    <n v="17912800.5739762"/>
    <n v="804339.42602379993"/>
    <n v="21399538"/>
    <n v="9858450"/>
    <n v="11541088"/>
    <n v="25371733"/>
    <n v="15246525"/>
    <n v="10125208"/>
    <n v="27155693"/>
    <n v="11548162"/>
    <n v="15607531"/>
    <n v="17518498"/>
    <n v="6219412"/>
    <n v="11299086"/>
    <n v="14598675"/>
    <n v="49377252.426023796"/>
    <n v="0"/>
    <n v="0"/>
    <s v="N"/>
    <n v="-14598675"/>
  </r>
  <r>
    <x v="3"/>
    <s v="Energy Operations"/>
    <s v="K.10005"/>
    <s v="CAP-COLSTRIP OPERATIONAL"/>
    <s v="K.10005.01"/>
    <s v="COLSTRIP OPERATIONAL"/>
    <s v="K.10005.01.02"/>
    <s v="COLSTRIP UNIT 3&amp;4"/>
    <s v="K.10005.01.02.02"/>
    <x v="246"/>
    <x v="0"/>
    <n v="5012"/>
    <s v="Charles L Morton"/>
    <x v="0"/>
    <s v="REL  SETC  //  EXEC"/>
    <s v="1CORP20000"/>
    <x v="0"/>
    <s v="2CORP70000"/>
    <x v="6"/>
    <s v="3CORP73500"/>
    <x v="48"/>
    <s v="1DRIV13000"/>
    <s v="Reliability - Generation"/>
    <s v="2DRIV13000"/>
    <s v="Reliability - Generation"/>
    <n v="0"/>
    <n v="0"/>
    <n v="-5584.08"/>
    <n v="-5584.08"/>
    <n v="5584.08"/>
    <n v="0"/>
    <n v="0"/>
    <n v="0"/>
    <n v="0"/>
    <n v="0"/>
    <n v="0"/>
    <n v="0"/>
    <n v="0"/>
    <n v="0"/>
    <n v="0"/>
    <n v="0"/>
    <n v="0"/>
    <n v="0"/>
    <n v="5584.08"/>
    <n v="0"/>
    <n v="0"/>
    <s v="N"/>
    <n v="0"/>
  </r>
  <r>
    <x v="3"/>
    <s v="Energy Operations"/>
    <s v="K.10005"/>
    <s v="CAP-COLSTRIP OPERATIONAL"/>
    <s v="K.10005.01"/>
    <s v="COLSTRIP OPERATIONAL"/>
    <s v="K.10005.01.02"/>
    <s v="COLSTRIP UNIT 3&amp;4"/>
    <s v="K.10005.01.02.03"/>
    <x v="247"/>
    <x v="0"/>
    <n v="5012"/>
    <s v="Charles L Morton"/>
    <x v="0"/>
    <s v="REL  SETC  //  EXEC"/>
    <s v="1CORP20000"/>
    <x v="0"/>
    <s v="2CORP70000"/>
    <x v="6"/>
    <s v="3CORP73500"/>
    <x v="48"/>
    <s v="1DRIV13000"/>
    <s v="Reliability - Generation"/>
    <s v="2DRIV13000"/>
    <s v="Reliability - Generation"/>
    <n v="0"/>
    <n v="0"/>
    <n v="0"/>
    <n v="0"/>
    <n v="0"/>
    <n v="0"/>
    <n v="0"/>
    <n v="0"/>
    <n v="0"/>
    <n v="0"/>
    <n v="0"/>
    <n v="0"/>
    <n v="0"/>
    <n v="0"/>
    <n v="0"/>
    <n v="0"/>
    <n v="0"/>
    <n v="0"/>
    <n v="0"/>
    <n v="0"/>
    <n v="0"/>
    <s v="N"/>
    <n v="0"/>
  </r>
  <r>
    <x v="3"/>
    <s v="Energy Operations"/>
    <s v="K.10006"/>
    <s v="CAP-ENCOGEN OPERATIONAL"/>
    <s v="K.10006.01"/>
    <s v="ENCOGEN OPERATIONAL"/>
    <s v="K.10006.01.01"/>
    <s v="ENCOGEN"/>
    <s v="K.10006.01.01.01"/>
    <x v="248"/>
    <x v="0"/>
    <n v="5017"/>
    <s v="Nathan A Garretson"/>
    <x v="0"/>
    <s v="REL  SETC  //  EXEC"/>
    <s v="1CORP20000"/>
    <x v="0"/>
    <s v="2CORP70000"/>
    <x v="6"/>
    <s v="3CORP74000"/>
    <x v="49"/>
    <s v="1DRIV13000"/>
    <s v="Reliability - Generation"/>
    <s v="2DRIV13000"/>
    <s v="Reliability - Generation"/>
    <n v="0"/>
    <n v="39915"/>
    <n v="40120.910000000003"/>
    <n v="38230.910000000003"/>
    <n v="1684.0899999999965"/>
    <n v="0"/>
    <n v="40000"/>
    <n v="-40000"/>
    <n v="0"/>
    <n v="41000"/>
    <n v="-41000"/>
    <n v="0"/>
    <n v="41000"/>
    <n v="-41000"/>
    <n v="0"/>
    <n v="41000"/>
    <n v="-41000"/>
    <n v="41000"/>
    <n v="-161315.91"/>
    <n v="0"/>
    <n v="0"/>
    <s v="N"/>
    <n v="-41000"/>
  </r>
  <r>
    <x v="3"/>
    <s v="Energy Operations"/>
    <s v="K.10006"/>
    <s v="CAP-ENCOGEN OPERATIONAL"/>
    <s v="K.10006.01"/>
    <s v="ENCOGEN OPERATIONAL"/>
    <s v="K.10006.01.01"/>
    <s v="ENCOGEN"/>
    <s v="K.10006.01.01.02"/>
    <x v="249"/>
    <x v="0"/>
    <n v="5017"/>
    <s v="Nathan A Garretson"/>
    <x v="0"/>
    <s v="REL  SETC  //  EXEC"/>
    <s v="1CORP20000"/>
    <x v="0"/>
    <s v="2CORP70000"/>
    <x v="6"/>
    <s v="3CORP74000"/>
    <x v="49"/>
    <s v="1DRIV13000"/>
    <s v="Reliability - Generation"/>
    <s v="2DRIV13000"/>
    <s v="Reliability - Generation"/>
    <n v="683506"/>
    <n v="234150"/>
    <n v="234150"/>
    <n v="237091.66"/>
    <n v="-2941.6600000000035"/>
    <n v="4841379"/>
    <n v="0"/>
    <n v="4841379"/>
    <n v="490414"/>
    <n v="0"/>
    <n v="490414"/>
    <n v="168913"/>
    <n v="0"/>
    <n v="168913"/>
    <n v="442291"/>
    <n v="0"/>
    <n v="442291"/>
    <n v="0"/>
    <n v="5940055.3399999999"/>
    <n v="0"/>
    <n v="0"/>
    <s v="N"/>
    <n v="0"/>
  </r>
  <r>
    <x v="3"/>
    <s v="Energy Operations"/>
    <s v="K.10007"/>
    <s v="CAP-FERNDALE OPERATIONAL"/>
    <s v="K.10007.01"/>
    <s v="FERNDALE OPERATIONAL"/>
    <s v="K.10007.01.01"/>
    <s v="FERNDALE"/>
    <s v="K.10007.01.01.01"/>
    <x v="250"/>
    <x v="0"/>
    <n v="5012"/>
    <s v="Charles L Morton"/>
    <x v="0"/>
    <s v="REL  SETC  //  OPER"/>
    <s v="1CORP20000"/>
    <x v="0"/>
    <s v="2CORP70000"/>
    <x v="6"/>
    <s v="3CORP74500"/>
    <x v="50"/>
    <s v="1DRIV13000"/>
    <s v="Reliability - Generation"/>
    <s v="2DRIV13000"/>
    <s v="Reliability - Generation"/>
    <n v="0"/>
    <n v="1607"/>
    <n v="1575"/>
    <n v="525"/>
    <n v="1082"/>
    <n v="0"/>
    <n v="0"/>
    <n v="0"/>
    <n v="0"/>
    <n v="0"/>
    <n v="0"/>
    <n v="0"/>
    <n v="0"/>
    <n v="0"/>
    <n v="0"/>
    <n v="0"/>
    <n v="0"/>
    <n v="0"/>
    <n v="1082"/>
    <n v="0"/>
    <n v="0"/>
    <s v="N"/>
    <n v="0"/>
  </r>
  <r>
    <x v="3"/>
    <s v="Energy Operations"/>
    <s v="K.10007"/>
    <s v="CAP-FERNDALE OPERATIONAL"/>
    <s v="K.10007.01"/>
    <s v="FERNDALE OPERATIONAL"/>
    <s v="K.10007.01.01"/>
    <s v="FERNDALE"/>
    <s v="K.10007.01.01.02"/>
    <x v="251"/>
    <x v="0"/>
    <n v="5012"/>
    <s v="Charles L Morton"/>
    <x v="0"/>
    <s v="REL  SETC  //  OPER"/>
    <s v="1CORP20000"/>
    <x v="0"/>
    <s v="2CORP70000"/>
    <x v="6"/>
    <s v="3CORP74500"/>
    <x v="50"/>
    <s v="1DRIV13000"/>
    <s v="Reliability - Generation"/>
    <s v="2DRIV13000"/>
    <s v="Reliability - Generation"/>
    <n v="7966725"/>
    <n v="7966725"/>
    <n v="7989284.8399999999"/>
    <n v="8275472.8799999999"/>
    <n v="-308747.87999999989"/>
    <n v="0"/>
    <n v="0"/>
    <n v="0"/>
    <n v="420000"/>
    <n v="374283"/>
    <n v="45717"/>
    <n v="0"/>
    <n v="0"/>
    <n v="0"/>
    <n v="0"/>
    <n v="0"/>
    <n v="0"/>
    <n v="0"/>
    <n v="-263030.87999999989"/>
    <n v="0"/>
    <n v="0"/>
    <s v="N"/>
    <n v="0"/>
  </r>
  <r>
    <x v="3"/>
    <s v="Energy Operations"/>
    <s v="K.10008"/>
    <s v="CAP-FREDDY 1 OPERATIONAL"/>
    <s v="K.10008.01"/>
    <s v="FREDDY 1 OPERATIONAL"/>
    <s v="K.10008.01.01"/>
    <s v="FREDDY 1"/>
    <s v="K.10008.01.01.01"/>
    <x v="252"/>
    <x v="0"/>
    <n v="5012"/>
    <s v="Charles L Morton"/>
    <x v="0"/>
    <s v="REL  SETC  //  EXEC"/>
    <s v="1CORP20000"/>
    <x v="0"/>
    <s v="2CORP70000"/>
    <x v="6"/>
    <s v="3CORP75000"/>
    <x v="51"/>
    <s v="1DRIV13000"/>
    <s v="Reliability - Generation"/>
    <s v="2DRIV13000"/>
    <s v="Reliability - Generation"/>
    <n v="0"/>
    <n v="0"/>
    <n v="0"/>
    <n v="0"/>
    <n v="0"/>
    <n v="0"/>
    <n v="0"/>
    <n v="0"/>
    <n v="0"/>
    <n v="0"/>
    <n v="0"/>
    <n v="0"/>
    <n v="0"/>
    <n v="0"/>
    <n v="0"/>
    <n v="0"/>
    <n v="0"/>
    <n v="0"/>
    <n v="0"/>
    <n v="0"/>
    <n v="0"/>
    <s v="N"/>
    <n v="0"/>
  </r>
  <r>
    <x v="3"/>
    <s v="Energy Operations"/>
    <s v="K.10008"/>
    <s v="CAP-FREDDY 1 OPERATIONAL"/>
    <s v="K.10008.01"/>
    <s v="FREDDY 1 OPERATIONAL"/>
    <s v="K.10008.01.01"/>
    <s v="FREDDY 1"/>
    <s v="K.10008.01.01.02"/>
    <x v="253"/>
    <x v="0"/>
    <n v="5012"/>
    <s v="Charles L Morton"/>
    <x v="0"/>
    <s v="REL  SETC  //  EXEC"/>
    <s v="1CORP20000"/>
    <x v="0"/>
    <s v="2CORP70000"/>
    <x v="6"/>
    <s v="3CORP75000"/>
    <x v="51"/>
    <s v="1DRIV13000"/>
    <s v="Reliability - Generation"/>
    <s v="2DRIV13000"/>
    <s v="Reliability - Generation"/>
    <n v="2331000"/>
    <n v="0"/>
    <n v="0"/>
    <n v="0"/>
    <n v="0"/>
    <n v="0"/>
    <n v="0"/>
    <n v="0"/>
    <n v="0"/>
    <n v="0"/>
    <n v="0"/>
    <n v="0"/>
    <n v="0"/>
    <n v="0"/>
    <n v="0"/>
    <n v="0"/>
    <n v="0"/>
    <n v="0"/>
    <n v="0"/>
    <n v="0"/>
    <n v="0"/>
    <s v="N"/>
    <n v="0"/>
  </r>
  <r>
    <x v="3"/>
    <s v="Energy Operations"/>
    <s v="K.10008"/>
    <s v="CAP-FREDDY 1 OPERATIONAL"/>
    <s v="K.10008.01"/>
    <s v="FREDDY 1 OPERATIONAL"/>
    <s v="K.10008.01.01"/>
    <s v="FREDDY 1"/>
    <s v="K.10008.01.01.03"/>
    <x v="254"/>
    <x v="0"/>
    <n v="5012"/>
    <s v="Charles L Morton"/>
    <x v="0"/>
    <s v="REL  SETC  //  EXEC"/>
    <s v="1CORP20000"/>
    <x v="0"/>
    <s v="2CORP70000"/>
    <x v="6"/>
    <s v="3CORP75000"/>
    <x v="51"/>
    <s v="1DRIV13000"/>
    <s v="Reliability - Generation"/>
    <s v="2DRIV13000"/>
    <s v="Reliability - Generation"/>
    <n v="5727650"/>
    <n v="8058650"/>
    <n v="8141430.9000000004"/>
    <n v="7741567.7100000009"/>
    <n v="317082.28999999911"/>
    <n v="0"/>
    <n v="0"/>
    <n v="0"/>
    <n v="0"/>
    <n v="0"/>
    <n v="0"/>
    <n v="0"/>
    <n v="0"/>
    <n v="0"/>
    <n v="0"/>
    <n v="0"/>
    <n v="0"/>
    <n v="0"/>
    <n v="317082.28999999911"/>
    <n v="0"/>
    <n v="0"/>
    <s v="N"/>
    <n v="0"/>
  </r>
  <r>
    <x v="3"/>
    <s v="Energy Operations"/>
    <s v="K.10009"/>
    <s v="CAP-FREDONIA OPERATIONAL"/>
    <s v="K.10009.01"/>
    <s v="FREDONIA OPERATIONAL"/>
    <s v="K.10009.01.01"/>
    <s v="FREDONIA"/>
    <s v="K.10009.01.01.01"/>
    <x v="255"/>
    <x v="0"/>
    <n v="5017"/>
    <s v="Nathan A Garretson"/>
    <x v="0"/>
    <s v="REL  SETC  //  OPER"/>
    <s v="1CORP20000"/>
    <x v="0"/>
    <s v="2CORP70000"/>
    <x v="6"/>
    <s v="3CORP75500"/>
    <x v="17"/>
    <s v="1DRIV13000"/>
    <s v="Reliability - Generation"/>
    <s v="2DRIV13000"/>
    <s v="Reliability - Generation"/>
    <n v="31635"/>
    <n v="31560"/>
    <n v="32248.69"/>
    <n v="1357.96"/>
    <n v="30202.04"/>
    <n v="3846769"/>
    <n v="0"/>
    <n v="3846769"/>
    <n v="31920"/>
    <n v="0"/>
    <n v="31920"/>
    <n v="32399"/>
    <n v="0"/>
    <n v="32399"/>
    <n v="32400"/>
    <n v="0"/>
    <n v="32400"/>
    <n v="0"/>
    <n v="3973690.04"/>
    <n v="0"/>
    <n v="0"/>
    <s v="N"/>
    <n v="0"/>
  </r>
  <r>
    <x v="3"/>
    <s v="Energy Operations"/>
    <s v="K.10009"/>
    <s v="CAP-FREDONIA OPERATIONAL"/>
    <s v="K.10009.01"/>
    <s v="FREDONIA OPERATIONAL"/>
    <s v="K.10009.01.01"/>
    <s v="FREDONIA"/>
    <s v="K.10009.01.01.02"/>
    <x v="256"/>
    <x v="0"/>
    <n v="5017"/>
    <s v="Nathan A Garretson"/>
    <x v="0"/>
    <s v="REL  SETC  //  OPER"/>
    <s v="1CORP20000"/>
    <x v="0"/>
    <s v="2CORP70000"/>
    <x v="6"/>
    <s v="3CORP75500"/>
    <x v="17"/>
    <s v="1DRIV13000"/>
    <s v="Reliability - Generation"/>
    <s v="2DRIV13000"/>
    <s v="Reliability - Generation"/>
    <n v="0"/>
    <n v="0"/>
    <n v="0"/>
    <n v="0"/>
    <n v="0"/>
    <n v="0"/>
    <n v="22000"/>
    <n v="-22000"/>
    <n v="0"/>
    <n v="0"/>
    <n v="0"/>
    <n v="0"/>
    <n v="0"/>
    <n v="0"/>
    <n v="0"/>
    <n v="0"/>
    <n v="0"/>
    <n v="0"/>
    <n v="-22000"/>
    <n v="0"/>
    <n v="0"/>
    <s v="N"/>
    <n v="0"/>
  </r>
  <r>
    <x v="3"/>
    <s v="Energy Operations"/>
    <s v="K.10010"/>
    <s v="CAP-FREDRICKSON OPERATIONAL"/>
    <s v="K.10010.01"/>
    <s v="FREDRICKSON OPERATIONAL"/>
    <s v="K.10010.01.01"/>
    <s v="FREDRICKSON UNIT 1&amp;2"/>
    <s v="K.10010.01.01.01"/>
    <x v="257"/>
    <x v="0"/>
    <n v="5025"/>
    <s v="Mark Carlson"/>
    <x v="0"/>
    <s v="REL  SETC  //  OPER"/>
    <s v="1CORP20000"/>
    <x v="0"/>
    <s v="2CORP70000"/>
    <x v="6"/>
    <s v="3CORP76000"/>
    <x v="52"/>
    <s v="1DRIV13000"/>
    <s v="Reliability - Generation"/>
    <s v="2DRIV13000"/>
    <s v="Reliability - Generation"/>
    <n v="0"/>
    <n v="28080"/>
    <n v="28080.15"/>
    <n v="0"/>
    <n v="28080"/>
    <n v="0"/>
    <n v="0"/>
    <n v="0"/>
    <n v="0"/>
    <n v="0"/>
    <n v="0"/>
    <n v="0"/>
    <n v="0"/>
    <n v="0"/>
    <n v="0"/>
    <n v="0"/>
    <n v="0"/>
    <n v="0"/>
    <n v="28080"/>
    <n v="0"/>
    <n v="0"/>
    <s v="N"/>
    <n v="0"/>
  </r>
  <r>
    <x v="3"/>
    <s v="Energy Operations"/>
    <s v="K.10010"/>
    <s v="CAP-FREDRICKSON OPERATIONAL"/>
    <s v="K.10010.01"/>
    <s v="FREDRICKSON OPERATIONAL"/>
    <s v="K.10010.01.01"/>
    <s v="FREDRICKSON UNIT 1&amp;2"/>
    <s v="K.10010.01.01.02"/>
    <x v="258"/>
    <x v="0"/>
    <n v="5025"/>
    <s v="Mark Carlson"/>
    <x v="0"/>
    <s v="REL  SETC  //  OPER"/>
    <s v="1CORP20000"/>
    <x v="0"/>
    <s v="2CORP70000"/>
    <x v="6"/>
    <s v="3CORP76000"/>
    <x v="52"/>
    <s v="1DRIV13000"/>
    <s v="Reliability - Generation"/>
    <s v="2DRIV13000"/>
    <s v="Reliability - Generation"/>
    <n v="919967"/>
    <n v="907496"/>
    <n v="116737.02"/>
    <n v="-5472.6028800000358"/>
    <n v="912968.60288000002"/>
    <n v="156720"/>
    <n v="150000"/>
    <n v="6720"/>
    <n v="8400"/>
    <n v="0"/>
    <n v="8400"/>
    <n v="11200"/>
    <n v="0"/>
    <n v="11200"/>
    <n v="11200"/>
    <n v="0"/>
    <n v="11200"/>
    <n v="0"/>
    <n v="950488.60288000002"/>
    <n v="0"/>
    <n v="0"/>
    <s v="N"/>
    <n v="0"/>
  </r>
  <r>
    <x v="3"/>
    <s v="Energy Operations"/>
    <s v="K.10011"/>
    <s v="CAP-FREDRICKSON PROJECTS"/>
    <s v="K.10011.01"/>
    <s v="FREDRICKSON PROJECTS"/>
    <s v="K.10011.01.02"/>
    <s v="FREDRICKSON UNIT 1&amp;2"/>
    <s v="K.10011.01.02.01"/>
    <x v="259"/>
    <x v="0"/>
    <n v="5025"/>
    <s v="Mark Carlson"/>
    <x v="0"/>
    <s v="REL  SETC  //  EXEC"/>
    <s v="1CORP20000"/>
    <x v="0"/>
    <s v="2CORP70000"/>
    <x v="6"/>
    <s v="3CORP76000"/>
    <x v="52"/>
    <s v="1DRIV13000"/>
    <s v="Reliability - Generation"/>
    <s v="2DRIV13000"/>
    <s v="Reliability - Generation"/>
    <n v="0"/>
    <n v="0"/>
    <n v="0"/>
    <n v="0"/>
    <n v="0"/>
    <n v="0"/>
    <n v="0"/>
    <n v="0"/>
    <n v="0"/>
    <n v="0"/>
    <n v="0"/>
    <n v="0"/>
    <n v="0"/>
    <n v="0"/>
    <n v="0"/>
    <n v="0"/>
    <n v="0"/>
    <n v="0"/>
    <n v="0"/>
    <n v="0"/>
    <n v="0"/>
    <s v="N"/>
    <n v="0"/>
  </r>
  <r>
    <x v="3"/>
    <s v="Energy Operations"/>
    <s v="K.10011"/>
    <s v="CAP-FREDRICKSON PROJECTS"/>
    <s v="K.10011.01"/>
    <s v="FREDRICKSON PROJECTS"/>
    <s v="K.10011.01.02"/>
    <s v="FREDRICKSON UNIT 1&amp;2"/>
    <s v="K.10011.01.02.02"/>
    <x v="260"/>
    <x v="0"/>
    <n v="5025"/>
    <s v="Mark Carlson"/>
    <x v="0"/>
    <s v="REL  SETC  //  EXEC"/>
    <s v="1CORP20000"/>
    <x v="0"/>
    <s v="2CORP70000"/>
    <x v="6"/>
    <s v="3CORP76000"/>
    <x v="52"/>
    <s v="1DRIV13000"/>
    <s v="Reliability - Generation"/>
    <s v="2DRIV13000"/>
    <s v="Reliability - Generation"/>
    <n v="0"/>
    <n v="0"/>
    <n v="0"/>
    <n v="0"/>
    <n v="0"/>
    <n v="0"/>
    <n v="0"/>
    <n v="0"/>
    <n v="0"/>
    <n v="0"/>
    <n v="0"/>
    <n v="0"/>
    <n v="0"/>
    <n v="0"/>
    <n v="0"/>
    <n v="0"/>
    <n v="0"/>
    <n v="0"/>
    <n v="0"/>
    <n v="0"/>
    <n v="0"/>
    <s v="N"/>
    <n v="0"/>
  </r>
  <r>
    <x v="3"/>
    <s v="Energy Operations"/>
    <s v="K.10011"/>
    <s v="CAP-FREDRICKSON PROJECTS"/>
    <s v="K.10011.01"/>
    <s v="FREDRICKSON PROJECTS"/>
    <s v="K.10011.01.02"/>
    <s v="FREDRICKSON UNIT 1&amp;2"/>
    <s v="K.10011.01.02.03"/>
    <x v="261"/>
    <x v="0"/>
    <n v="5025"/>
    <s v="Mark Carlson"/>
    <x v="0"/>
    <s v="REL  SETC  //  EXEC"/>
    <s v="1CORP20000"/>
    <x v="0"/>
    <s v="2CORP70000"/>
    <x v="6"/>
    <s v="3CORP76000"/>
    <x v="52"/>
    <s v="1DRIV13000"/>
    <s v="Reliability - Generation"/>
    <s v="2DRIV13000"/>
    <s v="Reliability - Generation"/>
    <n v="0"/>
    <n v="0"/>
    <n v="0"/>
    <n v="0"/>
    <n v="0"/>
    <n v="0"/>
    <n v="0"/>
    <n v="0"/>
    <n v="0"/>
    <n v="0"/>
    <n v="0"/>
    <n v="0"/>
    <n v="0"/>
    <n v="0"/>
    <n v="0"/>
    <n v="0"/>
    <n v="0"/>
    <n v="0"/>
    <n v="0"/>
    <n v="0"/>
    <n v="0"/>
    <s v="N"/>
    <n v="0"/>
  </r>
  <r>
    <x v="3"/>
    <s v="Energy Operations"/>
    <s v="K.10011"/>
    <s v="CAP-FREDRICKSON PROJECTS"/>
    <s v="K.10011.01"/>
    <s v="FREDRICKSON PROJECTS"/>
    <s v="K.10011.01.02"/>
    <s v="FREDRICKSON UNIT 1&amp;2"/>
    <s v="K.10011.01.02.04"/>
    <x v="262"/>
    <x v="0"/>
    <n v="5025"/>
    <s v="Mark Carlson"/>
    <x v="0"/>
    <s v="REL  SETC  //  INIT"/>
    <s v="1CORP20000"/>
    <x v="0"/>
    <s v="2CORP70000"/>
    <x v="6"/>
    <s v="3CORP76000"/>
    <x v="52"/>
    <s v="1DRIV13000"/>
    <s v="Reliability - Generation"/>
    <s v="2DRIV13000"/>
    <s v="Reliability - Generation"/>
    <n v="0"/>
    <n v="50879"/>
    <n v="52698.27"/>
    <n v="-17.109999999999673"/>
    <n v="50896.11"/>
    <n v="0"/>
    <n v="0"/>
    <n v="0"/>
    <n v="0"/>
    <n v="0"/>
    <n v="0"/>
    <n v="0"/>
    <n v="0"/>
    <n v="0"/>
    <n v="0"/>
    <n v="0"/>
    <n v="0"/>
    <n v="0"/>
    <n v="50896.11"/>
    <n v="0"/>
    <n v="0"/>
    <s v="N"/>
    <n v="0"/>
  </r>
  <r>
    <x v="3"/>
    <s v="Energy Operations"/>
    <s v="K.10011"/>
    <s v="CAP-FREDRICKSON PROJECTS"/>
    <s v="K.10011.01"/>
    <s v="FREDRICKSON PROJECTS"/>
    <s v="K.10011.01.02"/>
    <s v="FREDRICKSON UNIT 1&amp;2"/>
    <s v="K.10011.01.02.05"/>
    <x v="263"/>
    <x v="0"/>
    <n v="5025"/>
    <s v="Mark Carlson"/>
    <x v="0"/>
    <s v="REL  SETC  //  INIT"/>
    <s v="1CORP20000"/>
    <x v="0"/>
    <s v="2CORP70000"/>
    <x v="6"/>
    <s v="3CORP76000"/>
    <x v="52"/>
    <s v="1DRIV13000"/>
    <s v="Reliability - Generation"/>
    <s v="2DRIV13000"/>
    <s v="Reliability - Generation"/>
    <n v="0"/>
    <n v="151493"/>
    <n v="151493.34"/>
    <n v="32182.209695999998"/>
    <n v="119310.79030399999"/>
    <n v="0"/>
    <n v="0"/>
    <n v="0"/>
    <n v="0"/>
    <n v="0"/>
    <n v="0"/>
    <n v="0"/>
    <n v="0"/>
    <n v="0"/>
    <n v="0"/>
    <n v="0"/>
    <n v="0"/>
    <n v="0"/>
    <n v="119310.79030399999"/>
    <n v="0"/>
    <n v="0"/>
    <s v="N"/>
    <n v="0"/>
  </r>
  <r>
    <x v="3"/>
    <s v="Energy Operations"/>
    <s v="K.10011"/>
    <s v="CAP-FREDRICKSON PROJECTS"/>
    <s v="K.10011.01"/>
    <s v="FREDRICKSON PROJECTS"/>
    <s v="K.10011.01.02"/>
    <s v="FREDRICKSON UNIT 1&amp;2"/>
    <s v="K.10011.01.02.06"/>
    <x v="264"/>
    <x v="0"/>
    <n v="5025"/>
    <s v="Mark Carlson"/>
    <x v="0"/>
    <s v="REL  SETC  //  INIT"/>
    <s v="1CORP20000"/>
    <x v="0"/>
    <s v="2CORP70000"/>
    <x v="6"/>
    <s v="3CORP76000"/>
    <x v="52"/>
    <s v="1DRIV13000"/>
    <s v="Reliability - Generation"/>
    <s v="2DRIV13000"/>
    <s v="Reliability - Generation"/>
    <n v="0"/>
    <n v="0"/>
    <n v="0"/>
    <n v="0"/>
    <n v="0"/>
    <n v="0"/>
    <n v="0"/>
    <n v="0"/>
    <n v="0"/>
    <n v="0"/>
    <n v="0"/>
    <n v="0"/>
    <n v="0"/>
    <n v="0"/>
    <n v="0"/>
    <n v="0"/>
    <n v="0"/>
    <n v="0"/>
    <n v="0"/>
    <n v="0"/>
    <n v="0"/>
    <s v="N"/>
    <n v="0"/>
  </r>
  <r>
    <x v="3"/>
    <s v="Energy Operations"/>
    <s v="K.10011"/>
    <s v="CAP-FREDRICKSON PROJECTS"/>
    <s v="K.10011.01"/>
    <s v="FREDRICKSON PROJECTS"/>
    <s v="K.10011.01.02"/>
    <s v="FREDRICKSON UNIT 1&amp;2"/>
    <s v="K.10011.01.02.07"/>
    <x v="265"/>
    <x v="0"/>
    <n v="5025"/>
    <s v="Mark Carlson"/>
    <x v="0"/>
    <s v="REL  SETC  //  INIT"/>
    <s v="1CORP20000"/>
    <x v="0"/>
    <s v="2CORP70000"/>
    <x v="6"/>
    <s v="3CORP76000"/>
    <x v="52"/>
    <s v="1DRIV13000"/>
    <s v="Reliability - Generation"/>
    <s v="2DRIV13000"/>
    <s v="Reliability - Generation"/>
    <n v="0"/>
    <n v="0"/>
    <n v="0"/>
    <n v="0"/>
    <n v="0"/>
    <n v="0"/>
    <n v="0"/>
    <n v="0"/>
    <n v="0"/>
    <n v="0"/>
    <n v="0"/>
    <n v="0"/>
    <n v="0"/>
    <n v="0"/>
    <n v="0"/>
    <n v="0"/>
    <n v="0"/>
    <n v="0"/>
    <n v="0"/>
    <n v="0"/>
    <n v="0"/>
    <s v="N"/>
    <n v="0"/>
  </r>
  <r>
    <x v="3"/>
    <s v="Energy Operations"/>
    <s v="K.10012"/>
    <s v="CAP-GET TO ZERO PROGRAM"/>
    <s v="K.10012.01"/>
    <s v="GTZ PROGRAM CAPITAL COST"/>
    <s v="K.10012.01.01"/>
    <s v="GTZ BILLING PMT CREDIT/COLLECTIONS"/>
    <s v="K.10012.01.01.01"/>
    <x v="266"/>
    <x v="0"/>
    <n v="5362"/>
    <s v="Joshua Jacobs"/>
    <x v="0"/>
    <s v="REL  SETC  //  EXEC"/>
    <s v="1CORP10000"/>
    <x v="1"/>
    <s v="2CORP45000"/>
    <x v="10"/>
    <s v="3CORP45000"/>
    <x v="53"/>
    <s v="1DRIV80000"/>
    <s v="Operational Excellence"/>
    <s v="2DRIV80000"/>
    <s v="Operational Excellence"/>
    <n v="0"/>
    <n v="0"/>
    <n v="0"/>
    <n v="0"/>
    <n v="0"/>
    <n v="0"/>
    <n v="0"/>
    <n v="0"/>
    <n v="0"/>
    <n v="0"/>
    <n v="0"/>
    <n v="0"/>
    <n v="0"/>
    <n v="0"/>
    <n v="0"/>
    <n v="0"/>
    <n v="0"/>
    <n v="0"/>
    <n v="0"/>
    <n v="0"/>
    <n v="0"/>
    <s v="Y"/>
    <n v="0"/>
  </r>
  <r>
    <x v="3"/>
    <s v="Energy Operations"/>
    <s v="K.10012"/>
    <s v="CAP-GET TO ZERO PROGRAM"/>
    <s v="K.10012.01"/>
    <s v="GTZ PROGRAM CAPITAL COST"/>
    <s v="K.10012.01.01"/>
    <s v="GTZ BILLING PMT CREDIT/COLLECTIONS"/>
    <s v="K.10012.01.01.02"/>
    <x v="267"/>
    <x v="0"/>
    <n v="5362"/>
    <s v="Joshua Jacobs"/>
    <x v="0"/>
    <s v="REL  SETC  //  EXEC"/>
    <s v="1CORP10000"/>
    <x v="1"/>
    <s v="2CORP45000"/>
    <x v="10"/>
    <s v="3CORP45000"/>
    <x v="53"/>
    <s v="1DRIV80000"/>
    <s v="Operational Excellence"/>
    <s v="2DRIV80000"/>
    <s v="Operational Excellence"/>
    <n v="0"/>
    <n v="753207"/>
    <n v="740214.91"/>
    <n v="764326.91712"/>
    <n v="-11119.917119999998"/>
    <n v="0"/>
    <n v="0"/>
    <n v="0"/>
    <n v="0"/>
    <n v="0"/>
    <n v="0"/>
    <n v="0"/>
    <n v="0"/>
    <n v="0"/>
    <n v="0"/>
    <n v="0"/>
    <n v="0"/>
    <n v="0"/>
    <n v="-11119.917119999998"/>
    <n v="0"/>
    <n v="0"/>
    <s v="Y"/>
    <n v="0"/>
  </r>
  <r>
    <x v="3"/>
    <s v="Energy Operations"/>
    <s v="K.10012"/>
    <s v="CAP-GET TO ZERO PROGRAM"/>
    <s v="K.10012.01"/>
    <s v="GTZ PROGRAM CAPITAL COST"/>
    <s v="K.10012.01.01"/>
    <s v="GTZ BILLING PMT CREDIT/COLLECTIONS"/>
    <s v="K.10012.01.01.03"/>
    <x v="268"/>
    <x v="0"/>
    <n v="5362"/>
    <s v="Joshua Jacobs"/>
    <x v="0"/>
    <s v="REL  SETC  //  EXEC"/>
    <s v="1CORP10000"/>
    <x v="1"/>
    <s v="2CORP45000"/>
    <x v="10"/>
    <s v="3CORP45000"/>
    <x v="53"/>
    <s v="1DRIV80000"/>
    <s v="Operational Excellence"/>
    <s v="2DRIV80000"/>
    <s v="Operational Excellence"/>
    <n v="13835958.512252426"/>
    <n v="0"/>
    <n v="-18574.32"/>
    <n v="39175.68"/>
    <n v="-39175.68"/>
    <n v="7248230.3985991869"/>
    <n v="7248230.3985991869"/>
    <n v="0"/>
    <n v="4402790.6053184448"/>
    <n v="4402790.6053184448"/>
    <n v="0"/>
    <n v="4504814.9168929541"/>
    <n v="4504814.9168929541"/>
    <n v="0"/>
    <n v="728700.38786616304"/>
    <n v="728700.38786616304"/>
    <n v="0"/>
    <n v="0"/>
    <n v="-39175.68"/>
    <n v="0"/>
    <n v="0"/>
    <s v="Y"/>
    <n v="0"/>
  </r>
  <r>
    <x v="3"/>
    <s v="Energy Operations"/>
    <s v="K.10012"/>
    <s v="CAP-GET TO ZERO PROGRAM"/>
    <s v="K.10012.01"/>
    <s v="GTZ PROGRAM CAPITAL COST"/>
    <s v="K.10012.01.01"/>
    <s v="GTZ BILLING PMT CREDIT/COLLECTIONS"/>
    <s v="K.10012.01.01.04"/>
    <x v="269"/>
    <x v="0"/>
    <n v="5362"/>
    <s v="Joshua Jacobs"/>
    <x v="0"/>
    <s v="REL  SETC  //  PLNG"/>
    <s v="1CORP10000"/>
    <x v="1"/>
    <s v="2CORP45000"/>
    <x v="10"/>
    <s v="3CORP45000"/>
    <x v="53"/>
    <s v="1DRIV80000"/>
    <s v="Operational Excellence"/>
    <s v="2DRIV80000"/>
    <s v="Operational Excellence"/>
    <n v="0"/>
    <n v="0"/>
    <n v="1446000.07"/>
    <n v="1424791.2672847002"/>
    <n v="-1424791.2672847002"/>
    <n v="0"/>
    <n v="0"/>
    <n v="0"/>
    <n v="0"/>
    <n v="0"/>
    <n v="0"/>
    <n v="0"/>
    <n v="0"/>
    <n v="0"/>
    <n v="0"/>
    <n v="0"/>
    <n v="0"/>
    <n v="0"/>
    <n v="-1424791.2672847002"/>
    <n v="0"/>
    <n v="0"/>
    <s v="Y"/>
    <n v="0"/>
  </r>
  <r>
    <x v="3"/>
    <s v="Energy Operations"/>
    <s v="K.10012"/>
    <s v="CAP-GET TO ZERO PROGRAM"/>
    <s v="K.10012.01"/>
    <s v="GTZ PROGRAM CAPITAL COST"/>
    <s v="K.10012.01.01"/>
    <s v="GTZ BILLING PMT CREDIT/COLLECTIONS"/>
    <s v="K.10012.01.01.05"/>
    <x v="270"/>
    <x v="0"/>
    <n v="5362"/>
    <s v="Joshua Jacobs"/>
    <x v="0"/>
    <s v="REL  SETC  //  EXEC"/>
    <s v="1CORP10000"/>
    <x v="1"/>
    <s v="2CORP45000"/>
    <x v="10"/>
    <s v="3CORP45000"/>
    <x v="53"/>
    <s v="1DRIV80000"/>
    <s v="Operational Excellence"/>
    <s v="2DRIV80000"/>
    <s v="Operational Excellence"/>
    <n v="0"/>
    <n v="0"/>
    <n v="1594558.84"/>
    <n v="2688948.956824"/>
    <n v="-2688948.956824"/>
    <n v="0"/>
    <n v="0"/>
    <n v="0"/>
    <n v="0"/>
    <n v="0"/>
    <n v="0"/>
    <n v="0"/>
    <n v="0"/>
    <n v="0"/>
    <n v="0"/>
    <n v="0"/>
    <n v="0"/>
    <n v="0"/>
    <n v="-2688948.956824"/>
    <n v="0"/>
    <n v="0"/>
    <s v="Y"/>
    <n v="0"/>
  </r>
  <r>
    <x v="3"/>
    <s v="Energy Operations"/>
    <s v="K.10012"/>
    <s v="CAP-GET TO ZERO PROGRAM"/>
    <s v="K.10012.01"/>
    <s v="GTZ PROGRAM CAPITAL COST"/>
    <s v="K.10012.01.01"/>
    <s v="GTZ BILLING PMT CREDIT/COLLECTIONS"/>
    <s v="K.10012.01.01.06"/>
    <x v="271"/>
    <x v="0"/>
    <n v="5362"/>
    <s v="Joshua Jacobs"/>
    <x v="0"/>
    <s v="REL  SETC  //  PLNG"/>
    <s v="1CORP10000"/>
    <x v="1"/>
    <s v="2CORP45000"/>
    <x v="10"/>
    <s v="3CORP45000"/>
    <x v="53"/>
    <s v="1DRIV80000"/>
    <s v="Operational Excellence"/>
    <s v="2DRIV80000"/>
    <s v="Operational Excellence"/>
    <n v="0"/>
    <n v="0"/>
    <n v="857182.65"/>
    <n v="1915249.1394199999"/>
    <n v="-1915249.1394199999"/>
    <n v="0"/>
    <n v="0"/>
    <n v="0"/>
    <n v="0"/>
    <n v="0"/>
    <n v="0"/>
    <n v="0"/>
    <n v="0"/>
    <n v="0"/>
    <n v="0"/>
    <n v="0"/>
    <n v="0"/>
    <n v="0"/>
    <n v="-1915249.1394199999"/>
    <n v="0"/>
    <n v="0"/>
    <s v="Y"/>
    <n v="0"/>
  </r>
  <r>
    <x v="3"/>
    <s v="Energy Operations"/>
    <s v="K.10012"/>
    <s v="CAP-GET TO ZERO PROGRAM"/>
    <s v="K.10012.01"/>
    <s v="GTZ PROGRAM CAPITAL COST"/>
    <s v="K.10012.01.01"/>
    <s v="GTZ BILLING PMT CREDIT/COLLECTIONS"/>
    <s v="K.10012.01.01.07"/>
    <x v="272"/>
    <x v="0"/>
    <n v="5362"/>
    <s v="Joshua Jacobs"/>
    <x v="0"/>
    <s v="REL  SETC  //  EXEC"/>
    <s v="1CORP10000"/>
    <x v="1"/>
    <s v="2CORP45000"/>
    <x v="10"/>
    <s v="3CORP45000"/>
    <x v="53"/>
    <s v="1DRIV80000"/>
    <s v="Operational Excellence"/>
    <s v="2DRIV80000"/>
    <s v="Operational Excellence"/>
    <n v="0"/>
    <n v="0"/>
    <n v="4411.32"/>
    <n v="8753.7100000000009"/>
    <n v="-8753.7100000000009"/>
    <n v="0"/>
    <n v="0"/>
    <n v="0"/>
    <n v="0"/>
    <n v="0"/>
    <n v="0"/>
    <n v="0"/>
    <n v="0"/>
    <n v="0"/>
    <n v="0"/>
    <n v="0"/>
    <n v="0"/>
    <n v="0"/>
    <n v="-8753.7100000000009"/>
    <n v="0"/>
    <n v="0"/>
    <s v="Y"/>
    <n v="0"/>
  </r>
  <r>
    <x v="3"/>
    <s v="Energy Operations"/>
    <s v="K.10012"/>
    <s v="CAP-GET TO ZERO PROGRAM"/>
    <s v="K.10012.01"/>
    <s v="GTZ PROGRAM CAPITAL COST"/>
    <s v="K.10012.01.01"/>
    <s v="GTZ BILLING PMT CREDIT/COLLECTIONS"/>
    <s v="K.10012.01.01.08"/>
    <x v="273"/>
    <x v="0"/>
    <n v="5362"/>
    <s v="Joshua Jacobs"/>
    <x v="0"/>
    <s v="REL  SETC  //  PLNG"/>
    <s v="1CORP10000"/>
    <x v="1"/>
    <s v="2CORP45000"/>
    <x v="10"/>
    <s v="3CORP45000"/>
    <x v="53"/>
    <s v="1DRIV80000"/>
    <s v="Operational Excellence"/>
    <s v="2DRIV80000"/>
    <s v="Operational Excellence"/>
    <n v="0"/>
    <n v="0"/>
    <n v="1212802.78"/>
    <n v="1.6879999999999999"/>
    <n v="-1.6879999999999999"/>
    <n v="0"/>
    <n v="0"/>
    <n v="0"/>
    <n v="0"/>
    <n v="0"/>
    <n v="0"/>
    <n v="0"/>
    <n v="0"/>
    <n v="0"/>
    <n v="0"/>
    <n v="0"/>
    <n v="0"/>
    <n v="0"/>
    <n v="-1.6879999999999999"/>
    <n v="0"/>
    <n v="0"/>
    <s v="Y"/>
    <n v="0"/>
  </r>
  <r>
    <x v="3"/>
    <s v="Energy Operations"/>
    <s v="K.10012"/>
    <s v="CAP-GET TO ZERO PROGRAM"/>
    <s v="K.10012.01"/>
    <s v="GTZ PROGRAM CAPITAL COST"/>
    <s v="K.10012.01.01"/>
    <s v="GTZ BILLING PMT CREDIT/COLLECTIONS"/>
    <s v="K.10012.01.01.09"/>
    <x v="274"/>
    <x v="0"/>
    <n v="5362"/>
    <s v="Joshua Jacobs"/>
    <x v="0"/>
    <s v="REL  SETC  //  PLNG"/>
    <s v="1CORP10000"/>
    <x v="1"/>
    <s v="2CORP45000"/>
    <x v="10"/>
    <s v="3CORP45000"/>
    <x v="53"/>
    <s v="1DRIV80000"/>
    <s v="Operational Excellence"/>
    <s v="2DRIV80000"/>
    <s v="Operational Excellence"/>
    <n v="0"/>
    <n v="0"/>
    <n v="1701835.19"/>
    <n v="1458251.2115835999"/>
    <n v="-1458251.2115835999"/>
    <n v="0"/>
    <n v="0"/>
    <n v="0"/>
    <n v="0"/>
    <n v="0"/>
    <n v="0"/>
    <n v="0"/>
    <n v="0"/>
    <n v="0"/>
    <n v="0"/>
    <n v="0"/>
    <n v="0"/>
    <n v="0"/>
    <n v="-1458251.2115835999"/>
    <n v="0"/>
    <n v="0"/>
    <s v="Y"/>
    <n v="0"/>
  </r>
  <r>
    <x v="3"/>
    <s v="Energy Operations"/>
    <s v="K.10012"/>
    <s v="CAP-GET TO ZERO PROGRAM"/>
    <s v="K.10012.01"/>
    <s v="GTZ PROGRAM CAPITAL COST"/>
    <s v="K.10012.01.01"/>
    <s v="GTZ BILLING PMT CREDIT/COLLECTIONS"/>
    <s v="K.10012.01.01.10"/>
    <x v="275"/>
    <x v="0"/>
    <n v="5362"/>
    <s v="Joshua Jacobs"/>
    <x v="0"/>
    <s v="REL  SETC  //  PLNG"/>
    <s v="1CORP10000"/>
    <x v="1"/>
    <s v="2CORP45000"/>
    <x v="10"/>
    <s v="3CORP45000"/>
    <x v="53"/>
    <s v="1DRIV80000"/>
    <s v="Operational Excellence"/>
    <s v="2DRIV80000"/>
    <s v="Operational Excellence"/>
    <n v="0"/>
    <n v="0"/>
    <n v="513482"/>
    <n v="0"/>
    <n v="0"/>
    <n v="0"/>
    <n v="0"/>
    <n v="0"/>
    <n v="0"/>
    <n v="0"/>
    <n v="0"/>
    <n v="0"/>
    <n v="0"/>
    <n v="0"/>
    <n v="0"/>
    <n v="0"/>
    <n v="0"/>
    <n v="0"/>
    <n v="0"/>
    <n v="0"/>
    <n v="0"/>
    <s v="Y"/>
    <n v="0"/>
  </r>
  <r>
    <x v="3"/>
    <s v="Energy Operations"/>
    <s v="K.10012"/>
    <s v="CAP-GET TO ZERO PROGRAM"/>
    <s v="K.10012.01"/>
    <s v="GTZ PROGRAM CAPITAL COST"/>
    <s v="K.10012.01.01"/>
    <s v="GTZ BILLING PMT CREDIT/COLLECTIONS"/>
    <s v="K.10012.01.01.11"/>
    <x v="276"/>
    <x v="0"/>
    <n v="5362"/>
    <s v="Joshua Jacobs"/>
    <x v="0"/>
    <s v="REL  SETC  //  EXEC"/>
    <s v="1CORP10000"/>
    <x v="1"/>
    <s v="2CORP45000"/>
    <x v="10"/>
    <s v="3CORP45000"/>
    <x v="53"/>
    <s v="1DRIV80000"/>
    <s v="Operational Excellence"/>
    <s v="2DRIV80000"/>
    <s v="Operational Excellence"/>
    <n v="0"/>
    <n v="0"/>
    <n v="-38190"/>
    <n v="-38190"/>
    <n v="38190"/>
    <n v="0"/>
    <n v="0"/>
    <n v="0"/>
    <n v="0"/>
    <n v="0"/>
    <n v="0"/>
    <n v="0"/>
    <n v="0"/>
    <n v="0"/>
    <n v="0"/>
    <n v="0"/>
    <n v="0"/>
    <n v="0"/>
    <n v="38190"/>
    <n v="0"/>
    <n v="0"/>
    <s v="Y"/>
    <n v="0"/>
  </r>
  <r>
    <x v="3"/>
    <s v="Energy Operations"/>
    <s v="K.10012"/>
    <s v="CAP-GET TO ZERO PROGRAM"/>
    <s v="K.10012.01"/>
    <s v="GTZ PROGRAM CAPITAL COST"/>
    <s v="K.10012.01.01"/>
    <s v="GTZ BILLING PMT CREDIT/COLLECTIONS"/>
    <s v="K.10012.01.01.12"/>
    <x v="277"/>
    <x v="0"/>
    <n v="5362"/>
    <s v="Joshua Jacobs"/>
    <x v="0"/>
    <s v="REL  SETC  //  PLNG"/>
    <s v="1CORP10000"/>
    <x v="1"/>
    <s v="2CORP45000"/>
    <x v="10"/>
    <s v="3CORP45000"/>
    <x v="53"/>
    <s v="1DRIV80000"/>
    <s v="Operational Excellence"/>
    <s v="2DRIV80000"/>
    <s v="Operational Excellence"/>
    <n v="0"/>
    <n v="0"/>
    <n v="867394.73"/>
    <n v="1583920.4242735999"/>
    <n v="-1583920.4242735999"/>
    <n v="0"/>
    <n v="0"/>
    <n v="0"/>
    <n v="0"/>
    <n v="0"/>
    <n v="0"/>
    <n v="0"/>
    <n v="0"/>
    <n v="0"/>
    <n v="0"/>
    <n v="0"/>
    <n v="0"/>
    <n v="0"/>
    <n v="-1583920.4242735999"/>
    <n v="0"/>
    <n v="0"/>
    <s v="Y"/>
    <n v="0"/>
  </r>
  <r>
    <x v="3"/>
    <s v="Energy Operations"/>
    <s v="K.10012"/>
    <s v="CAP-GET TO ZERO PROGRAM"/>
    <s v="K.10012.01"/>
    <s v="GTZ PROGRAM CAPITAL COST"/>
    <s v="K.10012.01.01"/>
    <s v="GTZ BILLING PMT CREDIT/COLLECTIONS"/>
    <s v="K.10012.01.01.13"/>
    <x v="278"/>
    <x v="0"/>
    <n v="5362"/>
    <s v="Joshua Jacobs"/>
    <x v="0"/>
    <s v="REL  SETC  //  PLNG"/>
    <s v="1CORP10000"/>
    <x v="1"/>
    <s v="2CORP45000"/>
    <x v="10"/>
    <s v="3CORP45000"/>
    <x v="53"/>
    <s v="1DRIV80000"/>
    <s v="Operational Excellence"/>
    <s v="2DRIV80000"/>
    <s v="Operational Excellence"/>
    <n v="0"/>
    <n v="0"/>
    <n v="2872823.02"/>
    <n v="680026.70146400004"/>
    <n v="-680026.70146400004"/>
    <n v="0"/>
    <n v="0"/>
    <n v="0"/>
    <n v="0"/>
    <n v="0"/>
    <n v="0"/>
    <n v="0"/>
    <n v="0"/>
    <n v="0"/>
    <n v="0"/>
    <n v="0"/>
    <n v="0"/>
    <n v="0"/>
    <n v="-680026.70146400004"/>
    <n v="0"/>
    <n v="0"/>
    <s v="Y"/>
    <n v="0"/>
  </r>
  <r>
    <x v="3"/>
    <s v="Energy Operations"/>
    <s v="K.10012"/>
    <s v="CAP-GET TO ZERO PROGRAM"/>
    <s v="K.10012.01"/>
    <s v="GTZ PROGRAM CAPITAL COST"/>
    <s v="K.10012.01.01"/>
    <s v="GTZ BILLING PMT CREDIT/COLLECTIONS"/>
    <s v="K.10012.01.01.14"/>
    <x v="279"/>
    <x v="0"/>
    <n v="5362"/>
    <s v="Joshua Jacobs"/>
    <x v="0"/>
    <s v="REL  SETC  //  EXEC"/>
    <s v="1CORP10000"/>
    <x v="1"/>
    <s v="2CORP45000"/>
    <x v="10"/>
    <s v="3CORP45000"/>
    <x v="53"/>
    <s v="1DRIV80000"/>
    <s v="Operational Excellence"/>
    <s v="2DRIV80000"/>
    <s v="Operational Excellence"/>
    <n v="0"/>
    <n v="0"/>
    <n v="1010799.72"/>
    <n v="0"/>
    <n v="0"/>
    <n v="0"/>
    <n v="0"/>
    <n v="0"/>
    <n v="0"/>
    <n v="0"/>
    <n v="0"/>
    <n v="0"/>
    <n v="0"/>
    <n v="0"/>
    <n v="0"/>
    <n v="0"/>
    <n v="0"/>
    <n v="0"/>
    <n v="0"/>
    <n v="0"/>
    <n v="0"/>
    <s v="Y"/>
    <n v="0"/>
  </r>
  <r>
    <x v="3"/>
    <s v="Energy Operations"/>
    <s v="K.10012"/>
    <s v="CAP-GET TO ZERO PROGRAM"/>
    <s v="K.10012.01"/>
    <s v="GTZ PROGRAM CAPITAL COST"/>
    <s v="K.10012.01.01"/>
    <s v="GTZ BILLING PMT CREDIT/COLLECTIONS"/>
    <s v="K.10012.01.01.15"/>
    <x v="280"/>
    <x v="0"/>
    <n v="5362"/>
    <s v="Joshua Jacobs"/>
    <x v="0"/>
    <s v="REL  SETC  //  INIT"/>
    <s v="1CORP10000"/>
    <x v="1"/>
    <s v="2CORP45000"/>
    <x v="10"/>
    <s v="3CORP45000"/>
    <x v="53"/>
    <s v="1DRIV80000"/>
    <s v="Operational Excellence"/>
    <s v="2DRIV80000"/>
    <s v="Operational Excellence"/>
    <n v="0"/>
    <n v="0"/>
    <n v="487994.05"/>
    <n v="697175.94923999999"/>
    <n v="-697175.94923999999"/>
    <n v="0"/>
    <n v="0"/>
    <n v="0"/>
    <n v="0"/>
    <n v="0"/>
    <n v="0"/>
    <n v="0"/>
    <n v="0"/>
    <n v="0"/>
    <n v="0"/>
    <n v="0"/>
    <n v="0"/>
    <n v="0"/>
    <n v="-697175.94923999999"/>
    <n v="0"/>
    <n v="0"/>
    <s v="Y"/>
    <n v="0"/>
  </r>
  <r>
    <x v="3"/>
    <s v="Energy Operations"/>
    <s v="K.10012"/>
    <s v="CAP-GET TO ZERO PROGRAM"/>
    <s v="K.10012.01"/>
    <s v="GTZ PROGRAM CAPITAL COST"/>
    <s v="K.10012.01.01"/>
    <s v="GTZ BILLING PMT CREDIT/COLLECTIONS"/>
    <s v="K.10012.01.01.99"/>
    <x v="281"/>
    <x v="0"/>
    <n v="5362"/>
    <s v="Joshua Jacobs"/>
    <x v="0"/>
    <s v="REL  SETC  //  INIT"/>
    <s v="1CORP10000"/>
    <x v="1"/>
    <s v="2CORP45000"/>
    <x v="10"/>
    <s v="3CORP45000"/>
    <x v="53"/>
    <s v="1DRIV80000"/>
    <s v="Operational Excellence"/>
    <s v="2DRIV80000"/>
    <s v="Operational Excellence"/>
    <n v="0"/>
    <n v="8070342"/>
    <n v="0"/>
    <n v="0"/>
    <n v="8070342"/>
    <n v="0"/>
    <n v="0"/>
    <n v="0"/>
    <n v="0"/>
    <n v="0"/>
    <n v="0"/>
    <n v="0"/>
    <n v="0"/>
    <n v="0"/>
    <n v="0"/>
    <n v="0"/>
    <n v="0"/>
    <n v="0"/>
    <n v="8070342"/>
    <n v="0"/>
    <n v="0"/>
    <s v="Y"/>
    <n v="0"/>
  </r>
  <r>
    <x v="3"/>
    <s v="Energy Operations"/>
    <s v="K.10012"/>
    <s v="CAP-GET TO ZERO PROGRAM"/>
    <s v="K.10012.01"/>
    <s v="GTZ PROGRAM CAPITAL COST"/>
    <s v="K.10012.01.02"/>
    <s v="GTZ CUSTOMER INTERFACE"/>
    <s v="K.10012.01.02.01"/>
    <x v="282"/>
    <x v="0"/>
    <n v="5362"/>
    <s v="Joshua Jacobs"/>
    <x v="0"/>
    <s v="REL  SETC  //  PLNG"/>
    <s v="1CORP10000"/>
    <x v="1"/>
    <s v="2CORP45000"/>
    <x v="10"/>
    <s v="3CORP45000"/>
    <x v="54"/>
    <s v="1DRIV80000"/>
    <s v="Operational Excellence"/>
    <s v="2DRIV80000"/>
    <s v="Operational Excellence"/>
    <n v="0"/>
    <n v="0"/>
    <n v="109914.29"/>
    <n v="24640"/>
    <n v="-24640"/>
    <n v="0"/>
    <n v="0"/>
    <n v="0"/>
    <n v="0"/>
    <n v="0"/>
    <n v="0"/>
    <n v="0"/>
    <n v="0"/>
    <n v="0"/>
    <n v="0"/>
    <n v="0"/>
    <n v="0"/>
    <n v="0"/>
    <n v="-24640"/>
    <n v="0"/>
    <n v="0"/>
    <s v="Y"/>
    <n v="0"/>
  </r>
  <r>
    <x v="3"/>
    <s v="Energy Operations"/>
    <s v="K.10012"/>
    <s v="CAP-GET TO ZERO PROGRAM"/>
    <s v="K.10012.01"/>
    <s v="GTZ PROGRAM CAPITAL COST"/>
    <s v="K.10012.01.02"/>
    <s v="GTZ CUSTOMER INTERFACE"/>
    <s v="K.10012.01.02.02"/>
    <x v="283"/>
    <x v="0"/>
    <n v="5362"/>
    <s v="Joshua Jacobs"/>
    <x v="0"/>
    <s v="REL  SETC  //  PLNG"/>
    <s v="1CORP10000"/>
    <x v="1"/>
    <s v="2CORP45000"/>
    <x v="10"/>
    <s v="3CORP45000"/>
    <x v="54"/>
    <s v="1DRIV80000"/>
    <s v="Operational Excellence"/>
    <s v="2DRIV80000"/>
    <s v="Operational Excellence"/>
    <n v="0"/>
    <n v="0"/>
    <n v="1591434.67"/>
    <n v="228773.64"/>
    <n v="-228773.64"/>
    <n v="0"/>
    <n v="0"/>
    <n v="0"/>
    <n v="0"/>
    <n v="0"/>
    <n v="0"/>
    <n v="0"/>
    <n v="0"/>
    <n v="0"/>
    <n v="0"/>
    <n v="0"/>
    <n v="0"/>
    <n v="0"/>
    <n v="-228773.64"/>
    <n v="0"/>
    <n v="0"/>
    <s v="Y"/>
    <n v="0"/>
  </r>
  <r>
    <x v="3"/>
    <s v="Energy Operations"/>
    <s v="K.10012"/>
    <s v="CAP-GET TO ZERO PROGRAM"/>
    <s v="K.10012.01"/>
    <s v="GTZ PROGRAM CAPITAL COST"/>
    <s v="K.10012.01.02"/>
    <s v="GTZ CUSTOMER INTERFACE"/>
    <s v="K.10012.01.02.03"/>
    <x v="284"/>
    <x v="0"/>
    <n v="5362"/>
    <s v="Joshua Jacobs"/>
    <x v="0"/>
    <s v="REL  SETC  //  EXEC"/>
    <s v="1CORP10000"/>
    <x v="1"/>
    <s v="2CORP45000"/>
    <x v="10"/>
    <s v="3CORP45000"/>
    <x v="54"/>
    <s v="1DRIV80000"/>
    <s v="Operational Excellence"/>
    <s v="2DRIV80000"/>
    <s v="Operational Excellence"/>
    <n v="0"/>
    <n v="0"/>
    <n v="31563.05"/>
    <n v="29857.03"/>
    <n v="-29857.03"/>
    <n v="0"/>
    <n v="0"/>
    <n v="0"/>
    <n v="0"/>
    <n v="0"/>
    <n v="0"/>
    <n v="0"/>
    <n v="0"/>
    <n v="0"/>
    <n v="0"/>
    <n v="0"/>
    <n v="0"/>
    <n v="0"/>
    <n v="-29857.03"/>
    <n v="0"/>
    <n v="0"/>
    <s v="Y"/>
    <n v="0"/>
  </r>
  <r>
    <x v="3"/>
    <s v="Energy Operations"/>
    <s v="K.10012"/>
    <s v="CAP-GET TO ZERO PROGRAM"/>
    <s v="K.10012.01"/>
    <s v="GTZ PROGRAM CAPITAL COST"/>
    <s v="K.10012.01.02"/>
    <s v="GTZ CUSTOMER INTERFACE"/>
    <s v="K.10012.01.02.04"/>
    <x v="285"/>
    <x v="0"/>
    <n v="5362"/>
    <s v="Joshua Jacobs"/>
    <x v="0"/>
    <s v="REL  SETC  //  PLNG"/>
    <s v="1CORP10000"/>
    <x v="1"/>
    <s v="2CORP45000"/>
    <x v="10"/>
    <s v="3CORP45000"/>
    <x v="54"/>
    <s v="1DRIV80000"/>
    <s v="Operational Excellence"/>
    <s v="2DRIV80000"/>
    <s v="Operational Excellence"/>
    <n v="0"/>
    <n v="0"/>
    <n v="749138.3"/>
    <n v="1202948.3516599999"/>
    <n v="-1202948.3516599999"/>
    <n v="0"/>
    <n v="0"/>
    <n v="0"/>
    <n v="0"/>
    <n v="0"/>
    <n v="0"/>
    <n v="0"/>
    <n v="0"/>
    <n v="0"/>
    <n v="0"/>
    <n v="0"/>
    <n v="0"/>
    <n v="0"/>
    <n v="-1202948.3516599999"/>
    <n v="0"/>
    <n v="0"/>
    <s v="Y"/>
    <n v="0"/>
  </r>
  <r>
    <x v="3"/>
    <s v="Energy Operations"/>
    <s v="K.10012"/>
    <s v="CAP-GET TO ZERO PROGRAM"/>
    <s v="K.10012.01"/>
    <s v="GTZ PROGRAM CAPITAL COST"/>
    <s v="K.10012.01.02"/>
    <s v="GTZ CUSTOMER INTERFACE"/>
    <s v="K.10012.01.02.05"/>
    <x v="286"/>
    <x v="0"/>
    <n v="5362"/>
    <s v="Joshua Jacobs"/>
    <x v="0"/>
    <s v="REL  SETC  //  PLNG"/>
    <s v="1CORP10000"/>
    <x v="1"/>
    <s v="2CORP45000"/>
    <x v="10"/>
    <s v="3CORP45000"/>
    <x v="54"/>
    <s v="1DRIV80000"/>
    <s v="Operational Excellence"/>
    <s v="2DRIV80000"/>
    <s v="Operational Excellence"/>
    <n v="0"/>
    <n v="0"/>
    <n v="824705.17"/>
    <n v="1114453.4939999999"/>
    <n v="-1114453.4939999999"/>
    <n v="0"/>
    <n v="0"/>
    <n v="0"/>
    <n v="0"/>
    <n v="0"/>
    <n v="0"/>
    <n v="0"/>
    <n v="0"/>
    <n v="0"/>
    <n v="0"/>
    <n v="0"/>
    <n v="0"/>
    <n v="0"/>
    <n v="-1114453.4939999999"/>
    <n v="0"/>
    <n v="0"/>
    <s v="Y"/>
    <n v="0"/>
  </r>
  <r>
    <x v="3"/>
    <s v="Energy Operations"/>
    <s v="K.10012"/>
    <s v="CAP-GET TO ZERO PROGRAM"/>
    <s v="K.10012.01"/>
    <s v="GTZ PROGRAM CAPITAL COST"/>
    <s v="K.10012.01.02"/>
    <s v="GTZ CUSTOMER INTERFACE"/>
    <s v="K.10012.01.02.06"/>
    <x v="287"/>
    <x v="0"/>
    <n v="5362"/>
    <s v="Joshua Jacobs"/>
    <x v="0"/>
    <s v="REL  SETC  //  PLNG"/>
    <s v="1CORP10000"/>
    <x v="1"/>
    <s v="2CORP45000"/>
    <x v="10"/>
    <s v="3CORP45000"/>
    <x v="54"/>
    <s v="1DRIV80000"/>
    <s v="Operational Excellence"/>
    <s v="2DRIV80000"/>
    <s v="Operational Excellence"/>
    <n v="0"/>
    <n v="4863573"/>
    <n v="4289560.6900000004"/>
    <n v="4531856.7522240002"/>
    <n v="331716.24777599983"/>
    <n v="0"/>
    <n v="0"/>
    <n v="0"/>
    <n v="0"/>
    <n v="0"/>
    <n v="0"/>
    <n v="0"/>
    <n v="0"/>
    <n v="0"/>
    <n v="0"/>
    <n v="0"/>
    <n v="0"/>
    <n v="0"/>
    <n v="331716.24777599983"/>
    <n v="0"/>
    <n v="0"/>
    <s v="Y"/>
    <n v="0"/>
  </r>
  <r>
    <x v="3"/>
    <s v="Energy Operations"/>
    <s v="K.10012"/>
    <s v="CAP-GET TO ZERO PROGRAM"/>
    <s v="K.10012.01"/>
    <s v="GTZ PROGRAM CAPITAL COST"/>
    <s v="K.10012.01.02"/>
    <s v="GTZ CUSTOMER INTERFACE"/>
    <s v="K.10012.01.02.07"/>
    <x v="288"/>
    <x v="0"/>
    <n v="5362"/>
    <s v="Joshua Jacobs"/>
    <x v="0"/>
    <s v="REL  SETC  //  EXEC"/>
    <s v="1CORP10000"/>
    <x v="1"/>
    <s v="2CORP45000"/>
    <x v="10"/>
    <s v="3CORP45000"/>
    <x v="54"/>
    <s v="1DRIV80000"/>
    <s v="Operational Excellence"/>
    <s v="2DRIV80000"/>
    <s v="Operational Excellence"/>
    <n v="0"/>
    <n v="0"/>
    <n v="210444.53"/>
    <n v="-109853.43000000001"/>
    <n v="109853.43000000001"/>
    <n v="0"/>
    <n v="0"/>
    <n v="0"/>
    <n v="0"/>
    <n v="0"/>
    <n v="0"/>
    <n v="0"/>
    <n v="0"/>
    <n v="0"/>
    <n v="0"/>
    <n v="0"/>
    <n v="0"/>
    <n v="0"/>
    <n v="109853.43000000001"/>
    <n v="0"/>
    <n v="0"/>
    <s v="Y"/>
    <n v="0"/>
  </r>
  <r>
    <x v="3"/>
    <s v="Energy Operations"/>
    <s v="K.10012"/>
    <s v="CAP-GET TO ZERO PROGRAM"/>
    <s v="K.10012.01"/>
    <s v="GTZ PROGRAM CAPITAL COST"/>
    <s v="K.10012.01.02"/>
    <s v="GTZ CUSTOMER INTERFACE"/>
    <s v="K.10012.01.02.08"/>
    <x v="289"/>
    <x v="0"/>
    <n v="5362"/>
    <s v="Joshua Jacobs"/>
    <x v="0"/>
    <s v="REL  SETC  //  PLNG"/>
    <s v="1CORP10000"/>
    <x v="1"/>
    <s v="2CORP45000"/>
    <x v="10"/>
    <s v="3CORP45000"/>
    <x v="54"/>
    <s v="1DRIV80000"/>
    <s v="Operational Excellence"/>
    <s v="2DRIV80000"/>
    <s v="Operational Excellence"/>
    <n v="0"/>
    <n v="0"/>
    <n v="439030.26"/>
    <n v="119777.5"/>
    <n v="-119777.5"/>
    <n v="0"/>
    <n v="0"/>
    <n v="0"/>
    <n v="0"/>
    <n v="0"/>
    <n v="0"/>
    <n v="0"/>
    <n v="0"/>
    <n v="0"/>
    <n v="0"/>
    <n v="0"/>
    <n v="0"/>
    <n v="0"/>
    <n v="-119777.5"/>
    <n v="0"/>
    <n v="0"/>
    <s v="Y"/>
    <n v="0"/>
  </r>
  <r>
    <x v="3"/>
    <s v="Energy Operations"/>
    <s v="K.10012"/>
    <s v="CAP-GET TO ZERO PROGRAM"/>
    <s v="K.10012.01"/>
    <s v="GTZ PROGRAM CAPITAL COST"/>
    <s v="K.10012.01.02"/>
    <s v="GTZ CUSTOMER INTERFACE"/>
    <s v="K.10012.01.02.09"/>
    <x v="290"/>
    <x v="0"/>
    <n v="5362"/>
    <s v="Joshua Jacobs"/>
    <x v="0"/>
    <s v="REL  SETC  //  PLNG"/>
    <s v="1CORP10000"/>
    <x v="1"/>
    <s v="2CORP45000"/>
    <x v="10"/>
    <s v="3CORP45000"/>
    <x v="54"/>
    <s v="1DRIV80000"/>
    <s v="Operational Excellence"/>
    <s v="2DRIV80000"/>
    <s v="Operational Excellence"/>
    <n v="0"/>
    <n v="4717487"/>
    <n v="5324371.25"/>
    <n v="5071342.7597984998"/>
    <n v="-353855.75979849976"/>
    <n v="0"/>
    <n v="0"/>
    <n v="0"/>
    <n v="0"/>
    <n v="0"/>
    <n v="0"/>
    <n v="0"/>
    <n v="0"/>
    <n v="0"/>
    <n v="0"/>
    <n v="0"/>
    <n v="0"/>
    <n v="0"/>
    <n v="-353855.75979849976"/>
    <n v="0"/>
    <n v="0"/>
    <s v="Y"/>
    <n v="0"/>
  </r>
  <r>
    <x v="3"/>
    <s v="Energy Operations"/>
    <s v="K.10012"/>
    <s v="CAP-GET TO ZERO PROGRAM"/>
    <s v="K.10012.01"/>
    <s v="GTZ PROGRAM CAPITAL COST"/>
    <s v="K.10012.01.02"/>
    <s v="GTZ CUSTOMER INTERFACE"/>
    <s v="K.10012.01.02.10"/>
    <x v="291"/>
    <x v="0"/>
    <n v="5362"/>
    <s v="Joshua Jacobs"/>
    <x v="0"/>
    <s v="REL  SETC  //  EXEC"/>
    <s v="1CORP10000"/>
    <x v="1"/>
    <s v="2CORP45000"/>
    <x v="10"/>
    <s v="3CORP45000"/>
    <x v="54"/>
    <s v="1DRIV80000"/>
    <s v="Operational Excellence"/>
    <s v="2DRIV80000"/>
    <s v="Operational Excellence"/>
    <n v="31585861.980661459"/>
    <n v="0"/>
    <n v="760709.07"/>
    <n v="202135.58"/>
    <n v="-202135.58"/>
    <n v="28520851.842317898"/>
    <n v="28520851.842317898"/>
    <n v="0"/>
    <n v="7701923.874146305"/>
    <n v="7701923.874146305"/>
    <n v="0"/>
    <n v="8021545.2401904743"/>
    <n v="8021545.2401904743"/>
    <n v="0"/>
    <n v="2867342.0485898228"/>
    <n v="2867342.0485898228"/>
    <n v="0"/>
    <n v="0"/>
    <n v="-202135.58"/>
    <n v="0"/>
    <n v="0"/>
    <s v="Y"/>
    <n v="0"/>
  </r>
  <r>
    <x v="3"/>
    <s v="Energy Operations"/>
    <s v="K.10012"/>
    <s v="CAP-GET TO ZERO PROGRAM"/>
    <s v="K.10012.01"/>
    <s v="GTZ PROGRAM CAPITAL COST"/>
    <s v="K.10012.01.02"/>
    <s v="GTZ CUSTOMER INTERFACE"/>
    <s v="K.10012.01.02.11"/>
    <x v="292"/>
    <x v="0"/>
    <n v="5362"/>
    <s v="Joshua Jacobs"/>
    <x v="0"/>
    <s v="REL  SETC  //  PLNG"/>
    <s v="1CORP10000"/>
    <x v="1"/>
    <s v="2CORP45000"/>
    <x v="10"/>
    <s v="3CORP45000"/>
    <x v="54"/>
    <s v="1DRIV80000"/>
    <s v="Operational Excellence"/>
    <s v="2DRIV80000"/>
    <s v="Operational Excellence"/>
    <n v="0"/>
    <n v="8594189"/>
    <n v="7802467.5"/>
    <n v="13797929.551152099"/>
    <n v="-5203740.5511520989"/>
    <n v="0"/>
    <n v="0"/>
    <n v="0"/>
    <n v="0"/>
    <n v="0"/>
    <n v="0"/>
    <n v="0"/>
    <n v="0"/>
    <n v="0"/>
    <n v="0"/>
    <n v="0"/>
    <n v="0"/>
    <n v="0"/>
    <n v="-5203740.5511520989"/>
    <n v="0"/>
    <n v="0"/>
    <s v="Y"/>
    <n v="0"/>
  </r>
  <r>
    <x v="3"/>
    <s v="Energy Operations"/>
    <s v="K.10012"/>
    <s v="CAP-GET TO ZERO PROGRAM"/>
    <s v="K.10012.01"/>
    <s v="GTZ PROGRAM CAPITAL COST"/>
    <s v="K.10012.01.02"/>
    <s v="GTZ CUSTOMER INTERFACE"/>
    <s v="K.10012.01.02.12"/>
    <x v="293"/>
    <x v="0"/>
    <n v="5362"/>
    <s v="Joshua Jacobs"/>
    <x v="0"/>
    <s v="REL  SETC  //  INIT"/>
    <s v="1CORP10000"/>
    <x v="1"/>
    <s v="2CORP45000"/>
    <x v="10"/>
    <s v="3CORP45000"/>
    <x v="54"/>
    <s v="1DRIV80000"/>
    <s v="Operational Excellence"/>
    <s v="2DRIV80000"/>
    <s v="Operational Excellence"/>
    <n v="0"/>
    <n v="0"/>
    <n v="2143116.5099999998"/>
    <n v="1047882.5870399999"/>
    <n v="-1047882.5870399999"/>
    <n v="0"/>
    <n v="0"/>
    <n v="0"/>
    <n v="0"/>
    <n v="0"/>
    <n v="0"/>
    <n v="0"/>
    <n v="0"/>
    <n v="0"/>
    <n v="0"/>
    <n v="0"/>
    <n v="0"/>
    <n v="0"/>
    <n v="-1047882.5870399999"/>
    <n v="0"/>
    <n v="0"/>
    <s v="Y"/>
    <n v="0"/>
  </r>
  <r>
    <x v="3"/>
    <s v="Energy Operations"/>
    <s v="K.10012"/>
    <s v="CAP-GET TO ZERO PROGRAM"/>
    <s v="K.10012.01"/>
    <s v="GTZ PROGRAM CAPITAL COST"/>
    <s v="K.10012.01.02"/>
    <s v="GTZ CUSTOMER INTERFACE"/>
    <s v="K.10012.01.02.13"/>
    <x v="294"/>
    <x v="0"/>
    <n v="5362"/>
    <s v="Joshua Jacobs"/>
    <x v="0"/>
    <s v="REL  SETC  //  INIT"/>
    <s v="1CORP10000"/>
    <x v="1"/>
    <s v="2CORP45000"/>
    <x v="10"/>
    <s v="3CORP45000"/>
    <x v="54"/>
    <s v="1DRIV80000"/>
    <s v="Operational Excellence"/>
    <s v="2DRIV80000"/>
    <s v="Operational Excellence"/>
    <n v="0"/>
    <n v="0"/>
    <n v="0"/>
    <n v="0"/>
    <n v="0"/>
    <n v="0"/>
    <n v="0"/>
    <n v="0"/>
    <n v="0"/>
    <n v="0"/>
    <n v="0"/>
    <n v="0"/>
    <n v="0"/>
    <n v="0"/>
    <n v="0"/>
    <n v="0"/>
    <n v="0"/>
    <n v="0"/>
    <n v="0"/>
    <n v="0"/>
    <n v="0"/>
    <s v="Y"/>
    <n v="0"/>
  </r>
  <r>
    <x v="3"/>
    <s v="Energy Operations"/>
    <s v="K.10012"/>
    <s v="CAP-GET TO ZERO PROGRAM"/>
    <s v="K.10012.01"/>
    <s v="GTZ PROGRAM CAPITAL COST"/>
    <s v="K.10012.01.02"/>
    <s v="GTZ CUSTOMER INTERFACE"/>
    <s v="K.10012.01.02.99"/>
    <x v="295"/>
    <x v="0"/>
    <n v="5362"/>
    <s v="Joshua Jacobs"/>
    <x v="0"/>
    <s v="REL  SETC  //  INIT"/>
    <s v="1CORP10000"/>
    <x v="1"/>
    <s v="2CORP45000"/>
    <x v="10"/>
    <s v="3CORP45000"/>
    <x v="54"/>
    <s v="1DRIV80000"/>
    <s v="Operational Excellence"/>
    <s v="2DRIV80000"/>
    <s v="Operational Excellence"/>
    <n v="0"/>
    <n v="24458354"/>
    <n v="0"/>
    <n v="0"/>
    <n v="24458354"/>
    <n v="0"/>
    <n v="0"/>
    <n v="0"/>
    <n v="0"/>
    <n v="0"/>
    <n v="0"/>
    <n v="0"/>
    <n v="0"/>
    <n v="0"/>
    <n v="0"/>
    <n v="0"/>
    <n v="0"/>
    <n v="0"/>
    <n v="24458354"/>
    <n v="0"/>
    <n v="0"/>
    <s v="Y"/>
    <n v="0"/>
  </r>
  <r>
    <x v="3"/>
    <s v="Energy Operations"/>
    <s v="K.10012"/>
    <s v="CAP-GET TO ZERO PROGRAM"/>
    <s v="K.10012.01"/>
    <s v="GTZ PROGRAM CAPITAL COST"/>
    <s v="K.10012.01.03"/>
    <s v="GTZ DATA MANAGEMENT"/>
    <s v="K.10012.01.03.01"/>
    <x v="296"/>
    <x v="0"/>
    <n v="5362"/>
    <s v="Joshua Jacobs"/>
    <x v="0"/>
    <s v="REL  SETC  //  PLNG"/>
    <s v="1CORP10000"/>
    <x v="1"/>
    <s v="2CORP45000"/>
    <x v="10"/>
    <s v="3CORP45000"/>
    <x v="55"/>
    <s v="1DRIV80000"/>
    <s v="Operational Excellence"/>
    <s v="2DRIV80000"/>
    <s v="Operational Excellence"/>
    <n v="0"/>
    <n v="0"/>
    <n v="0"/>
    <n v="0"/>
    <n v="0"/>
    <n v="0"/>
    <n v="0"/>
    <n v="0"/>
    <n v="0"/>
    <n v="0"/>
    <n v="0"/>
    <n v="0"/>
    <n v="0"/>
    <n v="0"/>
    <n v="0"/>
    <n v="0"/>
    <n v="0"/>
    <n v="0"/>
    <n v="0"/>
    <n v="0"/>
    <n v="0"/>
    <s v="Y"/>
    <n v="0"/>
  </r>
  <r>
    <x v="3"/>
    <s v="Energy Operations"/>
    <s v="K.10012"/>
    <s v="CAP-GET TO ZERO PROGRAM"/>
    <s v="K.10012.01"/>
    <s v="GTZ PROGRAM CAPITAL COST"/>
    <s v="K.10012.01.03"/>
    <s v="GTZ DATA MANAGEMENT"/>
    <s v="K.10012.01.03.02"/>
    <x v="297"/>
    <x v="0"/>
    <n v="5362"/>
    <s v="Joshua Jacobs"/>
    <x v="0"/>
    <s v="REL  SETC  //  EXEC"/>
    <s v="1CORP10000"/>
    <x v="1"/>
    <s v="2CORP45000"/>
    <x v="10"/>
    <s v="3CORP45000"/>
    <x v="55"/>
    <s v="1DRIV80000"/>
    <s v="Operational Excellence"/>
    <s v="2DRIV80000"/>
    <s v="Operational Excellence"/>
    <n v="13908925.436399817"/>
    <n v="0"/>
    <n v="46520.27"/>
    <n v="30440.189999999995"/>
    <n v="-30440.189999999995"/>
    <n v="6907572.2125298502"/>
    <n v="6907572.2125298502"/>
    <n v="0"/>
    <n v="6490623.8154599387"/>
    <n v="6490623.8154599387"/>
    <n v="0"/>
    <n v="8464863.6547311749"/>
    <n v="8464863.6547311749"/>
    <n v="0"/>
    <n v="694452.33852621866"/>
    <n v="694452.33852621866"/>
    <n v="0"/>
    <n v="0"/>
    <n v="-30440.189999999995"/>
    <n v="0"/>
    <n v="0"/>
    <s v="Y"/>
    <n v="0"/>
  </r>
  <r>
    <x v="3"/>
    <s v="Energy Operations"/>
    <s v="K.10012"/>
    <s v="CAP-GET TO ZERO PROGRAM"/>
    <s v="K.10012.01"/>
    <s v="GTZ PROGRAM CAPITAL COST"/>
    <s v="K.10012.01.03"/>
    <s v="GTZ DATA MANAGEMENT"/>
    <s v="K.10012.01.03.03"/>
    <x v="298"/>
    <x v="0"/>
    <n v="5362"/>
    <s v="Joshua Jacobs"/>
    <x v="0"/>
    <s v="REL  SETC  //  PLNG"/>
    <s v="1CORP10000"/>
    <x v="1"/>
    <s v="2CORP45000"/>
    <x v="10"/>
    <s v="3CORP45000"/>
    <x v="55"/>
    <s v="1DRIV80000"/>
    <s v="Operational Excellence"/>
    <s v="2DRIV80000"/>
    <s v="Operational Excellence"/>
    <n v="0"/>
    <n v="0"/>
    <n v="218562.57"/>
    <n v="39585.509808000017"/>
    <n v="-39585.509808000017"/>
    <n v="0"/>
    <n v="0"/>
    <n v="0"/>
    <n v="0"/>
    <n v="0"/>
    <n v="0"/>
    <n v="0"/>
    <n v="0"/>
    <n v="0"/>
    <n v="0"/>
    <n v="0"/>
    <n v="0"/>
    <n v="0"/>
    <n v="-39585.509808000017"/>
    <n v="0"/>
    <n v="0"/>
    <s v="Y"/>
    <n v="0"/>
  </r>
  <r>
    <x v="3"/>
    <s v="Energy Operations"/>
    <s v="K.10012"/>
    <s v="CAP-GET TO ZERO PROGRAM"/>
    <s v="K.10012.01"/>
    <s v="GTZ PROGRAM CAPITAL COST"/>
    <s v="K.10012.01.03"/>
    <s v="GTZ DATA MANAGEMENT"/>
    <s v="K.10012.01.03.04"/>
    <x v="299"/>
    <x v="0"/>
    <n v="5362"/>
    <s v="Joshua Jacobs"/>
    <x v="0"/>
    <s v="REL  SETC  //  PLNG"/>
    <s v="1CORP10000"/>
    <x v="1"/>
    <s v="2CORP45000"/>
    <x v="10"/>
    <s v="3CORP45000"/>
    <x v="55"/>
    <s v="1DRIV80000"/>
    <s v="Operational Excellence"/>
    <s v="2DRIV80000"/>
    <s v="Operational Excellence"/>
    <n v="0"/>
    <n v="0"/>
    <n v="0"/>
    <n v="113569"/>
    <n v="-113569"/>
    <n v="0"/>
    <n v="0"/>
    <n v="0"/>
    <n v="0"/>
    <n v="0"/>
    <n v="0"/>
    <n v="0"/>
    <n v="0"/>
    <n v="0"/>
    <n v="0"/>
    <n v="0"/>
    <n v="0"/>
    <n v="0"/>
    <n v="-113569"/>
    <n v="0"/>
    <n v="0"/>
    <s v="Y"/>
    <n v="0"/>
  </r>
  <r>
    <x v="3"/>
    <s v="Energy Operations"/>
    <s v="K.10012"/>
    <s v="CAP-GET TO ZERO PROGRAM"/>
    <s v="K.10012.01"/>
    <s v="GTZ PROGRAM CAPITAL COST"/>
    <s v="K.10012.01.03"/>
    <s v="GTZ DATA MANAGEMENT"/>
    <s v="K.10012.01.03.05"/>
    <x v="300"/>
    <x v="0"/>
    <n v="5362"/>
    <s v="Joshua Jacobs"/>
    <x v="0"/>
    <s v="REL  SETC  //  PLNG"/>
    <s v="1CORP10000"/>
    <x v="1"/>
    <s v="2CORP45000"/>
    <x v="10"/>
    <s v="3CORP45000"/>
    <x v="55"/>
    <s v="1DRIV80000"/>
    <s v="Operational Excellence"/>
    <s v="2DRIV80000"/>
    <s v="Operational Excellence"/>
    <n v="0"/>
    <n v="0"/>
    <n v="0"/>
    <n v="0"/>
    <n v="0"/>
    <n v="0"/>
    <n v="0"/>
    <n v="0"/>
    <n v="0"/>
    <n v="0"/>
    <n v="0"/>
    <n v="0"/>
    <n v="0"/>
    <n v="0"/>
    <n v="0"/>
    <n v="0"/>
    <n v="0"/>
    <n v="0"/>
    <n v="0"/>
    <n v="0"/>
    <n v="0"/>
    <s v="Y"/>
    <n v="0"/>
  </r>
  <r>
    <x v="3"/>
    <s v="Energy Operations"/>
    <s v="K.10012"/>
    <s v="CAP-GET TO ZERO PROGRAM"/>
    <s v="K.10012.01"/>
    <s v="GTZ PROGRAM CAPITAL COST"/>
    <s v="K.10012.01.03"/>
    <s v="GTZ DATA MANAGEMENT"/>
    <s v="K.10012.01.03.06"/>
    <x v="301"/>
    <x v="0"/>
    <n v="5362"/>
    <s v="Joshua Jacobs"/>
    <x v="0"/>
    <s v="REL  SETC  //  EXEC"/>
    <s v="1CORP10000"/>
    <x v="1"/>
    <s v="2CORP45000"/>
    <x v="10"/>
    <s v="3CORP45000"/>
    <x v="55"/>
    <s v="1DRIV80000"/>
    <s v="Operational Excellence"/>
    <s v="2DRIV80000"/>
    <s v="Operational Excellence"/>
    <n v="0"/>
    <n v="2683067"/>
    <n v="10048875.699999999"/>
    <n v="9691272.9694897998"/>
    <n v="-7008205.9694897998"/>
    <n v="0"/>
    <n v="0"/>
    <n v="0"/>
    <n v="0"/>
    <n v="0"/>
    <n v="0"/>
    <n v="0"/>
    <n v="0"/>
    <n v="0"/>
    <n v="0"/>
    <n v="0"/>
    <n v="0"/>
    <n v="0"/>
    <n v="-7008205.9694897998"/>
    <n v="0"/>
    <n v="0"/>
    <s v="Y"/>
    <n v="0"/>
  </r>
  <r>
    <x v="3"/>
    <s v="Energy Operations"/>
    <s v="K.10012"/>
    <s v="CAP-GET TO ZERO PROGRAM"/>
    <s v="K.10012.01"/>
    <s v="GTZ PROGRAM CAPITAL COST"/>
    <s v="K.10012.01.03"/>
    <s v="GTZ DATA MANAGEMENT"/>
    <s v="K.10012.01.03.07"/>
    <x v="302"/>
    <x v="0"/>
    <n v="5362"/>
    <s v="Joshua Jacobs"/>
    <x v="0"/>
    <s v="REL  SETC  //  PLNG"/>
    <s v="1CORP10000"/>
    <x v="1"/>
    <s v="2CORP45000"/>
    <x v="10"/>
    <s v="3CORP45000"/>
    <x v="55"/>
    <s v="1DRIV80000"/>
    <s v="Operational Excellence"/>
    <s v="2DRIV80000"/>
    <s v="Operational Excellence"/>
    <n v="0"/>
    <n v="0"/>
    <n v="0"/>
    <n v="0"/>
    <n v="0"/>
    <n v="0"/>
    <n v="0"/>
    <n v="0"/>
    <n v="0"/>
    <n v="0"/>
    <n v="0"/>
    <n v="0"/>
    <n v="0"/>
    <n v="0"/>
    <n v="0"/>
    <n v="0"/>
    <n v="0"/>
    <n v="0"/>
    <n v="0"/>
    <n v="0"/>
    <n v="0"/>
    <s v="Y"/>
    <n v="0"/>
  </r>
  <r>
    <x v="3"/>
    <s v="Energy Operations"/>
    <s v="K.10012"/>
    <s v="CAP-GET TO ZERO PROGRAM"/>
    <s v="K.10012.01"/>
    <s v="GTZ PROGRAM CAPITAL COST"/>
    <s v="K.10012.01.03"/>
    <s v="GTZ DATA MANAGEMENT"/>
    <s v="K.10012.01.03.99"/>
    <x v="303"/>
    <x v="0"/>
    <n v="5362"/>
    <s v="Joshua Jacobs"/>
    <x v="0"/>
    <s v="REL  SETC  //  INIT"/>
    <s v="1CORP10000"/>
    <x v="1"/>
    <s v="2CORP45000"/>
    <x v="10"/>
    <s v="3CORP45000"/>
    <x v="55"/>
    <s v="1DRIV80000"/>
    <s v="Operational Excellence"/>
    <s v="2DRIV80000"/>
    <s v="Operational Excellence"/>
    <n v="0"/>
    <n v="511424"/>
    <n v="0"/>
    <n v="0"/>
    <n v="511424"/>
    <n v="0"/>
    <n v="0"/>
    <n v="0"/>
    <n v="0"/>
    <n v="0"/>
    <n v="0"/>
    <n v="0"/>
    <n v="0"/>
    <n v="0"/>
    <n v="0"/>
    <n v="0"/>
    <n v="0"/>
    <n v="0"/>
    <n v="511424"/>
    <n v="0"/>
    <n v="0"/>
    <s v="Y"/>
    <n v="0"/>
  </r>
  <r>
    <x v="3"/>
    <s v="Energy Operations"/>
    <s v="K.10012"/>
    <s v="CAP-GET TO ZERO PROGRAM"/>
    <s v="K.10012.01"/>
    <s v="GTZ PROGRAM CAPITAL COST"/>
    <s v="K.10012.01.04"/>
    <s v="GTZ DATA ANALYTICS"/>
    <s v="K.10012.01.04.01"/>
    <x v="304"/>
    <x v="0"/>
    <n v="5362"/>
    <s v="Joshua Jacobs"/>
    <x v="0"/>
    <s v="REL  SETC  //  PLNG"/>
    <s v="1CORP10000"/>
    <x v="1"/>
    <s v="2CORP45000"/>
    <x v="10"/>
    <s v="3CORP45000"/>
    <x v="55"/>
    <s v="1DRIV80000"/>
    <s v="Operational Excellence"/>
    <s v="2DRIV80000"/>
    <s v="Operational Excellence"/>
    <n v="0"/>
    <n v="0"/>
    <n v="2580580.6800000002"/>
    <n v="5887738.3239251003"/>
    <n v="-5887738.3239251003"/>
    <n v="0"/>
    <n v="0"/>
    <n v="0"/>
    <n v="0"/>
    <n v="0"/>
    <n v="0"/>
    <n v="0"/>
    <n v="0"/>
    <n v="0"/>
    <n v="0"/>
    <n v="0"/>
    <n v="0"/>
    <n v="0"/>
    <n v="-5887738.3239251003"/>
    <n v="0"/>
    <n v="0"/>
    <s v="Y"/>
    <n v="0"/>
  </r>
  <r>
    <x v="3"/>
    <s v="Energy Operations"/>
    <s v="K.10012"/>
    <s v="CAP-GET TO ZERO PROGRAM"/>
    <s v="K.10012.01"/>
    <s v="GTZ PROGRAM CAPITAL COST"/>
    <s v="K.10012.01.04"/>
    <s v="GTZ DATA ANALYTICS"/>
    <s v="K.10012.01.04.99"/>
    <x v="305"/>
    <x v="0"/>
    <n v="5362"/>
    <s v="Joshua Jacobs"/>
    <x v="0"/>
    <s v="REL  SETC  //  INIT"/>
    <s v="1CORP10000"/>
    <x v="1"/>
    <s v="2CORP45000"/>
    <x v="10"/>
    <s v="3CORP45000"/>
    <x v="55"/>
    <s v="1DRIV80000"/>
    <s v="Operational Excellence"/>
    <s v="2DRIV80000"/>
    <s v="Operational Excellence"/>
    <n v="0"/>
    <n v="3359423"/>
    <n v="0"/>
    <n v="0"/>
    <n v="3359423"/>
    <n v="0"/>
    <n v="0"/>
    <n v="0"/>
    <n v="0"/>
    <n v="0"/>
    <n v="0"/>
    <n v="0"/>
    <n v="0"/>
    <n v="0"/>
    <n v="0"/>
    <n v="0"/>
    <n v="0"/>
    <n v="0"/>
    <n v="3359423"/>
    <n v="0"/>
    <n v="0"/>
    <s v="Y"/>
    <n v="0"/>
  </r>
  <r>
    <x v="3"/>
    <s v="Energy Operations"/>
    <s v="K.10012"/>
    <s v="CAP-GET TO ZERO PROGRAM"/>
    <s v="K.10012.01"/>
    <s v="GTZ PROGRAM CAPITAL COST"/>
    <s v="K.10012.01.05"/>
    <s v="GTZ INTEGRATED WORK MANAGEMENT"/>
    <s v="K.10012.01.05.01"/>
    <x v="306"/>
    <x v="0"/>
    <n v="5362"/>
    <s v="Joshua Jacobs"/>
    <x v="0"/>
    <s v="REL  SETC  //  EXEC"/>
    <s v="1CORP10000"/>
    <x v="1"/>
    <s v="2CORP45000"/>
    <x v="10"/>
    <s v="3CORP45000"/>
    <x v="56"/>
    <s v="1DRIV80000"/>
    <s v="Operational Excellence"/>
    <s v="2DRIV80000"/>
    <s v="Operational Excellence"/>
    <n v="17660377.070686288"/>
    <n v="627471"/>
    <n v="-1189205.19"/>
    <n v="-709328.8142976003"/>
    <n v="1336799.8142976002"/>
    <n v="18030659.546553068"/>
    <n v="18030659.546553068"/>
    <n v="0"/>
    <n v="17594956.705075309"/>
    <n v="17594956.705075309"/>
    <n v="0"/>
    <n v="10679109.188185394"/>
    <n v="10679109.188185394"/>
    <n v="0"/>
    <n v="1812711.2250177949"/>
    <n v="1812711.2250177949"/>
    <n v="0"/>
    <n v="0"/>
    <n v="1336799.8142976002"/>
    <n v="0"/>
    <n v="0"/>
    <s v="Y"/>
    <n v="0"/>
  </r>
  <r>
    <x v="3"/>
    <s v="Energy Operations"/>
    <s v="K.10012"/>
    <s v="CAP-GET TO ZERO PROGRAM"/>
    <s v="K.10012.01"/>
    <s v="GTZ PROGRAM CAPITAL COST"/>
    <s v="K.10012.01.05"/>
    <s v="GTZ INTEGRATED WORK MANAGEMENT"/>
    <s v="K.10012.01.05.02"/>
    <x v="307"/>
    <x v="0"/>
    <n v="5362"/>
    <s v="Joshua Jacobs"/>
    <x v="0"/>
    <s v="REL  SETC  //  EXEC"/>
    <s v="1CORP10000"/>
    <x v="1"/>
    <s v="2CORP45000"/>
    <x v="10"/>
    <s v="3CORP45000"/>
    <x v="56"/>
    <s v="1DRIV80000"/>
    <s v="Operational Excellence"/>
    <s v="2DRIV80000"/>
    <s v="Operational Excellence"/>
    <n v="0"/>
    <n v="1018528"/>
    <n v="1390202.94"/>
    <n v="1865931.5537746002"/>
    <n v="-847403.55377460015"/>
    <n v="0"/>
    <n v="0"/>
    <n v="0"/>
    <n v="0"/>
    <n v="0"/>
    <n v="0"/>
    <n v="0"/>
    <n v="0"/>
    <n v="0"/>
    <n v="0"/>
    <n v="0"/>
    <n v="0"/>
    <n v="0"/>
    <n v="-847403.55377460015"/>
    <n v="0"/>
    <n v="0"/>
    <s v="Y"/>
    <n v="0"/>
  </r>
  <r>
    <x v="3"/>
    <s v="Energy Operations"/>
    <s v="K.10012"/>
    <s v="CAP-GET TO ZERO PROGRAM"/>
    <s v="K.10012.01"/>
    <s v="GTZ PROGRAM CAPITAL COST"/>
    <s v="K.10012.01.05"/>
    <s v="GTZ INTEGRATED WORK MANAGEMENT"/>
    <s v="K.10012.01.05.03"/>
    <x v="308"/>
    <x v="0"/>
    <n v="5362"/>
    <s v="Joshua Jacobs"/>
    <x v="0"/>
    <s v="REL  SETC  //  PLNG"/>
    <s v="1CORP10000"/>
    <x v="1"/>
    <s v="2CORP45000"/>
    <x v="10"/>
    <s v="3CORP45000"/>
    <x v="56"/>
    <s v="1DRIV80000"/>
    <s v="Operational Excellence"/>
    <s v="2DRIV80000"/>
    <s v="Operational Excellence"/>
    <n v="0"/>
    <n v="2166308"/>
    <n v="9080000.6600000001"/>
    <n v="3818111.566864002"/>
    <n v="-1651803.566864002"/>
    <n v="0"/>
    <n v="0"/>
    <n v="0"/>
    <n v="0"/>
    <n v="0"/>
    <n v="0"/>
    <n v="0"/>
    <n v="0"/>
    <n v="0"/>
    <n v="0"/>
    <n v="0"/>
    <n v="0"/>
    <n v="0"/>
    <n v="-1651803.566864002"/>
    <n v="0"/>
    <n v="0"/>
    <s v="Y"/>
    <n v="0"/>
  </r>
  <r>
    <x v="3"/>
    <s v="Energy Operations"/>
    <s v="K.10012"/>
    <s v="CAP-GET TO ZERO PROGRAM"/>
    <s v="K.10012.01"/>
    <s v="GTZ PROGRAM CAPITAL COST"/>
    <s v="K.10012.01.05"/>
    <s v="GTZ INTEGRATED WORK MANAGEMENT"/>
    <s v="K.10012.01.05.04"/>
    <x v="309"/>
    <x v="0"/>
    <n v="5362"/>
    <s v="Joshua Jacobs"/>
    <x v="0"/>
    <s v="REL  SETC  //  PLNG"/>
    <s v="1CORP10000"/>
    <x v="1"/>
    <s v="2CORP45000"/>
    <x v="10"/>
    <s v="3CORP45000"/>
    <x v="56"/>
    <s v="1DRIV80000"/>
    <s v="Operational Excellence"/>
    <s v="2DRIV80000"/>
    <s v="Operational Excellence"/>
    <n v="0"/>
    <n v="4595866"/>
    <n v="7190868.0999999996"/>
    <n v="13182113.612967897"/>
    <n v="-8586247.6129678972"/>
    <n v="0"/>
    <n v="0"/>
    <n v="0"/>
    <n v="0"/>
    <n v="0"/>
    <n v="0"/>
    <n v="0"/>
    <n v="0"/>
    <n v="0"/>
    <n v="0"/>
    <n v="0"/>
    <n v="0"/>
    <n v="0"/>
    <n v="-8586247.6129678972"/>
    <n v="0"/>
    <n v="0"/>
    <s v="Y"/>
    <n v="0"/>
  </r>
  <r>
    <x v="3"/>
    <s v="Energy Operations"/>
    <s v="K.10012"/>
    <s v="CAP-GET TO ZERO PROGRAM"/>
    <s v="K.10012.01"/>
    <s v="GTZ PROGRAM CAPITAL COST"/>
    <s v="K.10012.01.05"/>
    <s v="GTZ INTEGRATED WORK MANAGEMENT"/>
    <s v="K.10012.01.05.05"/>
    <x v="310"/>
    <x v="0"/>
    <n v="5362"/>
    <s v="Joshua Jacobs"/>
    <x v="0"/>
    <s v="REL  SETC  //  PLNG"/>
    <s v="1CORP10000"/>
    <x v="1"/>
    <s v="2CORP45000"/>
    <x v="10"/>
    <s v="3CORP45000"/>
    <x v="56"/>
    <s v="1DRIV80000"/>
    <s v="Operational Excellence"/>
    <s v="2DRIV80000"/>
    <s v="Operational Excellence"/>
    <n v="0"/>
    <n v="4797236"/>
    <n v="4445584.9800000004"/>
    <n v="294136.67473600002"/>
    <n v="4503099.3252640003"/>
    <n v="0"/>
    <n v="0"/>
    <n v="0"/>
    <n v="0"/>
    <n v="0"/>
    <n v="0"/>
    <n v="0"/>
    <n v="0"/>
    <n v="0"/>
    <n v="0"/>
    <n v="0"/>
    <n v="0"/>
    <n v="0"/>
    <n v="4503099.3252640003"/>
    <n v="0"/>
    <n v="0"/>
    <s v="Y"/>
    <n v="0"/>
  </r>
  <r>
    <x v="3"/>
    <s v="Energy Operations"/>
    <s v="K.10012"/>
    <s v="CAP-GET TO ZERO PROGRAM"/>
    <s v="K.10012.01"/>
    <s v="GTZ PROGRAM CAPITAL COST"/>
    <s v="K.10012.01.05"/>
    <s v="GTZ INTEGRATED WORK MANAGEMENT"/>
    <s v="K.10012.01.05.06"/>
    <x v="311"/>
    <x v="0"/>
    <n v="5362"/>
    <s v="Joshua Jacobs"/>
    <x v="0"/>
    <s v="REL  SETC  //  INIT"/>
    <s v="1CORP10000"/>
    <x v="1"/>
    <s v="2CORP45000"/>
    <x v="10"/>
    <s v="3CORP45000"/>
    <x v="56"/>
    <s v="1DRIV80000"/>
    <s v="Operational Excellence"/>
    <s v="2DRIV80000"/>
    <s v="Operational Excellence"/>
    <n v="0"/>
    <n v="0"/>
    <n v="0"/>
    <n v="0"/>
    <n v="0"/>
    <n v="0"/>
    <n v="0"/>
    <n v="0"/>
    <n v="0"/>
    <n v="0"/>
    <n v="0"/>
    <n v="0"/>
    <n v="0"/>
    <n v="0"/>
    <n v="0"/>
    <n v="0"/>
    <n v="0"/>
    <n v="0"/>
    <n v="0"/>
    <n v="0"/>
    <n v="0"/>
    <s v="Y"/>
    <n v="0"/>
  </r>
  <r>
    <x v="3"/>
    <s v="Energy Operations"/>
    <s v="K.10012"/>
    <s v="CAP-GET TO ZERO PROGRAM"/>
    <s v="K.10012.01"/>
    <s v="GTZ PROGRAM CAPITAL COST"/>
    <s v="K.10012.01.05"/>
    <s v="GTZ INTEGRATED WORK MANAGEMENT"/>
    <s v="K.10012.01.05.07"/>
    <x v="312"/>
    <x v="0"/>
    <n v="5362"/>
    <s v="Joshua Jacobs"/>
    <x v="0"/>
    <s v="REL  SETC  //  INIT"/>
    <s v="1CORP10000"/>
    <x v="1"/>
    <s v="2CORP45000"/>
    <x v="10"/>
    <s v="3CORP45000"/>
    <x v="56"/>
    <s v="1DRIV80000"/>
    <s v="Operational Excellence"/>
    <s v="2DRIV80000"/>
    <s v="Operational Excellence"/>
    <n v="0"/>
    <n v="3887922"/>
    <n v="4946361.71"/>
    <n v="3827486.76"/>
    <n v="60435.240000000224"/>
    <n v="0"/>
    <n v="0"/>
    <n v="0"/>
    <n v="0"/>
    <n v="0"/>
    <n v="0"/>
    <n v="0"/>
    <n v="0"/>
    <n v="0"/>
    <n v="0"/>
    <n v="0"/>
    <n v="0"/>
    <n v="0"/>
    <n v="60435.240000000224"/>
    <n v="0"/>
    <n v="0"/>
    <s v="Y"/>
    <n v="0"/>
  </r>
  <r>
    <x v="3"/>
    <s v="Energy Operations"/>
    <s v="K.10012"/>
    <s v="CAP-GET TO ZERO PROGRAM"/>
    <s v="K.10012.01"/>
    <s v="GTZ PROGRAM CAPITAL COST"/>
    <s v="K.10012.01.05"/>
    <s v="GTZ INTEGRATED WORK MANAGEMENT"/>
    <s v="K.10012.01.05.99"/>
    <x v="313"/>
    <x v="0"/>
    <n v="5362"/>
    <s v="Joshua Jacobs"/>
    <x v="0"/>
    <s v="REL  SETC  //  INIT"/>
    <s v="1CORP10000"/>
    <x v="1"/>
    <s v="2CORP45000"/>
    <x v="10"/>
    <s v="3CORP45000"/>
    <x v="56"/>
    <s v="1DRIV80000"/>
    <s v="Operational Excellence"/>
    <s v="2DRIV80000"/>
    <s v="Operational Excellence"/>
    <n v="0"/>
    <n v="1886726"/>
    <n v="0"/>
    <n v="0"/>
    <n v="1886726"/>
    <n v="0"/>
    <n v="0"/>
    <n v="0"/>
    <n v="0"/>
    <n v="0"/>
    <n v="0"/>
    <n v="0"/>
    <n v="0"/>
    <n v="0"/>
    <n v="0"/>
    <n v="0"/>
    <n v="0"/>
    <n v="0"/>
    <n v="1886726"/>
    <n v="0"/>
    <n v="0"/>
    <s v="Y"/>
    <n v="0"/>
  </r>
  <r>
    <x v="3"/>
    <s v="Energy Operations"/>
    <s v="K.10012"/>
    <s v="CAP-GET TO ZERO PROGRAM"/>
    <s v="K.10012.01"/>
    <s v="GTZ PROGRAM CAPITAL COST"/>
    <s v="K.10012.01.06"/>
    <s v="GTZ PMO ACTIVITIES"/>
    <s v="K.10012.01.06.01"/>
    <x v="314"/>
    <x v="0"/>
    <n v="5362"/>
    <s v="Joshua Jacobs"/>
    <x v="0"/>
    <s v="REL  SETC  //  EXEC"/>
    <s v="1CORP10000"/>
    <x v="1"/>
    <s v="2CORP45000"/>
    <x v="10"/>
    <s v="3CORP45000"/>
    <x v="56"/>
    <s v="1DRIV80000"/>
    <s v="Operational Excellence"/>
    <s v="2DRIV80000"/>
    <s v="Operational Excellence"/>
    <n v="0"/>
    <n v="0"/>
    <n v="363860.9"/>
    <n v="346875.35999999993"/>
    <n v="-346875.35999999993"/>
    <n v="0"/>
    <n v="0"/>
    <n v="0"/>
    <n v="0"/>
    <n v="0"/>
    <n v="0"/>
    <n v="0"/>
    <n v="0"/>
    <n v="0"/>
    <n v="0"/>
    <n v="0"/>
    <n v="0"/>
    <n v="0"/>
    <n v="-346875.35999999993"/>
    <n v="0"/>
    <n v="0"/>
    <s v="Y"/>
    <n v="0"/>
  </r>
  <r>
    <x v="3"/>
    <s v="Energy Operations"/>
    <s v="K.10012"/>
    <s v="CAP-GET TO ZERO PROGRAM"/>
    <s v="K.10012.01"/>
    <s v="GTZ PROGRAM CAPITAL COST"/>
    <s v="K.10012.01.06"/>
    <s v="GTZ PMO ACTIVITIES"/>
    <s v="K.10012.01.06.99"/>
    <x v="315"/>
    <x v="0"/>
    <n v="5362"/>
    <s v="Joshua Jacobs"/>
    <x v="0"/>
    <s v="REL  SETC  //  INIT"/>
    <s v="1CORP10000"/>
    <x v="1"/>
    <s v="2CORP45000"/>
    <x v="10"/>
    <s v="3CORP45000"/>
    <x v="56"/>
    <s v="1DRIV80000"/>
    <s v="Operational Excellence"/>
    <s v="2DRIV80000"/>
    <s v="Operational Excellence"/>
    <n v="0"/>
    <n v="0"/>
    <n v="0"/>
    <n v="0"/>
    <n v="0"/>
    <n v="0"/>
    <n v="0"/>
    <n v="0"/>
    <n v="0"/>
    <n v="0"/>
    <n v="0"/>
    <n v="0"/>
    <n v="0"/>
    <n v="0"/>
    <n v="0"/>
    <n v="0"/>
    <n v="0"/>
    <n v="0"/>
    <n v="0"/>
    <n v="0"/>
    <n v="0"/>
    <s v="Y"/>
    <n v="0"/>
  </r>
  <r>
    <x v="3"/>
    <s v="Energy Operations"/>
    <s v="K.10012"/>
    <s v="CAP-GET TO ZERO PROGRAM"/>
    <s v="K.10012.01"/>
    <s v="GTZ PROGRAM CAPITAL COST"/>
    <s v="K.10012.01.07"/>
    <s v="GTZ TRANSITIONAL COSTS"/>
    <s v="K.10012.01.07.01"/>
    <x v="316"/>
    <x v="0"/>
    <n v="5362"/>
    <s v="Joshua Jacobs"/>
    <x v="0"/>
    <s v="REL  SETC  //  EXEC"/>
    <s v="1CORP10000"/>
    <x v="1"/>
    <s v="2CORP45000"/>
    <x v="10"/>
    <s v="3CORP45000"/>
    <x v="56"/>
    <s v="1DRIV80000"/>
    <s v="Operational Excellence"/>
    <s v="2DRIV80000"/>
    <s v="Operational Excellence"/>
    <n v="0"/>
    <n v="0"/>
    <n v="33984.78"/>
    <n v="31457.407999999996"/>
    <n v="-31457.407999999996"/>
    <n v="0"/>
    <n v="0"/>
    <n v="0"/>
    <n v="0"/>
    <n v="0"/>
    <n v="0"/>
    <n v="0"/>
    <n v="0"/>
    <n v="0"/>
    <n v="0"/>
    <n v="0"/>
    <n v="0"/>
    <n v="0"/>
    <n v="-31457.407999999996"/>
    <n v="0"/>
    <n v="0"/>
    <s v="Y"/>
    <n v="0"/>
  </r>
  <r>
    <x v="3"/>
    <s v="Energy Operations"/>
    <s v="K.10012"/>
    <s v="CAP-GET TO ZERO PROGRAM"/>
    <s v="K.10012.02"/>
    <s v="GTZ PROGRAM O&amp;M COST"/>
    <s v="K.10012.02.01"/>
    <s v="GTZ BILLING PMT CREDIT/COLLECTIONS-O&amp;M"/>
    <s v="K.10012.02.01.01"/>
    <x v="317"/>
    <x v="0"/>
    <n v="5362"/>
    <s v="Joshua Jacobs"/>
    <x v="3"/>
    <s v="REL  SETC  //  EXEC"/>
    <s v="1CORP10000"/>
    <x v="1"/>
    <s v="2CORP45000"/>
    <x v="10"/>
    <s v="3CORP45000"/>
    <x v="53"/>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1"/>
    <s v="GTZ BILLING PMT CREDIT/COLLECTIONS-O&amp;M"/>
    <s v="K.10012.02.01.02"/>
    <x v="318"/>
    <x v="0"/>
    <n v="5362"/>
    <s v="Joshua Jacobs"/>
    <x v="3"/>
    <s v="REL  SETC  //  EXEC"/>
    <s v="1CORP10000"/>
    <x v="1"/>
    <s v="2CORP45000"/>
    <x v="10"/>
    <s v="3CORP45000"/>
    <x v="53"/>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1"/>
    <s v="GTZ BILLING PMT CREDIT/COLLECTIONS-O&amp;M"/>
    <s v="K.10012.02.01.03"/>
    <x v="319"/>
    <x v="0"/>
    <n v="5362"/>
    <s v="Joshua Jacobs"/>
    <x v="3"/>
    <s v="REL  SETC  //  PLNG"/>
    <s v="1CORP10000"/>
    <x v="1"/>
    <s v="2CORP45000"/>
    <x v="10"/>
    <s v="3CORP45000"/>
    <x v="53"/>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1"/>
    <s v="GTZ BILLING PMT CREDIT/COLLECTIONS-O&amp;M"/>
    <s v="K.10012.02.01.04"/>
    <x v="320"/>
    <x v="0"/>
    <n v="5362"/>
    <s v="Joshua Jacobs"/>
    <x v="3"/>
    <s v="REL  SETC  //  EXEC"/>
    <s v="1CORP10000"/>
    <x v="1"/>
    <s v="2CORP45000"/>
    <x v="10"/>
    <s v="3CORP45000"/>
    <x v="53"/>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1"/>
    <s v="GTZ BILLING PMT CREDIT/COLLECTIONS-O&amp;M"/>
    <s v="K.10012.02.01.05"/>
    <x v="321"/>
    <x v="0"/>
    <n v="5362"/>
    <s v="Joshua Jacobs"/>
    <x v="3"/>
    <s v="REL  SETC  //  PLNG"/>
    <s v="1CORP10000"/>
    <x v="1"/>
    <s v="2CORP45000"/>
    <x v="10"/>
    <s v="3CORP45000"/>
    <x v="53"/>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1"/>
    <s v="GTZ BILLING PMT CREDIT/COLLECTIONS-O&amp;M"/>
    <s v="K.10012.02.01.06"/>
    <x v="322"/>
    <x v="0"/>
    <n v="5362"/>
    <s v="Joshua Jacobs"/>
    <x v="3"/>
    <s v="REL  SETC  //  PLNG"/>
    <s v="1CORP10000"/>
    <x v="1"/>
    <s v="2CORP45000"/>
    <x v="10"/>
    <s v="3CORP45000"/>
    <x v="53"/>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1"/>
    <s v="GTZ BILLING PMT CREDIT/COLLECTIONS-O&amp;M"/>
    <s v="K.10012.02.01.07"/>
    <x v="323"/>
    <x v="0"/>
    <n v="5362"/>
    <s v="Joshua Jacobs"/>
    <x v="3"/>
    <s v="REL  SETC  //  PLNG"/>
    <s v="1CORP10000"/>
    <x v="1"/>
    <s v="2CORP45000"/>
    <x v="10"/>
    <s v="3CORP45000"/>
    <x v="53"/>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1"/>
    <s v="GTZ BILLING PMT CREDIT/COLLECTIONS-O&amp;M"/>
    <s v="K.10012.02.01.08"/>
    <x v="324"/>
    <x v="0"/>
    <n v="5362"/>
    <s v="Joshua Jacobs"/>
    <x v="3"/>
    <s v="REL  SETC  //  PLNG"/>
    <s v="1CORP10000"/>
    <x v="1"/>
    <s v="2CORP45000"/>
    <x v="10"/>
    <s v="3CORP45000"/>
    <x v="53"/>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1"/>
    <s v="GTZ BILLING PMT CREDIT/COLLECTIONS-O&amp;M"/>
    <s v="K.10012.02.01.09"/>
    <x v="325"/>
    <x v="0"/>
    <n v="5362"/>
    <s v="Joshua Jacobs"/>
    <x v="3"/>
    <s v="REL  SETC  //  EXEC"/>
    <s v="1CORP10000"/>
    <x v="1"/>
    <s v="2CORP45000"/>
    <x v="10"/>
    <s v="3CORP45000"/>
    <x v="53"/>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1"/>
    <s v="GTZ BILLING PMT CREDIT/COLLECTIONS-O&amp;M"/>
    <s v="K.10012.02.01.10"/>
    <x v="326"/>
    <x v="0"/>
    <n v="5362"/>
    <s v="Joshua Jacobs"/>
    <x v="3"/>
    <s v="REL  SETC  //  PLNG"/>
    <s v="1CORP10000"/>
    <x v="1"/>
    <s v="2CORP45000"/>
    <x v="10"/>
    <s v="3CORP45000"/>
    <x v="53"/>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1"/>
    <s v="GTZ BILLING PMT CREDIT/COLLECTIONS-O&amp;M"/>
    <s v="K.10012.02.01.11"/>
    <x v="327"/>
    <x v="0"/>
    <n v="5362"/>
    <s v="Joshua Jacobs"/>
    <x v="3"/>
    <s v="REL  SETC  //  PLNG"/>
    <s v="1CORP10000"/>
    <x v="1"/>
    <s v="2CORP45000"/>
    <x v="10"/>
    <s v="3CORP45000"/>
    <x v="53"/>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1"/>
    <s v="GTZ BILLING PMT CREDIT/COLLECTIONS-O&amp;M"/>
    <s v="K.10012.02.01.12"/>
    <x v="328"/>
    <x v="0"/>
    <n v="5362"/>
    <s v="Joshua Jacobs"/>
    <x v="3"/>
    <s v="REL  SETC  //  EXEC"/>
    <s v="1CORP10000"/>
    <x v="1"/>
    <s v="2CORP45000"/>
    <x v="10"/>
    <s v="3CORP45000"/>
    <x v="53"/>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2"/>
    <s v="GTZ CUSTOMER INTERFACE-O&amp;M"/>
    <s v="K.10012.02.02.01"/>
    <x v="329"/>
    <x v="0"/>
    <n v="5362"/>
    <s v="Joshua Jacobs"/>
    <x v="3"/>
    <s v="REL  SETC  //  PLNG"/>
    <s v="1CORP10000"/>
    <x v="1"/>
    <s v="2CORP45000"/>
    <x v="10"/>
    <s v="3CORP45000"/>
    <x v="54"/>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2"/>
    <s v="GTZ CUSTOMER INTERFACE-O&amp;M"/>
    <s v="K.10012.02.02.02"/>
    <x v="330"/>
    <x v="0"/>
    <n v="5362"/>
    <s v="Joshua Jacobs"/>
    <x v="3"/>
    <s v="REL  SETC  //  PLNG"/>
    <s v="1CORP10000"/>
    <x v="1"/>
    <s v="2CORP45000"/>
    <x v="10"/>
    <s v="3CORP45000"/>
    <x v="54"/>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2"/>
    <s v="GTZ CUSTOMER INTERFACE-O&amp;M"/>
    <s v="K.10012.02.02.03"/>
    <x v="331"/>
    <x v="0"/>
    <n v="5362"/>
    <s v="Joshua Jacobs"/>
    <x v="3"/>
    <s v="REL  SETC  //  PLNG"/>
    <s v="1CORP10000"/>
    <x v="1"/>
    <s v="2CORP45000"/>
    <x v="10"/>
    <s v="3CORP45000"/>
    <x v="54"/>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2"/>
    <s v="GTZ CUSTOMER INTERFACE-O&amp;M"/>
    <s v="K.10012.02.02.04"/>
    <x v="332"/>
    <x v="0"/>
    <n v="5362"/>
    <s v="Joshua Jacobs"/>
    <x v="3"/>
    <s v="REL  SETC  //  PLNG"/>
    <s v="1CORP10000"/>
    <x v="1"/>
    <s v="2CORP45000"/>
    <x v="10"/>
    <s v="3CORP45000"/>
    <x v="54"/>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2"/>
    <s v="GTZ CUSTOMER INTERFACE-O&amp;M"/>
    <s v="K.10012.02.02.05"/>
    <x v="333"/>
    <x v="0"/>
    <n v="5362"/>
    <s v="Joshua Jacobs"/>
    <x v="3"/>
    <s v="REL  SETC  //  PLNG"/>
    <s v="1CORP10000"/>
    <x v="1"/>
    <s v="2CORP45000"/>
    <x v="10"/>
    <s v="3CORP45000"/>
    <x v="54"/>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2"/>
    <s v="GTZ CUSTOMER INTERFACE-O&amp;M"/>
    <s v="K.10012.02.02.06"/>
    <x v="334"/>
    <x v="0"/>
    <n v="5362"/>
    <s v="Joshua Jacobs"/>
    <x v="3"/>
    <s v="REL  SETC  //  EXEC"/>
    <s v="1CORP10000"/>
    <x v="1"/>
    <s v="2CORP45000"/>
    <x v="10"/>
    <s v="3CORP45000"/>
    <x v="54"/>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2"/>
    <s v="GTZ CUSTOMER INTERFACE-O&amp;M"/>
    <s v="K.10012.02.02.07"/>
    <x v="335"/>
    <x v="0"/>
    <n v="5362"/>
    <s v="Joshua Jacobs"/>
    <x v="3"/>
    <s v="REL  SETC  //  PLNG"/>
    <s v="1CORP10000"/>
    <x v="1"/>
    <s v="2CORP45000"/>
    <x v="10"/>
    <s v="3CORP45000"/>
    <x v="54"/>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2"/>
    <s v="GTZ CUSTOMER INTERFACE-O&amp;M"/>
    <s v="K.10012.02.02.08"/>
    <x v="336"/>
    <x v="0"/>
    <n v="5362"/>
    <s v="Joshua Jacobs"/>
    <x v="3"/>
    <s v="REL  SETC  //  PLNG"/>
    <s v="1CORP10000"/>
    <x v="1"/>
    <s v="2CORP45000"/>
    <x v="10"/>
    <s v="3CORP45000"/>
    <x v="54"/>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2"/>
    <s v="GTZ CUSTOMER INTERFACE-O&amp;M"/>
    <s v="K.10012.02.02.09"/>
    <x v="337"/>
    <x v="0"/>
    <n v="5362"/>
    <s v="Joshua Jacobs"/>
    <x v="3"/>
    <s v="REL  SETC  //  EXEC"/>
    <s v="1CORP10000"/>
    <x v="1"/>
    <s v="2CORP45000"/>
    <x v="10"/>
    <s v="3CORP45000"/>
    <x v="54"/>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2"/>
    <s v="GTZ CUSTOMER INTERFACE-O&amp;M"/>
    <s v="K.10012.02.02.10"/>
    <x v="338"/>
    <x v="0"/>
    <n v="5362"/>
    <s v="Joshua Jacobs"/>
    <x v="3"/>
    <s v="REL  SETC  //  PLNG"/>
    <s v="1CORP10000"/>
    <x v="1"/>
    <s v="2CORP45000"/>
    <x v="10"/>
    <s v="3CORP45000"/>
    <x v="54"/>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3"/>
    <s v="GTZ DATA MANAGEMENT-O&amp;M"/>
    <s v="K.10012.02.03.01"/>
    <x v="339"/>
    <x v="0"/>
    <n v="5362"/>
    <s v="Joshua Jacobs"/>
    <x v="3"/>
    <s v="REL  SETC  //  PLNG"/>
    <s v="1CORP10000"/>
    <x v="1"/>
    <s v="2CORP45000"/>
    <x v="10"/>
    <s v="3CORP45000"/>
    <x v="55"/>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3"/>
    <s v="GTZ DATA MANAGEMENT-O&amp;M"/>
    <s v="K.10012.02.03.02"/>
    <x v="340"/>
    <x v="0"/>
    <n v="5362"/>
    <s v="Joshua Jacobs"/>
    <x v="3"/>
    <s v="REL  SETC  //  INIT"/>
    <s v="1CORP10000"/>
    <x v="1"/>
    <s v="2CORP45000"/>
    <x v="10"/>
    <s v="3CORP45000"/>
    <x v="55"/>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3"/>
    <s v="GTZ DATA MANAGEMENT-O&amp;M"/>
    <s v="K.10012.02.03.03"/>
    <x v="341"/>
    <x v="0"/>
    <n v="5362"/>
    <s v="Joshua Jacobs"/>
    <x v="3"/>
    <s v="REL  SETC  //  INIT"/>
    <s v="1CORP10000"/>
    <x v="1"/>
    <s v="2CORP45000"/>
    <x v="10"/>
    <s v="3CORP45000"/>
    <x v="55"/>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3"/>
    <s v="GTZ DATA MANAGEMENT-O&amp;M"/>
    <s v="K.10012.02.03.04"/>
    <x v="342"/>
    <x v="0"/>
    <n v="5362"/>
    <s v="Joshua Jacobs"/>
    <x v="3"/>
    <s v="REL  SETC  //  INIT"/>
    <s v="1CORP10000"/>
    <x v="1"/>
    <s v="2CORP45000"/>
    <x v="10"/>
    <s v="3CORP45000"/>
    <x v="55"/>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3"/>
    <s v="GTZ DATA MANAGEMENT-O&amp;M"/>
    <s v="K.10012.02.03.05"/>
    <x v="343"/>
    <x v="0"/>
    <n v="5362"/>
    <s v="Joshua Jacobs"/>
    <x v="3"/>
    <s v="REL  SETC  //  INIT"/>
    <s v="1CORP10000"/>
    <x v="1"/>
    <s v="2CORP45000"/>
    <x v="10"/>
    <s v="3CORP45000"/>
    <x v="55"/>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3"/>
    <s v="GTZ DATA MANAGEMENT-O&amp;M"/>
    <s v="K.10012.02.03.06"/>
    <x v="344"/>
    <x v="0"/>
    <n v="5362"/>
    <s v="Joshua Jacobs"/>
    <x v="3"/>
    <s v="REL  SETC  //  INIT"/>
    <s v="1CORP10000"/>
    <x v="1"/>
    <s v="2CORP45000"/>
    <x v="10"/>
    <s v="3CORP45000"/>
    <x v="55"/>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4"/>
    <s v="GTZ DATA ANALYTICS-O&amp;M"/>
    <s v="K.10012.02.04.01"/>
    <x v="345"/>
    <x v="0"/>
    <n v="5362"/>
    <s v="Joshua Jacobs"/>
    <x v="3"/>
    <s v="REL  SETC  //  PLNG"/>
    <s v="1CORP10000"/>
    <x v="1"/>
    <s v="2CORP45000"/>
    <x v="10"/>
    <s v="3CORP45000"/>
    <x v="55"/>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5"/>
    <s v="GTZ INTEGRATED WORK MANAGEMENT-O&amp;M"/>
    <s v="K.10012.02.05.01"/>
    <x v="346"/>
    <x v="0"/>
    <n v="5362"/>
    <s v="Joshua Jacobs"/>
    <x v="3"/>
    <s v="REL  SETC  //  EXEC"/>
    <s v="1CORP10000"/>
    <x v="1"/>
    <s v="2CORP45000"/>
    <x v="10"/>
    <s v="3CORP45000"/>
    <x v="56"/>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5"/>
    <s v="GTZ INTEGRATED WORK MANAGEMENT-O&amp;M"/>
    <s v="K.10012.02.05.02"/>
    <x v="347"/>
    <x v="0"/>
    <n v="5362"/>
    <s v="Joshua Jacobs"/>
    <x v="3"/>
    <s v="REL  SETC  //  EXEC"/>
    <s v="1CORP10000"/>
    <x v="1"/>
    <s v="2CORP45000"/>
    <x v="10"/>
    <s v="3CORP45000"/>
    <x v="56"/>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5"/>
    <s v="GTZ INTEGRATED WORK MANAGEMENT-O&amp;M"/>
    <s v="K.10012.02.05.03"/>
    <x v="348"/>
    <x v="0"/>
    <n v="5362"/>
    <s v="Joshua Jacobs"/>
    <x v="3"/>
    <s v="REL  SETC  //  PLNG"/>
    <s v="1CORP10000"/>
    <x v="1"/>
    <s v="2CORP45000"/>
    <x v="10"/>
    <s v="3CORP45000"/>
    <x v="56"/>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5"/>
    <s v="GTZ INTEGRATED WORK MANAGEMENT-O&amp;M"/>
    <s v="K.10012.02.05.04"/>
    <x v="349"/>
    <x v="0"/>
    <n v="5362"/>
    <s v="Joshua Jacobs"/>
    <x v="3"/>
    <s v="REL  SETC  //  PLNG"/>
    <s v="1CORP10000"/>
    <x v="1"/>
    <s v="2CORP45000"/>
    <x v="10"/>
    <s v="3CORP45000"/>
    <x v="56"/>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5"/>
    <s v="GTZ INTEGRATED WORK MANAGEMENT-O&amp;M"/>
    <s v="K.10012.02.05.05"/>
    <x v="350"/>
    <x v="0"/>
    <n v="5362"/>
    <s v="Joshua Jacobs"/>
    <x v="3"/>
    <s v="REL  SETC  //  PLNG"/>
    <s v="1CORP10000"/>
    <x v="1"/>
    <s v="2CORP45000"/>
    <x v="10"/>
    <s v="3CORP45000"/>
    <x v="56"/>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6"/>
    <s v="GTZ PMO ACTIVITIES-O&amp;M"/>
    <s v="K.10012.02.06.01"/>
    <x v="351"/>
    <x v="0"/>
    <n v="5362"/>
    <s v="Joshua Jacobs"/>
    <x v="3"/>
    <s v="REL  SETC  //  EXEC"/>
    <s v="1CORP10000"/>
    <x v="1"/>
    <s v="2CORP45000"/>
    <x v="10"/>
    <s v="3CORP45000"/>
    <x v="56"/>
    <s v="1DRIV80000"/>
    <s v="Operational Excellence"/>
    <s v="2DRIV80000"/>
    <s v="Operational Excellence"/>
    <n v="0"/>
    <n v="0"/>
    <n v="0"/>
    <n v="0"/>
    <n v="0"/>
    <n v="0"/>
    <n v="0"/>
    <n v="0"/>
    <n v="0"/>
    <n v="0"/>
    <n v="0"/>
    <n v="0"/>
    <n v="0"/>
    <n v="0"/>
    <n v="0"/>
    <n v="0"/>
    <n v="0"/>
    <n v="0"/>
    <n v="0"/>
    <n v="0"/>
    <n v="0"/>
    <s v="Y"/>
    <n v="0"/>
  </r>
  <r>
    <x v="3"/>
    <s v="Energy Operations"/>
    <s v="K.10012"/>
    <s v="CAP-GET TO ZERO PROGRAM"/>
    <s v="K.10012.02"/>
    <s v="GTZ PROGRAM O&amp;M COST"/>
    <s v="K.10012.02.07"/>
    <s v="GTZ-Transition Costs-O&amp;M"/>
    <s v="K.10012.02.07.01"/>
    <x v="352"/>
    <x v="0"/>
    <n v="5362"/>
    <s v="Joshua Jacobs"/>
    <x v="3"/>
    <s v="REL  SETC  //  INIT"/>
    <s v="1CORP10000"/>
    <x v="1"/>
    <s v="2CORP45000"/>
    <x v="10"/>
    <s v="3CORP45000"/>
    <x v="56"/>
    <s v="1DRIV80000"/>
    <s v="Operational Excellence"/>
    <s v="2DRIV80000"/>
    <s v="Operational Excellence"/>
    <n v="0"/>
    <n v="0"/>
    <n v="0"/>
    <n v="0"/>
    <n v="0"/>
    <n v="0"/>
    <n v="0"/>
    <n v="0"/>
    <n v="0"/>
    <n v="0"/>
    <n v="0"/>
    <n v="0"/>
    <n v="0"/>
    <n v="0"/>
    <n v="0"/>
    <n v="0"/>
    <n v="0"/>
    <n v="0"/>
    <n v="0"/>
    <n v="0"/>
    <n v="0"/>
    <s v="Y"/>
    <n v="0"/>
  </r>
  <r>
    <x v="3"/>
    <s v="Energy Operations"/>
    <s v="K.10013"/>
    <s v="CAP-GOLDENDALE OPERATIONAL"/>
    <s v="K.10013.01"/>
    <s v="GOLDENDALE OPERATIONAL"/>
    <s v="K.10013.01.01"/>
    <s v="GOLDENDALE"/>
    <s v="K.10013.01.01.01"/>
    <x v="353"/>
    <x v="0"/>
    <n v="5021"/>
    <s v="Gerald L Klug"/>
    <x v="0"/>
    <s v="REL  SETC  //  OPER"/>
    <s v="1CORP20000"/>
    <x v="0"/>
    <s v="2CORP70000"/>
    <x v="6"/>
    <s v="3CORP76500"/>
    <x v="57"/>
    <s v="1DRIV13000"/>
    <s v="Reliability - Generation"/>
    <s v="2DRIV13000"/>
    <s v="Reliability - Generation"/>
    <n v="0"/>
    <n v="35990"/>
    <n v="32484.080000000002"/>
    <n v="19306.059999999998"/>
    <n v="16683.940000000002"/>
    <n v="0"/>
    <n v="0"/>
    <n v="0"/>
    <n v="0"/>
    <n v="0"/>
    <n v="0"/>
    <n v="0"/>
    <n v="0"/>
    <n v="0"/>
    <n v="0"/>
    <n v="0"/>
    <n v="0"/>
    <n v="0"/>
    <n v="16683.940000000002"/>
    <n v="0"/>
    <n v="0"/>
    <s v="N"/>
    <n v="0"/>
  </r>
  <r>
    <x v="3"/>
    <s v="Energy Operations"/>
    <s v="K.10013"/>
    <s v="CAP-GOLDENDALE OPERATIONAL"/>
    <s v="K.10013.01"/>
    <s v="GOLDENDALE OPERATIONAL"/>
    <s v="K.10013.01.01"/>
    <s v="GOLDENDALE"/>
    <s v="K.10013.01.01.02"/>
    <x v="354"/>
    <x v="0"/>
    <n v="5021"/>
    <s v="Gerald L Klug"/>
    <x v="0"/>
    <s v="REL  SETC  //  OPER"/>
    <s v="1CORP20000"/>
    <x v="0"/>
    <s v="2CORP70000"/>
    <x v="6"/>
    <s v="3CORP76500"/>
    <x v="57"/>
    <s v="1DRIV13000"/>
    <s v="Reliability - Generation"/>
    <s v="2DRIV13000"/>
    <s v="Reliability - Generation"/>
    <n v="388167"/>
    <n v="386820"/>
    <n v="431594.23999999999"/>
    <n v="436419.45799999998"/>
    <n v="-49599.457999999984"/>
    <n v="1884400"/>
    <n v="0"/>
    <n v="1884400"/>
    <n v="871600"/>
    <n v="0"/>
    <n v="871600"/>
    <n v="4203275"/>
    <n v="0"/>
    <n v="4203275"/>
    <n v="0"/>
    <n v="0"/>
    <n v="0"/>
    <n v="0"/>
    <n v="6909675.5420000004"/>
    <n v="0"/>
    <n v="0"/>
    <s v="N"/>
    <n v="0"/>
  </r>
  <r>
    <x v="3"/>
    <s v="Energy Operations"/>
    <s v="K.10014"/>
    <s v="CAP-GOLDENDALE PROJECTS"/>
    <s v="K.10014.01"/>
    <s v="GOLDENDALE PROJECTS"/>
    <s v="K.10014.01.01"/>
    <s v="GOLDENDALE"/>
    <s v="K.10014.01.01.01"/>
    <x v="355"/>
    <x v="0"/>
    <n v="5021"/>
    <s v="Gerald L Klug"/>
    <x v="0"/>
    <s v="REL  SETC  //  EXEC"/>
    <s v="1CORP20000"/>
    <x v="0"/>
    <s v="2CORP70000"/>
    <x v="6"/>
    <s v="3CORP76500"/>
    <x v="57"/>
    <s v="1DRIV13000"/>
    <s v="Reliability - Generation"/>
    <s v="2DRIV13000"/>
    <s v="Reliability - Generation"/>
    <n v="0"/>
    <n v="0"/>
    <n v="0"/>
    <n v="0"/>
    <n v="0"/>
    <n v="0"/>
    <n v="0"/>
    <n v="0"/>
    <n v="0"/>
    <n v="0"/>
    <n v="0"/>
    <n v="0"/>
    <n v="0"/>
    <n v="0"/>
    <n v="0"/>
    <n v="0"/>
    <n v="0"/>
    <n v="0"/>
    <n v="0"/>
    <n v="0"/>
    <n v="0"/>
    <s v="N"/>
    <n v="0"/>
  </r>
  <r>
    <x v="3"/>
    <s v="Energy Operations"/>
    <s v="K.10014"/>
    <s v="CAP-GOLDENDALE PROJECTS"/>
    <s v="K.10014.01"/>
    <s v="GOLDENDALE PROJECTS"/>
    <s v="K.10014.01.01"/>
    <s v="GOLDENDALE"/>
    <s v="K.10014.01.01.02"/>
    <x v="356"/>
    <x v="0"/>
    <n v="5021"/>
    <s v="Gerald L Klug"/>
    <x v="0"/>
    <s v="REL  SETC  //  EXEC"/>
    <s v="1CORP20000"/>
    <x v="0"/>
    <s v="2CORP70000"/>
    <x v="6"/>
    <s v="3CORP76500"/>
    <x v="57"/>
    <s v="1DRIV13000"/>
    <s v="Reliability - Generation"/>
    <s v="2DRIV13000"/>
    <s v="Reliability - Generation"/>
    <n v="0"/>
    <n v="0"/>
    <n v="-458.61"/>
    <n v="2238.27"/>
    <n v="-2238.27"/>
    <n v="0"/>
    <n v="0"/>
    <n v="0"/>
    <n v="0"/>
    <n v="0"/>
    <n v="0"/>
    <n v="23000000"/>
    <n v="19833071"/>
    <n v="3166929"/>
    <n v="-7811000"/>
    <n v="-8626875"/>
    <n v="815875"/>
    <n v="0"/>
    <n v="3980565.73"/>
    <n v="0"/>
    <n v="0"/>
    <s v="N"/>
    <n v="0"/>
  </r>
  <r>
    <x v="3"/>
    <s v="Energy Operations"/>
    <s v="K.10014"/>
    <s v="CAP-GOLDENDALE PROJECTS"/>
    <s v="K.10014.01"/>
    <s v="GOLDENDALE PROJECTS"/>
    <s v="K.10014.01.01"/>
    <s v="GOLDENDALE"/>
    <s v="K.10014.01.01.03"/>
    <x v="357"/>
    <x v="0"/>
    <n v="5021"/>
    <s v="Gerald L Klug"/>
    <x v="0"/>
    <s v="REL  SETC  //  EXEC"/>
    <s v="1CORP20000"/>
    <x v="0"/>
    <s v="2CORP70000"/>
    <x v="6"/>
    <s v="3CORP76500"/>
    <x v="57"/>
    <s v="1DRIV13000"/>
    <s v="Reliability - Generation"/>
    <s v="2DRIV13000"/>
    <s v="Reliability - Generation"/>
    <n v="0"/>
    <n v="0"/>
    <n v="0"/>
    <n v="0"/>
    <n v="0"/>
    <n v="0"/>
    <n v="0"/>
    <n v="0"/>
    <n v="0"/>
    <n v="0"/>
    <n v="0"/>
    <n v="0"/>
    <n v="0"/>
    <n v="0"/>
    <n v="0"/>
    <n v="0"/>
    <n v="0"/>
    <n v="0"/>
    <n v="0"/>
    <n v="0"/>
    <n v="0"/>
    <s v="N"/>
    <n v="0"/>
  </r>
  <r>
    <x v="3"/>
    <s v="Energy Operations"/>
    <s v="K.10014"/>
    <s v="CAP-GOLDENDALE PROJECTS"/>
    <s v="K.10014.01"/>
    <s v="GOLDENDALE PROJECTS"/>
    <s v="K.10014.01.01"/>
    <s v="GOLDENDALE"/>
    <s v="K.10014.01.01.04"/>
    <x v="358"/>
    <x v="0"/>
    <n v="5021"/>
    <s v="Gerald L Klug"/>
    <x v="0"/>
    <s v="REL  SETC  //  EXEC"/>
    <s v="1CORP20000"/>
    <x v="0"/>
    <s v="2CORP70000"/>
    <x v="6"/>
    <s v="3CORP76500"/>
    <x v="57"/>
    <s v="1DRIV13000"/>
    <s v="Reliability - Generation"/>
    <s v="2DRIV13000"/>
    <s v="Reliability - Generation"/>
    <n v="0"/>
    <n v="0"/>
    <n v="0"/>
    <n v="0"/>
    <n v="0"/>
    <n v="0"/>
    <n v="0"/>
    <n v="0"/>
    <n v="0"/>
    <n v="0"/>
    <n v="0"/>
    <n v="0"/>
    <n v="0"/>
    <n v="0"/>
    <n v="0"/>
    <n v="0"/>
    <n v="0"/>
    <n v="0"/>
    <n v="0"/>
    <n v="0"/>
    <n v="0"/>
    <s v="N"/>
    <n v="0"/>
  </r>
  <r>
    <x v="3"/>
    <s v="Energy Operations"/>
    <s v="K.10014"/>
    <s v="CAP-GOLDENDALE PROJECTS"/>
    <s v="K.10014.01"/>
    <s v="GOLDENDALE PROJECTS"/>
    <s v="K.10014.01.01"/>
    <s v="GOLDENDALE"/>
    <s v="K.10014.01.01.05"/>
    <x v="359"/>
    <x v="0"/>
    <n v="5021"/>
    <s v="Gerald L Klug"/>
    <x v="0"/>
    <s v="REL  SETC  //  EXEC"/>
    <s v="1CORP20000"/>
    <x v="0"/>
    <s v="2CORP70000"/>
    <x v="6"/>
    <s v="3CORP76500"/>
    <x v="57"/>
    <s v="1DRIV13000"/>
    <s v="Reliability - Generation"/>
    <s v="2DRIV13000"/>
    <s v="Reliability - Generation"/>
    <n v="0"/>
    <n v="0"/>
    <n v="0"/>
    <n v="0"/>
    <n v="0"/>
    <n v="0"/>
    <n v="0"/>
    <n v="0"/>
    <n v="0"/>
    <n v="0"/>
    <n v="0"/>
    <n v="0"/>
    <n v="0"/>
    <n v="0"/>
    <n v="0"/>
    <n v="0"/>
    <n v="0"/>
    <n v="0"/>
    <n v="0"/>
    <n v="0"/>
    <n v="0"/>
    <s v="N"/>
    <n v="0"/>
  </r>
  <r>
    <x v="3"/>
    <s v="Energy Operations"/>
    <s v="K.10015"/>
    <s v="CAP-HOPKINS RIDGE OPERATIONAL"/>
    <s v="K.10015.01"/>
    <s v="HOPKINS RIDGE OPERATIONAL"/>
    <s v="K.10015.01.01"/>
    <s v="HOPKINS RIDGE"/>
    <s v="K.10015.01.01.01"/>
    <x v="360"/>
    <x v="0"/>
    <n v="5325"/>
    <s v="Paul A Smith"/>
    <x v="0"/>
    <s v="REL  SETC  //  OPER"/>
    <s v="1CORP20000"/>
    <x v="0"/>
    <s v="2CORP70000"/>
    <x v="6"/>
    <s v="3CORP77000"/>
    <x v="58"/>
    <s v="1DRIV13000"/>
    <s v="Reliability - Generation"/>
    <s v="2DRIV13000"/>
    <s v="Reliability - Generation"/>
    <n v="2315276"/>
    <n v="2315276"/>
    <n v="2314303.5099999998"/>
    <n v="1962640.1330000001"/>
    <n v="352635.86699999985"/>
    <n v="2362389"/>
    <n v="1941913"/>
    <n v="420476"/>
    <n v="2412642"/>
    <n v="1990461"/>
    <n v="422181"/>
    <n v="2464152"/>
    <n v="2040222"/>
    <n v="423930"/>
    <n v="2516762"/>
    <n v="2091228"/>
    <n v="425534"/>
    <n v="2143509"/>
    <n v="2044756.8669999999"/>
    <n v="0"/>
    <n v="0"/>
    <s v="N"/>
    <n v="415691"/>
  </r>
  <r>
    <x v="3"/>
    <s v="Energy Operations"/>
    <s v="K.10015"/>
    <s v="CAP-HOPKINS RIDGE OPERATIONAL"/>
    <s v="K.10015.01"/>
    <s v="HOPKINS RIDGE OPERATIONAL"/>
    <s v="K.10015.01.01"/>
    <s v="HOPKINS RIDGE"/>
    <s v="K.10015.01.01.02"/>
    <x v="361"/>
    <x v="0"/>
    <n v="5325"/>
    <s v="Paul A Smith"/>
    <x v="0"/>
    <s v="REL  SETC  //  OPER"/>
    <s v="1CORP20000"/>
    <x v="0"/>
    <s v="2CORP70000"/>
    <x v="6"/>
    <s v="3CORP77000"/>
    <x v="58"/>
    <s v="1DRIV13000"/>
    <s v="Reliability - Generation"/>
    <s v="2DRIV13000"/>
    <s v="Reliability - Generation"/>
    <n v="187925"/>
    <n v="94197"/>
    <n v="96533.440000000002"/>
    <n v="33735.69"/>
    <n v="60461.31"/>
    <n v="103750"/>
    <n v="69223"/>
    <n v="34527"/>
    <n v="81661"/>
    <n v="70954"/>
    <n v="10707"/>
    <n v="83703"/>
    <n v="72727"/>
    <n v="10976"/>
    <n v="85795"/>
    <n v="74546"/>
    <n v="11249"/>
    <n v="76410"/>
    <n v="127920.31"/>
    <n v="0"/>
    <n v="0"/>
    <s v="N"/>
    <n v="-76410"/>
  </r>
  <r>
    <x v="3"/>
    <s v="Energy Operations"/>
    <s v="K.10015"/>
    <s v="CAP-HOPKINS RIDGE OPERATIONAL"/>
    <s v="K.10015.01"/>
    <s v="HOPKINS RIDGE OPERATIONAL"/>
    <s v="K.10015.01.01"/>
    <s v="HOPKINS RIDGE"/>
    <s v="K.10015.01.01.03"/>
    <x v="362"/>
    <x v="0"/>
    <n v="5325"/>
    <s v="Paul A Smith"/>
    <x v="0"/>
    <s v="REL  SETC  //  OPER"/>
    <s v="1CORP20000"/>
    <x v="0"/>
    <s v="2CORP70000"/>
    <x v="6"/>
    <s v="3CORP77000"/>
    <x v="58"/>
    <s v="1DRIV13000"/>
    <s v="Reliability - Generation"/>
    <s v="2DRIV13000"/>
    <s v="Reliability - Generation"/>
    <n v="0"/>
    <n v="0"/>
    <n v="0"/>
    <n v="147782.729682"/>
    <n v="-147782.729682"/>
    <n v="0"/>
    <n v="0"/>
    <n v="0"/>
    <n v="0"/>
    <n v="0"/>
    <n v="0"/>
    <n v="0"/>
    <n v="0"/>
    <n v="0"/>
    <n v="0"/>
    <n v="0"/>
    <n v="0"/>
    <n v="0"/>
    <n v="-147782.729682"/>
    <n v="0"/>
    <n v="0"/>
    <s v="N"/>
    <n v="0"/>
  </r>
  <r>
    <x v="3"/>
    <s v="Energy Operations"/>
    <s v="K.10016"/>
    <s v="CAP-JACKSON PRAIRIE OPERATIONAL"/>
    <s v="K.10016.01"/>
    <s v="JACKSON PRAIRIE OPERATIONAL"/>
    <s v="K.10016.01.01"/>
    <s v="JACKSON PRAIRIE Operational"/>
    <s v="K.10016.01.01.01"/>
    <x v="363"/>
    <x v="0"/>
    <n v="5040"/>
    <s v="Patrick Haworth"/>
    <x v="0"/>
    <s v="REL  SETC  //  OPER"/>
    <s v="1CORP20000"/>
    <x v="0"/>
    <s v="2CORP70000"/>
    <x v="6"/>
    <s v="3CORP79900"/>
    <x v="19"/>
    <s v="1DRIV13000"/>
    <s v="Reliability - Generation"/>
    <s v="2DRIV13000"/>
    <s v="Reliability - Generation"/>
    <n v="0"/>
    <n v="0"/>
    <n v="1559225.85"/>
    <n v="1134947.2699996"/>
    <n v="-1134947.2699996"/>
    <n v="0"/>
    <n v="0"/>
    <n v="0"/>
    <n v="0"/>
    <n v="0"/>
    <n v="0"/>
    <n v="0"/>
    <n v="0"/>
    <n v="0"/>
    <n v="0"/>
    <n v="0"/>
    <n v="0"/>
    <n v="0"/>
    <n v="-1134947.2699996"/>
    <n v="0"/>
    <n v="0"/>
    <s v="N"/>
    <n v="0"/>
  </r>
  <r>
    <x v="3"/>
    <s v="Energy Operations"/>
    <s v="K.10016"/>
    <s v="CAP-JACKSON PRAIRIE OPERATIONAL"/>
    <s v="K.10016.01"/>
    <s v="JACKSON PRAIRIE OPERATIONAL"/>
    <s v="K.10016.01.01"/>
    <s v="JACKSON PRAIRIE Operational"/>
    <s v="K.10016.01.01.02"/>
    <x v="364"/>
    <x v="0"/>
    <n v="5040"/>
    <s v="Patrick Haworth"/>
    <x v="0"/>
    <s v="REL  SETC  //  OPER"/>
    <s v="1CORP20000"/>
    <x v="0"/>
    <s v="2CORP70000"/>
    <x v="6"/>
    <s v="3CORP79900"/>
    <x v="19"/>
    <s v="1DRIV13000"/>
    <s v="Reliability - Generation"/>
    <s v="2DRIV13000"/>
    <s v="Reliability - Generation"/>
    <n v="0"/>
    <n v="0"/>
    <n v="74441.98"/>
    <n v="85955.67"/>
    <n v="-85955.67"/>
    <n v="0"/>
    <n v="0"/>
    <n v="0"/>
    <n v="0"/>
    <n v="0"/>
    <n v="0"/>
    <n v="0"/>
    <n v="0"/>
    <n v="0"/>
    <n v="0"/>
    <n v="0"/>
    <n v="0"/>
    <n v="0"/>
    <n v="-85955.67"/>
    <n v="0"/>
    <n v="0"/>
    <s v="N"/>
    <n v="0"/>
  </r>
  <r>
    <x v="3"/>
    <s v="Energy Operations"/>
    <s v="K.10016"/>
    <s v="CAP-JACKSON PRAIRIE OPERATIONAL"/>
    <s v="K.10016.01"/>
    <s v="JACKSON PRAIRIE OPERATIONAL"/>
    <s v="K.10016.01.01"/>
    <s v="JACKSON PRAIRIE Operational"/>
    <s v="K.10016.01.01.03"/>
    <x v="365"/>
    <x v="0"/>
    <n v="5040"/>
    <s v="Patrick Haworth"/>
    <x v="0"/>
    <s v="REL  SETC  //  OPER"/>
    <s v="1CORP20000"/>
    <x v="0"/>
    <s v="2CORP70000"/>
    <x v="6"/>
    <s v="3CORP79900"/>
    <x v="19"/>
    <s v="1DRIV13000"/>
    <s v="Reliability - Generation"/>
    <s v="2DRIV13000"/>
    <s v="Reliability - Generation"/>
    <n v="0"/>
    <n v="0"/>
    <n v="0"/>
    <n v="0"/>
    <n v="0"/>
    <n v="0"/>
    <n v="0"/>
    <n v="0"/>
    <n v="0"/>
    <n v="0"/>
    <n v="0"/>
    <n v="0"/>
    <n v="0"/>
    <n v="0"/>
    <n v="0"/>
    <n v="0"/>
    <n v="0"/>
    <n v="0"/>
    <n v="0"/>
    <n v="0"/>
    <n v="0"/>
    <s v="N"/>
    <n v="0"/>
  </r>
  <r>
    <x v="3"/>
    <s v="Energy Operations"/>
    <s v="K.10016"/>
    <s v="CAP-JACKSON PRAIRIE OPERATIONAL"/>
    <s v="K.10016.01"/>
    <s v="JACKSON PRAIRIE OPERATIONAL"/>
    <s v="K.10016.01.01"/>
    <s v="JACKSON PRAIRIE Operational"/>
    <s v="K.10016.01.01.04"/>
    <x v="366"/>
    <x v="0"/>
    <n v="5040"/>
    <s v="Patrick Haworth"/>
    <x v="0"/>
    <m/>
    <s v="1CORP20000"/>
    <x v="0"/>
    <s v="2CORP70000"/>
    <x v="6"/>
    <s v="3CORP79900"/>
    <x v="19"/>
    <s v="1DRIV13000"/>
    <s v="Reliability - Generation"/>
    <s v="2DRIV13000"/>
    <s v="Reliability - Generation"/>
    <n v="0"/>
    <n v="0"/>
    <n v="0"/>
    <n v="34534.15"/>
    <n v="-34534.15"/>
    <n v="0"/>
    <n v="0"/>
    <n v="0"/>
    <n v="0"/>
    <n v="0"/>
    <n v="0"/>
    <n v="0"/>
    <n v="0"/>
    <n v="0"/>
    <n v="0"/>
    <n v="0"/>
    <n v="0"/>
    <n v="0"/>
    <n v="-34534.15"/>
    <n v="0"/>
    <s v="WBS added 9/5/17"/>
    <s v="N"/>
    <n v="0"/>
  </r>
  <r>
    <x v="3"/>
    <s v="Energy Operations"/>
    <s v="K.10016"/>
    <s v="CAP-JACKSON PRAIRIE OPERATIONAL"/>
    <s v="K.10016.02"/>
    <s v="JP CAPITAL"/>
    <s v="K.10016.02.01"/>
    <s v="JACKSON PRAIRIE"/>
    <s v="K.10016.02.01.01"/>
    <x v="363"/>
    <x v="0"/>
    <n v="5040"/>
    <s v="Patrick Haworth"/>
    <x v="0"/>
    <m/>
    <s v="1CORP20000"/>
    <x v="0"/>
    <s v="2CORP70000"/>
    <x v="6"/>
    <s v="3CORP79900"/>
    <x v="19"/>
    <s v="1DRIV13000"/>
    <s v="Reliability - Generation"/>
    <s v="2DRIV13000"/>
    <s v="Reliability - Generation"/>
    <n v="0"/>
    <n v="0"/>
    <m/>
    <n v="0"/>
    <n v="0"/>
    <n v="0"/>
    <n v="0"/>
    <n v="0"/>
    <n v="0"/>
    <n v="0"/>
    <n v="0"/>
    <n v="0"/>
    <n v="0"/>
    <n v="0"/>
    <n v="0"/>
    <n v="0"/>
    <n v="0"/>
    <n v="0"/>
    <n v="0"/>
    <n v="0"/>
    <n v="0"/>
    <s v="N"/>
    <n v="0"/>
  </r>
  <r>
    <x v="3"/>
    <s v="Energy Operations"/>
    <s v="K.10017"/>
    <s v="CAP-LICENSING"/>
    <s v="K.10017.01"/>
    <s v="LICENSING"/>
    <s v="K.10017.01.01"/>
    <s v="BAKER"/>
    <s v="K.10017.01.01.01"/>
    <x v="367"/>
    <x v="0"/>
    <n v="5020"/>
    <s v="Ryan P Blood"/>
    <x v="0"/>
    <s v="REL  SETC  //  EXEC"/>
    <s v="1CORP20000"/>
    <x v="0"/>
    <s v="2CORP70000"/>
    <x v="6"/>
    <s v="3CORP71000"/>
    <x v="59"/>
    <s v="1DRIV72000"/>
    <s v="Compliance"/>
    <s v="2DRIV72000"/>
    <s v="Compliance"/>
    <n v="689951.64"/>
    <n v="602375"/>
    <n v="562645.85"/>
    <n v="607574.85000000009"/>
    <n v="-5199.8500000000931"/>
    <n v="728712.6"/>
    <n v="709000"/>
    <n v="19712.599999999977"/>
    <n v="618000"/>
    <n v="618000"/>
    <n v="0"/>
    <n v="618000"/>
    <n v="618000"/>
    <n v="0"/>
    <n v="618000"/>
    <n v="618000"/>
    <n v="0"/>
    <n v="618000"/>
    <n v="14512.749999999884"/>
    <n v="0"/>
    <n v="0"/>
    <s v="N"/>
    <n v="-618000"/>
  </r>
  <r>
    <x v="3"/>
    <s v="Energy Operations"/>
    <s v="K.10017"/>
    <s v="CAP-LICENSING"/>
    <s v="K.10017.01"/>
    <s v="LICENSING"/>
    <s v="K.10017.01.01"/>
    <s v="BAKER"/>
    <s v="K.10017.01.01.02"/>
    <x v="368"/>
    <x v="0"/>
    <n v="5150"/>
    <s v="Matthew J Blanton"/>
    <x v="0"/>
    <s v="REL  SETC  //  EXEC"/>
    <s v="1CORP20000"/>
    <x v="0"/>
    <s v="2CORP70000"/>
    <x v="6"/>
    <s v="3CORP71000"/>
    <x v="59"/>
    <s v="1DRIV72000"/>
    <s v="Compliance"/>
    <s v="2DRIV72000"/>
    <s v="Compliance"/>
    <n v="0"/>
    <n v="0"/>
    <n v="0"/>
    <n v="0"/>
    <n v="0"/>
    <n v="1092245"/>
    <n v="0"/>
    <n v="1092245"/>
    <n v="239551"/>
    <n v="1137412"/>
    <n v="-897861"/>
    <n v="0"/>
    <n v="290000"/>
    <n v="-290000"/>
    <n v="0"/>
    <n v="850000"/>
    <n v="-850000"/>
    <n v="0"/>
    <n v="-945616"/>
    <n v="0"/>
    <s v="Project construction delayed due to conflict with Crest Improvement; design to begin 2018 and 2021 for build"/>
    <s v="N"/>
    <n v="0"/>
  </r>
  <r>
    <x v="3"/>
    <s v="Energy Operations"/>
    <s v="K.10017"/>
    <s v="CAP-LICENSING"/>
    <s v="K.10017.01"/>
    <s v="LICENSING"/>
    <s v="K.10017.01.01"/>
    <s v="BAKER"/>
    <s v="K.10017.01.01.03"/>
    <x v="369"/>
    <x v="0"/>
    <n v="5020"/>
    <s v="Ryan P Blood"/>
    <x v="0"/>
    <s v="REL  SETC  //  EXEC"/>
    <s v="1CORP20000"/>
    <x v="0"/>
    <s v="2CORP70000"/>
    <x v="6"/>
    <s v="3CORP71000"/>
    <x v="59"/>
    <s v="1DRIV72000"/>
    <s v="Compliance"/>
    <s v="2DRIV72000"/>
    <s v="Compliance"/>
    <n v="618000"/>
    <n v="616532"/>
    <n v="616531.65"/>
    <n v="602451.30000000005"/>
    <n v="14080.699999999953"/>
    <n v="618000"/>
    <n v="618000"/>
    <n v="0"/>
    <n v="257500"/>
    <n v="618000"/>
    <n v="-360500"/>
    <n v="257500"/>
    <n v="300000"/>
    <n v="-42500"/>
    <n v="257500"/>
    <n v="300000"/>
    <n v="-42500"/>
    <n v="300000"/>
    <n v="-431419.30000000005"/>
    <n v="0"/>
    <n v="0"/>
    <s v="N"/>
    <n v="-300000"/>
  </r>
  <r>
    <x v="3"/>
    <s v="Energy Operations"/>
    <s v="K.10017"/>
    <s v="CAP-LICENSING"/>
    <s v="K.10017.01"/>
    <s v="LICENSING"/>
    <s v="K.10017.01.01"/>
    <s v="BAKER"/>
    <s v="K.10017.01.01.04"/>
    <x v="370"/>
    <x v="0"/>
    <n v="5150"/>
    <s v="Matthew J Blanton"/>
    <x v="0"/>
    <s v="REL  SETC  //  EXEC"/>
    <s v="1CORP20000"/>
    <x v="0"/>
    <s v="2CORP70000"/>
    <x v="6"/>
    <s v="3CORP71000"/>
    <x v="59"/>
    <s v="1DRIV72000"/>
    <s v="Compliance"/>
    <s v="2DRIV72000"/>
    <s v="Compliance"/>
    <n v="0"/>
    <n v="-2632"/>
    <n v="267553.38"/>
    <n v="227645.815986"/>
    <n v="-230277.815986"/>
    <n v="0"/>
    <n v="0"/>
    <n v="0"/>
    <n v="0"/>
    <n v="0"/>
    <n v="0"/>
    <n v="0"/>
    <n v="0"/>
    <n v="0"/>
    <n v="0"/>
    <n v="0"/>
    <n v="0"/>
    <n v="0"/>
    <n v="-230277.815986"/>
    <n v="0"/>
    <n v="0"/>
    <s v="N"/>
    <n v="0"/>
  </r>
  <r>
    <x v="3"/>
    <s v="Energy Operations"/>
    <s v="K.10017"/>
    <s v="CAP-LICENSING"/>
    <s v="K.10017.01"/>
    <s v="LICENSING"/>
    <s v="K.10017.01.01"/>
    <s v="BAKER"/>
    <s v="K.10017.01.01.05"/>
    <x v="371"/>
    <x v="0"/>
    <n v="5020"/>
    <s v="Ryan P Blood"/>
    <x v="0"/>
    <s v="REL  SETC  //  NOPH"/>
    <s v="1CORP20000"/>
    <x v="0"/>
    <s v="2CORP70000"/>
    <x v="6"/>
    <s v="3CORP71000"/>
    <x v="59"/>
    <s v="1DRIV72000"/>
    <s v="Compliance"/>
    <s v="2DRIV72000"/>
    <s v="Compliance"/>
    <n v="0"/>
    <n v="0"/>
    <n v="0"/>
    <n v="85296.75"/>
    <n v="-85296.75"/>
    <n v="0"/>
    <n v="88000"/>
    <n v="-88000"/>
    <n v="0"/>
    <n v="0"/>
    <n v="0"/>
    <n v="0"/>
    <n v="0"/>
    <n v="0"/>
    <n v="0"/>
    <n v="0"/>
    <n v="0"/>
    <n v="0"/>
    <n v="-173296.75"/>
    <n v="0"/>
    <n v="0"/>
    <s v="N"/>
    <n v="0"/>
  </r>
  <r>
    <x v="3"/>
    <s v="Energy Operations"/>
    <s v="K.10017"/>
    <s v="CAP-LICENSING"/>
    <s v="K.10017.01"/>
    <s v="LICENSING"/>
    <s v="K.10017.01.01"/>
    <s v="BAKER"/>
    <s v="K.10017.01.01.06"/>
    <x v="372"/>
    <x v="0"/>
    <n v="5150"/>
    <s v="Matthew J Blanton"/>
    <x v="0"/>
    <s v="REL  SETC  //  EXEC"/>
    <s v="1CORP20000"/>
    <x v="0"/>
    <s v="2CORP70000"/>
    <x v="6"/>
    <s v="3CORP71000"/>
    <x v="59"/>
    <s v="1DRIV72000"/>
    <s v="Compliance"/>
    <s v="2DRIV72000"/>
    <s v="Compliance"/>
    <n v="0"/>
    <n v="0"/>
    <n v="0"/>
    <n v="0"/>
    <n v="0"/>
    <n v="0"/>
    <n v="0"/>
    <n v="0"/>
    <n v="0"/>
    <n v="0"/>
    <n v="0"/>
    <n v="0"/>
    <n v="0"/>
    <n v="0"/>
    <n v="0"/>
    <n v="0"/>
    <n v="0"/>
    <n v="0"/>
    <n v="0"/>
    <n v="0"/>
    <n v="0"/>
    <s v="N"/>
    <n v="0"/>
  </r>
  <r>
    <x v="3"/>
    <s v="Energy Operations"/>
    <s v="K.10017"/>
    <s v="CAP-LICENSING"/>
    <s v="K.10017.01"/>
    <s v="LICENSING"/>
    <s v="K.10017.01.01"/>
    <s v="BAKER"/>
    <s v="K.10017.01.01.07"/>
    <x v="373"/>
    <x v="0"/>
    <n v="5020"/>
    <s v="Ryan P Blood"/>
    <x v="0"/>
    <s v="REL  SETC  //  INIT"/>
    <s v="1CORP20000"/>
    <x v="0"/>
    <s v="2CORP70000"/>
    <x v="6"/>
    <s v="3CORP71000"/>
    <x v="59"/>
    <s v="1DRIV72000"/>
    <s v="Compliance"/>
    <s v="2DRIV72000"/>
    <s v="Compliance"/>
    <n v="0"/>
    <n v="0"/>
    <n v="0"/>
    <n v="0"/>
    <n v="0"/>
    <n v="0"/>
    <n v="38000"/>
    <n v="-38000"/>
    <n v="0"/>
    <n v="0"/>
    <n v="0"/>
    <n v="0"/>
    <n v="0"/>
    <n v="0"/>
    <n v="0"/>
    <n v="0"/>
    <n v="0"/>
    <n v="0"/>
    <n v="-38000"/>
    <n v="0"/>
    <n v="0"/>
    <s v="N"/>
    <n v="0"/>
  </r>
  <r>
    <x v="3"/>
    <s v="Energy Operations"/>
    <s v="K.10017"/>
    <s v="CAP-LICENSING"/>
    <s v="K.10017.01"/>
    <s v="LICENSING"/>
    <s v="K.10017.01.02"/>
    <s v="HOPKINS RIDGE"/>
    <s v="K.10017.01.02.01"/>
    <x v="374"/>
    <x v="0"/>
    <n v="5325"/>
    <s v="Paul A Smith"/>
    <x v="0"/>
    <s v="REL  SETC  //  EXEC"/>
    <s v="1CORP20000"/>
    <x v="0"/>
    <s v="2CORP70000"/>
    <x v="6"/>
    <s v="3CORP77000"/>
    <x v="58"/>
    <s v="1DRIV72000"/>
    <s v="Compliance"/>
    <s v="2DRIV72000"/>
    <s v="Compliance"/>
    <n v="0"/>
    <n v="109265"/>
    <n v="113438.28"/>
    <n v="115834.926444"/>
    <n v="-6569.926443999997"/>
    <n v="0"/>
    <n v="39606"/>
    <n v="-39606"/>
    <n v="0"/>
    <n v="0"/>
    <n v="0"/>
    <n v="0"/>
    <n v="0"/>
    <n v="0"/>
    <n v="0"/>
    <n v="0"/>
    <n v="0"/>
    <n v="0"/>
    <n v="-46175.926443999997"/>
    <n v="0"/>
    <n v="0"/>
    <s v="N"/>
    <n v="0"/>
  </r>
  <r>
    <x v="3"/>
    <s v="Energy Operations"/>
    <s v="K.10017"/>
    <s v="CAP-LICENSING"/>
    <s v="K.10017.01"/>
    <s v="LICENSING"/>
    <s v="K.10017.01.03"/>
    <s v="LSR-PHASE 1"/>
    <s v="K.10017.01.03.01"/>
    <x v="375"/>
    <x v="0"/>
    <n v="5325"/>
    <s v="Paul A Smith"/>
    <x v="0"/>
    <s v="REL  SETC  //  EXEC"/>
    <s v="1CORP20000"/>
    <x v="0"/>
    <s v="2CORP70000"/>
    <x v="6"/>
    <s v="3CORP77500"/>
    <x v="60"/>
    <s v="1DRIV72000"/>
    <s v="Compliance"/>
    <s v="2DRIV72000"/>
    <s v="Compliance"/>
    <n v="0"/>
    <n v="109030"/>
    <n v="113354.75"/>
    <n v="117804.538176"/>
    <n v="-8774.5381760000018"/>
    <n v="0"/>
    <n v="45245"/>
    <n v="-45245"/>
    <n v="0"/>
    <n v="1656375"/>
    <n v="-1656375"/>
    <n v="0"/>
    <n v="2625"/>
    <n v="-2625"/>
    <n v="0"/>
    <n v="2625"/>
    <n v="-2625"/>
    <n v="2625"/>
    <n v="-1715644.5381760001"/>
    <n v="0"/>
    <n v="0"/>
    <s v="N"/>
    <n v="-2625"/>
  </r>
  <r>
    <x v="3"/>
    <s v="Energy Operations"/>
    <s v="K.10017"/>
    <s v="CAP-LICENSING"/>
    <s v="K.10017.01"/>
    <s v="LICENSING"/>
    <s v="K.10017.01.04"/>
    <s v="WILD HORSE"/>
    <s v="K.10017.01.04.01"/>
    <x v="376"/>
    <x v="0"/>
    <n v="5327"/>
    <s v="Scott C Lichtenberg"/>
    <x v="0"/>
    <s v="REL  SETC  //  EXEC"/>
    <s v="1CORP20000"/>
    <x v="0"/>
    <s v="2CORP70000"/>
    <x v="6"/>
    <s v="3CORP79500"/>
    <x v="18"/>
    <s v="1DRIV72000"/>
    <s v="Compliance"/>
    <s v="2DRIV72000"/>
    <s v="Compliance"/>
    <n v="0"/>
    <n v="11668"/>
    <n v="25223.25"/>
    <n v="32798.624315999994"/>
    <n v="-21130.624315999994"/>
    <n v="0"/>
    <n v="220000"/>
    <n v="-220000"/>
    <n v="0"/>
    <n v="0"/>
    <n v="0"/>
    <n v="0"/>
    <n v="0"/>
    <n v="0"/>
    <n v="0"/>
    <n v="0"/>
    <n v="0"/>
    <n v="0"/>
    <n v="-241130.624316"/>
    <n v="0"/>
    <n v="0"/>
    <s v="N"/>
    <n v="0"/>
  </r>
  <r>
    <x v="3"/>
    <s v="Energy Operations"/>
    <s v="K.10018"/>
    <s v="CAP-LOWER SNAKE RIVER OPERATIONAL"/>
    <s v="K.10018.01"/>
    <s v="LOWER SNAKE RIVER OPERATIONAL"/>
    <s v="K.10018.01.01"/>
    <s v="LSR-PHASE 1"/>
    <s v="K.10018.01.01.01"/>
    <x v="377"/>
    <x v="0"/>
    <n v="5325"/>
    <s v="Paul A Smith"/>
    <x v="0"/>
    <s v="REL  SETC  //  OPER"/>
    <s v="1CORP20000"/>
    <x v="0"/>
    <s v="2CORP70000"/>
    <x v="6"/>
    <s v="3CORP77500"/>
    <x v="60"/>
    <s v="1DRIV13000"/>
    <s v="Reliability - Generation"/>
    <s v="2DRIV13000"/>
    <s v="Reliability - Generation"/>
    <n v="2318567.7200000002"/>
    <n v="2318568"/>
    <n v="2274687.2000000002"/>
    <n v="1373561.6074000003"/>
    <n v="945006.39259999967"/>
    <n v="2139918.34"/>
    <n v="2390451"/>
    <n v="-250532.66000000015"/>
    <n v="2340522.17"/>
    <n v="2201451"/>
    <n v="139071.16999999993"/>
    <n v="2162526.84"/>
    <n v="2390451"/>
    <n v="-227924.16000000015"/>
    <n v="2363813.56"/>
    <n v="2390451"/>
    <n v="-26637.439999999944"/>
    <n v="2390451"/>
    <n v="578983.30259999936"/>
    <n v="0"/>
    <n v="0"/>
    <s v="N"/>
    <n v="-38112"/>
  </r>
  <r>
    <x v="3"/>
    <s v="Energy Operations"/>
    <s v="K.10018"/>
    <s v="CAP-LOWER SNAKE RIVER OPERATIONAL"/>
    <s v="K.10018.01"/>
    <s v="LOWER SNAKE RIVER OPERATIONAL"/>
    <s v="K.10018.01.01"/>
    <s v="LSR-PHASE 1"/>
    <s v="K.10018.01.01.02"/>
    <x v="378"/>
    <x v="0"/>
    <n v="5325"/>
    <s v="Paul A Smith"/>
    <x v="0"/>
    <s v="REL  SETC  //  OPER"/>
    <s v="1CORP20000"/>
    <x v="0"/>
    <s v="2CORP70000"/>
    <x v="6"/>
    <s v="3CORP77500"/>
    <x v="60"/>
    <s v="1DRIV13000"/>
    <s v="Reliability - Generation"/>
    <s v="2DRIV13000"/>
    <s v="Reliability - Generation"/>
    <n v="77101.8"/>
    <n v="76919"/>
    <n v="85465.41"/>
    <n v="76918.860555700012"/>
    <n v="0.13944429998809937"/>
    <n v="79663.44"/>
    <n v="0"/>
    <n v="79663.44"/>
    <n v="81655.02"/>
    <n v="0"/>
    <n v="81655.02"/>
    <n v="83696.39"/>
    <n v="0"/>
    <n v="83696.39"/>
    <n v="85788.93"/>
    <n v="0"/>
    <n v="85788.93"/>
    <n v="0"/>
    <n v="330803.9194443"/>
    <n v="0"/>
    <n v="0"/>
    <s v="N"/>
    <n v="87934"/>
  </r>
  <r>
    <x v="3"/>
    <s v="Energy Operations"/>
    <s v="K.10018"/>
    <s v="CAP-LOWER SNAKE RIVER OPERATIONAL"/>
    <s v="K.10018.01"/>
    <s v="LOWER SNAKE RIVER OPERATIONAL"/>
    <s v="K.10018.01.01"/>
    <s v="LSR-PHASE 1"/>
    <s v="K.10018.01.01.03"/>
    <x v="379"/>
    <x v="0"/>
    <n v="5325"/>
    <s v="Paul A Smith"/>
    <x v="0"/>
    <s v="REL  SETC  //  OPER"/>
    <s v="1CORP20000"/>
    <x v="0"/>
    <s v="2CORP70000"/>
    <x v="6"/>
    <s v="3CORP77500"/>
    <x v="60"/>
    <s v="1DRIV13000"/>
    <s v="Reliability - Generation"/>
    <s v="2DRIV13000"/>
    <s v="Reliability - Generation"/>
    <n v="110822.39999999999"/>
    <n v="0"/>
    <n v="0"/>
    <n v="-52883.54"/>
    <n v="52883.54"/>
    <n v="0"/>
    <n v="78841"/>
    <n v="-78841"/>
    <n v="0"/>
    <n v="80831"/>
    <n v="-80831"/>
    <n v="0"/>
    <n v="82833"/>
    <n v="-82833"/>
    <n v="0"/>
    <n v="84904"/>
    <n v="-84904"/>
    <n v="87027"/>
    <n v="-274525.46000000002"/>
    <n v="0"/>
    <n v="0"/>
    <s v="N"/>
    <n v="-87027"/>
  </r>
  <r>
    <x v="3"/>
    <s v="Energy Operations"/>
    <s v="K.10019"/>
    <s v="CAP-MINT FARM OPERATIONAL"/>
    <s v="K.10019.01"/>
    <s v="MINT FARM OPERATIONAL"/>
    <s v="K.10019.01.01"/>
    <s v="MINT FARM"/>
    <s v="K.10019.01.01.01"/>
    <x v="380"/>
    <x v="0"/>
    <n v="5025"/>
    <s v="Mark Carlson"/>
    <x v="0"/>
    <s v="REL  SETC  //  OPER"/>
    <s v="1CORP20000"/>
    <x v="0"/>
    <s v="2CORP70000"/>
    <x v="6"/>
    <s v="3CORP78000"/>
    <x v="61"/>
    <s v="1DRIV13000"/>
    <s v="Reliability - Generation"/>
    <s v="2DRIV13000"/>
    <s v="Reliability - Generation"/>
    <n v="22755"/>
    <n v="22701"/>
    <n v="26211.61"/>
    <n v="22629.45"/>
    <n v="71.549999999999272"/>
    <n v="68880"/>
    <n v="0"/>
    <n v="68880"/>
    <n v="24080"/>
    <n v="0"/>
    <n v="24080"/>
    <n v="26880"/>
    <n v="0"/>
    <n v="26880"/>
    <n v="28000"/>
    <n v="0"/>
    <n v="28000"/>
    <n v="0"/>
    <n v="147911.54999999999"/>
    <n v="0"/>
    <n v="0"/>
    <s v="N"/>
    <n v="0"/>
  </r>
  <r>
    <x v="3"/>
    <s v="Energy Operations"/>
    <s v="K.10019"/>
    <s v="CAP-MINT FARM OPERATIONAL"/>
    <s v="K.10019.01"/>
    <s v="MINT FARM OPERATIONAL"/>
    <s v="K.10019.01.01"/>
    <s v="MINT FARM"/>
    <s v="K.10019.01.01.02"/>
    <x v="381"/>
    <x v="0"/>
    <n v="5025"/>
    <s v="Mark Carlson"/>
    <x v="0"/>
    <s v="REL  SETC  //  OPER"/>
    <s v="1CORP20000"/>
    <x v="0"/>
    <s v="2CORP70000"/>
    <x v="6"/>
    <s v="3CORP78000"/>
    <x v="61"/>
    <s v="1DRIV13000"/>
    <s v="Reliability - Generation"/>
    <s v="2DRIV13000"/>
    <s v="Reliability - Generation"/>
    <n v="635845.76"/>
    <n v="62906"/>
    <n v="86313.94"/>
    <n v="305772.25"/>
    <n v="-242866.25"/>
    <n v="847500"/>
    <n v="0"/>
    <n v="847500"/>
    <n v="862500"/>
    <n v="0"/>
    <n v="862500"/>
    <n v="400000"/>
    <n v="0"/>
    <n v="400000"/>
    <n v="0"/>
    <n v="0"/>
    <n v="0"/>
    <n v="0"/>
    <n v="1867133.75"/>
    <n v="0"/>
    <n v="0"/>
    <s v="N"/>
    <n v="0"/>
  </r>
  <r>
    <x v="3"/>
    <s v="Energy Operations"/>
    <s v="K.10020"/>
    <s v="CAP-MINT FARM PROJECTS"/>
    <s v="K.10020.01"/>
    <s v="MINT FARM PROJECTS"/>
    <s v="K.10020.01.01"/>
    <s v="MINT FARM"/>
    <s v="K.10020.01.01.01"/>
    <x v="382"/>
    <x v="0"/>
    <n v="5025"/>
    <s v="Mark Carlson"/>
    <x v="0"/>
    <s v="REL  SETC  //  EXEC"/>
    <s v="1CORP20000"/>
    <x v="0"/>
    <s v="2CORP70000"/>
    <x v="6"/>
    <s v="3CORP78000"/>
    <x v="61"/>
    <s v="1DRIV13000"/>
    <s v="Reliability - Generation"/>
    <s v="2DRIV13000"/>
    <s v="Reliability - Generation"/>
    <n v="0"/>
    <n v="0"/>
    <n v="0"/>
    <n v="0"/>
    <n v="0"/>
    <n v="0"/>
    <n v="0"/>
    <n v="0"/>
    <n v="0"/>
    <n v="0"/>
    <n v="0"/>
    <n v="0"/>
    <n v="0"/>
    <n v="0"/>
    <n v="0"/>
    <n v="0"/>
    <n v="0"/>
    <n v="0"/>
    <n v="0"/>
    <n v="0"/>
    <n v="0"/>
    <s v="N"/>
    <n v="0"/>
  </r>
  <r>
    <x v="3"/>
    <s v="Energy Operations"/>
    <s v="K.10020"/>
    <s v="CAP-MINT FARM PROJECTS"/>
    <s v="K.10020.01"/>
    <s v="MINT FARM PROJECTS"/>
    <s v="K.10020.01.01"/>
    <s v="MINT FARM"/>
    <s v="K.10020.01.01.02"/>
    <x v="383"/>
    <x v="0"/>
    <n v="5025"/>
    <s v="Mark Carlson"/>
    <x v="0"/>
    <s v="REL  SETC  //  EXEC"/>
    <s v="1CORP20000"/>
    <x v="0"/>
    <s v="2CORP70000"/>
    <x v="6"/>
    <s v="3CORP78000"/>
    <x v="61"/>
    <s v="1DRIV13000"/>
    <s v="Reliability - Generation"/>
    <s v="2DRIV13000"/>
    <s v="Reliability - Generation"/>
    <n v="0"/>
    <n v="0"/>
    <n v="0"/>
    <n v="0"/>
    <n v="0"/>
    <n v="0"/>
    <n v="0"/>
    <n v="0"/>
    <n v="0"/>
    <n v="0"/>
    <n v="0"/>
    <n v="0"/>
    <n v="0"/>
    <n v="0"/>
    <n v="0"/>
    <n v="0"/>
    <n v="0"/>
    <n v="0"/>
    <n v="0"/>
    <n v="0"/>
    <n v="0"/>
    <s v="N"/>
    <n v="0"/>
  </r>
  <r>
    <x v="3"/>
    <s v="Energy Operations"/>
    <s v="K.10020"/>
    <s v="CAP-MINT FARM PROJECTS"/>
    <s v="K.10020.01"/>
    <s v="MINT FARM PROJECTS"/>
    <s v="K.10020.01.01"/>
    <s v="MINT FARM"/>
    <s v="K.10020.01.01.03"/>
    <x v="384"/>
    <x v="0"/>
    <n v="5025"/>
    <s v="Mark Carlson"/>
    <x v="0"/>
    <s v="REL  SETC  //  INIT"/>
    <s v="1CORP20000"/>
    <x v="0"/>
    <s v="2CORP70000"/>
    <x v="6"/>
    <s v="3CORP78000"/>
    <x v="61"/>
    <s v="1DRIV13000"/>
    <s v="Reliability - Generation"/>
    <s v="2DRIV13000"/>
    <s v="Reliability - Generation"/>
    <n v="25760903"/>
    <n v="26396565"/>
    <n v="26445691.030000001"/>
    <n v="22773933.650000002"/>
    <n v="3622631.3499999978"/>
    <n v="0"/>
    <n v="0"/>
    <n v="0"/>
    <n v="0"/>
    <n v="0"/>
    <n v="0"/>
    <n v="0"/>
    <n v="0"/>
    <n v="0"/>
    <n v="19500000"/>
    <n v="16555088"/>
    <n v="2944912"/>
    <n v="-8626875"/>
    <n v="6567543.3499999978"/>
    <n v="0"/>
    <n v="0"/>
    <s v="N"/>
    <n v="8626875"/>
  </r>
  <r>
    <x v="3"/>
    <s v="Energy Operations"/>
    <s v="K.10020"/>
    <s v="CAP-MINT FARM PROJECTS"/>
    <s v="K.10020.01"/>
    <s v="MINT FARM PROJECTS"/>
    <s v="K.10020.01.01"/>
    <s v="MINT FARM"/>
    <s v="K.10020.01.01.04"/>
    <x v="385"/>
    <x v="0"/>
    <n v="5025"/>
    <s v="Mark Carlson"/>
    <x v="0"/>
    <s v="REL  SETC  //  INIT"/>
    <s v="1CORP20000"/>
    <x v="0"/>
    <s v="2CORP70000"/>
    <x v="6"/>
    <s v="3CORP78000"/>
    <x v="61"/>
    <s v="1DRIV13000"/>
    <s v="Reliability - Generation"/>
    <s v="2DRIV13000"/>
    <s v="Reliability - Generation"/>
    <n v="0"/>
    <n v="0"/>
    <n v="-23138.21"/>
    <n v="-23138.21"/>
    <n v="23138.21"/>
    <n v="0"/>
    <n v="0"/>
    <n v="0"/>
    <n v="0"/>
    <n v="0"/>
    <n v="0"/>
    <n v="0"/>
    <n v="0"/>
    <n v="0"/>
    <n v="0"/>
    <n v="0"/>
    <n v="0"/>
    <n v="0"/>
    <n v="23138.21"/>
    <n v="0"/>
    <n v="0"/>
    <s v="N"/>
    <n v="0"/>
  </r>
  <r>
    <x v="3"/>
    <s v="Energy Operations"/>
    <s v="K.10020"/>
    <s v="CAP-MINT FARM PROJECTS"/>
    <s v="K.10020.01"/>
    <s v="MINT FARM PROJECTS"/>
    <s v="K.10020.01.01"/>
    <s v="MINT FARM"/>
    <s v="K.10020.01.01.05"/>
    <x v="386"/>
    <x v="0"/>
    <n v="5025"/>
    <s v="Mark Carlson"/>
    <x v="0"/>
    <s v="REL  SETC  //  INIT"/>
    <s v="1CORP20000"/>
    <x v="0"/>
    <s v="2CORP70000"/>
    <x v="6"/>
    <s v="3CORP78000"/>
    <x v="61"/>
    <s v="1DRIV13000"/>
    <s v="Reliability - Generation"/>
    <s v="2DRIV13000"/>
    <s v="Reliability - Generation"/>
    <n v="0"/>
    <n v="0"/>
    <n v="5337.24"/>
    <n v="5438.8099999999995"/>
    <n v="-5438.8099999999995"/>
    <n v="0"/>
    <n v="0"/>
    <n v="0"/>
    <n v="0"/>
    <n v="0"/>
    <n v="0"/>
    <n v="0"/>
    <n v="0"/>
    <n v="0"/>
    <n v="0"/>
    <n v="0"/>
    <n v="0"/>
    <n v="0"/>
    <n v="-5438.8099999999995"/>
    <n v="0"/>
    <n v="0"/>
    <s v="N"/>
    <n v="0"/>
  </r>
  <r>
    <x v="3"/>
    <s v="Energy Operations"/>
    <s v="K.10020"/>
    <s v="CAP-MINT FARM PROJECTS"/>
    <s v="K.10020.01"/>
    <s v="MINT FARM PROJECTS"/>
    <s v="K.10020.01.01"/>
    <s v="MINT FARM"/>
    <s v="K.10020.01.01.06"/>
    <x v="387"/>
    <x v="0"/>
    <n v="5025"/>
    <s v="Mark Carlson"/>
    <x v="0"/>
    <s v="REL  SETC  //  INIT"/>
    <s v="1CORP20000"/>
    <x v="0"/>
    <s v="2CORP70000"/>
    <x v="6"/>
    <s v="3CORP78000"/>
    <x v="61"/>
    <s v="1DRIV13000"/>
    <s v="Reliability - Generation"/>
    <s v="2DRIV13000"/>
    <s v="Reliability - Generation"/>
    <n v="0"/>
    <n v="0"/>
    <n v="0"/>
    <n v="0"/>
    <n v="0"/>
    <n v="0"/>
    <n v="0"/>
    <n v="0"/>
    <n v="0"/>
    <n v="0"/>
    <n v="0"/>
    <n v="0"/>
    <n v="0"/>
    <n v="0"/>
    <n v="0"/>
    <n v="0"/>
    <n v="0"/>
    <n v="0"/>
    <n v="0"/>
    <n v="0"/>
    <n v="0"/>
    <s v="N"/>
    <n v="0"/>
  </r>
  <r>
    <x v="3"/>
    <s v="Energy Operations"/>
    <s v="K.10021"/>
    <s v="CAP-SNOQUALMIE OPERATIONAL"/>
    <s v="K.10021.01"/>
    <s v="SNOQUALMIE OPERATIONAL"/>
    <s v="K.10021.01.01"/>
    <s v="SNOQUALMIE"/>
    <s v="K.10021.01.01.01"/>
    <x v="388"/>
    <x v="0"/>
    <n v="5240"/>
    <s v="Edward J Cassady"/>
    <x v="0"/>
    <s v="REL  SETC  //  OPER"/>
    <s v="1CORP20000"/>
    <x v="0"/>
    <s v="2CORP70000"/>
    <x v="6"/>
    <s v="3CORP78000"/>
    <x v="61"/>
    <s v="1DRIV13000"/>
    <s v="Reliability - Generation"/>
    <s v="2DRIV13000"/>
    <s v="Reliability - Generation"/>
    <n v="0"/>
    <n v="0"/>
    <n v="0"/>
    <n v="0"/>
    <n v="0"/>
    <n v="0"/>
    <n v="0"/>
    <n v="0"/>
    <n v="0"/>
    <n v="0"/>
    <n v="0"/>
    <n v="0"/>
    <n v="0"/>
    <n v="0"/>
    <n v="0"/>
    <n v="0"/>
    <n v="0"/>
    <n v="0"/>
    <n v="0"/>
    <n v="0"/>
    <n v="0"/>
    <s v="N"/>
    <n v="0"/>
  </r>
  <r>
    <x v="3"/>
    <s v="Energy Operations"/>
    <s v="K.10021"/>
    <s v="CAP-SNOQUALMIE OPERATIONAL"/>
    <s v="K.10021.01"/>
    <s v="SNOQUALMIE OPERATIONAL"/>
    <s v="K.10021.01.01"/>
    <s v="SNOQUALMIE"/>
    <s v="K.10021.01.01.02"/>
    <x v="389"/>
    <x v="0"/>
    <n v="5240"/>
    <s v="Edward J Cassady"/>
    <x v="0"/>
    <s v="REL  SETC  //  OPER"/>
    <s v="1CORP20000"/>
    <x v="0"/>
    <s v="2CORP70000"/>
    <x v="6"/>
    <s v="3CORP78500"/>
    <x v="62"/>
    <s v="1DRIV13000"/>
    <s v="Reliability - Generation"/>
    <s v="2DRIV13000"/>
    <s v="Reliability - Generation"/>
    <n v="75480"/>
    <n v="75301"/>
    <n v="75905.08"/>
    <n v="40842.730000000003"/>
    <n v="34458.269999999997"/>
    <n v="77280"/>
    <n v="77000"/>
    <n v="280"/>
    <n v="78400"/>
    <n v="78000"/>
    <n v="400"/>
    <n v="78400"/>
    <n v="78000"/>
    <n v="400"/>
    <n v="78400"/>
    <n v="78000"/>
    <n v="400"/>
    <n v="78000"/>
    <n v="35938.269999999997"/>
    <n v="0"/>
    <n v="0"/>
    <s v="N"/>
    <n v="-78000"/>
  </r>
  <r>
    <x v="3"/>
    <s v="Energy Operations"/>
    <s v="K.10022"/>
    <s v="CAP-SNOQUALMIE PROJECTS"/>
    <s v="K.10022.01"/>
    <s v="SNOQUALMIE PROJECTS"/>
    <s v="K.10022.01.01"/>
    <s v="SNOQUALMIE"/>
    <s v="K.10022.01.01.01"/>
    <x v="390"/>
    <x v="0"/>
    <n v="5240"/>
    <s v="Edward J Cassady"/>
    <x v="0"/>
    <s v="REL  SETC  //  EXEC"/>
    <s v="1CORP20000"/>
    <x v="0"/>
    <s v="2CORP70000"/>
    <x v="6"/>
    <s v="3CORP78500"/>
    <x v="62"/>
    <s v="1DRIV13000"/>
    <s v="Reliability - Generation"/>
    <s v="2DRIV13000"/>
    <s v="Reliability - Generation"/>
    <n v="0"/>
    <n v="0"/>
    <n v="1508.06"/>
    <n v="2634.5699999999997"/>
    <n v="-2634.5699999999997"/>
    <n v="0"/>
    <n v="0"/>
    <n v="0"/>
    <n v="0"/>
    <n v="0"/>
    <n v="0"/>
    <n v="0"/>
    <n v="0"/>
    <n v="0"/>
    <n v="0"/>
    <n v="0"/>
    <n v="0"/>
    <n v="0"/>
    <n v="-2634.5699999999997"/>
    <n v="0"/>
    <n v="0"/>
    <s v="N"/>
    <n v="0"/>
  </r>
  <r>
    <x v="3"/>
    <s v="Energy Operations"/>
    <s v="K.10022"/>
    <s v="CAP-SNOQUALMIE PROJECTS"/>
    <s v="K.10022.02"/>
    <s v="SNOQUALMIE TURBINE"/>
    <s v="K.10022.02.01"/>
    <s v="SNOQUALMIE"/>
    <s v="K.10022.02.01.01"/>
    <x v="391"/>
    <x v="0"/>
    <n v="5240"/>
    <s v="Edward J Cassady"/>
    <x v="0"/>
    <s v="REL  SETC  //  EXEC"/>
    <s v="1CORP20000"/>
    <x v="0"/>
    <s v="2CORP70000"/>
    <x v="6"/>
    <s v="3CORP78500"/>
    <x v="62"/>
    <s v="1DRIV13000"/>
    <s v="Reliability - Generation"/>
    <s v="2DRIV13000"/>
    <s v="Reliability - Generation"/>
    <n v="0"/>
    <n v="0"/>
    <n v="0"/>
    <n v="0"/>
    <n v="0"/>
    <n v="0"/>
    <n v="0"/>
    <n v="0"/>
    <n v="0"/>
    <n v="0"/>
    <n v="0"/>
    <n v="0"/>
    <n v="0"/>
    <n v="0"/>
    <n v="0"/>
    <n v="0"/>
    <n v="0"/>
    <n v="0"/>
    <n v="0"/>
    <n v="0"/>
    <n v="0"/>
    <s v="N"/>
    <n v="0"/>
  </r>
  <r>
    <x v="3"/>
    <s v="Energy Operations"/>
    <s v="K.10022"/>
    <s v="CAP-SNOQUALMIE PROJECTS"/>
    <s v="K.10022.02"/>
    <s v="SNOQUALMIE TURBINE"/>
    <s v="K.10022.02.01"/>
    <s v="SNOQUALMIE"/>
    <s v="K.10022.02.01.02"/>
    <x v="392"/>
    <x v="0"/>
    <n v="5240"/>
    <s v="Edward J Cassady"/>
    <x v="0"/>
    <s v="REL  SETC  //  EXEC"/>
    <s v="1CORP20000"/>
    <x v="0"/>
    <s v="2CORP70000"/>
    <x v="6"/>
    <s v="3CORP78500"/>
    <x v="62"/>
    <s v="1DRIV13000"/>
    <s v="Reliability - Generation"/>
    <s v="2DRIV13000"/>
    <s v="Reliability - Generation"/>
    <n v="287368"/>
    <n v="286686"/>
    <n v="284641.49"/>
    <n v="282690.97000000003"/>
    <n v="3995.0299999999697"/>
    <n v="551124"/>
    <n v="786250"/>
    <n v="-235126"/>
    <n v="295439"/>
    <n v="270000"/>
    <n v="25439"/>
    <n v="265618"/>
    <n v="581300"/>
    <n v="-315682"/>
    <n v="265618"/>
    <n v="0"/>
    <n v="265618"/>
    <n v="0"/>
    <n v="-255755.97000000003"/>
    <n v="0"/>
    <s v="2018 includes CSA suggested contingency"/>
    <s v="N"/>
    <n v="0"/>
  </r>
  <r>
    <x v="3"/>
    <s v="Energy Operations"/>
    <s v="K.10022"/>
    <s v="CAP-SNOQUALMIE PROJECTS"/>
    <s v="K.10022.02"/>
    <s v="SNOQUALMIE TURBINE"/>
    <s v="K.10022.02.01"/>
    <s v="SNOQUALMIE"/>
    <s v="K.10022.02.01.03"/>
    <x v="393"/>
    <x v="0"/>
    <n v="5240"/>
    <s v="Edward J Cassady"/>
    <x v="0"/>
    <s v="REL  SETC  //  EXEC"/>
    <s v="1CORP20000"/>
    <x v="0"/>
    <s v="2CORP70000"/>
    <x v="6"/>
    <s v="3CORP78500"/>
    <x v="62"/>
    <s v="1DRIV13000"/>
    <s v="Reliability - Generation"/>
    <s v="2DRIV13000"/>
    <s v="Reliability - Generation"/>
    <n v="0"/>
    <n v="0"/>
    <n v="0"/>
    <n v="0"/>
    <n v="0"/>
    <n v="0"/>
    <n v="0"/>
    <n v="0"/>
    <n v="0"/>
    <n v="0"/>
    <n v="0"/>
    <n v="0"/>
    <n v="0"/>
    <n v="0"/>
    <n v="0"/>
    <n v="0"/>
    <n v="0"/>
    <n v="0"/>
    <n v="0"/>
    <n v="0"/>
    <n v="0"/>
    <s v="N"/>
    <n v="0"/>
  </r>
  <r>
    <x v="3"/>
    <s v="Energy Operations"/>
    <s v="K.10023"/>
    <s v="CAP-SUMAS OPERATIONAL"/>
    <s v="K.10023.01"/>
    <s v="SUMAS OPERATIONAL"/>
    <s v="K.10023.01.01"/>
    <s v="SUMAS"/>
    <s v="K.10023.01.01.01"/>
    <x v="394"/>
    <x v="0"/>
    <n v="5019"/>
    <s v="Michael G Shores"/>
    <x v="0"/>
    <s v="REL  SETC  //  OPER"/>
    <s v="1CORP20000"/>
    <x v="0"/>
    <s v="2CORP70000"/>
    <x v="6"/>
    <s v="3CORP79000"/>
    <x v="63"/>
    <s v="1DRIV13000"/>
    <s v="Reliability - Generation"/>
    <s v="2DRIV13000"/>
    <s v="Reliability - Generation"/>
    <n v="-348000"/>
    <n v="-348006"/>
    <n v="20413.13"/>
    <n v="21716.59"/>
    <n v="-369722.59"/>
    <n v="20160"/>
    <n v="0"/>
    <n v="20160"/>
    <n v="92960"/>
    <n v="0"/>
    <n v="92960"/>
    <n v="1351435"/>
    <n v="0"/>
    <n v="1351435"/>
    <n v="20664"/>
    <n v="0"/>
    <n v="20664"/>
    <n v="0"/>
    <n v="1115496.4099999999"/>
    <n v="0"/>
    <n v="0"/>
    <s v="N"/>
    <n v="0"/>
  </r>
  <r>
    <x v="3"/>
    <s v="Energy Operations"/>
    <s v="K.10023"/>
    <s v="CAP-SUMAS OPERATIONAL"/>
    <s v="K.10023.01"/>
    <s v="SUMAS OPERATIONAL"/>
    <s v="K.10023.01.01"/>
    <s v="SUMAS"/>
    <s v="K.10023.01.01.02"/>
    <x v="395"/>
    <x v="0"/>
    <n v="5019"/>
    <s v="Michael G Shores"/>
    <x v="0"/>
    <s v="REL  SETC  //  OPER"/>
    <s v="1CORP20000"/>
    <x v="0"/>
    <s v="2CORP70000"/>
    <x v="6"/>
    <s v="3CORP79000"/>
    <x v="63"/>
    <s v="1DRIV13000"/>
    <s v="Reliability - Generation"/>
    <s v="2DRIV13000"/>
    <s v="Reliability - Generation"/>
    <n v="0"/>
    <n v="0"/>
    <n v="0"/>
    <n v="0"/>
    <n v="0"/>
    <n v="0"/>
    <n v="0"/>
    <n v="0"/>
    <n v="0"/>
    <n v="0"/>
    <n v="0"/>
    <n v="0"/>
    <n v="0"/>
    <n v="0"/>
    <n v="0"/>
    <n v="0"/>
    <n v="0"/>
    <n v="0"/>
    <n v="0"/>
    <n v="0"/>
    <n v="0"/>
    <s v="N"/>
    <n v="0"/>
  </r>
  <r>
    <x v="3"/>
    <s v="Energy Operations"/>
    <s v="K.10024"/>
    <s v="CAP-SUMAS PROJECT"/>
    <s v="K.10024.01"/>
    <s v="SUMAS PROJECTS"/>
    <s v="K.10024.01.01"/>
    <s v="SUMAS"/>
    <s v="K.10024.01.01.01"/>
    <x v="396"/>
    <x v="0"/>
    <n v="5019"/>
    <s v="Michael G Shores"/>
    <x v="0"/>
    <s v="REL  SETC  //  CLOS"/>
    <s v="1CORP20000"/>
    <x v="0"/>
    <s v="2CORP70000"/>
    <x v="6"/>
    <s v="3CORP79000"/>
    <x v="63"/>
    <s v="1DRIV13000"/>
    <s v="Reliability - Generation"/>
    <s v="2DRIV13000"/>
    <s v="Reliability - Generation"/>
    <n v="0"/>
    <n v="0"/>
    <n v="0"/>
    <n v="0"/>
    <n v="0"/>
    <n v="0"/>
    <n v="0"/>
    <n v="0"/>
    <n v="0"/>
    <n v="0"/>
    <n v="0"/>
    <n v="0"/>
    <n v="0"/>
    <n v="0"/>
    <n v="0"/>
    <n v="0"/>
    <n v="0"/>
    <n v="0"/>
    <n v="0"/>
    <n v="0"/>
    <n v="0"/>
    <s v="N"/>
    <n v="0"/>
  </r>
  <r>
    <x v="3"/>
    <s v="Energy Operations"/>
    <s v="K.10024"/>
    <s v="CAP-SUMAS PROJECT"/>
    <s v="K.10024.01"/>
    <s v="SUMAS PROJECTS"/>
    <s v="K.10024.01.01"/>
    <s v="SUMAS"/>
    <s v="K.10024.01.01.02"/>
    <x v="397"/>
    <x v="0"/>
    <n v="5019"/>
    <s v="Michael G Shores"/>
    <x v="0"/>
    <s v="REL  SETC  //  EXEC"/>
    <s v="1CORP20000"/>
    <x v="0"/>
    <s v="2CORP70000"/>
    <x v="6"/>
    <s v="3CORP79000"/>
    <x v="63"/>
    <s v="1DRIV13000"/>
    <s v="Reliability - Generation"/>
    <s v="2DRIV13000"/>
    <s v="Reliability - Generation"/>
    <n v="0"/>
    <n v="0"/>
    <n v="0"/>
    <n v="0"/>
    <n v="0"/>
    <n v="0"/>
    <n v="0"/>
    <n v="0"/>
    <n v="0"/>
    <n v="0"/>
    <n v="0"/>
    <n v="0"/>
    <n v="0"/>
    <n v="0"/>
    <n v="0"/>
    <n v="0"/>
    <n v="0"/>
    <n v="0"/>
    <n v="0"/>
    <n v="0"/>
    <n v="0"/>
    <s v="N"/>
    <n v="0"/>
  </r>
  <r>
    <x v="3"/>
    <s v="Energy Operations"/>
    <s v="K.10024"/>
    <s v="CAP-SUMAS PROJECT"/>
    <s v="K.10024.01"/>
    <s v="SUMAS PROJECTS"/>
    <s v="K.10024.01.01"/>
    <s v="SUMAS"/>
    <s v="K.10024.01.01.03"/>
    <x v="398"/>
    <x v="0"/>
    <n v="5019"/>
    <s v="Michael G Shores"/>
    <x v="0"/>
    <s v="REL  SETC  //  EXEC"/>
    <s v="1CORP20000"/>
    <x v="0"/>
    <s v="2CORP70000"/>
    <x v="6"/>
    <s v="3CORP79000"/>
    <x v="63"/>
    <s v="1DRIV13000"/>
    <s v="Reliability - Generation"/>
    <s v="2DRIV13000"/>
    <s v="Reliability - Generation"/>
    <n v="0"/>
    <n v="0"/>
    <n v="0"/>
    <n v="156349.59"/>
    <n v="-156349.59"/>
    <n v="0"/>
    <n v="0"/>
    <n v="0"/>
    <n v="0"/>
    <n v="0"/>
    <n v="0"/>
    <n v="0"/>
    <n v="0"/>
    <n v="0"/>
    <n v="0"/>
    <n v="0"/>
    <n v="0"/>
    <n v="0"/>
    <n v="-156349.59"/>
    <n v="0"/>
    <n v="0"/>
    <s v="N"/>
    <n v="0"/>
  </r>
  <r>
    <x v="3"/>
    <s v="Energy Operations"/>
    <s v="K.10024"/>
    <s v="CAP-SUMAS PROJECT"/>
    <s v="K.10024.01"/>
    <s v="SUMAS PROJECTS"/>
    <s v="K.10024.01.01"/>
    <s v="SUMAS"/>
    <s v="K.10024.01.01.04"/>
    <x v="399"/>
    <x v="0"/>
    <n v="5019"/>
    <s v="Michael G Shores"/>
    <x v="0"/>
    <s v="REL  SETC  //  EXEC"/>
    <s v="1CORP20000"/>
    <x v="0"/>
    <s v="2CORP70000"/>
    <x v="6"/>
    <s v="3CORP79000"/>
    <x v="63"/>
    <s v="1DRIV13000"/>
    <s v="Reliability - Generation"/>
    <s v="2DRIV13000"/>
    <s v="Reliability - Generation"/>
    <n v="0"/>
    <n v="0"/>
    <n v="0"/>
    <n v="0"/>
    <n v="0"/>
    <n v="0"/>
    <n v="0"/>
    <n v="0"/>
    <n v="0"/>
    <n v="0"/>
    <n v="0"/>
    <n v="0"/>
    <n v="0"/>
    <n v="0"/>
    <n v="0"/>
    <n v="0"/>
    <n v="0"/>
    <n v="0"/>
    <n v="0"/>
    <n v="0"/>
    <n v="0"/>
    <s v="N"/>
    <n v="0"/>
  </r>
  <r>
    <x v="3"/>
    <s v="Energy Operations"/>
    <s v="K.10024"/>
    <s v="CAP-SUMAS PROJECT"/>
    <s v="K.10024.01"/>
    <s v="SUMAS PROJECTS"/>
    <s v="K.10024.01.01"/>
    <s v="SUMAS"/>
    <s v="K.10024.01.01.05"/>
    <x v="400"/>
    <x v="0"/>
    <n v="5019"/>
    <s v="Michael G Shores"/>
    <x v="0"/>
    <s v="REL  SETC  //  INIT"/>
    <s v="1CORP20000"/>
    <x v="0"/>
    <s v="2CORP70000"/>
    <x v="6"/>
    <s v="3CORP79000"/>
    <x v="63"/>
    <s v="1DRIV13000"/>
    <s v="Reliability - Generation"/>
    <s v="2DRIV13000"/>
    <s v="Reliability - Generation"/>
    <n v="6805942"/>
    <n v="6805943"/>
    <n v="6971747.4900000002"/>
    <n v="7101632.6500000004"/>
    <n v="-295689.65000000037"/>
    <n v="0"/>
    <n v="0"/>
    <n v="0"/>
    <n v="0"/>
    <n v="0"/>
    <n v="0"/>
    <n v="560000"/>
    <n v="560000"/>
    <n v="0"/>
    <n v="0"/>
    <n v="0"/>
    <n v="0"/>
    <n v="0"/>
    <n v="-295689.65000000037"/>
    <n v="0"/>
    <n v="0"/>
    <s v="N"/>
    <n v="0"/>
  </r>
  <r>
    <x v="3"/>
    <s v="Energy Operations"/>
    <s v="K.10024"/>
    <s v="CAP-SUMAS PROJECT"/>
    <s v="K.10024.01"/>
    <s v="SUMAS PROJECTS"/>
    <s v="K.10024.01.01"/>
    <s v="SUMAS"/>
    <s v="K.10024.01.01.06"/>
    <x v="401"/>
    <x v="0"/>
    <n v="5019"/>
    <s v="Michael G Shores"/>
    <x v="0"/>
    <s v="REL  SETC  //  INIT"/>
    <s v="1CORP20000"/>
    <x v="0"/>
    <s v="2CORP70000"/>
    <x v="6"/>
    <s v="3CORP79000"/>
    <x v="63"/>
    <s v="1DRIV13000"/>
    <s v="Reliability - Generation"/>
    <s v="2DRIV13000"/>
    <s v="Reliability - Generation"/>
    <n v="0"/>
    <n v="0"/>
    <n v="0"/>
    <n v="0"/>
    <n v="0"/>
    <n v="0"/>
    <n v="0"/>
    <n v="0"/>
    <n v="0"/>
    <n v="0"/>
    <n v="0"/>
    <n v="0"/>
    <n v="0"/>
    <n v="0"/>
    <n v="0"/>
    <n v="0"/>
    <n v="0"/>
    <n v="0"/>
    <n v="0"/>
    <n v="0"/>
    <n v="0"/>
    <s v="N"/>
    <n v="0"/>
  </r>
  <r>
    <x v="3"/>
    <s v="Energy Operations"/>
    <s v="K.10024"/>
    <s v="CAP-SUMAS PROJECT"/>
    <s v="K.10024.01"/>
    <s v="SUMAS PROJECTS"/>
    <s v="K.10024.01.01"/>
    <s v="SUMAS"/>
    <s v="K.10024.01.01.07"/>
    <x v="402"/>
    <x v="0"/>
    <n v="5019"/>
    <s v="Michael G Shores"/>
    <x v="0"/>
    <s v="REL  SETC  //  INIT"/>
    <s v="1CORP20000"/>
    <x v="0"/>
    <s v="2CORP70000"/>
    <x v="6"/>
    <s v="3CORP79000"/>
    <x v="63"/>
    <s v="1DRIV13000"/>
    <s v="Reliability - Generation"/>
    <s v="2DRIV13000"/>
    <s v="Reliability - Generation"/>
    <n v="0"/>
    <n v="0"/>
    <n v="0"/>
    <n v="0"/>
    <n v="0"/>
    <n v="0"/>
    <n v="0"/>
    <n v="0"/>
    <n v="0"/>
    <n v="0"/>
    <n v="0"/>
    <n v="0"/>
    <n v="0"/>
    <n v="0"/>
    <n v="0"/>
    <n v="0"/>
    <n v="0"/>
    <n v="0"/>
    <n v="0"/>
    <n v="0"/>
    <n v="0"/>
    <s v="N"/>
    <n v="0"/>
  </r>
  <r>
    <x v="3"/>
    <s v="Energy Operations"/>
    <s v="K.10025"/>
    <s v="CAP-TACOMA LNG FACILITY"/>
    <s v="K.10025.01"/>
    <s v="TACOMA LNG FACILITY"/>
    <s v="K.10025.01.01"/>
    <s v="LNG PLANT"/>
    <s v="K.10025.01.01.01"/>
    <x v="403"/>
    <x v="0"/>
    <n v="5315"/>
    <s v="Roger Garratt"/>
    <x v="0"/>
    <s v="REL  SETC  //  DESG"/>
    <s v="1CORP10000"/>
    <x v="1"/>
    <s v="2CORP50000"/>
    <x v="5"/>
    <s v="3CORP57000"/>
    <x v="64"/>
    <s v="1DRIV14000"/>
    <s v="Reliability/Growth - Gas Storage"/>
    <s v="2DRIV14000"/>
    <s v="Reliability/Growth - Gas Storage"/>
    <n v="164588863"/>
    <n v="59056375"/>
    <n v="66468746.270000003"/>
    <n v="65648099.999999993"/>
    <n v="-6591724.9999999925"/>
    <n v="99568830"/>
    <n v="99568830"/>
    <n v="0"/>
    <n v="26831483.210547093"/>
    <n v="11831483.210547101"/>
    <n v="14999999.999999993"/>
    <n v="0"/>
    <n v="0"/>
    <n v="0"/>
    <n v="0"/>
    <n v="0"/>
    <n v="0"/>
    <n v="0"/>
    <n v="8408275"/>
    <n v="0"/>
    <s v="LNG pull forward"/>
    <s v="Y"/>
    <n v="0"/>
  </r>
  <r>
    <x v="3"/>
    <s v="Energy Operations"/>
    <s v="K.10025"/>
    <s v="CAP-TACOMA LNG FACILITY"/>
    <s v="K.10025.01"/>
    <s v="TACOMA LNG FACILITY"/>
    <s v="K.10025.01.02"/>
    <s v="PIPELINE"/>
    <s v="K.10025.01.02.01"/>
    <x v="404"/>
    <x v="0"/>
    <n v="5315"/>
    <s v="Roger Garratt"/>
    <x v="0"/>
    <s v="REL  SETC  //  EXEC"/>
    <s v="1CORP10000"/>
    <x v="1"/>
    <s v="2CORP50000"/>
    <x v="5"/>
    <s v="3CORP57000"/>
    <x v="64"/>
    <s v="1DRIV14000"/>
    <s v="Reliability/Growth - Gas Storage"/>
    <s v="2DRIV14000"/>
    <s v="Reliability/Growth - Gas Storage"/>
    <n v="0"/>
    <n v="344124"/>
    <n v="342468.61"/>
    <n v="280999.9999995"/>
    <n v="63124.000000500004"/>
    <n v="0"/>
    <n v="0"/>
    <n v="0"/>
    <n v="0"/>
    <n v="0"/>
    <n v="0"/>
    <n v="0"/>
    <n v="0"/>
    <n v="0"/>
    <n v="0"/>
    <n v="0"/>
    <n v="0"/>
    <n v="0"/>
    <n v="63124.000000500004"/>
    <n v="0"/>
    <n v="0"/>
    <s v="Y"/>
    <n v="0"/>
  </r>
  <r>
    <x v="3"/>
    <s v="Energy Operations"/>
    <s v="K.10025"/>
    <s v="CAP-TACOMA LNG FACILITY"/>
    <s v="K.10025.01"/>
    <s v="TACOMA LNG FACILITY"/>
    <s v="K.10025.01.02"/>
    <s v="PIPELINE"/>
    <s v="K.10025.01.02.02"/>
    <x v="405"/>
    <x v="0"/>
    <n v="5315"/>
    <s v="Roger Garratt"/>
    <x v="0"/>
    <s v="REL  SETC  //  EXEC"/>
    <s v="1CORP10000"/>
    <x v="1"/>
    <s v="2CORP50000"/>
    <x v="5"/>
    <s v="3CORP57000"/>
    <x v="64"/>
    <s v="1DRIV14000"/>
    <s v="Reliability/Growth - Gas Storage"/>
    <s v="2DRIV14000"/>
    <s v="Reliability/Growth - Gas Storage"/>
    <n v="0"/>
    <n v="20045900"/>
    <n v="20020648.09"/>
    <n v="23562999.999999199"/>
    <n v="-3517099.9999991991"/>
    <n v="0"/>
    <n v="0"/>
    <n v="0"/>
    <n v="0"/>
    <n v="0"/>
    <n v="0"/>
    <n v="0"/>
    <n v="0"/>
    <n v="0"/>
    <n v="0"/>
    <n v="0"/>
    <n v="0"/>
    <n v="0"/>
    <n v="-3517099.9999991991"/>
    <n v="0"/>
    <n v="0"/>
    <s v="Y"/>
    <n v="0"/>
  </r>
  <r>
    <x v="3"/>
    <s v="Energy Operations"/>
    <s v="K.10025"/>
    <s v="CAP-TACOMA LNG FACILITY"/>
    <s v="K.10025.01"/>
    <s v="TACOMA LNG FACILITY"/>
    <s v="K.10025.01.02"/>
    <s v="PIPELINE"/>
    <s v="K.10025.01.02.03"/>
    <x v="406"/>
    <x v="0"/>
    <n v="5315"/>
    <s v="Roger Garratt"/>
    <x v="0"/>
    <s v="REL  SETC  //  DESG"/>
    <s v="1CORP10000"/>
    <x v="1"/>
    <s v="2CORP50000"/>
    <x v="5"/>
    <s v="3CORP57000"/>
    <x v="64"/>
    <s v="1DRIV14000"/>
    <s v="Reliability/Growth - Gas Storage"/>
    <s v="2DRIV14000"/>
    <s v="Reliability/Growth - Gas Storage"/>
    <n v="0"/>
    <n v="0"/>
    <n v="701325.57"/>
    <n v="-61515.160000000033"/>
    <n v="61515.160000000033"/>
    <n v="0"/>
    <n v="0"/>
    <n v="0"/>
    <n v="0"/>
    <n v="0"/>
    <n v="0"/>
    <n v="0"/>
    <n v="0"/>
    <n v="0"/>
    <n v="0"/>
    <n v="0"/>
    <n v="0"/>
    <n v="0"/>
    <n v="61515.160000000033"/>
    <n v="0"/>
    <n v="0"/>
    <s v="Y"/>
    <n v="0"/>
  </r>
  <r>
    <x v="3"/>
    <s v="Energy Operations"/>
    <s v="K.10025"/>
    <s v="CAP-TACOMA LNG FACILITY"/>
    <s v="K.10025.01"/>
    <s v="TACOMA LNG FACILITY"/>
    <s v="K.10025.01.02"/>
    <s v="PIPELINE"/>
    <s v="K.10025.01.02.04"/>
    <x v="407"/>
    <x v="0"/>
    <n v="5315"/>
    <s v="Roger Garratt"/>
    <x v="0"/>
    <s v="REL  SETC  //  DESG"/>
    <s v="1CORP10000"/>
    <x v="1"/>
    <s v="2CORP50000"/>
    <x v="5"/>
    <s v="3CORP57000"/>
    <x v="64"/>
    <s v="1DRIV14000"/>
    <s v="Reliability/Growth - Gas Storage"/>
    <s v="2DRIV14000"/>
    <s v="Reliability/Growth - Gas Storage"/>
    <n v="0"/>
    <n v="0"/>
    <n v="0"/>
    <n v="0"/>
    <n v="0"/>
    <n v="0"/>
    <n v="0"/>
    <n v="0"/>
    <n v="0"/>
    <n v="0"/>
    <n v="0"/>
    <n v="0"/>
    <n v="0"/>
    <n v="0"/>
    <n v="0"/>
    <n v="0"/>
    <n v="0"/>
    <n v="0"/>
    <n v="0"/>
    <n v="0"/>
    <n v="0"/>
    <s v="Y"/>
    <n v="0"/>
  </r>
  <r>
    <x v="3"/>
    <s v="Energy Operations"/>
    <s v="K.10025"/>
    <s v="CAP-TACOMA LNG FACILITY"/>
    <s v="K.10025.01"/>
    <s v="TACOMA LNG FACILITY"/>
    <s v="K.10025.01.02"/>
    <s v="PIPELINE"/>
    <s v="K.10025.01.02.05"/>
    <x v="408"/>
    <x v="0"/>
    <n v="5315"/>
    <s v="Roger Garratt"/>
    <x v="0"/>
    <s v="REL  SETC  //  DESG"/>
    <s v="1CORP10000"/>
    <x v="1"/>
    <s v="2CORP50000"/>
    <x v="5"/>
    <s v="3CORP57000"/>
    <x v="64"/>
    <s v="1DRIV14000"/>
    <s v="Reliability/Growth - Gas Storage"/>
    <s v="2DRIV14000"/>
    <s v="Reliability/Growth - Gas Storage"/>
    <n v="0"/>
    <n v="5643365"/>
    <n v="5633994.9000000004"/>
    <n v="4315999.9999994999"/>
    <n v="1327365.0000005001"/>
    <n v="0"/>
    <n v="0"/>
    <n v="0"/>
    <n v="0"/>
    <n v="0"/>
    <n v="0"/>
    <n v="0"/>
    <n v="0"/>
    <n v="0"/>
    <n v="0"/>
    <n v="0"/>
    <n v="0"/>
    <n v="0"/>
    <n v="1327365.0000005001"/>
    <n v="0"/>
    <n v="0"/>
    <s v="Y"/>
    <n v="0"/>
  </r>
  <r>
    <x v="3"/>
    <s v="Energy Operations"/>
    <s v="K.10025"/>
    <s v="CAP-TACOMA LNG FACILITY"/>
    <s v="K.10025.01"/>
    <s v="TACOMA LNG FACILITY"/>
    <s v="K.10025.01.02"/>
    <s v="PIPELINE"/>
    <s v="K.10025.01.02.06"/>
    <x v="409"/>
    <x v="0"/>
    <n v="5315"/>
    <s v="Roger Garratt"/>
    <x v="0"/>
    <s v="REL  SETC  //  DESG"/>
    <s v="1CORP10000"/>
    <x v="1"/>
    <s v="2CORP50000"/>
    <x v="5"/>
    <s v="3CORP57000"/>
    <x v="64"/>
    <s v="1DRIV14000"/>
    <s v="Reliability/Growth - Gas Storage"/>
    <s v="2DRIV14000"/>
    <s v="Reliability/Growth - Gas Storage"/>
    <n v="0"/>
    <n v="581004"/>
    <n v="577601.02"/>
    <n v="438999.9999995"/>
    <n v="142004.0000005"/>
    <n v="0"/>
    <n v="0"/>
    <n v="0"/>
    <n v="0"/>
    <n v="0"/>
    <n v="0"/>
    <n v="0"/>
    <n v="0"/>
    <n v="0"/>
    <n v="0"/>
    <n v="0"/>
    <n v="0"/>
    <n v="0"/>
    <n v="142004.0000005"/>
    <n v="0"/>
    <n v="0"/>
    <s v="Y"/>
    <n v="0"/>
  </r>
  <r>
    <x v="3"/>
    <s v="Energy Operations"/>
    <s v="K.10026"/>
    <s v="CAP-WHITEHORN OPERATIONAL"/>
    <s v="K.10026.01"/>
    <s v="WHITEHORN OPERATIONAL"/>
    <s v="K.10026.01.01"/>
    <s v="WHITEHORN"/>
    <s v="K.10026.01.01.01"/>
    <x v="410"/>
    <x v="0"/>
    <n v="5019"/>
    <s v="Michael G Shores"/>
    <x v="0"/>
    <s v="REL  SETC  //  OPER"/>
    <s v="1CORP20000"/>
    <x v="0"/>
    <s v="2CORP70000"/>
    <x v="6"/>
    <s v="3CORP79300"/>
    <x v="65"/>
    <s v="1DRIV13000"/>
    <s v="Reliability - Generation"/>
    <s v="2DRIV13000"/>
    <s v="Reliability - Generation"/>
    <n v="0"/>
    <n v="21893"/>
    <n v="24171.22"/>
    <n v="-129.21999999999935"/>
    <n v="22022.22"/>
    <n v="0"/>
    <n v="0"/>
    <n v="0"/>
    <n v="0"/>
    <n v="0"/>
    <n v="0"/>
    <n v="0"/>
    <n v="0"/>
    <n v="0"/>
    <n v="0"/>
    <n v="0"/>
    <n v="0"/>
    <n v="0"/>
    <n v="22022.22"/>
    <n v="0"/>
    <n v="0"/>
    <s v="N"/>
    <n v="0"/>
  </r>
  <r>
    <x v="3"/>
    <s v="Energy Operations"/>
    <s v="K.10026"/>
    <s v="CAP-WHITEHORN OPERATIONAL"/>
    <s v="K.10026.01"/>
    <s v="WHITEHORN OPERATIONAL"/>
    <s v="K.10026.01.01"/>
    <s v="WHITEHORN"/>
    <s v="K.10026.01.01.02"/>
    <x v="411"/>
    <x v="0"/>
    <n v="5019"/>
    <s v="Michael G Shores"/>
    <x v="0"/>
    <s v="REL  SETC  //  OPER"/>
    <s v="1CORP20000"/>
    <x v="0"/>
    <s v="2CORP70000"/>
    <x v="6"/>
    <s v="3CORP79300"/>
    <x v="65"/>
    <s v="1DRIV13000"/>
    <s v="Reliability - Generation"/>
    <s v="2DRIV13000"/>
    <s v="Reliability - Generation"/>
    <n v="160974.48000000001"/>
    <n v="44144"/>
    <n v="44024.1"/>
    <n v="-120"/>
    <n v="44264"/>
    <n v="73700.040000000008"/>
    <n v="250000"/>
    <n v="-176299.96"/>
    <n v="151416.79999999999"/>
    <n v="0"/>
    <n v="151416.79999999999"/>
    <n v="30152.639999999999"/>
    <n v="0"/>
    <n v="30152.639999999999"/>
    <n v="30828"/>
    <n v="0"/>
    <n v="30828"/>
    <n v="0"/>
    <n v="80361.48000000001"/>
    <n v="0"/>
    <n v="0"/>
    <s v="N"/>
    <n v="0"/>
  </r>
  <r>
    <x v="3"/>
    <s v="Energy Operations"/>
    <s v="K.10027"/>
    <s v="CAP-WHITEHORN PROJECTS"/>
    <s v="K.10027.01"/>
    <s v="WHITEHORN PROJECTS"/>
    <s v="K.10027.01.01"/>
    <s v="WHITEHORN"/>
    <s v="K.10027.01.01.01"/>
    <x v="412"/>
    <x v="0"/>
    <n v="5019"/>
    <s v="Michael G Shores"/>
    <x v="0"/>
    <s v="REL  SETC  //  EXEC"/>
    <s v="1CORP20000"/>
    <x v="0"/>
    <s v="2CORP70000"/>
    <x v="6"/>
    <s v="3CORP79300"/>
    <x v="65"/>
    <s v="1DRIV13000"/>
    <s v="Reliability - Generation"/>
    <s v="2DRIV13000"/>
    <s v="Reliability - Generation"/>
    <n v="0"/>
    <n v="0"/>
    <n v="1322.34"/>
    <n v="1336.97"/>
    <n v="-1336.97"/>
    <n v="0"/>
    <n v="0"/>
    <n v="0"/>
    <n v="0"/>
    <n v="0"/>
    <n v="0"/>
    <n v="0"/>
    <n v="0"/>
    <n v="0"/>
    <n v="0"/>
    <n v="0"/>
    <n v="0"/>
    <n v="0"/>
    <n v="-1336.97"/>
    <n v="0"/>
    <n v="0"/>
    <s v="N"/>
    <n v="0"/>
  </r>
  <r>
    <x v="3"/>
    <s v="Energy Operations"/>
    <s v="K.10028"/>
    <s v="CAP-WILD HORSE OPERATIONAL"/>
    <s v="K.10028.01"/>
    <s v="WILD HORSE OPERATIONAL"/>
    <s v="K.10028.01.01"/>
    <s v="WILD HORSE"/>
    <s v="K.10028.01.01.01"/>
    <x v="413"/>
    <x v="0"/>
    <n v="5327"/>
    <s v="Scott C Lichtenberg"/>
    <x v="0"/>
    <s v="REL  SETC  //  OPER"/>
    <s v="1CORP20000"/>
    <x v="0"/>
    <s v="2CORP70000"/>
    <x v="6"/>
    <s v="3CORP79500"/>
    <x v="18"/>
    <s v="1DRIV13000"/>
    <s v="Reliability - Generation"/>
    <s v="2DRIV13000"/>
    <s v="Reliability - Generation"/>
    <n v="75000"/>
    <n v="10500"/>
    <n v="10500"/>
    <n v="6300"/>
    <n v="4200"/>
    <n v="198948"/>
    <n v="95200"/>
    <n v="103748"/>
    <n v="170000"/>
    <n v="170000"/>
    <n v="0"/>
    <n v="317200"/>
    <n v="250000"/>
    <n v="67200"/>
    <n v="0"/>
    <n v="3518"/>
    <n v="-3518"/>
    <n v="3518"/>
    <n v="171630"/>
    <n v="0"/>
    <n v="0"/>
    <s v="N"/>
    <n v="6482"/>
  </r>
  <r>
    <x v="3"/>
    <s v="Energy Operations"/>
    <s v="K.10028"/>
    <s v="CAP-WILD HORSE OPERATIONAL"/>
    <s v="K.10028.01"/>
    <s v="WILD HORSE OPERATIONAL"/>
    <s v="K.10028.01.01"/>
    <s v="WILD HORSE"/>
    <s v="K.10028.01.01.02"/>
    <x v="414"/>
    <x v="0"/>
    <n v="5327"/>
    <s v="Scott C Lichtenberg"/>
    <x v="0"/>
    <s v="REL  SETC  //  OPER"/>
    <s v="1CORP20000"/>
    <x v="0"/>
    <s v="2CORP70000"/>
    <x v="6"/>
    <s v="3CORP79500"/>
    <x v="18"/>
    <s v="1DRIV13000"/>
    <s v="Reliability - Generation"/>
    <s v="2DRIV13000"/>
    <s v="Reliability - Generation"/>
    <n v="0"/>
    <n v="0"/>
    <n v="0"/>
    <n v="0"/>
    <n v="0"/>
    <n v="0"/>
    <n v="0"/>
    <n v="0"/>
    <n v="0"/>
    <n v="0"/>
    <n v="0"/>
    <n v="0"/>
    <n v="0"/>
    <n v="0"/>
    <n v="0"/>
    <n v="0"/>
    <n v="0"/>
    <n v="0"/>
    <n v="0"/>
    <n v="0"/>
    <n v="0"/>
    <s v="N"/>
    <n v="0"/>
  </r>
  <r>
    <x v="3"/>
    <s v="Energy Operations"/>
    <s v="K.10028"/>
    <s v="CAP-WILD HORSE OPERATIONAL"/>
    <s v="K.10028.01"/>
    <s v="WILD HORSE OPERATIONAL"/>
    <s v="K.10028.01.01"/>
    <s v="WILD HORSE"/>
    <s v="K.10028.01.01.03"/>
    <x v="415"/>
    <x v="0"/>
    <n v="5327"/>
    <s v="Scott C Lichtenberg"/>
    <x v="0"/>
    <s v="REL  SETC  //  OPER"/>
    <s v="1CORP20000"/>
    <x v="0"/>
    <s v="2CORP70000"/>
    <x v="6"/>
    <s v="3CORP79500"/>
    <x v="18"/>
    <s v="1DRIV13000"/>
    <s v="Reliability - Generation"/>
    <s v="2DRIV13000"/>
    <s v="Reliability - Generation"/>
    <n v="0"/>
    <n v="-945"/>
    <n v="95445"/>
    <n v="0"/>
    <n v="-945"/>
    <n v="0"/>
    <n v="0"/>
    <n v="0"/>
    <n v="0"/>
    <n v="0"/>
    <n v="0"/>
    <n v="0"/>
    <n v="0"/>
    <n v="0"/>
    <n v="0"/>
    <n v="0"/>
    <n v="0"/>
    <n v="0"/>
    <n v="-945"/>
    <n v="0"/>
    <n v="0"/>
    <s v="N"/>
    <n v="0"/>
  </r>
  <r>
    <x v="3"/>
    <s v="Energy Operations"/>
    <s v="K.10028"/>
    <s v="CAP-WILD HORSE OPERATIONAL"/>
    <s v="K.10028.01"/>
    <s v="WILD HORSE OPERATIONAL"/>
    <s v="K.10028.01.01"/>
    <s v="WILD HORSE"/>
    <s v="K.10028.01.01.04"/>
    <x v="416"/>
    <x v="0"/>
    <n v="5327"/>
    <s v="Scott C Lichtenberg"/>
    <x v="0"/>
    <s v="REL  SETC  //  INIT"/>
    <s v="1CORP20000"/>
    <x v="0"/>
    <s v="2CORP70000"/>
    <x v="6"/>
    <s v="3CORP79500"/>
    <x v="18"/>
    <s v="1DRIV13000"/>
    <s v="Reliability - Generation"/>
    <s v="2DRIV13000"/>
    <s v="Reliability - Generation"/>
    <n v="4115362"/>
    <n v="4115361"/>
    <n v="3923459.21"/>
    <n v="3402433.77"/>
    <n v="712927.23"/>
    <n v="4115362"/>
    <n v="3518627"/>
    <n v="596735"/>
    <n v="4115362"/>
    <n v="3518627"/>
    <n v="596735"/>
    <n v="4115362"/>
    <n v="3518627"/>
    <n v="596735"/>
    <n v="4115362"/>
    <n v="3518627"/>
    <n v="596735"/>
    <n v="3518627"/>
    <n v="3099867.23"/>
    <n v="0"/>
    <n v="0"/>
    <s v="N"/>
    <n v="-783127"/>
  </r>
  <r>
    <x v="3"/>
    <s v="Energy Operations"/>
    <s v="K.10029"/>
    <s v="CAP-Ferndale Projects"/>
    <s v="K.10029.01"/>
    <s v="Ferndale Projects"/>
    <s v="K.10029.01.01"/>
    <s v="Ferndale"/>
    <s v="K.10029.01.01.01"/>
    <x v="417"/>
    <x v="0"/>
    <n v="5012"/>
    <s v="Charles L Morton"/>
    <x v="0"/>
    <s v="REL  SETC  //  INIT"/>
    <s v="1CORP20000"/>
    <x v="0"/>
    <s v="2CORP70000"/>
    <x v="6"/>
    <s v="3CORP74500"/>
    <x v="50"/>
    <s v="1DRIV13000"/>
    <s v="Reliability - Generation"/>
    <s v="2DRIV13000"/>
    <s v="Reliability - Generation"/>
    <n v="0"/>
    <n v="0"/>
    <n v="0"/>
    <n v="0"/>
    <n v="0"/>
    <n v="0"/>
    <n v="0"/>
    <n v="0"/>
    <n v="0"/>
    <n v="0"/>
    <n v="0"/>
    <n v="0"/>
    <n v="0"/>
    <n v="0"/>
    <n v="0"/>
    <n v="0"/>
    <n v="0"/>
    <n v="0"/>
    <n v="0"/>
    <n v="0"/>
    <n v="0"/>
    <s v="N"/>
    <n v="0"/>
  </r>
  <r>
    <x v="3"/>
    <s v="Energy Operations"/>
    <s v="K.10030"/>
    <s v="CAP-Encogen Projects"/>
    <s v="K.10030.01"/>
    <s v="Encogen Projects"/>
    <s v="K.10030.01.01"/>
    <s v="Encogen"/>
    <s v="K.10030.01.01.01"/>
    <x v="418"/>
    <x v="0"/>
    <n v="5017"/>
    <s v="Nathan A Garretson"/>
    <x v="0"/>
    <s v="REL  SETC  //  INIT"/>
    <s v="1CORP20000"/>
    <x v="0"/>
    <s v="2CORP70000"/>
    <x v="6"/>
    <s v="3CORP74000"/>
    <x v="49"/>
    <s v="1DRIV13000"/>
    <s v="Reliability - Generation"/>
    <s v="2DRIV13000"/>
    <s v="Reliability - Generation"/>
    <n v="0"/>
    <n v="0"/>
    <n v="0"/>
    <n v="0"/>
    <n v="0"/>
    <n v="0"/>
    <n v="0"/>
    <n v="0"/>
    <n v="0"/>
    <n v="0"/>
    <n v="0"/>
    <n v="0"/>
    <n v="0"/>
    <n v="0"/>
    <n v="0"/>
    <n v="0"/>
    <n v="0"/>
    <n v="0"/>
    <n v="0"/>
    <n v="0"/>
    <n v="0"/>
    <s v="N"/>
    <n v="0"/>
  </r>
  <r>
    <x v="3"/>
    <s v="Energy Operations"/>
    <s v="K.10030"/>
    <s v="CAP-Encogen Projects"/>
    <s v="K.10030.01"/>
    <s v="Encogen Projects"/>
    <s v="K.10030.01.01"/>
    <s v="Encogen"/>
    <s v="K.10030.01.01.02"/>
    <x v="419"/>
    <x v="0"/>
    <n v="5017"/>
    <s v="Nathan A Garretson"/>
    <x v="0"/>
    <s v="REL  SETC  //  INIT"/>
    <s v="1CORP20000"/>
    <x v="0"/>
    <s v="2CORP70000"/>
    <x v="6"/>
    <s v="3CORP74000"/>
    <x v="49"/>
    <s v="1DRIV13000"/>
    <s v="Reliability - Generation"/>
    <s v="2DRIV13000"/>
    <s v="Reliability - Generation"/>
    <n v="0"/>
    <n v="0"/>
    <n v="0"/>
    <n v="0"/>
    <n v="0"/>
    <n v="0"/>
    <n v="0"/>
    <n v="0"/>
    <n v="0"/>
    <n v="0"/>
    <n v="0"/>
    <n v="0"/>
    <n v="0"/>
    <n v="0"/>
    <n v="0"/>
    <n v="0"/>
    <n v="0"/>
    <n v="0"/>
    <n v="0"/>
    <n v="0"/>
    <n v="0"/>
    <s v="N"/>
    <n v="0"/>
  </r>
  <r>
    <x v="3"/>
    <s v="Energy Operations"/>
    <s v="K.10030"/>
    <s v="CAP-Encogen Projects"/>
    <s v="K.10030.01"/>
    <s v="Encogen Projects"/>
    <s v="K.10030.01.01"/>
    <s v="Encogen"/>
    <s v="K.10030.01.01.03"/>
    <x v="420"/>
    <x v="0"/>
    <n v="5017"/>
    <s v="Nathan A Garretson"/>
    <x v="0"/>
    <s v="REL  SETC  //  INIT"/>
    <s v="1CORP20000"/>
    <x v="0"/>
    <s v="2CORP70000"/>
    <x v="6"/>
    <s v="3CORP74000"/>
    <x v="49"/>
    <s v="1DRIV13000"/>
    <s v="Reliability - Generation"/>
    <s v="2DRIV13000"/>
    <s v="Reliability - Generation"/>
    <n v="0"/>
    <n v="356152"/>
    <n v="407772.99"/>
    <n v="370288.45199999999"/>
    <n v="-14136.45199999999"/>
    <n v="0"/>
    <n v="0"/>
    <n v="0"/>
    <n v="0"/>
    <n v="0"/>
    <n v="0"/>
    <n v="0"/>
    <n v="0"/>
    <n v="0"/>
    <n v="0"/>
    <n v="0"/>
    <n v="0"/>
    <n v="0"/>
    <n v="-14136.45199999999"/>
    <n v="0"/>
    <n v="0"/>
    <s v="N"/>
    <n v="0"/>
  </r>
  <r>
    <x v="3"/>
    <s v="Energy Operations"/>
    <s v="K.10030"/>
    <s v="CAP-Encogen Projects"/>
    <s v="K.10030.01"/>
    <s v="Encogen Projects"/>
    <s v="K.10030.01.01"/>
    <s v="Encogen"/>
    <s v="K.10030.01.01.04"/>
    <x v="421"/>
    <x v="0"/>
    <n v="5017"/>
    <s v="Nathan A Garretson"/>
    <x v="0"/>
    <s v="REL  SETC  //  INIT"/>
    <s v="1CORP20000"/>
    <x v="0"/>
    <s v="2CORP70000"/>
    <x v="6"/>
    <s v="3CORP74000"/>
    <x v="49"/>
    <s v="1DRIV13000"/>
    <s v="Reliability - Generation"/>
    <s v="2DRIV13000"/>
    <s v="Reliability - Generation"/>
    <n v="0"/>
    <n v="0"/>
    <n v="167.67"/>
    <n v="170.86"/>
    <n v="-170.86"/>
    <n v="0"/>
    <n v="0"/>
    <n v="0"/>
    <n v="0"/>
    <n v="0"/>
    <n v="0"/>
    <n v="0"/>
    <n v="0"/>
    <n v="0"/>
    <n v="0"/>
    <n v="0"/>
    <n v="0"/>
    <n v="0"/>
    <n v="-170.86"/>
    <n v="0"/>
    <n v="0"/>
    <s v="N"/>
    <n v="0"/>
  </r>
  <r>
    <x v="3"/>
    <s v="Energy Operations"/>
    <s v="K.10032"/>
    <s v="CAP-WILD HORSE PROJECTS"/>
    <s v="K.10032.01"/>
    <s v="WILD HORSE PROJECTS"/>
    <s v="K.10032.01.01"/>
    <s v="ENERGY STORAGE DEMONSTRATION PROJECT"/>
    <s v="K.10032.01.01.01"/>
    <x v="422"/>
    <x v="0"/>
    <n v="5327"/>
    <s v="Scott C Lichtenberg"/>
    <x v="0"/>
    <s v="REL  SETC  //  INIT"/>
    <s v="1CORP20000"/>
    <x v="0"/>
    <s v="2CORP70000"/>
    <x v="6"/>
    <s v="3CORP79500"/>
    <x v="18"/>
    <s v="1DRIV13000"/>
    <s v="Reliability - Generation"/>
    <s v="2DRIV13000"/>
    <s v="Reliability - Generation"/>
    <n v="0"/>
    <n v="0"/>
    <n v="553958.71"/>
    <n v="550810.16819999996"/>
    <n v="-550810.16819999996"/>
    <n v="0"/>
    <n v="0"/>
    <n v="0"/>
    <n v="0"/>
    <n v="0"/>
    <n v="0"/>
    <n v="0"/>
    <n v="0"/>
    <n v="0"/>
    <n v="0"/>
    <n v="0"/>
    <n v="0"/>
    <n v="0"/>
    <n v="-550810.16819999996"/>
    <n v="0"/>
    <n v="0"/>
    <s v="N"/>
    <n v="0"/>
  </r>
  <r>
    <x v="3"/>
    <s v="Energy Operations"/>
    <s v="K.99999"/>
    <s v="NONCAP PDEF - ENOPS"/>
    <s v="K.99999.02"/>
    <s v="DF - ENERGY OPERATIONS"/>
    <s v="K.99999.02.03"/>
    <s v="DF - TACOMA LNG FACILITY"/>
    <s v="K.99999.02.03.01"/>
    <x v="423"/>
    <x v="0"/>
    <n v="5315"/>
    <s v="Roger Garratt"/>
    <x v="2"/>
    <s v="REL  SETC  //  INIT"/>
    <s v="1CORP10000"/>
    <x v="1"/>
    <s v="2CORP50000"/>
    <x v="5"/>
    <s v="3CORP57000"/>
    <x v="64"/>
    <s v="1DRIV14000"/>
    <s v="Reliability/Growth - Gas Storage"/>
    <s v="2DRIV14000"/>
    <s v="Reliability/Growth - Gas Storage"/>
    <n v="0"/>
    <n v="0"/>
    <n v="0"/>
    <n v="0"/>
    <n v="0"/>
    <n v="0"/>
    <n v="0"/>
    <n v="0"/>
    <n v="0"/>
    <n v="0"/>
    <n v="0"/>
    <n v="0"/>
    <n v="0"/>
    <n v="0"/>
    <n v="0"/>
    <n v="0"/>
    <n v="0"/>
    <n v="0"/>
    <n v="0"/>
    <n v="0"/>
    <n v="0"/>
    <s v="Y"/>
    <n v="0"/>
  </r>
  <r>
    <x v="3"/>
    <s v="Energy Operations"/>
    <s v="K.99999"/>
    <s v="NONCAP PDEF - ENOPS"/>
    <s v="K.99999.02"/>
    <s v="DF - ENERGY OPERATIONS"/>
    <s v="K.99999.02.03"/>
    <s v="DF - TACOMA LNG FACILITY"/>
    <s v="K.99999.02.03.02"/>
    <x v="424"/>
    <x v="0"/>
    <n v="5315"/>
    <s v="Roger Garratt"/>
    <x v="2"/>
    <s v="REL  SETC  //  INIT"/>
    <s v="1CORP10000"/>
    <x v="1"/>
    <s v="2CORP50000"/>
    <x v="5"/>
    <s v="3CORP57000"/>
    <x v="64"/>
    <s v="1DRIV14000"/>
    <s v="Reliability/Growth - Gas Storage"/>
    <s v="2DRIV14000"/>
    <s v="Reliability/Growth - Gas Storage"/>
    <n v="0"/>
    <n v="0"/>
    <n v="0"/>
    <n v="168804.47053799999"/>
    <n v="-168804.47053799999"/>
    <n v="0"/>
    <n v="0"/>
    <n v="0"/>
    <n v="0"/>
    <n v="0"/>
    <n v="0"/>
    <n v="0"/>
    <n v="0"/>
    <n v="0"/>
    <n v="0"/>
    <n v="0"/>
    <n v="0"/>
    <n v="0"/>
    <n v="-168804.47053799999"/>
    <n v="0"/>
    <n v="0"/>
    <s v="Y"/>
    <n v="0"/>
  </r>
  <r>
    <x v="3"/>
    <s v="Energy Operations"/>
    <s v="K.99999"/>
    <s v="NONCAP PDEF - ENOPS"/>
    <s v="K.99999.02"/>
    <s v="DF - ENERGY OPERATIONS"/>
    <s v="K.99999.02.03"/>
    <s v="DF - TACOMA LNG FACILITY"/>
    <s v="K.99999.02.03.03"/>
    <x v="425"/>
    <x v="0"/>
    <n v="5315"/>
    <s v="Roger Garratt"/>
    <x v="2"/>
    <s v="REL  SETC  //  INIT"/>
    <s v="1CORP10000"/>
    <x v="1"/>
    <s v="2CORP50000"/>
    <x v="5"/>
    <s v="3CORP57000"/>
    <x v="64"/>
    <s v="1DRIV14000"/>
    <s v="Reliability/Growth - Gas Storage"/>
    <s v="2DRIV14000"/>
    <s v="Reliability/Growth - Gas Storage"/>
    <n v="0"/>
    <n v="78284033"/>
    <n v="88710371.670000002"/>
    <n v="87021900"/>
    <n v="-8737867"/>
    <n v="0"/>
    <n v="0"/>
    <n v="0"/>
    <n v="0"/>
    <n v="0"/>
    <n v="0"/>
    <n v="0"/>
    <n v="0"/>
    <n v="0"/>
    <n v="0"/>
    <n v="0"/>
    <n v="0"/>
    <n v="0"/>
    <n v="-8737867"/>
    <n v="0"/>
    <n v="0"/>
    <s v="Y"/>
    <n v="0"/>
  </r>
  <r>
    <x v="3"/>
    <s v="Energy Operations"/>
    <s v="K.99999"/>
    <s v="NONCAP PDEF - ENOPS"/>
    <s v="K.99999.02"/>
    <s v="DF - ENERGY OPERATIONS"/>
    <s v="K.99999.02.17"/>
    <s v="DF - ENERGY OPERATIONS"/>
    <s v="K.99999.02.17.02"/>
    <x v="426"/>
    <x v="0"/>
    <n v="5040"/>
    <s v="Patrick Haworth"/>
    <x v="2"/>
    <s v="REL  SETC  //  INIT"/>
    <s v="1CORP20000"/>
    <x v="0"/>
    <s v="2CORP70000"/>
    <x v="6"/>
    <s v="3CORP79900"/>
    <x v="19"/>
    <s v="1DRIV13000"/>
    <s v="Reliability - Generation"/>
    <s v="2DRIV13000"/>
    <s v="Reliability - Generation"/>
    <n v="1896001"/>
    <n v="1896001"/>
    <n v="152797.28"/>
    <n v="564404.99"/>
    <n v="1331596.01"/>
    <n v="1444656"/>
    <n v="2007000"/>
    <n v="-562344"/>
    <n v="1508322"/>
    <n v="2016000"/>
    <n v="-507678"/>
    <n v="1442323"/>
    <n v="2012000"/>
    <n v="-569677"/>
    <n v="1469666"/>
    <n v="1836000"/>
    <n v="-366334"/>
    <n v="1773000"/>
    <n v="-674436.99"/>
    <n v="0"/>
    <n v="0"/>
    <s v="N"/>
    <n v="-1773000"/>
  </r>
  <r>
    <x v="0"/>
    <s v="Operations"/>
    <s v="R.10001"/>
    <s v="CAP-3RD PARTY INTERCONNECTIONS"/>
    <s v="R.10001.01"/>
    <s v="CALIGAN CREEK INTERCONNECTION"/>
    <s v="R.10001.01.01"/>
    <s v="CALIGAN CREEK INTERCONNECTION"/>
    <s v="R.10001.01.01.01"/>
    <x v="427"/>
    <x v="0"/>
    <n v="4022"/>
    <s v="Roque Bamba"/>
    <x v="0"/>
    <s v="REL  SETC  //  EXEC"/>
    <s v="1CORP20000"/>
    <x v="0"/>
    <s v="2CORP90000"/>
    <x v="0"/>
    <s v="3CORP90500"/>
    <x v="66"/>
    <s v="1DRIV21000"/>
    <s v="Customer Requested Services - Electric"/>
    <s v="2DRIV21200"/>
    <s v="New Customer Requests - Electric"/>
    <n v="0"/>
    <n v="0"/>
    <n v="281853.7"/>
    <n v="420153.11364000005"/>
    <n v="-420153.11364000005"/>
    <n v="0"/>
    <n v="0"/>
    <n v="0"/>
    <n v="0"/>
    <n v="0"/>
    <n v="0"/>
    <n v="0"/>
    <n v="0"/>
    <n v="0"/>
    <n v="0"/>
    <n v="0"/>
    <n v="0"/>
    <n v="0"/>
    <n v="-420153.11364000005"/>
    <s v="Bamba"/>
    <s v=" "/>
    <s v="N"/>
    <n v="0"/>
  </r>
  <r>
    <x v="0"/>
    <s v="Operations"/>
    <s v="R.10001"/>
    <s v="CAP-3RD PARTY INTERCONNECTIONS"/>
    <s v="R.10001.02"/>
    <s v="HANCOCK INTERCONNECTION"/>
    <s v="R.10001.02.01"/>
    <s v="HANCOCK INTERCONNECTION"/>
    <s v="R.10001.02.01.01"/>
    <x v="428"/>
    <x v="0"/>
    <n v="4022"/>
    <s v="Roque Bamba"/>
    <x v="0"/>
    <s v="REL  SETC  //  EXEC"/>
    <s v="1CORP20000"/>
    <x v="0"/>
    <s v="2CORP90000"/>
    <x v="0"/>
    <s v="3CORP90500"/>
    <x v="66"/>
    <s v="1DRIV21000"/>
    <s v="Customer Requested Services - Electric"/>
    <s v="2DRIV21200"/>
    <s v="New Customer Requests - Electric"/>
    <n v="250000"/>
    <n v="250000"/>
    <n v="335120.59999999998"/>
    <n v="170807.18287959998"/>
    <n v="79192.817120400025"/>
    <n v="0"/>
    <n v="0"/>
    <n v="0"/>
    <n v="0"/>
    <n v="0"/>
    <n v="0"/>
    <n v="0"/>
    <n v="0"/>
    <n v="0"/>
    <n v="0"/>
    <n v="0"/>
    <n v="0"/>
    <n v="0"/>
    <n v="79192.817120400025"/>
    <s v="Bamba"/>
    <s v=" "/>
    <s v="N"/>
    <n v="0"/>
  </r>
  <r>
    <x v="0"/>
    <s v="Operations"/>
    <s v="R.10001"/>
    <s v="CAP-3RD PARTY INTERCONNECTIONS"/>
    <s v="R.10001.03"/>
    <s v="KITSAP BIOGAS INTERCONNECTION"/>
    <s v="R.10001.03.01"/>
    <s v="KITSAP BIOGAS INTERCONNECTION"/>
    <s v="R.10001.03.01.01"/>
    <x v="429"/>
    <x v="0"/>
    <n v="4022"/>
    <s v="Roque Bamba"/>
    <x v="0"/>
    <s v="REL  SETC  //  EXEC"/>
    <s v="1CORP20000"/>
    <x v="0"/>
    <s v="2CORP90000"/>
    <x v="0"/>
    <s v="3CORP96000"/>
    <x v="67"/>
    <s v="1DRIV11000"/>
    <s v="Reliability - Electric"/>
    <s v="2DRIV11600"/>
    <s v="Serve Growing Electric Load"/>
    <n v="0"/>
    <n v="0"/>
    <n v="0"/>
    <n v="20.22"/>
    <n v="-20.22"/>
    <n v="331095.60976642027"/>
    <n v="331095.60976642027"/>
    <n v="0"/>
    <n v="602167.59142123058"/>
    <n v="602167.59142123058"/>
    <n v="0"/>
    <n v="194197"/>
    <n v="194197"/>
    <n v="0"/>
    <n v="0"/>
    <n v="0"/>
    <n v="0"/>
    <n v="0"/>
    <n v="-20.22"/>
    <s v="Bamba"/>
    <s v=" "/>
    <s v="N"/>
    <n v="0"/>
  </r>
  <r>
    <x v="0"/>
    <s v="Operations"/>
    <s v="R.10002"/>
    <s v="CAP-BONNEY LAKE GAS CAPACITY"/>
    <s v="R.10002.01"/>
    <s v="BONNEY LAKE HP REINFORCEMENT"/>
    <s v="R.10002.01.01"/>
    <s v="BONNEY LAKE HP REINFORCEMENT"/>
    <s v="R.10002.01.01.01"/>
    <x v="430"/>
    <x v="0"/>
    <n v="4022"/>
    <s v="Roque Bamba"/>
    <x v="0"/>
    <s v="REL  SETC  //  EXEC"/>
    <s v="1CORP10000"/>
    <x v="1"/>
    <s v="2CORP20000"/>
    <x v="11"/>
    <s v="3CORP21500"/>
    <x v="68"/>
    <s v="1DRIV12000"/>
    <s v="Reliability - Gas"/>
    <s v="2DRIV12500"/>
    <s v="Serve Growing Gas Load"/>
    <n v="6000000"/>
    <n v="6000000"/>
    <n v="6049713.0199999996"/>
    <n v="6303157.810250001"/>
    <n v="-303157.81025000103"/>
    <n v="0"/>
    <n v="500000"/>
    <n v="-500000"/>
    <n v="0"/>
    <n v="0"/>
    <n v="0"/>
    <n v="53019.213174748395"/>
    <n v="0"/>
    <n v="53019.213174748395"/>
    <n v="5968886.5896980464"/>
    <n v="0"/>
    <n v="5968886.5896980464"/>
    <n v="0"/>
    <n v="5218747.9926227937"/>
    <s v="Bamba"/>
    <s v="Phase 2 dollars moved to separate item "/>
    <s v="N"/>
    <n v="0"/>
  </r>
  <r>
    <x v="0"/>
    <s v="Operations"/>
    <s v="R.10003"/>
    <s v="CAP-CHELAN ELECTRIC RELIABILITY"/>
    <s v="R.10003.01"/>
    <s v="LAKE TRADITION 230 KV"/>
    <s v="R.10003.01.01"/>
    <s v="LAKE TRADITION 230 KV"/>
    <s v="R.10003.01.01.01"/>
    <x v="431"/>
    <x v="0"/>
    <n v="4022"/>
    <s v="Roque Bamba"/>
    <x v="0"/>
    <s v="REL  SETC  //  PLNG"/>
    <s v="1CORP10000"/>
    <x v="1"/>
    <s v="2CORP15000"/>
    <x v="12"/>
    <s v="3CORP16000"/>
    <x v="69"/>
    <s v="1DRIV11000"/>
    <s v="Reliability - Electric"/>
    <s v="2DRIV11500"/>
    <s v="Reduce Electric Outages/Customer Interuptions"/>
    <n v="0"/>
    <n v="0"/>
    <n v="0"/>
    <n v="0"/>
    <n v="0"/>
    <n v="0"/>
    <n v="0"/>
    <n v="0"/>
    <n v="0"/>
    <n v="0"/>
    <n v="0"/>
    <n v="0"/>
    <n v="0"/>
    <n v="0"/>
    <n v="0"/>
    <n v="0"/>
    <n v="0"/>
    <n v="0"/>
    <n v="0"/>
    <s v="Nedrud"/>
    <s v=" "/>
    <s v="N"/>
    <n v="0"/>
  </r>
  <r>
    <x v="0"/>
    <s v="Operations"/>
    <s v="R.10003"/>
    <s v="CAP-CHELAN ELECTRIC RELIABILITY"/>
    <s v="R.10003.01"/>
    <s v="LAKE TRADITION 230 KV"/>
    <s v="R.10003.01.01"/>
    <s v="LAKE TRADITION 230 KV"/>
    <s v="R.10003.01.01.02"/>
    <x v="432"/>
    <x v="0"/>
    <n v="4022"/>
    <s v="Roque Bamba"/>
    <x v="0"/>
    <s v="REL  SETC  //  INIT"/>
    <s v="1CORP10000"/>
    <x v="1"/>
    <s v="2CORP15000"/>
    <x v="12"/>
    <s v="3CORP16000"/>
    <x v="69"/>
    <s v="1DRIV11000"/>
    <s v="Reliability - Electric"/>
    <s v="2DRIV11500"/>
    <s v="Reduce Electric Outages/Customer Interuptions"/>
    <n v="0"/>
    <n v="0"/>
    <n v="0"/>
    <n v="0"/>
    <n v="0"/>
    <n v="0"/>
    <n v="0"/>
    <n v="0"/>
    <n v="0"/>
    <n v="0"/>
    <n v="0"/>
    <n v="0"/>
    <n v="0"/>
    <n v="0"/>
    <n v="0"/>
    <n v="0"/>
    <n v="0"/>
    <n v="0"/>
    <n v="0"/>
    <s v="Nedrud"/>
    <s v=" "/>
    <s v="N"/>
    <n v="0"/>
  </r>
  <r>
    <x v="0"/>
    <s v="Operations"/>
    <s v="R.10004"/>
    <s v="CAP-COMMON RELOCATIONS"/>
    <s v="R.10004.01"/>
    <s v="FRANCHISE ACQUISITION"/>
    <s v="R.10004.01.01"/>
    <s v="FRANCHISE ACQUISITION"/>
    <s v="R.10004.01.01.01"/>
    <x v="433"/>
    <x v="0"/>
    <n v="4215"/>
    <s v="Andrew G Markos"/>
    <x v="0"/>
    <s v="REL  SETC  //  OPER"/>
    <s v="1CORP20000"/>
    <x v="0"/>
    <s v="2CORP90000"/>
    <x v="0"/>
    <s v="3CORP95000"/>
    <x v="70"/>
    <s v="1DRIV23000"/>
    <s v="Customer Requested Services - Common"/>
    <s v="2DRIV23100"/>
    <s v="Public Improvement - Common"/>
    <n v="300000"/>
    <n v="102000"/>
    <n v="120523.39"/>
    <n v="141448.65539999999"/>
    <n v="-39448.655399999989"/>
    <n v="309000"/>
    <n v="309000"/>
    <n v="0"/>
    <n v="318299.99999999994"/>
    <n v="318299.99999999994"/>
    <n v="0"/>
    <n v="327899.99999999994"/>
    <n v="327899.99999999994"/>
    <n v="0"/>
    <n v="337800"/>
    <n v="337800"/>
    <n v="0"/>
    <n v="347934"/>
    <n v="-39448.655399999989"/>
    <s v="Markos"/>
    <s v=" "/>
    <s v="N"/>
    <n v="0"/>
  </r>
  <r>
    <x v="0"/>
    <s v="Operations"/>
    <s v="R.10005"/>
    <s v="CAP-EASTSIDE ELECTRIC RELIABILITY"/>
    <s v="R.10005.01"/>
    <s v="ENERGIZE EASTSIDE 230KV"/>
    <s v="R.10005.01.01"/>
    <s v="ENERGIZE EASTSIDE 230KV"/>
    <s v="R.10005.01.01.01"/>
    <x v="434"/>
    <x v="0"/>
    <n v="4022"/>
    <s v="Roque Bamba"/>
    <x v="0"/>
    <s v="REL  SETC  //  PLNG"/>
    <s v="1CORP10000"/>
    <x v="1"/>
    <s v="2CORP20000"/>
    <x v="11"/>
    <s v="3CORP23000"/>
    <x v="71"/>
    <s v="1DRIV11000"/>
    <s v="Reliability - Electric"/>
    <s v="2DRIV11200"/>
    <s v="Electric Compliance"/>
    <n v="0"/>
    <n v="1135508"/>
    <n v="984933.33"/>
    <n v="1085198.5588448001"/>
    <n v="50309.441155199893"/>
    <n v="0"/>
    <n v="0"/>
    <n v="0"/>
    <n v="0"/>
    <n v="0"/>
    <n v="0"/>
    <n v="0"/>
    <n v="0"/>
    <n v="0"/>
    <n v="0"/>
    <n v="0"/>
    <n v="0"/>
    <n v="0"/>
    <n v="50309.441155199893"/>
    <s v="Bamba"/>
    <s v=" "/>
    <s v="Y"/>
    <n v="0"/>
  </r>
  <r>
    <x v="0"/>
    <s v="Operations"/>
    <s v="R.10005"/>
    <s v="CAP-EASTSIDE ELECTRIC RELIABILITY"/>
    <s v="R.10005.01"/>
    <s v="ENERGIZE EASTSIDE 230KV"/>
    <s v="R.10005.01.01"/>
    <s v="ENERGIZE EASTSIDE 230KV"/>
    <s v="R.10005.01.01.02"/>
    <x v="435"/>
    <x v="0"/>
    <n v="4022"/>
    <s v="Roque Bamba"/>
    <x v="0"/>
    <s v="REL  SETC  //  PLNG"/>
    <s v="1CORP10000"/>
    <x v="1"/>
    <s v="2CORP20000"/>
    <x v="11"/>
    <s v="3CORP23000"/>
    <x v="71"/>
    <s v="1DRIV11000"/>
    <s v="Reliability - Electric"/>
    <s v="2DRIV11200"/>
    <s v="Electric Compliance"/>
    <n v="29000000"/>
    <n v="14212036"/>
    <n v="10709795.42"/>
    <n v="12816577.4158567"/>
    <n v="1395458.5841432996"/>
    <n v="61566000"/>
    <n v="61566000"/>
    <n v="0"/>
    <n v="65010000"/>
    <n v="65010000"/>
    <n v="0"/>
    <n v="0"/>
    <n v="0"/>
    <n v="0"/>
    <n v="0"/>
    <n v="0"/>
    <n v="0"/>
    <n v="0"/>
    <n v="1395458.5841432996"/>
    <s v="Bamba"/>
    <s v=" "/>
    <s v="Y"/>
    <n v="0"/>
  </r>
  <r>
    <x v="0"/>
    <s v="Operations"/>
    <s v="R.10005"/>
    <s v="CAP-EASTSIDE ELECTRIC RELIABILITY"/>
    <s v="R.10005.01"/>
    <s v="ENERGIZE EASTSIDE 230KV"/>
    <s v="R.10005.01.01"/>
    <s v="ENERGIZE EASTSIDE 230KV"/>
    <s v="R.10005.01.01.04"/>
    <x v="436"/>
    <x v="0"/>
    <n v="4022"/>
    <s v="Roque Bamba"/>
    <x v="0"/>
    <s v="REL  SETC  //  PLNG"/>
    <s v="1CORP10000"/>
    <x v="1"/>
    <s v="2CORP20000"/>
    <x v="11"/>
    <s v="3CORP23000"/>
    <x v="71"/>
    <s v="1DRIV11000"/>
    <s v="Reliability - Electric"/>
    <s v="2DRIV11200"/>
    <s v="Electric Compliance"/>
    <n v="0"/>
    <n v="167500"/>
    <n v="308158.68"/>
    <n v="210717.68544009997"/>
    <n v="-43217.685440099973"/>
    <n v="0"/>
    <n v="0"/>
    <n v="0"/>
    <n v="0"/>
    <n v="0"/>
    <n v="0"/>
    <n v="0"/>
    <n v="0"/>
    <n v="0"/>
    <n v="0"/>
    <n v="0"/>
    <n v="0"/>
    <n v="0"/>
    <n v="-43217.685440099973"/>
    <s v="Bamba"/>
    <s v="Should there be a 2018 number?"/>
    <s v="Y"/>
    <n v="0"/>
  </r>
  <r>
    <x v="0"/>
    <s v="Operations"/>
    <s v="R.10005"/>
    <s v="CAP-EASTSIDE ELECTRIC RELIABILITY"/>
    <s v="R.10005.01"/>
    <s v="ENERGIZE EASTSIDE 230KV"/>
    <s v="R.10005.01.01"/>
    <s v="ENERGIZE EASTSIDE 230KV"/>
    <s v="R.10005.01.01.05"/>
    <x v="437"/>
    <x v="0"/>
    <n v="4022"/>
    <s v="Roque Bamba"/>
    <x v="0"/>
    <s v="REL  SETC  //  PLNG"/>
    <s v="1CORP10000"/>
    <x v="1"/>
    <s v="2CORP20000"/>
    <x v="11"/>
    <s v="3CORP23000"/>
    <x v="71"/>
    <s v="1DRIV11000"/>
    <s v="Reliability - Electric"/>
    <s v="2DRIV11200"/>
    <s v="Electric Compliance"/>
    <n v="0"/>
    <n v="112565"/>
    <n v="132803.42000000001"/>
    <n v="113526.84357349999"/>
    <n v="-961.84357349999482"/>
    <n v="0"/>
    <n v="0"/>
    <n v="0"/>
    <n v="0"/>
    <n v="0"/>
    <n v="0"/>
    <n v="0"/>
    <n v="0"/>
    <n v="0"/>
    <n v="0"/>
    <n v="0"/>
    <n v="0"/>
    <n v="0"/>
    <n v="-961.84357349999482"/>
    <s v="Bamba"/>
    <s v=" "/>
    <s v="Y"/>
    <n v="0"/>
  </r>
  <r>
    <x v="0"/>
    <s v="Operations"/>
    <s v="R.10005"/>
    <s v="CAP-EASTSIDE ELECTRIC RELIABILITY"/>
    <s v="R.10005.01"/>
    <s v="ENERGIZE EASTSIDE 230KV"/>
    <s v="R.10005.01.01"/>
    <s v="ENERGIZE EASTSIDE 230KV"/>
    <s v="R.10005.01.01.06"/>
    <x v="438"/>
    <x v="0"/>
    <n v="4022"/>
    <s v="Roque Bamba"/>
    <x v="0"/>
    <s v="REL  SETC  //  PLNG"/>
    <s v="1CORP10000"/>
    <x v="1"/>
    <s v="2CORP20000"/>
    <x v="11"/>
    <s v="3CORP23000"/>
    <x v="71"/>
    <s v="1DRIV11000"/>
    <s v="Reliability - Electric"/>
    <s v="2DRIV11200"/>
    <s v="Electric Compliance"/>
    <n v="0"/>
    <n v="181544"/>
    <n v="289234.59000000003"/>
    <n v="121336.9963001"/>
    <n v="60207.0036999"/>
    <n v="0"/>
    <n v="0"/>
    <n v="0"/>
    <n v="0"/>
    <n v="0"/>
    <n v="0"/>
    <n v="0"/>
    <n v="0"/>
    <n v="0"/>
    <n v="0"/>
    <n v="0"/>
    <n v="0"/>
    <n v="0"/>
    <n v="60207.0036999"/>
    <s v="Bamba"/>
    <s v="CAK moved dollars from 2019 construction to line up with original 2021 plan that show in line 11"/>
    <s v="Y"/>
    <n v="0"/>
  </r>
  <r>
    <x v="0"/>
    <s v="Operations"/>
    <s v="R.10005"/>
    <s v="CAP-EASTSIDE ELECTRIC RELIABILITY"/>
    <s v="R.10005.01"/>
    <s v="ENERGIZE EASTSIDE 230KV"/>
    <s v="R.10005.01.01"/>
    <s v="ENERGIZE EASTSIDE 230KV"/>
    <s v="R.10005.01.01.07"/>
    <x v="439"/>
    <x v="0"/>
    <n v="4022"/>
    <s v="Roque Bamba"/>
    <x v="0"/>
    <s v="REL  SETC  //  PLNG"/>
    <s v="1CORP10000"/>
    <x v="1"/>
    <s v="2CORP20000"/>
    <x v="11"/>
    <s v="3CORP23000"/>
    <x v="71"/>
    <s v="1DRIV11000"/>
    <s v="Reliability - Electric"/>
    <s v="2DRIV11200"/>
    <s v="Electric Compliance"/>
    <n v="0"/>
    <n v="9940406"/>
    <n v="12955691.109999999"/>
    <n v="13574968.4618781"/>
    <n v="-3634562.4618781004"/>
    <n v="0"/>
    <n v="0"/>
    <n v="0"/>
    <n v="0"/>
    <n v="0"/>
    <n v="0"/>
    <n v="0"/>
    <n v="0"/>
    <n v="0"/>
    <n v="0"/>
    <n v="0"/>
    <n v="0"/>
    <n v="0"/>
    <n v="-3634562.4618781004"/>
    <s v="Bamba"/>
    <s v="Construction in 2023 "/>
    <s v="Y"/>
    <n v="0"/>
  </r>
  <r>
    <x v="0"/>
    <s v="Operations"/>
    <s v="R.10005"/>
    <s v="CAP-EASTSIDE ELECTRIC RELIABILITY"/>
    <s v="R.10005.01"/>
    <s v="ENERGIZE EASTSIDE 230KV"/>
    <s v="R.10005.01.01"/>
    <s v="ENERGIZE EASTSIDE 230KV"/>
    <s v="R.10005.01.01.08"/>
    <x v="440"/>
    <x v="0"/>
    <n v="4022"/>
    <s v="Roque Bamba"/>
    <x v="0"/>
    <s v="REL  SETC  //  PLNG"/>
    <s v="1CORP10000"/>
    <x v="1"/>
    <s v="2CORP20000"/>
    <x v="11"/>
    <s v="3CORP23000"/>
    <x v="71"/>
    <s v="1DRIV11000"/>
    <s v="Reliability - Electric"/>
    <s v="2DRIV11200"/>
    <s v="Electric Compliance"/>
    <n v="0"/>
    <n v="3250441"/>
    <n v="3674793.04"/>
    <n v="1015153.1722599999"/>
    <n v="2235287.8277400001"/>
    <n v="5313000.0000000019"/>
    <n v="5313000.0000000019"/>
    <n v="0"/>
    <n v="0"/>
    <n v="0"/>
    <n v="0"/>
    <n v="0"/>
    <n v="0"/>
    <n v="0"/>
    <n v="0"/>
    <n v="0"/>
    <n v="0"/>
    <n v="0"/>
    <n v="2235287.8277400001"/>
    <s v="Bamba"/>
    <s v="Phase 2 dollars moved to separate item "/>
    <s v="Y"/>
    <n v="0"/>
  </r>
  <r>
    <x v="0"/>
    <s v="Operations"/>
    <s v="R.10005"/>
    <s v="CAP-EASTSIDE ELECTRIC RELIABILITY"/>
    <s v="R.10005.01"/>
    <s v="ENERGIZE EASTSIDE 230KV"/>
    <s v="R.10005.01.01"/>
    <s v="ENERGIZE EASTSIDE 230KV"/>
    <s v="R.10005.01.01.09"/>
    <x v="441"/>
    <x v="0"/>
    <n v="4022"/>
    <s v="Roque Bamba"/>
    <x v="0"/>
    <s v="REL  SETC  //  PLNG"/>
    <s v="1CORP10000"/>
    <x v="1"/>
    <s v="2CORP20000"/>
    <x v="11"/>
    <s v="3CORP23000"/>
    <x v="71"/>
    <s v="1DRIV11000"/>
    <s v="Reliability - Electric"/>
    <s v="2DRIV11200"/>
    <s v="Electric Compliance"/>
    <n v="0"/>
    <n v="0"/>
    <n v="0"/>
    <n v="0"/>
    <n v="0"/>
    <n v="0"/>
    <n v="0"/>
    <n v="0"/>
    <n v="0"/>
    <n v="0"/>
    <n v="0"/>
    <n v="0"/>
    <n v="0"/>
    <n v="0"/>
    <n v="0"/>
    <n v="0"/>
    <n v="0"/>
    <n v="0"/>
    <n v="0"/>
    <s v="Bamba"/>
    <s v=" "/>
    <s v="Y"/>
    <n v="0"/>
  </r>
  <r>
    <x v="0"/>
    <s v="Operations"/>
    <s v="R.10005"/>
    <s v="CAP-EASTSIDE ELECTRIC RELIABILITY"/>
    <s v="R.10005.01"/>
    <s v="ENERGIZE EASTSIDE 230KV"/>
    <s v="R.10005.01.01"/>
    <s v="ENERGIZE EASTSIDE 230KV"/>
    <s v="R.10005.01.01.11"/>
    <x v="442"/>
    <x v="0"/>
    <n v="4022"/>
    <s v="Roque Bamba"/>
    <x v="1"/>
    <s v="REL  SETC  //  PLNG"/>
    <s v="1CORP10000"/>
    <x v="1"/>
    <s v="2CORP20000"/>
    <x v="11"/>
    <s v="3CORP23000"/>
    <x v="71"/>
    <s v="1DRIV11000"/>
    <s v="Reliability - Electric"/>
    <s v="2DRIV11200"/>
    <s v="Electric Compliance"/>
    <n v="0"/>
    <n v="103389"/>
    <n v="0"/>
    <n v="0"/>
    <n v="103389"/>
    <n v="0"/>
    <n v="0"/>
    <n v="0"/>
    <n v="0"/>
    <n v="0"/>
    <n v="0"/>
    <n v="0"/>
    <n v="0"/>
    <n v="0"/>
    <n v="0"/>
    <n v="0"/>
    <n v="0"/>
    <n v="0"/>
    <n v="103389"/>
    <n v="0"/>
    <s v=" "/>
    <s v="Y"/>
    <n v="0"/>
  </r>
  <r>
    <x v="0"/>
    <s v="Operations"/>
    <s v="R.10005"/>
    <s v="CAP-EASTSIDE ELECTRIC RELIABILITY"/>
    <s v="R.10005.01"/>
    <s v="ENERGIZE EASTSIDE 230KV"/>
    <s v="R.10005.01.01"/>
    <s v="ENERGIZE EASTSIDE 230KV"/>
    <s v="R.10005.01.01.12"/>
    <x v="443"/>
    <x v="0"/>
    <n v="4022"/>
    <s v="Roque Bamba"/>
    <x v="1"/>
    <s v="REL  SETC  //  INIT"/>
    <s v="1CORP10000"/>
    <x v="1"/>
    <s v="2CORP20000"/>
    <x v="11"/>
    <s v="3CORP23000"/>
    <x v="71"/>
    <s v="1DRIV11000"/>
    <s v="Reliability - Electric"/>
    <s v="2DRIV11200"/>
    <s v="Electric Compliance"/>
    <n v="0"/>
    <n v="110092"/>
    <n v="0"/>
    <n v="0"/>
    <n v="110092"/>
    <n v="0"/>
    <n v="0"/>
    <n v="0"/>
    <n v="0"/>
    <n v="0"/>
    <n v="0"/>
    <n v="0"/>
    <n v="0"/>
    <n v="0"/>
    <n v="0"/>
    <n v="0"/>
    <n v="0"/>
    <n v="0"/>
    <n v="110092"/>
    <n v="0"/>
    <s v=" Any way to total hold flat to original?"/>
    <s v="Y"/>
    <n v="0"/>
  </r>
  <r>
    <x v="0"/>
    <s v="Operations"/>
    <s v="R.10005"/>
    <s v="CAP-EASTSIDE ELECTRIC RELIABILITY"/>
    <s v="R.10005.01"/>
    <s v="ENERGIZE EASTSIDE 230KV"/>
    <s v="R.10005.01.01"/>
    <s v="ENERGIZE EASTSIDE 230KV"/>
    <s v="R.10005.01.01.13"/>
    <x v="444"/>
    <x v="0"/>
    <n v="4022"/>
    <s v="Roque Bamba"/>
    <x v="1"/>
    <s v="REL  SETC  //  INIT"/>
    <s v="1CORP10000"/>
    <x v="1"/>
    <s v="2CORP20000"/>
    <x v="11"/>
    <s v="3CORP23000"/>
    <x v="71"/>
    <s v="1DRIV11000"/>
    <s v="Reliability - Electric"/>
    <s v="2DRIV11200"/>
    <s v="Electric Compliance"/>
    <n v="0"/>
    <n v="7806"/>
    <n v="0"/>
    <n v="0"/>
    <n v="7806"/>
    <n v="0"/>
    <n v="0"/>
    <n v="0"/>
    <n v="0"/>
    <n v="0"/>
    <n v="0"/>
    <n v="0"/>
    <n v="0"/>
    <n v="0"/>
    <n v="0"/>
    <n v="0"/>
    <n v="0"/>
    <n v="0"/>
    <n v="7806"/>
    <n v="0"/>
    <s v=" "/>
    <s v="Y"/>
    <n v="0"/>
  </r>
  <r>
    <x v="0"/>
    <s v="Operations"/>
    <s v="R.10005"/>
    <s v="CAP-EASTSIDE ELECTRIC RELIABILITY"/>
    <s v="R.10005.01"/>
    <s v="ENERGIZE EASTSIDE 230KV"/>
    <s v="R.10005.01.01"/>
    <s v="ENERGIZE EASTSIDE 230KV"/>
    <s v="R.10005.01.01.14"/>
    <x v="445"/>
    <x v="0"/>
    <n v="4022"/>
    <s v="Roque Bamba"/>
    <x v="0"/>
    <s v="REL  SETC  //  INIT"/>
    <s v="1CORP10000"/>
    <x v="1"/>
    <s v="2CORP20000"/>
    <x v="11"/>
    <s v="3CORP23000"/>
    <x v="71"/>
    <s v="1DRIV11000"/>
    <s v="Reliability - Electric"/>
    <s v="2DRIV11200"/>
    <s v="Electric Compliance"/>
    <n v="0"/>
    <n v="0"/>
    <n v="5285.91"/>
    <n v="5285.91"/>
    <n v="-5285.91"/>
    <n v="0"/>
    <n v="0"/>
    <n v="0"/>
    <n v="0"/>
    <n v="0"/>
    <n v="0"/>
    <n v="0"/>
    <n v="0"/>
    <n v="0"/>
    <n v="0"/>
    <n v="0"/>
    <n v="0"/>
    <n v="0"/>
    <n v="-5285.91"/>
    <s v="Bamba"/>
    <s v=" "/>
    <s v="Y"/>
    <n v="0"/>
  </r>
  <r>
    <x v="0"/>
    <s v="Operations"/>
    <s v="R.10006"/>
    <s v="CAP-ELECTRIC MONITORING SYSTEM"/>
    <s v="R.10006.01"/>
    <s v="SCADA PROGRAM"/>
    <s v="R.10006.01.01"/>
    <s v="SCADA PROGRAM"/>
    <s v="R.10006.01.01.01"/>
    <x v="446"/>
    <x v="0"/>
    <n v="4022"/>
    <s v="Roque Bamba"/>
    <x v="0"/>
    <s v="REL  SETC  //  INIT"/>
    <s v="1CORP10000"/>
    <x v="1"/>
    <s v="2CORP15000"/>
    <x v="12"/>
    <s v="3CORP17000"/>
    <x v="72"/>
    <s v="1DRIV11000"/>
    <s v="Reliability - Electric"/>
    <s v="2DRIV11300"/>
    <s v="Electric Modernization"/>
    <n v="0"/>
    <n v="0"/>
    <n v="0"/>
    <n v="0"/>
    <n v="0"/>
    <n v="0"/>
    <n v="0"/>
    <n v="0"/>
    <n v="0"/>
    <n v="0"/>
    <n v="0"/>
    <n v="0"/>
    <n v="0"/>
    <n v="0"/>
    <n v="0"/>
    <n v="0"/>
    <n v="0"/>
    <n v="0"/>
    <n v="0"/>
    <s v="Nedrud"/>
    <s v=" "/>
    <s v="N"/>
    <n v="0"/>
  </r>
  <r>
    <x v="0"/>
    <s v="Operations"/>
    <s v="R.10006"/>
    <s v="CAP-ELECTRIC MONITORING SYSTEM"/>
    <s v="R.10006.01"/>
    <s v="SCADA PROGRAM"/>
    <s v="R.10006.01.01"/>
    <s v="SCADA PROGRAM"/>
    <s v="R.10006.01.01.02"/>
    <x v="447"/>
    <x v="0"/>
    <n v="4022"/>
    <s v="Roque Bamba"/>
    <x v="0"/>
    <s v="REL  SETC  //  INIT"/>
    <s v="1CORP10000"/>
    <x v="1"/>
    <s v="2CORP15000"/>
    <x v="12"/>
    <s v="3CORP17000"/>
    <x v="72"/>
    <s v="1DRIV11000"/>
    <s v="Reliability - Electric"/>
    <s v="2DRIV11300"/>
    <s v="Electric Modernization"/>
    <n v="0"/>
    <n v="0"/>
    <n v="0"/>
    <n v="-324.37"/>
    <n v="324.37"/>
    <n v="0"/>
    <n v="0"/>
    <n v="0"/>
    <n v="0"/>
    <n v="0"/>
    <n v="0"/>
    <n v="0"/>
    <n v="0"/>
    <n v="0"/>
    <n v="0"/>
    <n v="0"/>
    <n v="0"/>
    <n v="0"/>
    <n v="324.37"/>
    <s v="Nedrud"/>
    <s v=" "/>
    <s v="N"/>
    <n v="0"/>
  </r>
  <r>
    <x v="0"/>
    <s v="Operations"/>
    <s v="R.10006"/>
    <s v="CAP-ELECTRIC MONITORING SYSTEM"/>
    <s v="R.10006.01"/>
    <s v="SCADA PROGRAM"/>
    <s v="R.10006.01.01"/>
    <s v="SCADA PROGRAM"/>
    <s v="R.10006.01.01.03"/>
    <x v="448"/>
    <x v="0"/>
    <n v="4022"/>
    <s v="Roque Bamba"/>
    <x v="0"/>
    <s v="REL  SETC  //  INIT"/>
    <s v="1CORP10000"/>
    <x v="1"/>
    <s v="2CORP15000"/>
    <x v="12"/>
    <s v="3CORP17000"/>
    <x v="72"/>
    <s v="1DRIV11000"/>
    <s v="Reliability - Electric"/>
    <s v="2DRIV11300"/>
    <s v="Electric Modernization"/>
    <n v="0"/>
    <n v="2030993"/>
    <n v="1849607.74"/>
    <n v="1613374.0074619998"/>
    <n v="417618.99253800022"/>
    <n v="0"/>
    <n v="2389338.0530973459"/>
    <n v="-2389338.0530973459"/>
    <n v="0"/>
    <n v="2461347.256637169"/>
    <n v="-2461347.256637169"/>
    <n v="0"/>
    <n v="2535747.0796460183"/>
    <n v="-2535747.0796460183"/>
    <n v="0"/>
    <n v="2612510.5221238942"/>
    <n v="-2612510.5221238942"/>
    <n v="2813772"/>
    <n v="-9581323.9189664293"/>
    <s v="Nedrud"/>
    <s v="Increase due to recent updates in Eng requirements/Standards regarding smart breakers Fund at same level - do less as a result or is this our test circuits - This will tie to and support our expanded smart grid efforts.  CAK reduced funding to match Dist and T original funding levels (+ inflation for 2022). JVN - Original funding levels do not include additional dollars for Kenmore sub, as this is under review - ok with these levels."/>
    <s v="N"/>
    <n v="0"/>
  </r>
  <r>
    <x v="0"/>
    <s v="Operations"/>
    <s v="R.10006"/>
    <s v="CAP-ELECTRIC MONITORING SYSTEM"/>
    <s v="R.10006.01"/>
    <s v="SCADA PROGRAM"/>
    <s v="R.10006.01.01"/>
    <s v="SCADA PROGRAM"/>
    <s v="R.10006.01.01.04"/>
    <x v="449"/>
    <x v="0"/>
    <n v="4022"/>
    <s v="Roque Bamba"/>
    <x v="0"/>
    <s v="REL  SETC  //  INIT"/>
    <s v="1CORP10000"/>
    <x v="1"/>
    <s v="2CORP15000"/>
    <x v="12"/>
    <s v="3CORP17000"/>
    <x v="72"/>
    <s v="1DRIV11000"/>
    <s v="Reliability - Electric"/>
    <s v="2DRIV11300"/>
    <s v="Electric Modernization"/>
    <n v="3320000"/>
    <n v="1289007"/>
    <n v="1501704.96"/>
    <n v="1410375.2894287002"/>
    <n v="-121368.28942870023"/>
    <n v="3389338.0530973459"/>
    <n v="1000000"/>
    <n v="2389338.0530973459"/>
    <n v="3491347.256637169"/>
    <n v="1030000"/>
    <n v="2461347.256637169"/>
    <n v="3596647.0796460183"/>
    <n v="1060900"/>
    <n v="2535747.0796460183"/>
    <n v="3705237.5221238942"/>
    <n v="1092727"/>
    <n v="2612510.5221238942"/>
    <n v="1125508.81"/>
    <n v="9877574.6220757291"/>
    <s v="Nedrud"/>
    <s v="Split dollars between Trans and Dist SCADA buckets "/>
    <s v="N"/>
    <n v="0"/>
  </r>
  <r>
    <x v="0"/>
    <s v="Operations"/>
    <s v="R.10006"/>
    <s v="CAP-ELECTRIC MONITORING SYSTEM"/>
    <s v="R.10006.01"/>
    <s v="SCADA PROGRAM"/>
    <s v="R.10006.01.01"/>
    <s v="SCADA PROGRAM"/>
    <s v="R.10006.01.01.05"/>
    <x v="450"/>
    <x v="0"/>
    <n v="4022"/>
    <s v="Roque Bamba"/>
    <x v="1"/>
    <s v="REL  SETC  //  INIT"/>
    <s v="1CORP10000"/>
    <x v="1"/>
    <s v="2CORP15000"/>
    <x v="12"/>
    <s v="3CORP17000"/>
    <x v="72"/>
    <s v="1DRIV11000"/>
    <s v="Reliability - Electric"/>
    <s v="2DRIV11300"/>
    <s v="Electric Modernization"/>
    <n v="0"/>
    <n v="0"/>
    <n v="0"/>
    <n v="0"/>
    <n v="0"/>
    <n v="0"/>
    <n v="0"/>
    <n v="0"/>
    <n v="0"/>
    <n v="0"/>
    <n v="0"/>
    <n v="0"/>
    <n v="0"/>
    <n v="0"/>
    <n v="0"/>
    <n v="0"/>
    <n v="0"/>
    <n v="0"/>
    <n v="0"/>
    <n v="0"/>
    <s v=" "/>
    <s v="N"/>
    <n v="0"/>
  </r>
  <r>
    <x v="0"/>
    <s v="Operations"/>
    <s v="R.10006"/>
    <s v="CAP-ELECTRIC MONITORING SYSTEM"/>
    <s v="R.10006.01"/>
    <s v="SCADA PROGRAM"/>
    <s v="R.10006.01.01"/>
    <s v="SCADA PROGRAM"/>
    <s v="R.10006.01.01.06"/>
    <x v="451"/>
    <x v="0"/>
    <n v="4022"/>
    <s v="Roque Bamba"/>
    <x v="1"/>
    <s v="REL  SETC  //  INIT"/>
    <s v="1CORP10000"/>
    <x v="1"/>
    <s v="2CORP15000"/>
    <x v="12"/>
    <s v="3CORP17000"/>
    <x v="72"/>
    <s v="1DRIV11000"/>
    <s v="Reliability - Electric"/>
    <s v="2DRIV11300"/>
    <s v="Electric Modernization"/>
    <n v="0"/>
    <n v="7645"/>
    <n v="0"/>
    <n v="0"/>
    <n v="7645"/>
    <n v="0"/>
    <n v="0"/>
    <n v="0"/>
    <n v="0"/>
    <n v="0"/>
    <n v="0"/>
    <n v="0"/>
    <n v="0"/>
    <n v="0"/>
    <n v="0"/>
    <n v="0"/>
    <n v="0"/>
    <n v="0"/>
    <n v="7645"/>
    <n v="0"/>
    <s v=" "/>
    <s v="N"/>
    <n v="0"/>
  </r>
  <r>
    <x v="0"/>
    <s v="Operations"/>
    <s v="R.10007"/>
    <s v="CAP-ELECTRIC NCC"/>
    <s v="R.10007.01"/>
    <s v="ALTERED/MODIFIED LINES &amp; SERVICES"/>
    <s v="R.10007.01.01"/>
    <s v="ARCO NORTH"/>
    <s v="R.10007.01.01.01"/>
    <x v="452"/>
    <x v="0"/>
    <n v="4022"/>
    <s v="Roque Bamba"/>
    <x v="0"/>
    <s v="REL  SETC  //  EXEC"/>
    <s v="1CORP20000"/>
    <x v="0"/>
    <s v="2CORP90000"/>
    <x v="0"/>
    <s v="3CORP96000"/>
    <x v="67"/>
    <s v="1DRIV21000"/>
    <s v="Customer Requested Services - Electric"/>
    <s v="2DRIV21100"/>
    <s v="Existing Customer Requests - Electric"/>
    <n v="0"/>
    <n v="0"/>
    <n v="2390.65"/>
    <n v="0"/>
    <n v="0"/>
    <n v="0"/>
    <n v="0"/>
    <n v="0"/>
    <n v="0"/>
    <n v="0"/>
    <n v="0"/>
    <n v="0"/>
    <n v="0"/>
    <n v="0"/>
    <n v="0"/>
    <n v="0"/>
    <n v="0"/>
    <n v="0"/>
    <n v="0"/>
    <s v="Nedrud"/>
    <s v=" "/>
    <s v="N"/>
    <n v="0"/>
  </r>
  <r>
    <x v="0"/>
    <s v="Operations"/>
    <s v="R.10007"/>
    <s v="CAP-ELECTRIC NCC"/>
    <s v="R.10007.02"/>
    <s v="BELLINGHAM SUBSTATION REBUILD"/>
    <s v="R.10007.02.01"/>
    <s v="BELLINGHAM SUBSTATION REBUILD"/>
    <s v="R.10007.02.01.01"/>
    <x v="453"/>
    <x v="0"/>
    <n v="4022"/>
    <s v="Roque Bamba"/>
    <x v="0"/>
    <s v="REL  SETC  //  EXEC"/>
    <s v="1CORP10000"/>
    <x v="1"/>
    <s v="2CORP20000"/>
    <x v="11"/>
    <s v="3CORP21000"/>
    <x v="73"/>
    <s v="1DRIV11000"/>
    <s v="Reliability - Electric"/>
    <s v="2DRIV11500"/>
    <s v="Reduce Electric Outages/Customer Interuptions"/>
    <n v="0"/>
    <n v="0"/>
    <n v="24382.73"/>
    <n v="93982.736799999984"/>
    <n v="-93982.736799999984"/>
    <n v="0"/>
    <n v="0"/>
    <n v="0"/>
    <n v="0"/>
    <n v="0"/>
    <n v="0"/>
    <n v="0"/>
    <n v="0"/>
    <n v="0"/>
    <n v="0"/>
    <n v="0"/>
    <n v="0"/>
    <n v="0"/>
    <n v="-93982.736799999984"/>
    <s v="Bamba"/>
    <s v=" "/>
    <s v="N"/>
    <n v="0"/>
  </r>
  <r>
    <x v="0"/>
    <s v="Operations"/>
    <s v="R.10007"/>
    <s v="CAP-ELECTRIC NCC"/>
    <s v="R.10007.02"/>
    <s v="BELLINGHAM SUBSTATION REBUILD"/>
    <s v="R.10007.02.01"/>
    <s v="BELLINGHAM SUBSTATION REBUILD"/>
    <s v="R.10007.02.01.02"/>
    <x v="454"/>
    <x v="0"/>
    <n v="4022"/>
    <s v="Roque Bamba"/>
    <x v="0"/>
    <s v="REL  SETC  //  EXEC"/>
    <s v="1CORP10000"/>
    <x v="1"/>
    <s v="2CORP20000"/>
    <x v="11"/>
    <s v="3CORP21000"/>
    <x v="73"/>
    <s v="1DRIV11000"/>
    <s v="Reliability - Electric"/>
    <s v="2DRIV11500"/>
    <s v="Reduce Electric Outages/Customer Interuptions"/>
    <n v="0"/>
    <n v="0"/>
    <n v="337417.7"/>
    <n v="350641.14850000001"/>
    <n v="-350641.14850000001"/>
    <n v="0"/>
    <n v="0"/>
    <n v="0"/>
    <n v="0"/>
    <n v="0"/>
    <n v="0"/>
    <n v="0"/>
    <n v="0"/>
    <n v="0"/>
    <n v="0"/>
    <n v="0"/>
    <n v="0"/>
    <n v="0"/>
    <n v="-350641.14850000001"/>
    <s v="Bamba"/>
    <s v=" "/>
    <s v="N"/>
    <n v="0"/>
  </r>
  <r>
    <x v="0"/>
    <s v="Operations"/>
    <s v="R.10007"/>
    <s v="CAP-ELECTRIC NCC"/>
    <s v="R.10007.02"/>
    <s v="BELLINGHAM SUBSTATION REBUILD"/>
    <s v="R.10007.02.01"/>
    <s v="BELLINGHAM SUBSTATION REBUILD"/>
    <s v="R.10007.02.01.03"/>
    <x v="455"/>
    <x v="0"/>
    <n v="4022"/>
    <s v="Roque Bamba"/>
    <x v="1"/>
    <s v="REL  SETC  //  INIT"/>
    <s v="1CORP10000"/>
    <x v="1"/>
    <s v="2CORP20000"/>
    <x v="11"/>
    <s v="3CORP21000"/>
    <x v="73"/>
    <s v="1DRIV11000"/>
    <s v="Reliability - Electric"/>
    <s v="2DRIV11500"/>
    <s v="Reduce Electric Outages/Customer Interuptions"/>
    <n v="0"/>
    <n v="0"/>
    <n v="0"/>
    <n v="0"/>
    <n v="0"/>
    <n v="0"/>
    <n v="0"/>
    <n v="0"/>
    <n v="0"/>
    <n v="0"/>
    <n v="0"/>
    <n v="0"/>
    <n v="0"/>
    <n v="0"/>
    <n v="0"/>
    <n v="0"/>
    <n v="0"/>
    <n v="0"/>
    <n v="0"/>
    <n v="0"/>
    <s v=" "/>
    <s v="N"/>
    <n v="0"/>
  </r>
  <r>
    <x v="0"/>
    <s v="Operations"/>
    <s v="R.10007"/>
    <s v="CAP-ELECTRIC NCC"/>
    <s v="R.10007.02"/>
    <s v="BELLINGHAM SUBSTATION REBUILD"/>
    <s v="R.10007.02.01"/>
    <s v="BELLINGHAM SUBSTATION REBUILD"/>
    <s v="R.10007.02.01.04"/>
    <x v="456"/>
    <x v="0"/>
    <n v="4022"/>
    <s v="Roque Bamba"/>
    <x v="0"/>
    <s v="REL  SETC  //  INIT"/>
    <s v="1CORP10000"/>
    <x v="1"/>
    <s v="2CORP20000"/>
    <x v="11"/>
    <s v="3CORP21000"/>
    <x v="73"/>
    <s v="1DRIV11000"/>
    <s v="Reliability - Electric"/>
    <s v="2DRIV11500"/>
    <s v="Reduce Electric Outages/Customer Interuptions"/>
    <n v="384000"/>
    <n v="384000"/>
    <n v="25235.279999999999"/>
    <n v="142868.90520000001"/>
    <n v="241131.09479999999"/>
    <n v="13883287.239043904"/>
    <n v="13883287.239043904"/>
    <n v="0"/>
    <n v="6560599.4953888385"/>
    <n v="6560599.4953888385"/>
    <n v="0"/>
    <n v="0"/>
    <n v="0"/>
    <n v="0"/>
    <n v="0"/>
    <n v="0"/>
    <n v="0"/>
    <n v="0"/>
    <n v="241131.09479999999"/>
    <s v="Bamba"/>
    <s v=" should there be a 2018 number?"/>
    <s v="N"/>
    <n v="0"/>
  </r>
  <r>
    <x v="0"/>
    <s v="Operations"/>
    <s v="R.10007"/>
    <s v="CAP-ELECTRIC NCC"/>
    <s v="R.10007.02"/>
    <s v="BELLINGHAM SUBSTATION REBUILD"/>
    <s v="R.10007.02.01"/>
    <s v="BELLINGHAM SUBSTATION REBUILD"/>
    <s v="R.10007.02.01.05"/>
    <x v="457"/>
    <x v="0"/>
    <n v="4022"/>
    <s v="Roque Bamba"/>
    <x v="1"/>
    <s v="REL  SETC  //  INIT"/>
    <s v="1CORP10000"/>
    <x v="1"/>
    <s v="2CORP20000"/>
    <x v="11"/>
    <s v="3CORP21000"/>
    <x v="73"/>
    <s v="1DRIV11000"/>
    <s v="Reliability - Electric"/>
    <s v="2DRIV11500"/>
    <s v="Reduce Electric Outages/Customer Interuptions"/>
    <n v="0"/>
    <n v="0"/>
    <n v="0"/>
    <n v="0"/>
    <n v="0"/>
    <n v="0"/>
    <n v="0"/>
    <n v="0"/>
    <n v="0"/>
    <n v="0"/>
    <n v="0"/>
    <n v="0"/>
    <n v="0"/>
    <n v="0"/>
    <n v="0"/>
    <n v="0"/>
    <n v="0"/>
    <n v="0"/>
    <n v="0"/>
    <n v="0"/>
    <s v=" "/>
    <s v="N"/>
    <n v="0"/>
  </r>
  <r>
    <x v="0"/>
    <s v="Operations"/>
    <s v="R.10007"/>
    <s v="CAP-ELECTRIC NCC"/>
    <s v="R.10007.03"/>
    <s v="BEVERLY PARK 230KV"/>
    <s v="R.10007.03.01"/>
    <s v="BEVERLY PARK 230KV"/>
    <s v="R.10007.03.01.01"/>
    <x v="458"/>
    <x v="0"/>
    <n v="4022"/>
    <s v="Roque Bamba"/>
    <x v="0"/>
    <s v="REL  SETC  //  EXEC"/>
    <s v="1CORP20000"/>
    <x v="0"/>
    <s v="2CORP90000"/>
    <x v="0"/>
    <s v="3CORP90500"/>
    <x v="66"/>
    <s v="1DRIV11000"/>
    <s v="Reliability - Electric"/>
    <s v="2DRIV11200"/>
    <s v="Electric Compliance"/>
    <n v="0"/>
    <n v="0"/>
    <n v="86606.74"/>
    <n v="75343.375239999994"/>
    <n v="-75343.375239999994"/>
    <n v="0"/>
    <n v="0"/>
    <n v="0"/>
    <n v="0"/>
    <n v="0"/>
    <n v="0"/>
    <n v="0"/>
    <n v="0"/>
    <n v="0"/>
    <n v="0"/>
    <n v="0"/>
    <n v="0"/>
    <n v="0"/>
    <n v="-75343.375239999994"/>
    <s v="Bamba"/>
    <s v=" "/>
    <s v="N"/>
    <n v="0"/>
  </r>
  <r>
    <x v="0"/>
    <s v="Operations"/>
    <s v="R.10007"/>
    <s v="CAP-ELECTRIC NCC"/>
    <s v="R.10007.03"/>
    <s v="BEVERLY PARK 230KV"/>
    <s v="R.10007.03.01"/>
    <s v="BEVERLY PARK 230KV"/>
    <s v="R.10007.03.01.02"/>
    <x v="459"/>
    <x v="0"/>
    <n v="4022"/>
    <s v="Roque Bamba"/>
    <x v="0"/>
    <s v="REL  SETC  //  CLOS"/>
    <s v="1CORP20000"/>
    <x v="0"/>
    <s v="2CORP90000"/>
    <x v="0"/>
    <s v="3CORP90500"/>
    <x v="66"/>
    <s v="1DRIV21000"/>
    <s v="Customer Requested Services - Electric"/>
    <s v="2DRIV21000"/>
    <s v="Customer Reimbursed - Electric"/>
    <n v="0"/>
    <n v="0"/>
    <n v="110490.43"/>
    <n v="503730.92548799992"/>
    <n v="-503730.92548799992"/>
    <n v="0"/>
    <n v="0"/>
    <n v="0"/>
    <n v="0"/>
    <n v="0"/>
    <n v="0"/>
    <n v="0"/>
    <n v="0"/>
    <n v="0"/>
    <n v="0"/>
    <n v="0"/>
    <n v="0"/>
    <n v="0"/>
    <n v="-503730.92548799992"/>
    <s v="Bamba"/>
    <s v=" "/>
    <s v="N"/>
    <n v="0"/>
  </r>
  <r>
    <x v="0"/>
    <s v="Operations"/>
    <s v="R.10007"/>
    <s v="CAP-ELECTRIC NCC"/>
    <s v="R.10007.03"/>
    <s v="BEVERLY PARK 230KV"/>
    <s v="R.10007.03.01"/>
    <s v="BEVERLY PARK 230KV"/>
    <s v="R.10007.03.01.03"/>
    <x v="460"/>
    <x v="0"/>
    <n v="4022"/>
    <s v="Roque Bamba"/>
    <x v="1"/>
    <s v="REL  SETC  //  EXEC"/>
    <s v="1CORP20000"/>
    <x v="0"/>
    <s v="2CORP90000"/>
    <x v="0"/>
    <s v="3CORP90500"/>
    <x v="66"/>
    <s v="1DRIV21000"/>
    <s v="Customer Requested Services - Electric"/>
    <s v="2DRIV21000"/>
    <s v="Customer Reimbursed - Electric"/>
    <n v="0"/>
    <n v="0"/>
    <n v="0"/>
    <n v="0"/>
    <n v="0"/>
    <n v="0"/>
    <n v="0"/>
    <n v="0"/>
    <n v="0"/>
    <n v="0"/>
    <n v="0"/>
    <n v="0"/>
    <n v="0"/>
    <n v="0"/>
    <n v="0"/>
    <n v="0"/>
    <n v="0"/>
    <n v="0"/>
    <n v="0"/>
    <n v="0"/>
    <s v=" "/>
    <s v="N"/>
    <n v="0"/>
  </r>
  <r>
    <x v="0"/>
    <s v="Operations"/>
    <s v="R.10007"/>
    <s v="CAP-ELECTRIC NCC"/>
    <s v="R.10007.04"/>
    <s v="BOEING AEROSPACE SUBSTATION"/>
    <s v="R.10007.04.01"/>
    <s v="BOEING AEROSPACE SUBSTATION"/>
    <s v="R.10007.04.01.01"/>
    <x v="461"/>
    <x v="0"/>
    <n v="4022"/>
    <s v="Roque Bamba"/>
    <x v="0"/>
    <s v="REL  SETC  //  EXEC"/>
    <s v="1CORP20000"/>
    <x v="0"/>
    <s v="2CORP90000"/>
    <x v="0"/>
    <s v="3CORP94500"/>
    <x v="74"/>
    <s v="1DRIV21000"/>
    <s v="Customer Requested Services - Electric"/>
    <s v="2DRIV21000"/>
    <s v="Customer Reimbursed - Electric"/>
    <n v="0"/>
    <n v="0"/>
    <n v="0"/>
    <n v="0"/>
    <n v="0"/>
    <n v="0"/>
    <n v="0"/>
    <n v="0"/>
    <n v="0"/>
    <n v="0"/>
    <n v="0"/>
    <n v="0"/>
    <n v="0"/>
    <n v="0"/>
    <n v="0"/>
    <n v="0"/>
    <n v="0"/>
    <n v="0"/>
    <n v="0"/>
    <s v="Nedrud"/>
    <s v=" "/>
    <s v="N"/>
    <n v="0"/>
  </r>
  <r>
    <x v="0"/>
    <s v="Operations"/>
    <s v="R.10007"/>
    <s v="CAP-ELECTRIC NCC"/>
    <s v="R.10007.05"/>
    <s v="BPA PSE ANALOG&gt;DIGITAL REPLACEMENT"/>
    <s v="R.10007.05.01"/>
    <s v="BPA PSE ANALOG&gt;DIGITAL REPLACEMENT"/>
    <s v="R.10007.05.01.01"/>
    <x v="462"/>
    <x v="0"/>
    <n v="4022"/>
    <s v="Roque Bamba"/>
    <x v="0"/>
    <s v="REL  SETC  //  EXEC"/>
    <s v="1CORP20000"/>
    <x v="0"/>
    <s v="2CORP90000"/>
    <x v="0"/>
    <s v="3CORP96000"/>
    <x v="67"/>
    <s v="1DRIV11000"/>
    <s v="Reliability - Electric"/>
    <s v="2DRIV11300"/>
    <s v="Electric Modernization"/>
    <n v="0"/>
    <n v="0"/>
    <n v="778.52"/>
    <n v="145206.18"/>
    <n v="-145206.18"/>
    <n v="0"/>
    <n v="0"/>
    <n v="0"/>
    <n v="0"/>
    <n v="0"/>
    <n v="0"/>
    <n v="0"/>
    <n v="0"/>
    <n v="0"/>
    <n v="0"/>
    <n v="0"/>
    <n v="0"/>
    <n v="0"/>
    <n v="-145206.18"/>
    <s v="Nedrud"/>
    <s v=" "/>
    <s v="N"/>
    <n v="0"/>
  </r>
  <r>
    <x v="0"/>
    <s v="Operations"/>
    <s v="R.10007"/>
    <s v="CAP-ELECTRIC NCC"/>
    <s v="R.10007.06"/>
    <s v="CIAC"/>
    <s v="R.10007.06.01"/>
    <s v="CIAC"/>
    <s v="R.10007.06.01.01"/>
    <x v="463"/>
    <x v="0"/>
    <n v="9900"/>
    <s v="Alison K Thurman"/>
    <x v="0"/>
    <s v="REL  SETC  //  OPER"/>
    <s v="1CORP20000"/>
    <x v="0"/>
    <s v="2CORP90000"/>
    <x v="0"/>
    <s v="3CORP90500"/>
    <x v="66"/>
    <s v="1DRIV23000"/>
    <s v="Customer Requested Services - Common"/>
    <s v="2DRIV23000"/>
    <s v="Customer Reimbursed - Common"/>
    <n v="-6361166.0999999996"/>
    <n v="-6361166"/>
    <n v="-6361166.0999999996"/>
    <n v="-6361166.0999999996"/>
    <n v="9.999999962747097E-2"/>
    <n v="-6361166.120000001"/>
    <n v="-6361166.120000001"/>
    <n v="0"/>
    <n v="-8449896.4100000039"/>
    <n v="-8449896.4100000039"/>
    <n v="0"/>
    <n v="-13472110.349999994"/>
    <n v="-13472110.349999994"/>
    <n v="0"/>
    <n v="-17614205.209999986"/>
    <n v="-17614205.209999986"/>
    <n v="0"/>
    <n v="-17614205.209999986"/>
    <n v="9.999999962747097E-2"/>
    <s v="Tada"/>
    <s v=" CAK net credit estimated at 2021 level"/>
    <s v="N"/>
    <n v="0"/>
  </r>
  <r>
    <x v="0"/>
    <s v="Operations"/>
    <s v="R.10007"/>
    <s v="CAP-ELECTRIC NCC"/>
    <s v="R.10007.07"/>
    <s v="CUSTOMER REIMBURSED"/>
    <s v="R.10007.07.01"/>
    <s v="CUSTOMER REIMBURSED"/>
    <s v="R.10007.07.01.01"/>
    <x v="464"/>
    <x v="0"/>
    <n v="4207"/>
    <s v="Jennifer R Tada"/>
    <x v="0"/>
    <s v="REL  SETC  //  OPER"/>
    <s v="1CORP20000"/>
    <x v="0"/>
    <s v="2CORP90000"/>
    <x v="0"/>
    <s v="3CORP90500"/>
    <x v="66"/>
    <s v="1DRIV21000"/>
    <s v="Customer Requested Services - Electric"/>
    <s v="2DRIV21000"/>
    <s v="Customer Reimbursed - Electric"/>
    <n v="0"/>
    <n v="0"/>
    <n v="-31376.35"/>
    <n v="26476.961379999993"/>
    <n v="-26476.961379999993"/>
    <n v="0"/>
    <n v="0"/>
    <n v="0"/>
    <n v="0"/>
    <n v="0"/>
    <n v="0"/>
    <n v="0"/>
    <n v="0"/>
    <n v="0"/>
    <n v="0"/>
    <n v="0"/>
    <n v="0"/>
    <n v="0"/>
    <n v="-26476.961379999993"/>
    <s v="Tada"/>
    <s v=" "/>
    <s v="N"/>
    <n v="0"/>
  </r>
  <r>
    <x v="0"/>
    <s v="Operations"/>
    <s v="R.10007"/>
    <s v="CAP-ELECTRIC NCC"/>
    <s v="R.10007.07"/>
    <s v="CUSTOMER REIMBURSED"/>
    <s v="R.10007.07.01"/>
    <s v="CUSTOMER REIMBURSED"/>
    <s v="R.10007.07.01.02"/>
    <x v="465"/>
    <x v="0"/>
    <n v="4207"/>
    <s v="Jennifer R Tada"/>
    <x v="1"/>
    <s v="REL  SETC  //  OPER"/>
    <s v="1CORP20000"/>
    <x v="0"/>
    <s v="2CORP90000"/>
    <x v="0"/>
    <s v="3CORP90500"/>
    <x v="66"/>
    <s v="1DRIV21000"/>
    <s v="Customer Requested Services - Electric"/>
    <s v="2DRIV21000"/>
    <s v="Customer Reimbursed - Electric"/>
    <n v="0"/>
    <n v="0"/>
    <n v="0"/>
    <n v="0"/>
    <n v="0"/>
    <n v="0"/>
    <n v="0"/>
    <n v="0"/>
    <n v="0"/>
    <n v="0"/>
    <n v="0"/>
    <n v="0"/>
    <n v="0"/>
    <n v="0"/>
    <n v="0"/>
    <n v="0"/>
    <n v="0"/>
    <n v="0"/>
    <n v="0"/>
    <n v="0"/>
    <s v=" "/>
    <s v="N"/>
    <n v="0"/>
  </r>
  <r>
    <x v="0"/>
    <s v="Operations"/>
    <s v="R.10007"/>
    <s v="CAP-ELECTRIC NCC"/>
    <s v="R.10007.08"/>
    <s v="ELECTRIC SERVICES"/>
    <s v="R.10007.08.01"/>
    <s v="COMMERCIAL/INDUSTRIAL"/>
    <s v="R.10007.08.01.01"/>
    <x v="466"/>
    <x v="0"/>
    <n v="4207"/>
    <s v="Jennifer R Tada"/>
    <x v="0"/>
    <s v="REL  SETC  //  OPER"/>
    <s v="1CORP20000"/>
    <x v="0"/>
    <s v="2CORP90000"/>
    <x v="0"/>
    <s v="3CORP90500"/>
    <x v="66"/>
    <s v="1DRIV21000"/>
    <s v="Customer Requested Services - Electric"/>
    <s v="2DRIV21200"/>
    <s v="New Customer Requests - Electric"/>
    <n v="0"/>
    <n v="2479900"/>
    <n v="2268907.79"/>
    <n v="2437063.6232940997"/>
    <n v="42836.3767059003"/>
    <n v="0"/>
    <n v="3153377"/>
    <n v="-3153377"/>
    <n v="0"/>
    <n v="3235365"/>
    <n v="-3235365"/>
    <n v="0"/>
    <n v="3319485"/>
    <n v="-3319485"/>
    <n v="0"/>
    <n v="3405791"/>
    <n v="-3405791"/>
    <n v="3494342"/>
    <n v="-13071181.6232941"/>
    <s v="Tada"/>
    <s v=" "/>
    <s v="N"/>
    <n v="0"/>
  </r>
  <r>
    <x v="0"/>
    <s v="Operations"/>
    <s v="R.10007"/>
    <s v="CAP-ELECTRIC NCC"/>
    <s v="R.10007.08"/>
    <s v="ELECTRIC SERVICES"/>
    <s v="R.10007.08.01"/>
    <s v="COMMERCIAL/INDUSTRIAL"/>
    <s v="R.10007.08.01.02"/>
    <x v="467"/>
    <x v="0"/>
    <n v="4207"/>
    <s v="Jennifer R Tada"/>
    <x v="1"/>
    <s v="REL  SETC  //  OPER"/>
    <s v="1CORP20000"/>
    <x v="0"/>
    <s v="2CORP90000"/>
    <x v="0"/>
    <s v="3CORP90500"/>
    <x v="66"/>
    <s v="1DRIV21000"/>
    <s v="Customer Requested Services - Electric"/>
    <s v="2DRIV21200"/>
    <s v="New Customer Requests - Electric"/>
    <n v="0"/>
    <n v="14521"/>
    <n v="0"/>
    <n v="0"/>
    <n v="14521"/>
    <n v="0"/>
    <n v="0"/>
    <n v="0"/>
    <n v="0"/>
    <n v="0"/>
    <n v="0"/>
    <n v="0"/>
    <n v="0"/>
    <n v="0"/>
    <n v="0"/>
    <n v="0"/>
    <n v="0"/>
    <n v="0"/>
    <n v="14521"/>
    <n v="0"/>
    <s v=" "/>
    <s v="N"/>
    <n v="0"/>
  </r>
  <r>
    <x v="0"/>
    <s v="Operations"/>
    <s v="R.10007"/>
    <s v="CAP-ELECTRIC NCC"/>
    <s v="R.10007.08"/>
    <s v="ELECTRIC SERVICES"/>
    <s v="R.10007.08.02"/>
    <s v="RESIDENTIAL"/>
    <s v="R.10007.08.02.01"/>
    <x v="468"/>
    <x v="0"/>
    <n v="4207"/>
    <s v="Jennifer R Tada"/>
    <x v="0"/>
    <s v="REL  SETC  //  OPER"/>
    <s v="1CORP20000"/>
    <x v="0"/>
    <s v="2CORP90000"/>
    <x v="0"/>
    <s v="3CORP90500"/>
    <x v="66"/>
    <s v="1DRIV21000"/>
    <s v="Customer Requested Services - Electric"/>
    <s v="2DRIV21200"/>
    <s v="New Customer Requests - Electric"/>
    <n v="0"/>
    <n v="3623911"/>
    <n v="3495353.73"/>
    <n v="3320450.1134318002"/>
    <n v="303460.88656819984"/>
    <n v="0"/>
    <n v="4247227"/>
    <n v="-4247227"/>
    <n v="0"/>
    <n v="4357655"/>
    <n v="-4357655"/>
    <n v="0"/>
    <n v="4470954"/>
    <n v="-4470954"/>
    <n v="0"/>
    <n v="4587199"/>
    <n v="-4587199"/>
    <n v="4706466"/>
    <n v="-17359574.1134318"/>
    <s v="Tada"/>
    <s v=" "/>
    <s v="N"/>
    <n v="0"/>
  </r>
  <r>
    <x v="0"/>
    <s v="Operations"/>
    <s v="R.10007"/>
    <s v="CAP-ELECTRIC NCC"/>
    <s v="R.10007.08"/>
    <s v="ELECTRIC SERVICES"/>
    <s v="R.10007.08.02"/>
    <s v="RESIDENTIAL"/>
    <s v="R.10007.08.02.02"/>
    <x v="469"/>
    <x v="0"/>
    <n v="4207"/>
    <s v="Jennifer R Tada"/>
    <x v="0"/>
    <s v="REL  SETC  //  OPER"/>
    <s v="1CORP20000"/>
    <x v="0"/>
    <s v="2CORP90000"/>
    <x v="0"/>
    <s v="3CORP90500"/>
    <x v="66"/>
    <s v="1DRIV21000"/>
    <s v="Customer Requested Services - Electric"/>
    <s v="2DRIV21200"/>
    <s v="New Customer Requests - Electric"/>
    <n v="0"/>
    <n v="931138"/>
    <n v="604859.39"/>
    <n v="662796.41478890006"/>
    <n v="268341.58521109994"/>
    <n v="0"/>
    <n v="1070253"/>
    <n v="-1070253"/>
    <n v="0"/>
    <n v="1098080"/>
    <n v="-1098080"/>
    <n v="0"/>
    <n v="1126630"/>
    <n v="-1126630"/>
    <n v="0"/>
    <n v="1155922"/>
    <n v="-1155922"/>
    <n v="1185976"/>
    <n v="-4182543.4147888999"/>
    <s v="Tada"/>
    <s v=" "/>
    <s v="N"/>
    <n v="0"/>
  </r>
  <r>
    <x v="0"/>
    <s v="Operations"/>
    <s v="R.10007"/>
    <s v="CAP-ELECTRIC NCC"/>
    <s v="R.10007.08"/>
    <s v="ELECTRIC SERVICES"/>
    <s v="R.10007.08.02"/>
    <s v="RESIDENTIAL"/>
    <s v="R.10007.08.02.03"/>
    <x v="470"/>
    <x v="0"/>
    <n v="4207"/>
    <s v="Jennifer R Tada"/>
    <x v="1"/>
    <s v="REL  SETC  //  OPER"/>
    <s v="1CORP20000"/>
    <x v="0"/>
    <s v="2CORP90000"/>
    <x v="0"/>
    <s v="3CORP90500"/>
    <x v="66"/>
    <s v="1DRIV21000"/>
    <s v="Customer Requested Services - Electric"/>
    <s v="2DRIV21200"/>
    <s v="New Customer Requests - Electric"/>
    <n v="0"/>
    <n v="298137"/>
    <n v="0"/>
    <n v="0"/>
    <n v="298137"/>
    <n v="0"/>
    <n v="0"/>
    <n v="0"/>
    <n v="0"/>
    <n v="0"/>
    <n v="0"/>
    <n v="0"/>
    <n v="0"/>
    <n v="0"/>
    <n v="0"/>
    <n v="0"/>
    <n v="0"/>
    <n v="0"/>
    <n v="298137"/>
    <n v="0"/>
    <s v=" "/>
    <s v="N"/>
    <n v="0"/>
  </r>
  <r>
    <x v="0"/>
    <s v="Operations"/>
    <s v="R.10007"/>
    <s v="CAP-ELECTRIC NCC"/>
    <s v="R.10007.08"/>
    <s v="ELECTRIC SERVICES"/>
    <s v="R.10007.08.02"/>
    <s v="RESIDENTIAL"/>
    <s v="R.10007.08.02.04"/>
    <x v="471"/>
    <x v="0"/>
    <n v="4207"/>
    <s v="Jennifer R Tada"/>
    <x v="1"/>
    <s v="REL  SETC  //  OPER"/>
    <s v="1CORP20000"/>
    <x v="0"/>
    <s v="2CORP90000"/>
    <x v="0"/>
    <s v="3CORP90500"/>
    <x v="66"/>
    <s v="1DRIV21000"/>
    <s v="Customer Requested Services - Electric"/>
    <s v="2DRIV21200"/>
    <s v="New Customer Requests - Electric"/>
    <n v="0"/>
    <n v="0"/>
    <n v="0"/>
    <n v="0"/>
    <n v="0"/>
    <n v="0"/>
    <n v="0"/>
    <n v="0"/>
    <n v="0"/>
    <n v="0"/>
    <n v="0"/>
    <n v="0"/>
    <n v="0"/>
    <n v="0"/>
    <n v="0"/>
    <n v="0"/>
    <n v="0"/>
    <n v="0"/>
    <n v="0"/>
    <n v="0"/>
    <s v=" "/>
    <s v="N"/>
    <n v="0"/>
  </r>
  <r>
    <x v="0"/>
    <s v="Operations"/>
    <s v="R.10007"/>
    <s v="CAP-ELECTRIC NCC"/>
    <s v="R.10007.09"/>
    <s v="LINE EXTENSION"/>
    <s v="R.10007.09.01"/>
    <s v="COMMERCIAL/INDUSTRIAL"/>
    <s v="R.10007.09.01.01"/>
    <x v="472"/>
    <x v="0"/>
    <n v="4207"/>
    <s v="Jennifer R Tada"/>
    <x v="0"/>
    <s v="REL  SETC  //  OPER"/>
    <s v="1CORP20000"/>
    <x v="0"/>
    <s v="2CORP90000"/>
    <x v="0"/>
    <s v="3CORP90500"/>
    <x v="66"/>
    <s v="1DRIV21000"/>
    <s v="Customer Requested Services - Electric"/>
    <s v="2DRIV21200"/>
    <s v="New Customer Requests - Electric"/>
    <n v="36163851.835053936"/>
    <n v="9756790"/>
    <n v="9448033.3200000003"/>
    <n v="8820900.862028202"/>
    <n v="935889.13797179796"/>
    <n v="37124294.052664801"/>
    <n v="10010467"/>
    <n v="27113827.052664801"/>
    <n v="38107334.272038527"/>
    <n v="10270739"/>
    <n v="27836595.272038527"/>
    <n v="39112423.180445954"/>
    <n v="10537778"/>
    <n v="28574645.180445954"/>
    <n v="40140094.654657558"/>
    <n v="10811760"/>
    <n v="29328334.654657558"/>
    <n v="11092866"/>
    <n v="113789291.29777864"/>
    <s v="Tada"/>
    <s v=" "/>
    <s v="N"/>
    <n v="0"/>
  </r>
  <r>
    <x v="0"/>
    <s v="Operations"/>
    <s v="R.10007"/>
    <s v="CAP-ELECTRIC NCC"/>
    <s v="R.10007.09"/>
    <s v="LINE EXTENSION"/>
    <s v="R.10007.09.01"/>
    <s v="COMMERCIAL/INDUSTRIAL"/>
    <s v="R.10007.09.01.02"/>
    <x v="473"/>
    <x v="0"/>
    <n v="4207"/>
    <s v="Jennifer R Tada"/>
    <x v="1"/>
    <s v="REL  SETC  //  OPER"/>
    <s v="1CORP20000"/>
    <x v="0"/>
    <s v="2CORP90000"/>
    <x v="0"/>
    <s v="3CORP90500"/>
    <x v="66"/>
    <s v="1DRIV21000"/>
    <s v="Customer Requested Services - Electric"/>
    <s v="2DRIV21200"/>
    <s v="New Customer Requests - Electric"/>
    <n v="0"/>
    <n v="3771"/>
    <n v="0"/>
    <n v="0"/>
    <n v="3771"/>
    <n v="0"/>
    <n v="0"/>
    <n v="0"/>
    <n v="0"/>
    <n v="0"/>
    <n v="0"/>
    <n v="0"/>
    <n v="0"/>
    <n v="0"/>
    <n v="0"/>
    <n v="0"/>
    <n v="0"/>
    <n v="0"/>
    <n v="3771"/>
    <n v="0"/>
    <s v=" "/>
    <s v="N"/>
    <n v="0"/>
  </r>
  <r>
    <x v="0"/>
    <s v="Operations"/>
    <s v="R.10007"/>
    <s v="CAP-ELECTRIC NCC"/>
    <s v="R.10007.09"/>
    <s v="LINE EXTENSION"/>
    <s v="R.10007.09.02"/>
    <s v="MULTI FAMILY"/>
    <s v="R.10007.09.02.01"/>
    <x v="474"/>
    <x v="0"/>
    <n v="4207"/>
    <s v="Jennifer R Tada"/>
    <x v="0"/>
    <s v="REL  SETC  //  OPER"/>
    <s v="1CORP20000"/>
    <x v="0"/>
    <s v="2CORP90000"/>
    <x v="0"/>
    <s v="3CORP90500"/>
    <x v="66"/>
    <s v="1DRIV21000"/>
    <s v="Customer Requested Services - Electric"/>
    <s v="2DRIV21200"/>
    <s v="New Customer Requests - Electric"/>
    <n v="0"/>
    <n v="1463970"/>
    <n v="1436165.37"/>
    <n v="1681981.8760666"/>
    <n v="-218011.87606659997"/>
    <n v="0"/>
    <n v="1502033"/>
    <n v="-1502033"/>
    <n v="0"/>
    <n v="1541086"/>
    <n v="-1541086"/>
    <n v="0"/>
    <n v="1581154"/>
    <n v="-1581154"/>
    <n v="0"/>
    <n v="1622264"/>
    <n v="-1622264"/>
    <n v="1664443"/>
    <n v="-6464548.8760666"/>
    <s v="Tada"/>
    <s v=" "/>
    <s v="N"/>
    <n v="0"/>
  </r>
  <r>
    <x v="0"/>
    <s v="Operations"/>
    <s v="R.10007"/>
    <s v="CAP-ELECTRIC NCC"/>
    <s v="R.10007.09"/>
    <s v="LINE EXTENSION"/>
    <s v="R.10007.09.02"/>
    <s v="MULTI FAMILY"/>
    <s v="R.10007.09.02.02"/>
    <x v="475"/>
    <x v="0"/>
    <n v="4207"/>
    <s v="Jennifer R Tada"/>
    <x v="1"/>
    <s v="REL  SETC  //  OPER"/>
    <s v="1CORP20000"/>
    <x v="0"/>
    <s v="2CORP90000"/>
    <x v="0"/>
    <s v="3CORP90500"/>
    <x v="66"/>
    <s v="1DRIV21000"/>
    <s v="Customer Requested Services - Electric"/>
    <s v="2DRIV21200"/>
    <s v="New Customer Requests - Electric"/>
    <n v="0"/>
    <n v="1081"/>
    <n v="0"/>
    <n v="0"/>
    <n v="1081"/>
    <n v="0"/>
    <n v="0"/>
    <n v="0"/>
    <n v="0"/>
    <n v="0"/>
    <n v="0"/>
    <n v="0"/>
    <n v="0"/>
    <n v="0"/>
    <n v="0"/>
    <n v="0"/>
    <n v="0"/>
    <n v="0"/>
    <n v="1081"/>
    <n v="0"/>
    <s v=" "/>
    <s v="N"/>
    <n v="0"/>
  </r>
  <r>
    <x v="0"/>
    <s v="Operations"/>
    <s v="R.10007"/>
    <s v="CAP-ELECTRIC NCC"/>
    <s v="R.10007.09"/>
    <s v="LINE EXTENSION"/>
    <s v="R.10007.09.03"/>
    <s v="RESIDENTIAL"/>
    <s v="R.10007.09.03.01"/>
    <x v="476"/>
    <x v="0"/>
    <n v="4207"/>
    <s v="Jennifer R Tada"/>
    <x v="0"/>
    <s v="REL  SETC  //  OPER"/>
    <s v="1CORP20000"/>
    <x v="0"/>
    <s v="2CORP90000"/>
    <x v="0"/>
    <s v="3CORP90500"/>
    <x v="66"/>
    <s v="1DRIV21000"/>
    <s v="Customer Requested Services - Electric"/>
    <s v="2DRIV21200"/>
    <s v="New Customer Requests - Electric"/>
    <n v="0"/>
    <n v="224902"/>
    <n v="456062.24"/>
    <n v="676103.5284499001"/>
    <n v="-451201.5284499001"/>
    <n v="0"/>
    <n v="230749"/>
    <n v="-230749"/>
    <n v="0"/>
    <n v="236749"/>
    <n v="-236749"/>
    <n v="0"/>
    <n v="242904"/>
    <n v="-242904"/>
    <n v="0"/>
    <n v="249220"/>
    <n v="-249220"/>
    <n v="255700"/>
    <n v="-1410823.5284499"/>
    <s v="Tada"/>
    <s v=" "/>
    <s v="N"/>
    <n v="0"/>
  </r>
  <r>
    <x v="0"/>
    <s v="Operations"/>
    <s v="R.10007"/>
    <s v="CAP-ELECTRIC NCC"/>
    <s v="R.10007.09"/>
    <s v="LINE EXTENSION"/>
    <s v="R.10007.09.03"/>
    <s v="RESIDENTIAL"/>
    <s v="R.10007.09.03.02"/>
    <x v="477"/>
    <x v="0"/>
    <n v="4207"/>
    <s v="Jennifer R Tada"/>
    <x v="0"/>
    <s v="REL  SETC  //  OPER"/>
    <s v="1CORP20000"/>
    <x v="0"/>
    <s v="2CORP90000"/>
    <x v="0"/>
    <s v="3CORP90500"/>
    <x v="66"/>
    <s v="1DRIV21000"/>
    <s v="Customer Requested Services - Electric"/>
    <s v="2DRIV21200"/>
    <s v="New Customer Requests - Electric"/>
    <n v="0"/>
    <n v="7369593"/>
    <n v="8113856.5599999996"/>
    <n v="9739727.1758331005"/>
    <n v="-2370134.1758331005"/>
    <n v="0"/>
    <n v="7561202"/>
    <n v="-7561202"/>
    <n v="0"/>
    <n v="7757794"/>
    <n v="-7757794"/>
    <n v="0"/>
    <n v="7959496"/>
    <n v="-7959496"/>
    <n v="0"/>
    <n v="8166443"/>
    <n v="-8166443"/>
    <n v="8378771"/>
    <n v="-33815069.175833099"/>
    <s v="Tada"/>
    <s v=" "/>
    <s v="N"/>
    <n v="0"/>
  </r>
  <r>
    <x v="0"/>
    <s v="Operations"/>
    <s v="R.10007"/>
    <s v="CAP-ELECTRIC NCC"/>
    <s v="R.10007.09"/>
    <s v="LINE EXTENSION"/>
    <s v="R.10007.09.03"/>
    <s v="RESIDENTIAL"/>
    <s v="R.10007.09.03.03"/>
    <x v="478"/>
    <x v="0"/>
    <n v="4207"/>
    <s v="Jennifer R Tada"/>
    <x v="0"/>
    <s v="REL  SETC  //  OPER"/>
    <s v="1CORP20000"/>
    <x v="0"/>
    <s v="2CORP90000"/>
    <x v="0"/>
    <s v="3CORP90500"/>
    <x v="66"/>
    <s v="1DRIV21000"/>
    <s v="Customer Requested Services - Electric"/>
    <s v="2DRIV21200"/>
    <s v="New Customer Requests - Electric"/>
    <n v="0"/>
    <n v="715607"/>
    <n v="504779.99"/>
    <n v="568771.90620770003"/>
    <n v="146835.09379229997"/>
    <n v="0"/>
    <n v="734213"/>
    <n v="-734213"/>
    <n v="0"/>
    <n v="753302"/>
    <n v="-753302"/>
    <n v="0"/>
    <n v="772888"/>
    <n v="-772888"/>
    <n v="0"/>
    <n v="792983"/>
    <n v="-792983"/>
    <n v="813601"/>
    <n v="-2906550.9062077003"/>
    <s v="Tada"/>
    <s v=" "/>
    <s v="N"/>
    <n v="0"/>
  </r>
  <r>
    <x v="0"/>
    <s v="Operations"/>
    <s v="R.10007"/>
    <s v="CAP-ELECTRIC NCC"/>
    <s v="R.10007.09"/>
    <s v="LINE EXTENSION"/>
    <s v="R.10007.09.03"/>
    <s v="RESIDENTIAL"/>
    <s v="R.10007.09.03.04"/>
    <x v="479"/>
    <x v="0"/>
    <n v="4207"/>
    <s v="Jennifer R Tada"/>
    <x v="1"/>
    <s v="REL  SETC  //  OPER"/>
    <s v="1CORP20000"/>
    <x v="0"/>
    <s v="2CORP90000"/>
    <x v="0"/>
    <s v="3CORP90500"/>
    <x v="66"/>
    <s v="1DRIV21000"/>
    <s v="Customer Requested Services - Electric"/>
    <s v="2DRIV21200"/>
    <s v="New Customer Requests - Electric"/>
    <n v="0"/>
    <n v="0"/>
    <n v="0"/>
    <n v="0"/>
    <n v="0"/>
    <n v="0"/>
    <n v="0"/>
    <n v="0"/>
    <n v="0"/>
    <n v="0"/>
    <n v="0"/>
    <n v="0"/>
    <n v="0"/>
    <n v="0"/>
    <n v="0"/>
    <n v="0"/>
    <n v="0"/>
    <n v="0"/>
    <n v="0"/>
    <n v="0"/>
    <s v=" "/>
    <s v="N"/>
    <n v="0"/>
  </r>
  <r>
    <x v="0"/>
    <s v="Operations"/>
    <s v="R.10007"/>
    <s v="CAP-ELECTRIC NCC"/>
    <s v="R.10007.09"/>
    <s v="LINE EXTENSION"/>
    <s v="R.10007.09.03"/>
    <s v="RESIDENTIAL"/>
    <s v="R.10007.09.03.05"/>
    <x v="480"/>
    <x v="0"/>
    <n v="4207"/>
    <s v="Jennifer R Tada"/>
    <x v="1"/>
    <s v="REL  SETC  //  OPER"/>
    <s v="1CORP20000"/>
    <x v="0"/>
    <s v="2CORP90000"/>
    <x v="0"/>
    <s v="3CORP90500"/>
    <x v="66"/>
    <s v="1DRIV21000"/>
    <s v="Customer Requested Services - Electric"/>
    <s v="2DRIV21200"/>
    <s v="New Customer Requests - Electric"/>
    <n v="0"/>
    <n v="127337"/>
    <n v="0"/>
    <n v="0"/>
    <n v="127337"/>
    <n v="0"/>
    <n v="0"/>
    <n v="0"/>
    <n v="0"/>
    <n v="0"/>
    <n v="0"/>
    <n v="0"/>
    <n v="0"/>
    <n v="0"/>
    <n v="0"/>
    <n v="0"/>
    <n v="0"/>
    <n v="0"/>
    <n v="127337"/>
    <n v="0"/>
    <s v=" "/>
    <s v="N"/>
    <n v="0"/>
  </r>
  <r>
    <x v="0"/>
    <s v="Operations"/>
    <s v="R.10007"/>
    <s v="CAP-ELECTRIC NCC"/>
    <s v="R.10007.09"/>
    <s v="LINE EXTENSION"/>
    <s v="R.10007.09.03"/>
    <s v="RESIDENTIAL"/>
    <s v="R.10007.09.03.06"/>
    <x v="481"/>
    <x v="0"/>
    <n v="4207"/>
    <s v="Jennifer R Tada"/>
    <x v="1"/>
    <s v="REL  SETC  //  OPER"/>
    <s v="1CORP20000"/>
    <x v="0"/>
    <s v="2CORP90000"/>
    <x v="0"/>
    <s v="3CORP90500"/>
    <x v="66"/>
    <s v="1DRIV21000"/>
    <s v="Customer Requested Services - Electric"/>
    <s v="2DRIV21200"/>
    <s v="New Customer Requests - Electric"/>
    <n v="0"/>
    <n v="0"/>
    <n v="0"/>
    <n v="0"/>
    <n v="0"/>
    <n v="0"/>
    <n v="0"/>
    <n v="0"/>
    <n v="0"/>
    <n v="0"/>
    <n v="0"/>
    <n v="0"/>
    <n v="0"/>
    <n v="0"/>
    <n v="0"/>
    <n v="0"/>
    <n v="0"/>
    <n v="0"/>
    <n v="0"/>
    <n v="0"/>
    <s v=" "/>
    <s v="N"/>
    <n v="0"/>
  </r>
  <r>
    <x v="0"/>
    <s v="Operations"/>
    <s v="R.10007"/>
    <s v="CAP-ELECTRIC NCC"/>
    <s v="R.10007.09"/>
    <s v="LINE EXTENSION"/>
    <s v="R.10007.09.04"/>
    <s v="SINGLE FAMILY"/>
    <s v="R.10007.09.04.01"/>
    <x v="482"/>
    <x v="0"/>
    <n v="4207"/>
    <s v="Jennifer R Tada"/>
    <x v="0"/>
    <s v="REL  SETC  //  OPER"/>
    <s v="1CORP20000"/>
    <x v="0"/>
    <s v="2CORP90000"/>
    <x v="0"/>
    <s v="3CORP90500"/>
    <x v="66"/>
    <s v="1DRIV21000"/>
    <s v="Customer Requested Services - Electric"/>
    <s v="2DRIV21200"/>
    <s v="New Customer Requests - Electric"/>
    <n v="0"/>
    <n v="8182228"/>
    <n v="7675337.7400000002"/>
    <n v="7292186.5546021992"/>
    <n v="890041.44539780077"/>
    <n v="0"/>
    <n v="8394966"/>
    <n v="-8394966"/>
    <n v="0"/>
    <n v="8613235"/>
    <n v="-8613235"/>
    <n v="0"/>
    <n v="8837179"/>
    <n v="-8837179"/>
    <n v="0"/>
    <n v="9066946"/>
    <n v="-9066946"/>
    <n v="9302686"/>
    <n v="-34022284.554602198"/>
    <s v="Tada"/>
    <s v=" "/>
    <s v="N"/>
    <n v="0"/>
  </r>
  <r>
    <x v="0"/>
    <s v="Operations"/>
    <s v="R.10007"/>
    <s v="CAP-ELECTRIC NCC"/>
    <s v="R.10007.09"/>
    <s v="LINE EXTENSION"/>
    <s v="R.10007.09.04"/>
    <s v="SINGLE FAMILY"/>
    <s v="R.10007.09.04.02"/>
    <x v="483"/>
    <x v="0"/>
    <n v="4207"/>
    <s v="Jennifer R Tada"/>
    <x v="1"/>
    <s v="REL  SETC  //  OPER"/>
    <s v="1CORP20000"/>
    <x v="0"/>
    <s v="2CORP90000"/>
    <x v="0"/>
    <s v="3CORP90500"/>
    <x v="66"/>
    <s v="1DRIV21000"/>
    <s v="Customer Requested Services - Electric"/>
    <s v="2DRIV21200"/>
    <s v="New Customer Requests - Electric"/>
    <n v="0"/>
    <n v="18690"/>
    <n v="0"/>
    <n v="0"/>
    <n v="18690"/>
    <n v="0"/>
    <n v="0"/>
    <n v="0"/>
    <n v="0"/>
    <n v="0"/>
    <n v="0"/>
    <n v="0"/>
    <n v="0"/>
    <n v="0"/>
    <n v="0"/>
    <n v="0"/>
    <n v="0"/>
    <n v="0"/>
    <n v="18690"/>
    <n v="0"/>
    <s v=" "/>
    <s v="N"/>
    <n v="0"/>
  </r>
  <r>
    <x v="0"/>
    <s v="Operations"/>
    <s v="R.10007"/>
    <s v="CAP-ELECTRIC NCC"/>
    <s v="R.10007.10"/>
    <s v="PORT OF SEATTLE FEEDER"/>
    <s v="R.10007.10.01"/>
    <s v="PORT OF SEATTLE FEEDER"/>
    <s v="R.10007.10.01.01"/>
    <x v="484"/>
    <x v="0"/>
    <n v="4022"/>
    <s v="Roque Bamba"/>
    <x v="0"/>
    <s v="REL  SETC  //  EXEC"/>
    <s v="1CORP20000"/>
    <x v="0"/>
    <s v="2CORP90000"/>
    <x v="0"/>
    <s v="3CORP90500"/>
    <x v="66"/>
    <s v="1DRIV21000"/>
    <s v="Customer Requested Services - Electric"/>
    <s v="2DRIV21000"/>
    <s v="Customer Reimbursed - Electric"/>
    <n v="0"/>
    <n v="0"/>
    <n v="811.47"/>
    <n v="811.47"/>
    <n v="-811.47"/>
    <n v="0"/>
    <n v="0"/>
    <n v="0"/>
    <n v="0"/>
    <n v="0"/>
    <n v="0"/>
    <n v="0"/>
    <n v="0"/>
    <n v="0"/>
    <n v="0"/>
    <n v="0"/>
    <n v="0"/>
    <n v="0"/>
    <n v="-811.47"/>
    <s v="Bamba"/>
    <s v=" "/>
    <s v="N"/>
    <n v="0"/>
  </r>
  <r>
    <x v="0"/>
    <s v="Operations"/>
    <s v="R.10007"/>
    <s v="CAP-ELECTRIC NCC"/>
    <s v="R.10007.11"/>
    <s v="PROJECTS CANCELLED"/>
    <s v="R.10007.11.01"/>
    <s v="PROJECTS CANCELLED"/>
    <s v="R.10007.11.01.01"/>
    <x v="485"/>
    <x v="0"/>
    <n v="4207"/>
    <s v="Jennifer R Tada"/>
    <x v="1"/>
    <s v="REL  SETC  //  OPER"/>
    <s v="1CORP20000"/>
    <x v="0"/>
    <s v="2CORP90000"/>
    <x v="0"/>
    <s v="3CORP90500"/>
    <x v="66"/>
    <s v="1DRIV21000"/>
    <s v="Customer Requested Services - Electric"/>
    <s v="2DRIV21000"/>
    <s v="Customer Reimbursed - Electric"/>
    <n v="0"/>
    <n v="0"/>
    <n v="0"/>
    <n v="0"/>
    <n v="0"/>
    <n v="0"/>
    <n v="0"/>
    <n v="0"/>
    <n v="0"/>
    <n v="0"/>
    <n v="0"/>
    <n v="0"/>
    <n v="0"/>
    <n v="0"/>
    <n v="0"/>
    <n v="0"/>
    <n v="0"/>
    <n v="0"/>
    <n v="0"/>
    <n v="0"/>
    <s v=" "/>
    <s v="N"/>
    <n v="0"/>
  </r>
  <r>
    <x v="0"/>
    <s v="Operations"/>
    <s v="R.10007"/>
    <s v="CAP-ELECTRIC NCC"/>
    <s v="R.10007.11"/>
    <s v="PROJECTS CANCELLED"/>
    <s v="R.10007.11.01"/>
    <s v="PROJECTS CANCELLED"/>
    <s v="R.10007.11.01.02"/>
    <x v="486"/>
    <x v="0"/>
    <n v="4207"/>
    <s v="Jennifer R Tada"/>
    <x v="1"/>
    <s v="REL  SETC  //  OPER"/>
    <s v="1CORP20000"/>
    <x v="0"/>
    <s v="2CORP90000"/>
    <x v="0"/>
    <s v="3CORP93000"/>
    <x v="0"/>
    <s v="1DRIV11000"/>
    <s v="Reliability - Electric"/>
    <s v="2DRIV11400"/>
    <s v="Electric Operations"/>
    <n v="0"/>
    <n v="330642"/>
    <n v="0"/>
    <n v="0"/>
    <n v="330642"/>
    <n v="0"/>
    <n v="0"/>
    <n v="0"/>
    <n v="0"/>
    <n v="0"/>
    <n v="0"/>
    <n v="0"/>
    <n v="0"/>
    <n v="0"/>
    <n v="0"/>
    <n v="0"/>
    <n v="0"/>
    <n v="0"/>
    <n v="330642"/>
    <n v="0"/>
    <s v=" "/>
    <s v="N"/>
    <n v="0"/>
  </r>
  <r>
    <x v="0"/>
    <s v="Operations"/>
    <s v="R.10008"/>
    <s v="CAP-ELECTRIC RELOCATIONS/CONVERSIONS"/>
    <s v="R.10008.01"/>
    <s v="CUSTOMER-DRIVEN RELOCATIONS/CONVERSIONS"/>
    <s v="R.10008.01.01"/>
    <s v="CUSTOMER-DRIVEN RELOCATIONS/CONVERSIONS"/>
    <s v="R.10008.01.01.01"/>
    <x v="487"/>
    <x v="0"/>
    <n v="4207"/>
    <s v="Jennifer R Tada"/>
    <x v="0"/>
    <s v="REL  SETC  //  OPER"/>
    <s v="1CORP20000"/>
    <x v="0"/>
    <s v="2CORP90000"/>
    <x v="0"/>
    <s v="3CORP95000"/>
    <x v="70"/>
    <s v="1DRIV21000"/>
    <s v="Customer Requested Services - Electric"/>
    <s v="2DRIV21300"/>
    <s v="Public Improvement - Electric"/>
    <n v="0"/>
    <n v="0"/>
    <n v="3397.68"/>
    <n v="-108271.45"/>
    <n v="108271.45"/>
    <n v="0"/>
    <n v="0"/>
    <n v="0"/>
    <n v="0"/>
    <n v="0"/>
    <n v="0"/>
    <n v="0"/>
    <n v="0"/>
    <n v="0"/>
    <n v="0"/>
    <n v="0"/>
    <n v="0"/>
    <n v="0"/>
    <n v="108271.45"/>
    <s v="Tada"/>
    <s v=" "/>
    <s v="N"/>
    <n v="0"/>
  </r>
  <r>
    <x v="0"/>
    <s v="Operations"/>
    <s v="R.10008"/>
    <s v="CAP-ELECTRIC RELOCATIONS/CONVERSIONS"/>
    <s v="R.10008.01"/>
    <s v="CUSTOMER-DRIVEN RELOCATIONS/CONVERSIONS"/>
    <s v="R.10008.01.01"/>
    <s v="CUSTOMER-DRIVEN RELOCATIONS/CONVERSIONS"/>
    <s v="R.10008.01.01.02"/>
    <x v="488"/>
    <x v="0"/>
    <n v="4207"/>
    <s v="Jennifer R Tada"/>
    <x v="0"/>
    <s v="REL  SETC  //  OPER"/>
    <s v="1CORP20000"/>
    <x v="0"/>
    <s v="2CORP90000"/>
    <x v="0"/>
    <s v="3CORP95000"/>
    <x v="70"/>
    <s v="1DRIV21000"/>
    <s v="Customer Requested Services - Electric"/>
    <s v="2DRIV21300"/>
    <s v="Public Improvement - Electric"/>
    <n v="14299307.672128145"/>
    <n v="14299308"/>
    <n v="5318148.0599999996"/>
    <n v="4188532.1859293999"/>
    <n v="10110775.814070601"/>
    <n v="14247986.078325529"/>
    <n v="5387727"/>
    <n v="8860259.0783255287"/>
    <n v="14658401.355773287"/>
    <n v="5533956"/>
    <n v="9124445.3557732869"/>
    <n v="15081128.421535281"/>
    <n v="5687516"/>
    <n v="9393612.4215352815"/>
    <n v="15516314.679450687"/>
    <n v="5845337"/>
    <n v="9670977.679450687"/>
    <n v="6011174"/>
    <n v="47160070.349155381"/>
    <s v="Tada"/>
    <s v=" "/>
    <s v="N"/>
    <n v="0"/>
  </r>
  <r>
    <x v="0"/>
    <s v="Operations"/>
    <s v="R.10008"/>
    <s v="CAP-ELECTRIC RELOCATIONS/CONVERSIONS"/>
    <s v="R.10008.01"/>
    <s v="CUSTOMER-DRIVEN RELOCATIONS/CONVERSIONS"/>
    <s v="R.10008.01.01"/>
    <s v="CUSTOMER-DRIVEN RELOCATIONS/CONVERSIONS"/>
    <s v="R.10008.01.01.03"/>
    <x v="489"/>
    <x v="0"/>
    <n v="4207"/>
    <s v="Jennifer R Tada"/>
    <x v="1"/>
    <s v="REL  SETC  //  OPER"/>
    <s v="1CORP20000"/>
    <x v="0"/>
    <s v="2CORP90000"/>
    <x v="0"/>
    <s v="3CORP91000"/>
    <x v="75"/>
    <s v="1DRIV21000"/>
    <s v="Customer Requested Services - Electric"/>
    <s v="2DRIV21300"/>
    <s v="Public Improvement - Electric"/>
    <n v="0"/>
    <n v="0"/>
    <n v="0"/>
    <n v="0"/>
    <n v="0"/>
    <n v="0"/>
    <n v="0"/>
    <n v="0"/>
    <n v="0"/>
    <n v="0"/>
    <n v="0"/>
    <n v="0"/>
    <n v="0"/>
    <n v="0"/>
    <n v="0"/>
    <n v="0"/>
    <n v="0"/>
    <n v="0"/>
    <n v="0"/>
    <n v="0"/>
    <s v=" "/>
    <s v="N"/>
    <n v="0"/>
  </r>
  <r>
    <x v="0"/>
    <s v="Operations"/>
    <s v="R.10008"/>
    <s v="CAP-ELECTRIC RELOCATIONS/CONVERSIONS"/>
    <s v="R.10008.01"/>
    <s v="CUSTOMER-DRIVEN RELOCATIONS/CONVERSIONS"/>
    <s v="R.10008.01.01"/>
    <s v="CUSTOMER-DRIVEN RELOCATIONS/CONVERSIONS"/>
    <s v="R.10008.01.01.04"/>
    <x v="490"/>
    <x v="0"/>
    <n v="4207"/>
    <s v="Jennifer R Tada"/>
    <x v="1"/>
    <s v="REL  SETC  //  OPER"/>
    <s v="1CORP20000"/>
    <x v="0"/>
    <s v="2CORP90000"/>
    <x v="0"/>
    <s v="3CORP95000"/>
    <x v="70"/>
    <s v="1DRIV21000"/>
    <s v="Customer Requested Services - Electric"/>
    <s v="2DRIV21300"/>
    <s v="Public Improvement - Electric"/>
    <n v="0"/>
    <n v="184098"/>
    <n v="0"/>
    <n v="0"/>
    <n v="184098"/>
    <n v="0"/>
    <n v="0"/>
    <n v="0"/>
    <n v="0"/>
    <n v="0"/>
    <n v="0"/>
    <n v="0"/>
    <n v="0"/>
    <n v="0"/>
    <n v="0"/>
    <n v="0"/>
    <n v="0"/>
    <n v="0"/>
    <n v="184098"/>
    <n v="0"/>
    <s v=" "/>
    <s v="N"/>
    <n v="0"/>
  </r>
  <r>
    <x v="0"/>
    <s v="Operations"/>
    <s v="R.10008"/>
    <s v="CAP-ELECTRIC RELOCATIONS/CONVERSIONS"/>
    <s v="R.10008.02"/>
    <s v="FRANCHISE ACQUISITION"/>
    <s v="R.10008.02.01"/>
    <s v="FRANCHISE ACQUISITION"/>
    <s v="R.10008.02.01.01"/>
    <x v="491"/>
    <x v="0"/>
    <n v="4215"/>
    <s v="Andrew G Markos"/>
    <x v="0"/>
    <s v="REL  SETC  //  OPER"/>
    <s v="1CORP20000"/>
    <x v="0"/>
    <s v="2CORP90000"/>
    <x v="0"/>
    <s v="3CORP95000"/>
    <x v="70"/>
    <s v="1DRIV21000"/>
    <s v="Customer Requested Services - Electric"/>
    <s v="2DRIV21300"/>
    <s v="Public Improvement - Electric"/>
    <n v="0"/>
    <n v="102000"/>
    <n v="93756.87"/>
    <n v="122380.38880000002"/>
    <n v="-20380.388800000015"/>
    <n v="0"/>
    <n v="0"/>
    <n v="0"/>
    <n v="0"/>
    <n v="0"/>
    <n v="0"/>
    <n v="0"/>
    <n v="0"/>
    <n v="0"/>
    <n v="0"/>
    <n v="0"/>
    <n v="0"/>
    <n v="0"/>
    <n v="-20380.388800000015"/>
    <s v="Markos"/>
    <s v=" "/>
    <s v="N"/>
    <n v="0"/>
  </r>
  <r>
    <x v="0"/>
    <s v="Operations"/>
    <s v="R.10008"/>
    <s v="CAP-ELECTRIC RELOCATIONS/CONVERSIONS"/>
    <s v="R.10008.03"/>
    <s v="PI-DRIVEN ELEC RELOCATIONS/CONVERSIONS"/>
    <s v="R.10008.03.01"/>
    <s v="PI-DRIVEN ELEC RELOCATIONS/CONVERSIONS"/>
    <s v="R.10008.03.01.01"/>
    <x v="492"/>
    <x v="0"/>
    <n v="4207"/>
    <s v="Jennifer R Tada"/>
    <x v="0"/>
    <s v="REL  SETC  //  OPER"/>
    <s v="1CORP20000"/>
    <x v="0"/>
    <s v="2CORP90000"/>
    <x v="0"/>
    <s v="3CORP95000"/>
    <x v="70"/>
    <s v="1DRIV21000"/>
    <s v="Customer Requested Services - Electric"/>
    <s v="2DRIV21300"/>
    <s v="Public Improvement - Electric"/>
    <n v="0"/>
    <n v="0"/>
    <n v="9372879.9000000004"/>
    <n v="8458169.7098375"/>
    <n v="-8458169.7098375"/>
    <n v="0"/>
    <n v="3698094"/>
    <n v="-3698094"/>
    <n v="0"/>
    <n v="3961311"/>
    <n v="-3961311"/>
    <n v="0"/>
    <n v="3737725"/>
    <n v="-3737725"/>
    <n v="0"/>
    <n v="4021809"/>
    <n v="-4021809"/>
    <n v="4320322"/>
    <n v="-23877108.7098375"/>
    <s v="Tada"/>
    <s v=" CAK - adjusted down to keep  bottom line.  Initial adders may be incorrect due to double counting.  Tada suggest go with original so I'm just making some swags and where to reduce from the initial proposed"/>
    <s v="N"/>
    <n v="0"/>
  </r>
  <r>
    <x v="0"/>
    <s v="Operations"/>
    <s v="R.10008"/>
    <s v="CAP-ELECTRIC RELOCATIONS/CONVERSIONS"/>
    <s v="R.10008.03"/>
    <s v="PI-DRIVEN ELEC RELOCATIONS/CONVERSIONS"/>
    <s v="R.10008.03.01"/>
    <s v="PI-DRIVEN ELEC RELOCATIONS/CONVERSIONS"/>
    <s v="R.10008.03.01.02"/>
    <x v="493"/>
    <x v="0"/>
    <n v="4022"/>
    <s v="Roque Bamba"/>
    <x v="0"/>
    <s v="REL  SETC  //  NOPH"/>
    <s v="1CORP20000"/>
    <x v="0"/>
    <s v="2CORP90000"/>
    <x v="0"/>
    <s v="3CORP95000"/>
    <x v="70"/>
    <s v="1DRIV21000"/>
    <s v="Customer Requested Services - Electric"/>
    <s v="2DRIV21300"/>
    <s v="Public Improvement - Electric"/>
    <n v="0"/>
    <n v="0"/>
    <n v="0"/>
    <n v="0"/>
    <n v="0"/>
    <n v="0"/>
    <n v="0"/>
    <n v="0"/>
    <n v="0"/>
    <n v="0"/>
    <n v="0"/>
    <n v="0"/>
    <n v="0"/>
    <n v="0"/>
    <n v="0"/>
    <n v="0"/>
    <n v="0"/>
    <n v="0"/>
    <n v="0"/>
    <s v="Bamba"/>
    <s v=" "/>
    <s v="N"/>
    <n v="0"/>
  </r>
  <r>
    <x v="0"/>
    <s v="Operations"/>
    <s v="R.10008"/>
    <s v="CAP-ELECTRIC RELOCATIONS/CONVERSIONS"/>
    <s v="R.10008.03"/>
    <s v="PI-DRIVEN ELEC RELOCATIONS/CONVERSIONS"/>
    <s v="R.10008.03.01"/>
    <s v="PI-DRIVEN ELEC RELOCATIONS/CONVERSIONS"/>
    <s v="R.10008.03.01.03"/>
    <x v="494"/>
    <x v="0"/>
    <n v="4207"/>
    <s v="Jennifer R Tada"/>
    <x v="0"/>
    <s v="REL  SETC  //  OPER"/>
    <s v="1CORP20000"/>
    <x v="0"/>
    <s v="2CORP90000"/>
    <x v="0"/>
    <s v="3CORP95000"/>
    <x v="70"/>
    <s v="1DRIV21000"/>
    <s v="Customer Requested Services - Electric"/>
    <s v="2DRIV21300"/>
    <s v="Public Improvement - Electric"/>
    <n v="0"/>
    <n v="1613524"/>
    <n v="8860696.9000000004"/>
    <n v="8460013.9230403006"/>
    <n v="-6846489.9230403006"/>
    <n v="0"/>
    <n v="3144866"/>
    <n v="-3144866"/>
    <n v="0"/>
    <n v="3393069"/>
    <n v="-3393069"/>
    <n v="0"/>
    <n v="3153714"/>
    <n v="-3153714"/>
    <n v="0"/>
    <n v="3421592"/>
    <n v="-3421592"/>
    <n v="3703077"/>
    <n v="-19959730.923040301"/>
    <s v="Tada"/>
    <s v=" CAK - adjusted down to keep  bottom line.  Initial adders may be incorrect due to double counting.  Tada suggest go with original so I'm just making some swags and where to reduce from the initial proposed; Need a basis for sig increase"/>
    <s v="N"/>
    <n v="0"/>
  </r>
  <r>
    <x v="0"/>
    <s v="Operations"/>
    <s v="R.10008"/>
    <s v="CAP-ELECTRIC RELOCATIONS/CONVERSIONS"/>
    <s v="R.10008.03"/>
    <s v="PI-DRIVEN ELEC RELOCATIONS/CONVERSIONS"/>
    <s v="R.10008.03.01"/>
    <s v="PI-DRIVEN ELEC RELOCATIONS/CONVERSIONS"/>
    <s v="R.10008.03.01.04"/>
    <x v="495"/>
    <x v="0"/>
    <n v="4207"/>
    <s v="Jennifer R Tada"/>
    <x v="0"/>
    <s v="REL  SETC  //  OPER"/>
    <s v="1CORP20000"/>
    <x v="0"/>
    <s v="2CORP90000"/>
    <x v="0"/>
    <s v="3CORP95000"/>
    <x v="70"/>
    <s v="1DRIV21000"/>
    <s v="Customer Requested Services - Electric"/>
    <s v="2DRIV21300"/>
    <s v="Public Improvement - Electric"/>
    <n v="0"/>
    <n v="0"/>
    <n v="23299.63"/>
    <n v="269562.18"/>
    <n v="-269562.18"/>
    <n v="0"/>
    <n v="457799"/>
    <n v="-457799"/>
    <n v="0"/>
    <n v="470255"/>
    <n v="-470255"/>
    <n v="0"/>
    <n v="483273"/>
    <n v="-483273"/>
    <n v="0"/>
    <n v="496683"/>
    <n v="-496683"/>
    <n v="510774"/>
    <n v="-2177572.1800000002"/>
    <s v="Tada"/>
    <s v=" "/>
    <s v="N"/>
    <n v="0"/>
  </r>
  <r>
    <x v="0"/>
    <s v="Operations"/>
    <s v="R.10008"/>
    <s v="CAP-ELECTRIC RELOCATIONS/CONVERSIONS"/>
    <s v="R.10008.03"/>
    <s v="PI-DRIVEN ELEC RELOCATIONS/CONVERSIONS"/>
    <s v="R.10008.03.01"/>
    <s v="PI-DRIVEN ELEC RELOCATIONS/CONVERSIONS"/>
    <s v="R.10008.03.01.05"/>
    <x v="496"/>
    <x v="0"/>
    <n v="4207"/>
    <s v="Jennifer R Tada"/>
    <x v="0"/>
    <s v="REL  SETC  //  OPER"/>
    <s v="1CORP20000"/>
    <x v="0"/>
    <s v="2CORP90000"/>
    <x v="0"/>
    <s v="3CORP95000"/>
    <x v="70"/>
    <s v="1DRIV21000"/>
    <s v="Customer Requested Services - Electric"/>
    <s v="2DRIV21300"/>
    <s v="Public Improvement - Electric"/>
    <n v="2305033.8935630298"/>
    <n v="691510"/>
    <n v="4260193.3099999996"/>
    <n v="2171556.9761454002"/>
    <n v="-1480046.9761454002"/>
    <n v="2368422.3256360185"/>
    <n v="3927922"/>
    <n v="-1559499.6743639815"/>
    <n v="2433553.9395910092"/>
    <n v="3733364"/>
    <n v="-1299810.0604089908"/>
    <n v="2500476.6729297619"/>
    <n v="4519377"/>
    <n v="-2018900.3270702381"/>
    <n v="2569239.7814353304"/>
    <n v="4300133"/>
    <n v="-1730893.2185646696"/>
    <n v="4082774"/>
    <n v="-8089150.2565532792"/>
    <s v="Tada"/>
    <s v=" CAK - adjusted down to keep  bottom line.  Initial adders may be incorrect due to double counting.  Tada suggest go with original so I'm just making some swags and where to reduce from the initial proposed"/>
    <s v="N"/>
    <n v="0"/>
  </r>
  <r>
    <x v="0"/>
    <s v="Operations"/>
    <s v="R.10008"/>
    <s v="CAP-ELECTRIC RELOCATIONS/CONVERSIONS"/>
    <s v="R.10008.03"/>
    <s v="PI-DRIVEN ELEC RELOCATIONS/CONVERSIONS"/>
    <s v="R.10008.03.01"/>
    <s v="PI-DRIVEN ELEC RELOCATIONS/CONVERSIONS"/>
    <s v="R.10008.03.01.06"/>
    <x v="497"/>
    <x v="0"/>
    <n v="4207"/>
    <s v="Jennifer R Tada"/>
    <x v="1"/>
    <s v="REL  SETC  //  OPER"/>
    <s v="1CORP20000"/>
    <x v="0"/>
    <s v="2CORP90000"/>
    <x v="0"/>
    <s v="3CORP95000"/>
    <x v="70"/>
    <s v="1DRIV21000"/>
    <s v="Customer Requested Services - Electric"/>
    <s v="2DRIV21300"/>
    <s v="Public Improvement - Electric"/>
    <n v="0"/>
    <n v="174491"/>
    <n v="0"/>
    <n v="0"/>
    <n v="174491"/>
    <n v="0"/>
    <n v="0"/>
    <n v="0"/>
    <n v="0"/>
    <n v="0"/>
    <n v="0"/>
    <n v="0"/>
    <n v="0"/>
    <n v="0"/>
    <n v="0"/>
    <n v="0"/>
    <n v="0"/>
    <n v="0"/>
    <n v="174491"/>
    <n v="0"/>
    <s v=" "/>
    <s v="N"/>
    <n v="0"/>
  </r>
  <r>
    <x v="0"/>
    <s v="Operations"/>
    <s v="R.10008"/>
    <s v="CAP-ELECTRIC RELOCATIONS/CONVERSIONS"/>
    <s v="R.10008.03"/>
    <s v="PI-DRIVEN ELEC RELOCATIONS/CONVERSIONS"/>
    <s v="R.10008.03.01"/>
    <s v="PI-DRIVEN ELEC RELOCATIONS/CONVERSIONS"/>
    <s v="R.10008.03.01.07"/>
    <x v="498"/>
    <x v="0"/>
    <n v="4022"/>
    <s v="Roque Bamba"/>
    <x v="1"/>
    <s v="REL  SETC  //  NOPH"/>
    <s v="1CORP20000"/>
    <x v="0"/>
    <s v="2CORP90000"/>
    <x v="0"/>
    <s v="3CORP95000"/>
    <x v="70"/>
    <s v="1DRIV21000"/>
    <s v="Customer Requested Services - Electric"/>
    <s v="2DRIV21300"/>
    <s v="Public Improvement - Electric"/>
    <n v="0"/>
    <n v="0"/>
    <n v="0"/>
    <n v="0"/>
    <n v="0"/>
    <n v="0"/>
    <n v="0"/>
    <n v="0"/>
    <n v="0"/>
    <n v="0"/>
    <n v="0"/>
    <n v="0"/>
    <n v="0"/>
    <n v="0"/>
    <n v="0"/>
    <n v="0"/>
    <n v="0"/>
    <n v="0"/>
    <n v="0"/>
    <n v="0"/>
    <s v=" "/>
    <s v="N"/>
    <n v="0"/>
  </r>
  <r>
    <x v="0"/>
    <s v="Operations"/>
    <s v="R.10008"/>
    <s v="CAP-ELECTRIC RELOCATIONS/CONVERSIONS"/>
    <s v="R.10008.03"/>
    <s v="PI-DRIVEN ELEC RELOCATIONS/CONVERSIONS"/>
    <s v="R.10008.03.01"/>
    <s v="PI-DRIVEN ELEC RELOCATIONS/CONVERSIONS"/>
    <s v="R.10008.03.01.08"/>
    <x v="499"/>
    <x v="0"/>
    <n v="4207"/>
    <s v="Jennifer R Tada"/>
    <x v="1"/>
    <s v="REL  SETC  //  OPER"/>
    <s v="1CORP20000"/>
    <x v="0"/>
    <s v="2CORP90000"/>
    <x v="0"/>
    <s v="3CORP95000"/>
    <x v="70"/>
    <s v="1DRIV21000"/>
    <s v="Customer Requested Services - Electric"/>
    <s v="2DRIV21300"/>
    <s v="Public Improvement - Electric"/>
    <n v="0"/>
    <n v="208409"/>
    <n v="0"/>
    <n v="0"/>
    <n v="208409"/>
    <n v="0"/>
    <n v="0"/>
    <n v="0"/>
    <n v="0"/>
    <n v="0"/>
    <n v="0"/>
    <n v="0"/>
    <n v="0"/>
    <n v="0"/>
    <n v="0"/>
    <n v="0"/>
    <n v="0"/>
    <n v="0"/>
    <n v="208409"/>
    <n v="0"/>
    <s v=" "/>
    <s v="N"/>
    <n v="0"/>
  </r>
  <r>
    <x v="0"/>
    <s v="Operations"/>
    <s v="R.10008"/>
    <s v="CAP-ELECTRIC RELOCATIONS/CONVERSIONS"/>
    <s v="R.10008.03"/>
    <s v="PI-DRIVEN ELEC RELOCATIONS/CONVERSIONS"/>
    <s v="R.10008.03.01"/>
    <s v="PI-DRIVEN ELEC RELOCATIONS/CONVERSIONS"/>
    <s v="R.10008.03.01.09"/>
    <x v="500"/>
    <x v="0"/>
    <n v="4207"/>
    <s v="Jennifer R Tada"/>
    <x v="1"/>
    <s v="REL  SETC  //  OPER"/>
    <s v="1CORP20000"/>
    <x v="0"/>
    <s v="2CORP90000"/>
    <x v="0"/>
    <s v="3CORP95000"/>
    <x v="70"/>
    <s v="1DRIV21000"/>
    <s v="Customer Requested Services - Electric"/>
    <s v="2DRIV21300"/>
    <s v="Public Improvement - Electric"/>
    <n v="0"/>
    <n v="0"/>
    <n v="0"/>
    <n v="0"/>
    <n v="0"/>
    <n v="0"/>
    <n v="0"/>
    <n v="0"/>
    <n v="0"/>
    <n v="0"/>
    <n v="0"/>
    <n v="0"/>
    <n v="0"/>
    <n v="0"/>
    <n v="0"/>
    <n v="0"/>
    <n v="0"/>
    <n v="0"/>
    <n v="0"/>
    <n v="0"/>
    <s v=" "/>
    <s v="N"/>
    <n v="0"/>
  </r>
  <r>
    <x v="0"/>
    <s v="Operations"/>
    <s v="R.10008"/>
    <s v="CAP-ELECTRIC RELOCATIONS/CONVERSIONS"/>
    <s v="R.10008.03"/>
    <s v="PI-DRIVEN ELEC RELOCATIONS/CONVERSIONS"/>
    <s v="R.10008.03.01"/>
    <s v="PI-DRIVEN ELEC RELOCATIONS/CONVERSIONS"/>
    <s v="R.10008.03.01.10"/>
    <x v="501"/>
    <x v="0"/>
    <n v="4207"/>
    <s v="Jennifer R Tada"/>
    <x v="1"/>
    <s v="REL  SETC  //  OPER"/>
    <s v="1CORP20000"/>
    <x v="0"/>
    <s v="2CORP90000"/>
    <x v="0"/>
    <s v="3CORP95000"/>
    <x v="70"/>
    <s v="1DRIV21000"/>
    <s v="Customer Requested Services - Electric"/>
    <s v="2DRIV21300"/>
    <s v="Public Improvement - Electric"/>
    <n v="0"/>
    <n v="98456"/>
    <n v="0"/>
    <n v="0"/>
    <n v="98456"/>
    <n v="0"/>
    <n v="0"/>
    <n v="0"/>
    <n v="0"/>
    <n v="0"/>
    <n v="0"/>
    <n v="0"/>
    <n v="0"/>
    <n v="0"/>
    <n v="0"/>
    <n v="0"/>
    <n v="0"/>
    <n v="0"/>
    <n v="98456"/>
    <n v="0"/>
    <s v=" "/>
    <s v="N"/>
    <n v="0"/>
  </r>
  <r>
    <x v="0"/>
    <s v="Operations"/>
    <s v="R.10008"/>
    <s v="CAP-ELECTRIC RELOCATIONS/CONVERSIONS"/>
    <s v="R.10008.03"/>
    <s v="PI-DRIVEN ELEC RELOCATIONS/CONVERSIONS"/>
    <s v="R.10008.03.01"/>
    <s v="PI-DRIVEN ELEC RELOCATIONS/CONVERSIONS"/>
    <s v="R.10008.03.01.11"/>
    <x v="502"/>
    <x v="0"/>
    <n v="4207"/>
    <s v="Jennifer R Tada"/>
    <x v="1"/>
    <s v="REL  SETC  //  OPER"/>
    <s v="1CORP20000"/>
    <x v="0"/>
    <s v="2CORP90000"/>
    <x v="0"/>
    <s v="3CORP95000"/>
    <x v="70"/>
    <s v="1DRIV21000"/>
    <s v="Customer Requested Services - Electric"/>
    <s v="2DRIV21300"/>
    <s v="Public Improvement - Electric"/>
    <n v="0"/>
    <n v="0"/>
    <n v="0"/>
    <n v="0"/>
    <n v="0"/>
    <n v="0"/>
    <n v="0"/>
    <n v="0"/>
    <n v="0"/>
    <n v="0"/>
    <n v="0"/>
    <n v="0"/>
    <n v="0"/>
    <n v="0"/>
    <n v="0"/>
    <n v="0"/>
    <n v="0"/>
    <n v="0"/>
    <n v="0"/>
    <n v="0"/>
    <s v=" "/>
    <s v="N"/>
    <n v="0"/>
  </r>
  <r>
    <x v="0"/>
    <s v="Operations"/>
    <s v="R.10008"/>
    <s v="CAP-ELECTRIC RELOCATIONS/CONVERSIONS"/>
    <s v="R.10008.04"/>
    <s v="SNOQUALMIE TRANSMISSION LINE RELOCATE"/>
    <s v="R.10008.04.01"/>
    <s v="SNOQUALMIE TRANSMISSION LINE RELOCATE"/>
    <s v="R.10008.04.01.01"/>
    <x v="503"/>
    <x v="0"/>
    <n v="4022"/>
    <s v="Roque Bamba"/>
    <x v="0"/>
    <s v="REL  SETC  //  EXEC"/>
    <s v="1CORP20000"/>
    <x v="0"/>
    <s v="2CORP90000"/>
    <x v="0"/>
    <s v="3CORP94500"/>
    <x v="74"/>
    <s v="1DRIV11000"/>
    <s v="Reliability - Electric"/>
    <s v="2DRIV11500"/>
    <s v="Reduce Electric Outages/Customer Interuptions"/>
    <n v="0"/>
    <n v="0"/>
    <n v="0"/>
    <n v="0"/>
    <n v="0"/>
    <n v="0"/>
    <n v="0"/>
    <n v="0"/>
    <n v="0"/>
    <n v="0"/>
    <n v="0"/>
    <n v="0"/>
    <n v="0"/>
    <n v="0"/>
    <n v="0"/>
    <n v="0"/>
    <n v="0"/>
    <n v="0"/>
    <n v="0"/>
    <s v="Nedrud"/>
    <s v=" "/>
    <s v="N"/>
    <n v="0"/>
  </r>
  <r>
    <x v="0"/>
    <s v="Operations"/>
    <s v="R.10008"/>
    <s v="CAP-ELECTRIC RELOCATIONS/CONVERSIONS"/>
    <s v="R.10008.05"/>
    <s v="SOUND TRANSIT PROGRAM"/>
    <s v="R.10008.05.01"/>
    <s v="SOUND TRANSIT PROGRAM"/>
    <s v="R.10008.05.01.01"/>
    <x v="504"/>
    <x v="0"/>
    <n v="4022"/>
    <s v="Roque Bamba"/>
    <x v="0"/>
    <s v="REL  SETC  //  EXEC"/>
    <s v="1CORP20000"/>
    <x v="0"/>
    <s v="2CORP90000"/>
    <x v="0"/>
    <s v="3CORP95000"/>
    <x v="70"/>
    <s v="1DRIV21000"/>
    <s v="Customer Requested Services - Electric"/>
    <s v="2DRIV21300"/>
    <s v="Public Improvement - Electric"/>
    <n v="1561119.3782500001"/>
    <n v="404537"/>
    <n v="-1085417.83"/>
    <n v="-1314012.6498631001"/>
    <n v="1718549.6498631001"/>
    <n v="1593723.2873886731"/>
    <n v="1593723.2873886731"/>
    <n v="0"/>
    <n v="1641689.7164265844"/>
    <n v="1641689.7164265844"/>
    <n v="0"/>
    <n v="1691203.4496270092"/>
    <n v="1691203.4496270092"/>
    <n v="0"/>
    <n v="1742264.486989947"/>
    <n v="1742264.486989947"/>
    <n v="0"/>
    <n v="1794532.4215996454"/>
    <n v="1718549.6498631001"/>
    <s v="Bamba"/>
    <s v=" "/>
    <s v="N"/>
    <n v="0"/>
  </r>
  <r>
    <x v="0"/>
    <s v="Operations"/>
    <s v="R.10008"/>
    <s v="CAP-ELECTRIC RELOCATIONS/CONVERSIONS"/>
    <s v="R.10008.05"/>
    <s v="SOUND TRANSIT PROGRAM"/>
    <s v="R.10008.05.01"/>
    <s v="SOUND TRANSIT PROGRAM"/>
    <s v="R.10008.05.01.02"/>
    <x v="505"/>
    <x v="0"/>
    <n v="4022"/>
    <s v="Roque Bamba"/>
    <x v="0"/>
    <s v="REL  SETC  //  EXEC"/>
    <s v="1CORP20000"/>
    <x v="0"/>
    <s v="2CORP90000"/>
    <x v="0"/>
    <s v="3CORP95000"/>
    <x v="70"/>
    <s v="1DRIV21000"/>
    <s v="Customer Requested Services - Electric"/>
    <s v="2DRIV21300"/>
    <s v="Public Improvement - Electric"/>
    <n v="0"/>
    <n v="1156582"/>
    <n v="1485970.14"/>
    <n v="1431790.0817439999"/>
    <n v="-275208.08174399985"/>
    <n v="0"/>
    <n v="0"/>
    <n v="0"/>
    <n v="0"/>
    <n v="0"/>
    <n v="0"/>
    <n v="0"/>
    <n v="0"/>
    <n v="0"/>
    <n v="0"/>
    <n v="0"/>
    <n v="0"/>
    <n v="0"/>
    <n v="-275208.08174399985"/>
    <s v="Bamba"/>
    <s v=" "/>
    <s v="N"/>
    <n v="0"/>
  </r>
  <r>
    <x v="0"/>
    <s v="Operations"/>
    <s v="R.10008"/>
    <s v="CAP-ELECTRIC RELOCATIONS/CONVERSIONS"/>
    <s v="R.10008.05"/>
    <s v="SOUND TRANSIT PROGRAM"/>
    <s v="R.10008.05.01"/>
    <s v="SOUND TRANSIT PROGRAM"/>
    <s v="R.10008.05.01.03"/>
    <x v="506"/>
    <x v="0"/>
    <n v="4022"/>
    <s v="Roque Bamba"/>
    <x v="0"/>
    <s v="REL  SETC  //  OPER"/>
    <s v="1CORP20000"/>
    <x v="0"/>
    <s v="2CORP90000"/>
    <x v="0"/>
    <s v="3CORP95000"/>
    <x v="70"/>
    <s v="1DRIV21000"/>
    <s v="Customer Requested Services - Electric"/>
    <s v="2DRIV21300"/>
    <s v="Public Improvement - Electric"/>
    <n v="0"/>
    <n v="0"/>
    <n v="192014.1"/>
    <n v="98168.21"/>
    <n v="-98168.21"/>
    <n v="0"/>
    <n v="0"/>
    <n v="0"/>
    <n v="0"/>
    <n v="0"/>
    <n v="0"/>
    <n v="0"/>
    <n v="0"/>
    <n v="0"/>
    <n v="0"/>
    <n v="0"/>
    <n v="0"/>
    <n v="0"/>
    <n v="-98168.21"/>
    <s v="Bamba"/>
    <s v=" "/>
    <s v="N"/>
    <n v="0"/>
  </r>
  <r>
    <x v="0"/>
    <s v="Operations"/>
    <s v="R.10008"/>
    <s v="CAP-ELECTRIC RELOCATIONS/CONVERSIONS"/>
    <s v="R.10008.05"/>
    <s v="SOUND TRANSIT PROGRAM"/>
    <s v="R.10008.05.01"/>
    <s v="SOUND TRANSIT PROGRAM"/>
    <s v="R.10008.05.01.04"/>
    <x v="507"/>
    <x v="0"/>
    <n v="4022"/>
    <s v="Roque Bamba"/>
    <x v="1"/>
    <s v="REL  SETC  //  OPER"/>
    <s v="1CORP20000"/>
    <x v="0"/>
    <s v="2CORP90000"/>
    <x v="0"/>
    <s v="3CORP95000"/>
    <x v="70"/>
    <s v="1DRIV21000"/>
    <s v="Customer Requested Services - Electric"/>
    <s v="2DRIV21300"/>
    <s v="Public Improvement - Electric"/>
    <n v="0"/>
    <n v="7750"/>
    <n v="0"/>
    <n v="0"/>
    <n v="7750"/>
    <n v="0"/>
    <n v="0"/>
    <n v="0"/>
    <n v="0"/>
    <n v="0"/>
    <n v="0"/>
    <n v="0"/>
    <n v="0"/>
    <n v="0"/>
    <n v="0"/>
    <n v="0"/>
    <n v="0"/>
    <n v="0"/>
    <n v="7750"/>
    <n v="0"/>
    <s v=" "/>
    <s v="N"/>
    <n v="0"/>
  </r>
  <r>
    <x v="0"/>
    <s v="Operations"/>
    <s v="R.10008"/>
    <s v="CAP-ELECTRIC RELOCATIONS/CONVERSIONS"/>
    <s v="R.10008.05"/>
    <s v="SOUND TRANSIT PROGRAM"/>
    <s v="R.10008.05.01"/>
    <s v="SOUND TRANSIT PROGRAM"/>
    <s v="R.10008.05.01.05"/>
    <x v="508"/>
    <x v="0"/>
    <n v="4022"/>
    <s v="Roque Bamba"/>
    <x v="1"/>
    <s v="REL  SETC  //  EXEC"/>
    <s v="1CORP20000"/>
    <x v="0"/>
    <s v="2CORP90000"/>
    <x v="0"/>
    <s v="3CORP95000"/>
    <x v="70"/>
    <s v="1DRIV21000"/>
    <s v="Customer Requested Services - Electric"/>
    <s v="2DRIV21300"/>
    <s v="Public Improvement - Electric"/>
    <n v="0"/>
    <n v="0"/>
    <n v="0"/>
    <n v="0"/>
    <n v="0"/>
    <n v="0"/>
    <n v="0"/>
    <n v="0"/>
    <n v="0"/>
    <n v="0"/>
    <n v="0"/>
    <n v="0"/>
    <n v="0"/>
    <n v="0"/>
    <n v="0"/>
    <n v="0"/>
    <n v="0"/>
    <n v="0"/>
    <n v="0"/>
    <n v="0"/>
    <s v=" "/>
    <s v="N"/>
    <n v="0"/>
  </r>
  <r>
    <x v="0"/>
    <s v="Operations"/>
    <s v="R.10008"/>
    <s v="CAP-ELECTRIC RELOCATIONS/CONVERSIONS"/>
    <s v="R.10008.06"/>
    <s v="SR 520 HOV DISTR RELOC/CONV PROJECT"/>
    <s v="R.10008.06.01"/>
    <s v="SR 520 HOV DISTR RELOC/CONV PROJECT"/>
    <s v="R.10008.06.01.01"/>
    <x v="509"/>
    <x v="0"/>
    <n v="4022"/>
    <s v="Roque Bamba"/>
    <x v="0"/>
    <s v="REL  SETC  //  EXEC"/>
    <s v="1CORP20000"/>
    <x v="0"/>
    <s v="2CORP90000"/>
    <x v="0"/>
    <s v="3CORP95000"/>
    <x v="70"/>
    <s v="1DRIV21000"/>
    <s v="Customer Requested Services - Electric"/>
    <s v="2DRIV21300"/>
    <s v="Public Improvement - Electric"/>
    <n v="0"/>
    <n v="0"/>
    <n v="44163.87"/>
    <n v="-5793.8700000000026"/>
    <n v="5793.8700000000026"/>
    <n v="0"/>
    <n v="0"/>
    <n v="0"/>
    <n v="0"/>
    <n v="0"/>
    <n v="0"/>
    <n v="0"/>
    <n v="0"/>
    <n v="0"/>
    <n v="0"/>
    <n v="0"/>
    <n v="0"/>
    <n v="0"/>
    <n v="5793.8700000000026"/>
    <s v="Bamba"/>
    <s v=" "/>
    <s v="N"/>
    <n v="0"/>
  </r>
  <r>
    <x v="0"/>
    <s v="Operations"/>
    <s v="R.10008"/>
    <s v="CAP-ELECTRIC RELOCATIONS/CONVERSIONS"/>
    <s v="R.10008.06"/>
    <s v="SR 520 HOV DISTR RELOC/CONV PROJECT"/>
    <s v="R.10008.06.01"/>
    <s v="SR 520 HOV DISTR RELOC/CONV PROJECT"/>
    <s v="R.10008.06.01.02"/>
    <x v="510"/>
    <x v="0"/>
    <n v="4022"/>
    <s v="Roque Bamba"/>
    <x v="0"/>
    <s v="REL  SETC  //  EXEC"/>
    <s v="1CORP20000"/>
    <x v="0"/>
    <s v="2CORP90000"/>
    <x v="0"/>
    <s v="3CORP95000"/>
    <x v="70"/>
    <s v="1DRIV21000"/>
    <s v="Customer Requested Services - Electric"/>
    <s v="2DRIV21300"/>
    <s v="Public Improvement - Electric"/>
    <n v="0"/>
    <n v="0"/>
    <n v="0"/>
    <n v="0"/>
    <n v="0"/>
    <n v="0"/>
    <n v="0"/>
    <n v="0"/>
    <n v="0"/>
    <n v="0"/>
    <n v="0"/>
    <n v="0"/>
    <n v="0"/>
    <n v="0"/>
    <n v="0"/>
    <n v="0"/>
    <n v="0"/>
    <n v="0"/>
    <n v="0"/>
    <s v="Bamba"/>
    <s v=" "/>
    <s v="N"/>
    <n v="0"/>
  </r>
  <r>
    <x v="0"/>
    <s v="Operations"/>
    <s v="R.10008"/>
    <s v="CAP-ELECTRIC RELOCATIONS/CONVERSIONS"/>
    <s v="R.10008.06"/>
    <s v="SR 520 HOV DISTR RELOC/CONV PROJECT"/>
    <s v="R.10008.06.01"/>
    <s v="SR 520 HOV DISTR RELOC/CONV PROJECT"/>
    <s v="R.10008.06.01.03"/>
    <x v="511"/>
    <x v="0"/>
    <n v="4022"/>
    <s v="Roque Bamba"/>
    <x v="1"/>
    <s v="REL  SETC  //  NOPH"/>
    <s v="1CORP20000"/>
    <x v="0"/>
    <s v="2CORP90000"/>
    <x v="0"/>
    <s v="3CORP95000"/>
    <x v="70"/>
    <s v="1DRIV21000"/>
    <s v="Customer Requested Services - Electric"/>
    <s v="2DRIV21300"/>
    <s v="Public Improvement - Electric"/>
    <n v="0"/>
    <n v="0"/>
    <n v="0"/>
    <n v="0"/>
    <n v="0"/>
    <n v="0"/>
    <n v="0"/>
    <n v="0"/>
    <n v="0"/>
    <n v="0"/>
    <n v="0"/>
    <n v="0"/>
    <n v="0"/>
    <n v="0"/>
    <n v="0"/>
    <n v="0"/>
    <n v="0"/>
    <n v="0"/>
    <n v="0"/>
    <n v="0"/>
    <s v=" "/>
    <s v="N"/>
    <n v="0"/>
  </r>
  <r>
    <x v="0"/>
    <s v="Operations"/>
    <s v="R.10008"/>
    <s v="CAP-ELECTRIC RELOCATIONS/CONVERSIONS"/>
    <s v="R.10008.06"/>
    <s v="SR 520 HOV DISTR RELOC/CONV PROJECT"/>
    <s v="R.10008.06.01"/>
    <s v="SR 520 HOV DISTR RELOC/CONV PROJECT"/>
    <s v="R.10008.06.01.04"/>
    <x v="512"/>
    <x v="0"/>
    <n v="4022"/>
    <s v="Roque Bamba"/>
    <x v="1"/>
    <s v="REL  SETC  //  EXEC"/>
    <s v="1CORP20000"/>
    <x v="0"/>
    <s v="2CORP90000"/>
    <x v="0"/>
    <s v="3CORP95000"/>
    <x v="70"/>
    <s v="1DRIV21000"/>
    <s v="Customer Requested Services - Electric"/>
    <s v="2DRIV21300"/>
    <s v="Public Improvement - Electric"/>
    <n v="0"/>
    <n v="0"/>
    <n v="0"/>
    <n v="0"/>
    <n v="0"/>
    <n v="0"/>
    <n v="0"/>
    <n v="0"/>
    <n v="0"/>
    <n v="0"/>
    <n v="0"/>
    <n v="0"/>
    <n v="0"/>
    <n v="0"/>
    <n v="0"/>
    <n v="0"/>
    <n v="0"/>
    <n v="0"/>
    <n v="0"/>
    <n v="0"/>
    <s v=" "/>
    <s v="N"/>
    <n v="0"/>
  </r>
  <r>
    <x v="0"/>
    <s v="Operations"/>
    <s v="R.10008"/>
    <s v="CAP-ELECTRIC RELOCATIONS/CONVERSIONS"/>
    <s v="R.10008.07"/>
    <s v="WSDOT CLEAR ZONE POLE RELOCATION PROGRAM"/>
    <s v="R.10008.07.01"/>
    <s v="WSDOT CLEAR ZONE POLE RELOCATION PROGRAM"/>
    <s v="R.10008.07.01.01"/>
    <x v="513"/>
    <x v="0"/>
    <n v="4022"/>
    <s v="Roque Bamba"/>
    <x v="0"/>
    <s v="REL  SETC  //  EXEC"/>
    <s v="1CORP20000"/>
    <x v="0"/>
    <s v="2CORP90000"/>
    <x v="0"/>
    <s v="3CORP97500"/>
    <x v="76"/>
    <s v="1DRIV21000"/>
    <s v="Customer Requested Services - Electric"/>
    <s v="2DRIV21300"/>
    <s v="Public Improvement - Electric"/>
    <n v="2700000"/>
    <n v="2012799"/>
    <n v="2269251.12"/>
    <n v="1890346.2964195001"/>
    <n v="122452.70358049986"/>
    <n v="2700000"/>
    <n v="2700000"/>
    <n v="0"/>
    <n v="2700000"/>
    <n v="2700000"/>
    <n v="0"/>
    <n v="2700000"/>
    <n v="2700000"/>
    <n v="0"/>
    <n v="2700000"/>
    <n v="2700000"/>
    <n v="0"/>
    <n v="2781000"/>
    <n v="122452.70358049986"/>
    <s v="Bamba"/>
    <s v=" "/>
    <s v="N"/>
    <n v="0"/>
  </r>
  <r>
    <x v="0"/>
    <s v="Operations"/>
    <s v="R.10008"/>
    <s v="CAP-ELECTRIC RELOCATIONS/CONVERSIONS"/>
    <s v="R.10008.07"/>
    <s v="WSDOT CLEAR ZONE POLE RELOCATION PROGRAM"/>
    <s v="R.10008.07.01"/>
    <s v="WSDOT CLEAR ZONE POLE RELOCATION PROGRAM"/>
    <s v="R.10008.07.01.02"/>
    <x v="514"/>
    <x v="0"/>
    <n v="4022"/>
    <s v="Roque Bamba"/>
    <x v="0"/>
    <s v="REL  SETC  //  EXEC"/>
    <s v="1CORP20000"/>
    <x v="0"/>
    <s v="2CORP90000"/>
    <x v="0"/>
    <s v="3CORP97500"/>
    <x v="76"/>
    <s v="1DRIV21000"/>
    <s v="Customer Requested Services - Electric"/>
    <s v="2DRIV21300"/>
    <s v="Public Improvement - Electric"/>
    <n v="0"/>
    <n v="687201"/>
    <n v="-20334.580000000002"/>
    <n v="482490.54237499996"/>
    <n v="204710.45762500004"/>
    <n v="0"/>
    <n v="0"/>
    <n v="0"/>
    <n v="0"/>
    <n v="0"/>
    <n v="0"/>
    <n v="0"/>
    <n v="0"/>
    <n v="0"/>
    <n v="0"/>
    <n v="0"/>
    <n v="0"/>
    <n v="0"/>
    <n v="204710.45762500004"/>
    <s v="Bamba"/>
    <s v=" "/>
    <s v="N"/>
    <n v="0"/>
  </r>
  <r>
    <x v="0"/>
    <s v="Operations"/>
    <s v="R.10008"/>
    <s v="CAP-ELECTRIC RELOCATIONS/CONVERSIONS"/>
    <s v="R.10008.07"/>
    <s v="WSDOT CLEAR ZONE POLE RELOCATION PROGRAM"/>
    <s v="R.10008.07.01"/>
    <s v="WSDOT CLEAR ZONE POLE RELOCATION PROGRAM"/>
    <s v="R.10008.07.01.03"/>
    <x v="515"/>
    <x v="0"/>
    <n v="4022"/>
    <s v="Roque Bamba"/>
    <x v="1"/>
    <s v="REL  SETC  //  EXEC"/>
    <s v="1CORP20000"/>
    <x v="0"/>
    <s v="2CORP90000"/>
    <x v="0"/>
    <s v="3CORP97500"/>
    <x v="76"/>
    <s v="1DRIV21000"/>
    <s v="Customer Requested Services - Electric"/>
    <s v="2DRIV21300"/>
    <s v="Public Improvement - Electric"/>
    <n v="0"/>
    <n v="100000"/>
    <n v="0"/>
    <n v="0"/>
    <n v="100000"/>
    <n v="0"/>
    <n v="0"/>
    <n v="0"/>
    <n v="0"/>
    <n v="0"/>
    <n v="0"/>
    <n v="0"/>
    <n v="0"/>
    <n v="0"/>
    <n v="0"/>
    <n v="0"/>
    <n v="0"/>
    <n v="0"/>
    <n v="100000"/>
    <n v="0"/>
    <s v=" "/>
    <s v="N"/>
    <n v="0"/>
  </r>
  <r>
    <x v="0"/>
    <s v="Operations"/>
    <s v="R.10008"/>
    <s v="CAP-ELECTRIC RELOCATIONS/CONVERSIONS"/>
    <s v="R.10008.07"/>
    <s v="WSDOT CLEAR ZONE POLE RELOCATION PROGRAM"/>
    <s v="R.10008.07.01"/>
    <s v="WSDOT CLEAR ZONE POLE RELOCATION PROGRAM"/>
    <s v="R.10008.07.01.04"/>
    <x v="516"/>
    <x v="0"/>
    <n v="4022"/>
    <s v="Roque Bamba"/>
    <x v="1"/>
    <s v="REL  SETC  //  EXEC"/>
    <s v="1CORP20000"/>
    <x v="0"/>
    <s v="2CORP90000"/>
    <x v="0"/>
    <s v="3CORP97500"/>
    <x v="76"/>
    <s v="1DRIV21000"/>
    <s v="Customer Requested Services - Electric"/>
    <s v="2DRIV21300"/>
    <s v="Public Improvement - Electric"/>
    <n v="0"/>
    <n v="21690"/>
    <n v="0"/>
    <n v="0"/>
    <n v="21690"/>
    <n v="0"/>
    <n v="0"/>
    <n v="0"/>
    <n v="0"/>
    <n v="0"/>
    <n v="0"/>
    <n v="0"/>
    <n v="0"/>
    <n v="0"/>
    <n v="0"/>
    <n v="0"/>
    <n v="0"/>
    <n v="0"/>
    <n v="21690"/>
    <n v="0"/>
    <s v=" "/>
    <s v="N"/>
    <n v="0"/>
  </r>
  <r>
    <x v="0"/>
    <s v="Operations"/>
    <s v="R.10009"/>
    <s v="CAP-ELECTRIC SYSTEM WORK"/>
    <s v="R.10009.01"/>
    <s v="BPA 3RD AC INTERTIE CAPACITY"/>
    <s v="R.10009.01.01"/>
    <s v="BPA 3RD AC INTERTIE CAPACITY"/>
    <s v="R.10009.01.01.01"/>
    <x v="517"/>
    <x v="0"/>
    <n v="4022"/>
    <s v="Roque Bamba"/>
    <x v="0"/>
    <s v="REL  SETC  //  EXEC"/>
    <s v="1CORP10000"/>
    <x v="1"/>
    <s v="2CORP20000"/>
    <x v="11"/>
    <s v="3CORP22000"/>
    <x v="77"/>
    <s v="1DRIV11000"/>
    <s v="Reliability - Electric"/>
    <s v="2DRIV11600"/>
    <s v="Serve Growing Electric Load"/>
    <n v="820000"/>
    <n v="820000"/>
    <n v="784596.67"/>
    <n v="-930746.09000000008"/>
    <n v="1750746.09"/>
    <n v="837125.66371681436"/>
    <n v="837125.66371681436"/>
    <n v="0"/>
    <n v="862320.70796460193"/>
    <n v="862320.70796460193"/>
    <n v="0"/>
    <n v="888328.49557522149"/>
    <n v="888328.49557522149"/>
    <n v="0"/>
    <n v="915149.02654867282"/>
    <n v="915149.02654867282"/>
    <n v="0"/>
    <n v="942603.49734513299"/>
    <n v="1750746.09"/>
    <s v="Marshal"/>
    <s v=" "/>
    <s v="N"/>
    <n v="0"/>
  </r>
  <r>
    <x v="0"/>
    <s v="Operations"/>
    <s v="R.10009"/>
    <s v="CAP-ELECTRIC SYSTEM WORK"/>
    <s v="R.10009.02"/>
    <s v="CENTRAL BELLEVUE DISTRICT"/>
    <s v="R.10009.02.01"/>
    <s v="CENTRAL BELLEVUE DISTRICT"/>
    <s v="R.10009.02.01.01"/>
    <x v="518"/>
    <x v="0"/>
    <n v="4208"/>
    <s v="John M Phillips"/>
    <x v="0"/>
    <s v="REL  SETC  //  CLOS"/>
    <s v="1CORP20000"/>
    <x v="0"/>
    <s v="2CORP90000"/>
    <x v="0"/>
    <s v="3CORP96000"/>
    <x v="67"/>
    <s v="1DRIV11000"/>
    <s v="Reliability - Electric"/>
    <s v="2DRIV11600"/>
    <s v="Serve Growing Electric Load"/>
    <n v="0"/>
    <n v="0"/>
    <n v="0"/>
    <n v="0"/>
    <n v="0"/>
    <n v="0"/>
    <n v="0"/>
    <n v="0"/>
    <n v="0"/>
    <n v="0"/>
    <n v="0"/>
    <n v="0"/>
    <n v="0"/>
    <n v="0"/>
    <n v="0"/>
    <n v="0"/>
    <n v="0"/>
    <n v="0"/>
    <n v="0"/>
    <s v="Nedrud"/>
    <s v=" "/>
    <s v="N"/>
    <n v="0"/>
  </r>
  <r>
    <x v="0"/>
    <s v="Operations"/>
    <s v="R.10009"/>
    <s v="CAP-ELECTRIC SYSTEM WORK"/>
    <s v="R.10009.02"/>
    <s v="CENTRAL BELLEVUE DISTRICT"/>
    <s v="R.10009.02.01"/>
    <s v="CENTRAL BELLEVUE DISTRICT"/>
    <s v="R.10009.02.01.02"/>
    <x v="519"/>
    <x v="0"/>
    <n v="4208"/>
    <s v="John M Phillips"/>
    <x v="0"/>
    <s v="REL  SETC  //  EXEC"/>
    <s v="1CORP20000"/>
    <x v="0"/>
    <s v="2CORP90000"/>
    <x v="0"/>
    <s v="3CORP96000"/>
    <x v="67"/>
    <s v="1DRIV11000"/>
    <s v="Reliability - Electric"/>
    <s v="2DRIV11600"/>
    <s v="Serve Growing Electric Load"/>
    <n v="577775.07517828001"/>
    <n v="577775"/>
    <n v="491109.16"/>
    <n v="288119.17423800001"/>
    <n v="289655.82576199999"/>
    <n v="589841.88205810974"/>
    <n v="589841.88205810974"/>
    <n v="0"/>
    <n v="607594.40472199442"/>
    <n v="607594.40472199442"/>
    <n v="0"/>
    <n v="625919.58940729499"/>
    <n v="625919.58940729499"/>
    <n v="0"/>
    <n v="644817.4361140111"/>
    <n v="644817.4361140111"/>
    <n v="0"/>
    <n v="664161.95919743145"/>
    <n v="289655.82576199999"/>
    <s v="Nedrud"/>
    <s v=" "/>
    <s v="N"/>
    <n v="0"/>
  </r>
  <r>
    <x v="0"/>
    <s v="Operations"/>
    <s v="R.10009"/>
    <s v="CAP-ELECTRIC SYSTEM WORK"/>
    <s v="R.10009.02"/>
    <s v="CENTRAL BELLEVUE DISTRICT"/>
    <s v="R.10009.02.01"/>
    <s v="CENTRAL BELLEVUE DISTRICT"/>
    <s v="R.10009.02.01.03"/>
    <x v="520"/>
    <x v="0"/>
    <n v="4208"/>
    <s v="John M Phillips"/>
    <x v="0"/>
    <s v="REL  SETC  //  EXEC"/>
    <s v="1CORP10000"/>
    <x v="1"/>
    <s v="2CORP15000"/>
    <x v="12"/>
    <s v="3CORP16000"/>
    <x v="69"/>
    <s v="1DRIV11000"/>
    <s v="Reliability - Electric"/>
    <s v="2DRIV11500"/>
    <s v="Reduce Electric Outages/Customer Interuptions"/>
    <n v="2553947.968038491"/>
    <n v="2553948"/>
    <n v="2640224.7400000002"/>
    <n v="1841775.3410415"/>
    <n v="712172.65895850002"/>
    <n v="2607287.058344428"/>
    <n v="2607287.058344428"/>
    <n v="0"/>
    <n v="2685758.8047606191"/>
    <n v="2685758.8047606191"/>
    <n v="0"/>
    <n v="2766761.8978353976"/>
    <n v="2766761.8978353976"/>
    <n v="0"/>
    <n v="2850296.3375687627"/>
    <n v="2850296.3375687627"/>
    <n v="0"/>
    <n v="2935805.2276958255"/>
    <n v="712172.65895850002"/>
    <s v="Nedrud"/>
    <s v=" "/>
    <s v="N"/>
    <n v="0"/>
  </r>
  <r>
    <x v="0"/>
    <s v="Operations"/>
    <s v="R.10009"/>
    <s v="CAP-ELECTRIC SYSTEM WORK"/>
    <s v="R.10009.02"/>
    <s v="CENTRAL BELLEVUE DISTRICT"/>
    <s v="R.10009.02.01"/>
    <s v="CENTRAL BELLEVUE DISTRICT"/>
    <s v="R.10009.02.01.04"/>
    <x v="521"/>
    <x v="0"/>
    <n v="4208"/>
    <s v="John M Phillips"/>
    <x v="1"/>
    <s v="REL  SETC  //  EXEC"/>
    <s v="1CORP10000"/>
    <x v="1"/>
    <s v="2CORP15000"/>
    <x v="12"/>
    <s v="3CORP16000"/>
    <x v="69"/>
    <s v="1DRIV11000"/>
    <s v="Reliability - Electric"/>
    <s v="2DRIV11500"/>
    <s v="Reduce Electric Outages/Customer Interuptions"/>
    <n v="0"/>
    <n v="17584"/>
    <n v="0"/>
    <n v="0"/>
    <n v="17584"/>
    <n v="0"/>
    <n v="0"/>
    <n v="0"/>
    <n v="0"/>
    <n v="0"/>
    <n v="0"/>
    <n v="0"/>
    <n v="0"/>
    <n v="0"/>
    <n v="0"/>
    <n v="0"/>
    <n v="0"/>
    <n v="0"/>
    <n v="17584"/>
    <n v="0"/>
    <s v=" "/>
    <s v="N"/>
    <n v="0"/>
  </r>
  <r>
    <x v="0"/>
    <s v="Operations"/>
    <s v="R.10009"/>
    <s v="CAP-ELECTRIC SYSTEM WORK"/>
    <s v="R.10009.02"/>
    <s v="CENTRAL BELLEVUE DISTRICT"/>
    <s v="R.10009.02.01"/>
    <s v="CENTRAL BELLEVUE DISTRICT"/>
    <s v="R.10009.02.01.05"/>
    <x v="522"/>
    <x v="0"/>
    <n v="4208"/>
    <s v="John M Phillips"/>
    <x v="1"/>
    <s v="REL  SETC  //  INIT"/>
    <s v="1CORP20000"/>
    <x v="0"/>
    <s v="2CORP90000"/>
    <x v="0"/>
    <s v="3CORP96000"/>
    <x v="67"/>
    <s v="1DRIV11000"/>
    <s v="Reliability - Electric"/>
    <s v="2DRIV11600"/>
    <s v="Serve Growing Electric Load"/>
    <n v="0"/>
    <n v="3868"/>
    <n v="0"/>
    <n v="0"/>
    <n v="3868"/>
    <n v="0"/>
    <n v="0"/>
    <n v="0"/>
    <n v="0"/>
    <n v="0"/>
    <n v="0"/>
    <n v="0"/>
    <n v="0"/>
    <n v="0"/>
    <n v="0"/>
    <n v="0"/>
    <n v="0"/>
    <n v="0"/>
    <n v="3868"/>
    <n v="0"/>
    <s v=" "/>
    <s v="N"/>
    <n v="0"/>
  </r>
  <r>
    <x v="0"/>
    <s v="Operations"/>
    <s v="R.10009"/>
    <s v="CAP-ELECTRIC SYSTEM WORK"/>
    <s v="R.10009.03"/>
    <s v="CLYDE HILL SWITCHING STATION"/>
    <s v="R.10009.03.01"/>
    <s v="CLYDE HILL SWITCHING STATION"/>
    <s v="R.10009.03.01.01"/>
    <x v="523"/>
    <x v="0"/>
    <n v="4022"/>
    <s v="Roque Bamba"/>
    <x v="0"/>
    <s v="REL  SETC  //  EXEC"/>
    <s v="1CORP10000"/>
    <x v="1"/>
    <s v="2CORP20000"/>
    <x v="11"/>
    <s v="3CORP29900"/>
    <x v="78"/>
    <s v="1DRIV11000"/>
    <s v="Reliability - Electric"/>
    <s v="2DRIV11600"/>
    <s v="Serve Growing Electric Load"/>
    <n v="0"/>
    <n v="0"/>
    <n v="0"/>
    <n v="0"/>
    <n v="0"/>
    <n v="0"/>
    <n v="0"/>
    <n v="0"/>
    <n v="0"/>
    <n v="0"/>
    <n v="0"/>
    <n v="0"/>
    <n v="0"/>
    <n v="0"/>
    <n v="579845.02079541341"/>
    <n v="200000"/>
    <n v="379845.02079541341"/>
    <n v="400000"/>
    <n v="379845.02079541341"/>
    <s v="Nedrud"/>
    <s v="*Work related to Vernell project.  Booga overview scheduled "/>
    <s v="N"/>
    <n v="0"/>
  </r>
  <r>
    <x v="0"/>
    <s v="Operations"/>
    <s v="R.10009"/>
    <s v="CAP-ELECTRIC SYSTEM WORK"/>
    <s v="R.10009.04"/>
    <s v="DAMAGE CLAIMS"/>
    <s v="R.10009.04.01"/>
    <s v="DAMAGE CLAIMS"/>
    <s v="R.10009.04.01.01"/>
    <x v="524"/>
    <x v="0"/>
    <n v="1115"/>
    <s v="Marcia M Pence"/>
    <x v="0"/>
    <s v="REL  SETC  //  OPER"/>
    <s v="1CORP20000"/>
    <x v="0"/>
    <s v="2CORP90000"/>
    <x v="0"/>
    <s v="3CORP94500"/>
    <x v="74"/>
    <s v="1DRIV16000"/>
    <s v="Emergency Repair - Electric"/>
    <s v="2DRIV16200"/>
    <s v="Outage repair"/>
    <n v="0"/>
    <n v="0"/>
    <n v="514671.44"/>
    <n v="0"/>
    <n v="0"/>
    <n v="0"/>
    <n v="0"/>
    <n v="0"/>
    <n v="0"/>
    <n v="0"/>
    <n v="0"/>
    <n v="0"/>
    <n v="0"/>
    <n v="0"/>
    <n v="0"/>
    <n v="0"/>
    <n v="0"/>
    <n v="0"/>
    <n v="0"/>
    <s v="Pence"/>
    <s v=" "/>
    <s v="N"/>
    <n v="0"/>
  </r>
  <r>
    <x v="0"/>
    <s v="Operations"/>
    <s v="R.10009"/>
    <s v="CAP-ELECTRIC SYSTEM WORK"/>
    <s v="R.10009.04"/>
    <s v="DAMAGE CLAIMS"/>
    <s v="R.10009.04.01"/>
    <s v="DAMAGE CLAIMS"/>
    <s v="R.10009.04.01.02"/>
    <x v="525"/>
    <x v="0"/>
    <n v="1150"/>
    <s v="Dennis A Farrall"/>
    <x v="0"/>
    <m/>
    <s v="1CORP20000"/>
    <x v="0"/>
    <s v="2CORP90000"/>
    <x v="0"/>
    <s v="3CORP94500"/>
    <x v="74"/>
    <s v="1DRIV16000"/>
    <s v="Emergency Repair - Electric"/>
    <s v="2DRIV16200"/>
    <s v="Outage repair"/>
    <n v="0"/>
    <n v="0"/>
    <m/>
    <n v="1478105.5899999999"/>
    <n v="-1478105.5899999999"/>
    <n v="0"/>
    <n v="0"/>
    <n v="0"/>
    <n v="0"/>
    <n v="0"/>
    <n v="0"/>
    <n v="0"/>
    <n v="0"/>
    <n v="0"/>
    <n v="0"/>
    <n v="0"/>
    <n v="0"/>
    <n v="0"/>
    <n v="-1478105.5899999999"/>
    <m/>
    <m/>
    <s v="N"/>
    <n v="0"/>
  </r>
  <r>
    <x v="0"/>
    <s v="Operations"/>
    <s v="R.10009"/>
    <s v="CAP-ELECTRIC SYSTEM WORK"/>
    <s v="R.10009.05"/>
    <s v="ELECTRIC EMERGENCY RESPONSE"/>
    <s v="R.10009.05.01"/>
    <s v="NON-OUTAGE REPAIR"/>
    <s v="R.10009.05.01.01"/>
    <x v="526"/>
    <x v="0"/>
    <n v="3090"/>
    <s v="Tom Koeppel"/>
    <x v="0"/>
    <s v="REL  SETC  //  OPER"/>
    <s v="1CORP20000"/>
    <x v="0"/>
    <s v="2CORP90000"/>
    <x v="0"/>
    <s v="3CORP94000"/>
    <x v="79"/>
    <s v="1DRIV16000"/>
    <s v="Emergency Repair - Electric"/>
    <s v="2DRIV16100"/>
    <s v="Non-outage Repair"/>
    <n v="0"/>
    <n v="101755"/>
    <n v="192871.36"/>
    <n v="623688.3899999999"/>
    <n v="-521933.3899999999"/>
    <n v="0"/>
    <n v="60000"/>
    <n v="-60000"/>
    <n v="0"/>
    <n v="63000"/>
    <n v="-63000"/>
    <n v="0"/>
    <n v="66150"/>
    <n v="-66150"/>
    <n v="0"/>
    <n v="69458"/>
    <n v="-69458"/>
    <n v="72930"/>
    <n v="-780541.3899999999"/>
    <s v="Koeppel"/>
    <s v="updated with help from S. Wu and T. Talvi "/>
    <s v="N"/>
    <n v="0"/>
  </r>
  <r>
    <x v="0"/>
    <s v="Operations"/>
    <s v="R.10009"/>
    <s v="CAP-ELECTRIC SYSTEM WORK"/>
    <s v="R.10009.05"/>
    <s v="ELECTRIC EMERGENCY RESPONSE"/>
    <s v="R.10009.05.01"/>
    <s v="NON-OUTAGE REPAIR"/>
    <s v="R.10009.05.01.02"/>
    <x v="527"/>
    <x v="0"/>
    <n v="3090"/>
    <s v="Tom Koeppel"/>
    <x v="0"/>
    <s v="REL  SETC  //  OPER"/>
    <s v="1CORP20000"/>
    <x v="0"/>
    <s v="2CORP90000"/>
    <x v="0"/>
    <s v="3CORP94000"/>
    <x v="79"/>
    <s v="1DRIV16000"/>
    <s v="Emergency Repair - Electric"/>
    <s v="2DRIV16100"/>
    <s v="Non-outage Repair"/>
    <n v="0"/>
    <n v="285108"/>
    <n v="221541.63"/>
    <n v="325329.13"/>
    <n v="-40221.130000000005"/>
    <n v="0"/>
    <n v="299363"/>
    <n v="-299363"/>
    <n v="0"/>
    <n v="314332"/>
    <n v="-314332"/>
    <n v="0"/>
    <n v="330048"/>
    <n v="-330048"/>
    <n v="0"/>
    <n v="379555"/>
    <n v="-379555"/>
    <n v="436489"/>
    <n v="-1363519.13"/>
    <s v="Koeppel"/>
    <s v=" "/>
    <s v="N"/>
    <n v="0"/>
  </r>
  <r>
    <x v="0"/>
    <s v="Operations"/>
    <s v="R.10009"/>
    <s v="CAP-ELECTRIC SYSTEM WORK"/>
    <s v="R.10009.05"/>
    <s v="ELECTRIC EMERGENCY RESPONSE"/>
    <s v="R.10009.05.01"/>
    <s v="NON-OUTAGE REPAIR"/>
    <s v="R.10009.05.01.03"/>
    <x v="528"/>
    <x v="0"/>
    <n v="3090"/>
    <s v="Tom Koeppel"/>
    <x v="0"/>
    <s v="REL  SETC  //  OPER"/>
    <s v="1CORP20000"/>
    <x v="0"/>
    <s v="2CORP90000"/>
    <x v="0"/>
    <s v="3CORP94000"/>
    <x v="79"/>
    <s v="1DRIV16000"/>
    <s v="Emergency Repair - Electric"/>
    <s v="2DRIV16100"/>
    <s v="Non-outage Repair"/>
    <n v="0"/>
    <n v="647956"/>
    <n v="643261.68999999994"/>
    <n v="747905.69551999983"/>
    <n v="-99949.695519999834"/>
    <n v="0"/>
    <n v="1890000"/>
    <n v="-1890000"/>
    <n v="0"/>
    <n v="1984500"/>
    <n v="-1984500"/>
    <n v="0"/>
    <n v="2083725"/>
    <n v="-2083725"/>
    <n v="0"/>
    <n v="2187911"/>
    <n v="-2187911"/>
    <n v="2297307"/>
    <n v="-8246085.6955199996"/>
    <s v="Koeppel"/>
    <s v=" "/>
    <s v="N"/>
    <n v="0"/>
  </r>
  <r>
    <x v="0"/>
    <s v="Operations"/>
    <s v="R.10009"/>
    <s v="CAP-ELECTRIC SYSTEM WORK"/>
    <s v="R.10009.05"/>
    <s v="ELECTRIC EMERGENCY RESPONSE"/>
    <s v="R.10009.05.01"/>
    <s v="NON-OUTAGE REPAIR"/>
    <s v="R.10009.05.01.04"/>
    <x v="529"/>
    <x v="0"/>
    <n v="3090"/>
    <s v="Tom Koeppel"/>
    <x v="1"/>
    <s v="REL  SETC  //  OPER"/>
    <s v="1CORP20000"/>
    <x v="0"/>
    <s v="2CORP90000"/>
    <x v="0"/>
    <s v="3CORP94000"/>
    <x v="79"/>
    <s v="1DRIV16000"/>
    <s v="Emergency Repair - Electric"/>
    <s v="2DRIV16100"/>
    <s v="Non-outage Repair"/>
    <n v="0"/>
    <n v="2144"/>
    <n v="0"/>
    <n v="0"/>
    <n v="2144"/>
    <n v="0"/>
    <n v="0"/>
    <n v="0"/>
    <n v="0"/>
    <n v="0"/>
    <n v="0"/>
    <n v="0"/>
    <n v="0"/>
    <n v="0"/>
    <n v="0"/>
    <n v="0"/>
    <n v="0"/>
    <n v="0"/>
    <n v="2144"/>
    <n v="0"/>
    <s v=" "/>
    <s v="N"/>
    <n v="0"/>
  </r>
  <r>
    <x v="0"/>
    <s v="Operations"/>
    <s v="R.10009"/>
    <s v="CAP-ELECTRIC SYSTEM WORK"/>
    <s v="R.10009.05"/>
    <s v="ELECTRIC EMERGENCY RESPONSE"/>
    <s v="R.10009.05.01"/>
    <s v="NON-OUTAGE REPAIR"/>
    <s v="R.10009.05.01.05"/>
    <x v="530"/>
    <x v="0"/>
    <n v="3090"/>
    <s v="Tom Koeppel"/>
    <x v="1"/>
    <s v="REL  SETC  //  OPER"/>
    <s v="1CORP20000"/>
    <x v="0"/>
    <s v="2CORP90000"/>
    <x v="0"/>
    <s v="3CORP94000"/>
    <x v="79"/>
    <s v="1DRIV16000"/>
    <s v="Emergency Repair - Electric"/>
    <s v="2DRIV16100"/>
    <s v="Non-outage Repair"/>
    <n v="0"/>
    <n v="170040"/>
    <n v="0"/>
    <n v="0"/>
    <n v="170040"/>
    <n v="0"/>
    <n v="0"/>
    <n v="0"/>
    <n v="0"/>
    <n v="0"/>
    <n v="0"/>
    <n v="0"/>
    <n v="0"/>
    <n v="0"/>
    <n v="0"/>
    <n v="0"/>
    <n v="0"/>
    <n v="0"/>
    <n v="170040"/>
    <n v="0"/>
    <s v=" "/>
    <s v="N"/>
    <n v="0"/>
  </r>
  <r>
    <x v="0"/>
    <s v="Operations"/>
    <s v="R.10009"/>
    <s v="CAP-ELECTRIC SYSTEM WORK"/>
    <s v="R.10009.05"/>
    <s v="ELECTRIC EMERGENCY RESPONSE"/>
    <s v="R.10009.05.01"/>
    <s v="NON-OUTAGE REPAIR"/>
    <s v="R.10009.05.01.06"/>
    <x v="531"/>
    <x v="0"/>
    <n v="3090"/>
    <s v="Tom Koeppel"/>
    <x v="1"/>
    <s v="REL  SETC  //  OPER"/>
    <s v="1CORP20000"/>
    <x v="0"/>
    <s v="2CORP90000"/>
    <x v="0"/>
    <s v="3CORP94000"/>
    <x v="79"/>
    <s v="1DRIV16000"/>
    <s v="Emergency Repair - Electric"/>
    <s v="2DRIV16100"/>
    <s v="Non-outage Repair"/>
    <n v="0"/>
    <n v="40739"/>
    <n v="0"/>
    <n v="0"/>
    <n v="40739"/>
    <n v="0"/>
    <n v="0"/>
    <n v="0"/>
    <n v="0"/>
    <n v="0"/>
    <n v="0"/>
    <n v="0"/>
    <n v="0"/>
    <n v="0"/>
    <n v="0"/>
    <n v="0"/>
    <n v="0"/>
    <n v="0"/>
    <n v="40739"/>
    <n v="0"/>
    <s v=" "/>
    <s v="N"/>
    <n v="0"/>
  </r>
  <r>
    <x v="0"/>
    <s v="Operations"/>
    <s v="R.10009"/>
    <s v="CAP-ELECTRIC SYSTEM WORK"/>
    <s v="R.10009.05"/>
    <s v="ELECTRIC EMERGENCY RESPONSE"/>
    <s v="R.10009.05.02"/>
    <s v="OUTAGE REPAIR"/>
    <s v="R.10009.05.02.01"/>
    <x v="532"/>
    <x v="0"/>
    <n v="3090"/>
    <s v="Tom Koeppel"/>
    <x v="0"/>
    <s v="REL  SETC  //  OPER"/>
    <s v="1CORP20000"/>
    <x v="0"/>
    <s v="2CORP90000"/>
    <x v="0"/>
    <s v="3CORP94500"/>
    <x v="74"/>
    <s v="1DRIV16000"/>
    <s v="Emergency Repair - Electric"/>
    <s v="2DRIV16200"/>
    <s v="Outage repair"/>
    <n v="4439985"/>
    <n v="952006"/>
    <n v="1100371.99"/>
    <n v="1388307.0399999998"/>
    <n v="-436301.0399999998"/>
    <n v="4562085"/>
    <n v="800000"/>
    <n v="3762085"/>
    <n v="4687542"/>
    <n v="840000"/>
    <n v="3847542"/>
    <n v="4816449"/>
    <n v="882000"/>
    <n v="3934449"/>
    <n v="4948902"/>
    <n v="926100"/>
    <n v="4022802"/>
    <n v="972405"/>
    <n v="15130576.960000001"/>
    <s v="Koeppel"/>
    <s v=" "/>
    <s v="N"/>
    <n v="0"/>
  </r>
  <r>
    <x v="0"/>
    <s v="Operations"/>
    <s v="R.10009"/>
    <s v="CAP-ELECTRIC SYSTEM WORK"/>
    <s v="R.10009.05"/>
    <s v="ELECTRIC EMERGENCY RESPONSE"/>
    <s v="R.10009.05.02"/>
    <s v="OUTAGE REPAIR"/>
    <s v="R.10009.05.02.02"/>
    <x v="533"/>
    <x v="0"/>
    <n v="3090"/>
    <s v="Tom Koeppel"/>
    <x v="0"/>
    <s v="REL  SETC  //  OPER"/>
    <s v="1CORP20000"/>
    <x v="0"/>
    <s v="2CORP90000"/>
    <x v="0"/>
    <s v="3CORP94500"/>
    <x v="74"/>
    <s v="1DRIV16000"/>
    <s v="Emergency Repair - Electric"/>
    <s v="2DRIV16200"/>
    <s v="Outage repair"/>
    <n v="10637506"/>
    <n v="11766990"/>
    <n v="11497032.68"/>
    <n v="10032137.45504"/>
    <n v="1734852.5449599996"/>
    <n v="10938156.716814158"/>
    <n v="10938156.716814158"/>
    <n v="0"/>
    <n v="11235701.96460177"/>
    <n v="11235701.96460177"/>
    <n v="0"/>
    <n v="11541250.575221239"/>
    <n v="11541250.575221239"/>
    <n v="0"/>
    <n v="11855054.548672566"/>
    <n v="11855054.548672566"/>
    <n v="0"/>
    <n v="12210706.185132744"/>
    <n v="1734852.5449599996"/>
    <s v="Koeppel"/>
    <s v=" "/>
    <s v="N"/>
    <n v="0"/>
  </r>
  <r>
    <x v="0"/>
    <s v="Operations"/>
    <s v="R.10009"/>
    <s v="CAP-ELECTRIC SYSTEM WORK"/>
    <s v="R.10009.05"/>
    <s v="ELECTRIC EMERGENCY RESPONSE"/>
    <s v="R.10009.05.02"/>
    <s v="OUTAGE REPAIR"/>
    <s v="R.10009.05.02.03"/>
    <x v="534"/>
    <x v="0"/>
    <n v="3090"/>
    <s v="Tom Koeppel"/>
    <x v="0"/>
    <s v="REL  SETC  //  OPER"/>
    <s v="1CORP20000"/>
    <x v="0"/>
    <s v="2CORP90000"/>
    <x v="0"/>
    <s v="3CORP94500"/>
    <x v="74"/>
    <s v="1DRIV16000"/>
    <s v="Emergency Repair - Electric"/>
    <s v="2DRIV16200"/>
    <s v="Outage repair"/>
    <n v="13224765"/>
    <n v="9974038"/>
    <n v="9652195.2899999991"/>
    <n v="9494608.4220000003"/>
    <n v="479429.57799999975"/>
    <n v="13277645"/>
    <n v="701755"/>
    <n v="12575890"/>
    <n v="12635607"/>
    <n v="736843"/>
    <n v="11898764"/>
    <n v="11974966"/>
    <n v="773685"/>
    <n v="11201281"/>
    <n v="11295387"/>
    <n v="812369"/>
    <n v="10483018"/>
    <n v="852988"/>
    <n v="46638382.578000002"/>
    <s v="Koeppel"/>
    <s v=" "/>
    <s v="N"/>
    <n v="0"/>
  </r>
  <r>
    <x v="0"/>
    <s v="Operations"/>
    <s v="R.10009"/>
    <s v="CAP-ELECTRIC SYSTEM WORK"/>
    <s v="R.10009.05"/>
    <s v="ELECTRIC EMERGENCY RESPONSE"/>
    <s v="R.10009.05.02"/>
    <s v="OUTAGE REPAIR"/>
    <s v="R.10009.05.02.04"/>
    <x v="535"/>
    <x v="0"/>
    <n v="4580"/>
    <s v="David J Landers"/>
    <x v="0"/>
    <s v="REL  SETC  //  OPER"/>
    <s v="1CORP20000"/>
    <x v="0"/>
    <s v="2CORP90000"/>
    <x v="0"/>
    <s v="3CORP94500"/>
    <x v="74"/>
    <s v="1DRIV16000"/>
    <s v="Emergency Repair - Electric"/>
    <s v="2DRIV16200"/>
    <s v="Outage repair"/>
    <n v="0"/>
    <n v="806843"/>
    <n v="769377.28000000003"/>
    <n v="0"/>
    <n v="806843"/>
    <n v="0"/>
    <n v="814911"/>
    <n v="-814911"/>
    <n v="0"/>
    <n v="822980"/>
    <n v="-822980"/>
    <n v="0"/>
    <n v="831048"/>
    <n v="-831048"/>
    <n v="0"/>
    <n v="839048"/>
    <n v="-839048"/>
    <n v="847185"/>
    <n v="-2501144"/>
    <s v="Landers"/>
    <s v="Not sure why this wasn’t budgeted forward after 2017.  5% increase over 5 years. "/>
    <s v="N"/>
    <n v="0"/>
  </r>
  <r>
    <x v="0"/>
    <s v="Operations"/>
    <s v="R.10009"/>
    <s v="CAP-ELECTRIC SYSTEM WORK"/>
    <s v="R.10009.05"/>
    <s v="ELECTRIC EMERGENCY RESPONSE"/>
    <s v="R.10009.05.02"/>
    <s v="OUTAGE REPAIR"/>
    <s v="R.10009.05.02.05"/>
    <x v="536"/>
    <x v="0"/>
    <n v="4580"/>
    <s v="David J Landers"/>
    <x v="0"/>
    <s v="REL  SETC  //  OPER"/>
    <s v="1CORP20000"/>
    <x v="0"/>
    <s v="2CORP90000"/>
    <x v="0"/>
    <s v="3CORP94500"/>
    <x v="74"/>
    <s v="1DRIV16000"/>
    <s v="Emergency Repair - Electric"/>
    <s v="2DRIV16200"/>
    <s v="Outage repair"/>
    <n v="0"/>
    <n v="3767560"/>
    <n v="3348959.71"/>
    <n v="0"/>
    <n v="3767560"/>
    <n v="0"/>
    <n v="3616858"/>
    <n v="-3616858"/>
    <n v="0"/>
    <n v="3466155"/>
    <n v="-3466155"/>
    <n v="0"/>
    <n v="3315453"/>
    <n v="-3315453"/>
    <n v="0"/>
    <n v="3164750"/>
    <n v="-3164750"/>
    <n v="3014048"/>
    <n v="-9795656"/>
    <s v="Landers"/>
    <s v="Not sure why this wasn’t budgeted forward after 2017.  Expect a 20% decline over 5 years due to cable work "/>
    <s v="N"/>
    <n v="0"/>
  </r>
  <r>
    <x v="0"/>
    <s v="Operations"/>
    <s v="R.10009"/>
    <s v="CAP-ELECTRIC SYSTEM WORK"/>
    <s v="R.10009.05"/>
    <s v="ELECTRIC EMERGENCY RESPONSE"/>
    <s v="R.10009.05.02"/>
    <s v="OUTAGE REPAIR"/>
    <s v="R.10009.05.02.06"/>
    <x v="537"/>
    <x v="0"/>
    <n v="3090"/>
    <s v="Tom Koeppel"/>
    <x v="1"/>
    <s v="REL  SETC  //  OPER"/>
    <s v="1CORP20000"/>
    <x v="0"/>
    <s v="2CORP90000"/>
    <x v="0"/>
    <s v="3CORP94500"/>
    <x v="74"/>
    <s v="1DRIV16000"/>
    <s v="Emergency Repair - Electric"/>
    <s v="2DRIV16200"/>
    <s v="Outage repair"/>
    <n v="0"/>
    <n v="254074"/>
    <n v="0"/>
    <n v="0"/>
    <n v="254074"/>
    <n v="0"/>
    <n v="0"/>
    <n v="0"/>
    <n v="0"/>
    <n v="0"/>
    <n v="0"/>
    <n v="0"/>
    <n v="0"/>
    <n v="0"/>
    <n v="0"/>
    <n v="0"/>
    <n v="0"/>
    <n v="0"/>
    <n v="254074"/>
    <n v="0"/>
    <s v=" "/>
    <s v="N"/>
    <n v="0"/>
  </r>
  <r>
    <x v="0"/>
    <s v="Operations"/>
    <s v="R.10009"/>
    <s v="CAP-ELECTRIC SYSTEM WORK"/>
    <s v="R.10009.05"/>
    <s v="ELECTRIC EMERGENCY RESPONSE"/>
    <s v="R.10009.05.02"/>
    <s v="OUTAGE REPAIR"/>
    <s v="R.10009.05.02.07"/>
    <x v="538"/>
    <x v="0"/>
    <n v="3090"/>
    <s v="Tom Koeppel"/>
    <x v="1"/>
    <s v="REL  SETC  //  OPER"/>
    <s v="1CORP20000"/>
    <x v="0"/>
    <s v="2CORP90000"/>
    <x v="0"/>
    <s v="3CORP94500"/>
    <x v="74"/>
    <s v="1DRIV16000"/>
    <s v="Emergency Repair - Electric"/>
    <s v="2DRIV16200"/>
    <s v="Outage repair"/>
    <n v="0"/>
    <n v="576155"/>
    <n v="0"/>
    <n v="0"/>
    <n v="576155"/>
    <n v="0"/>
    <n v="0"/>
    <n v="0"/>
    <n v="0"/>
    <n v="0"/>
    <n v="0"/>
    <n v="0"/>
    <n v="0"/>
    <n v="0"/>
    <n v="0"/>
    <n v="0"/>
    <n v="0"/>
    <n v="0"/>
    <n v="576155"/>
    <n v="0"/>
    <s v=" "/>
    <s v="N"/>
    <n v="0"/>
  </r>
  <r>
    <x v="0"/>
    <s v="Operations"/>
    <s v="R.10009"/>
    <s v="CAP-ELECTRIC SYSTEM WORK"/>
    <s v="R.10009.05"/>
    <s v="ELECTRIC EMERGENCY RESPONSE"/>
    <s v="R.10009.05.02"/>
    <s v="OUTAGE REPAIR"/>
    <s v="R.10009.05.02.08"/>
    <x v="539"/>
    <x v="0"/>
    <n v="3090"/>
    <s v="Tom Koeppel"/>
    <x v="1"/>
    <s v="REL  SETC  //  OPER"/>
    <s v="1CORP20000"/>
    <x v="0"/>
    <s v="2CORP90000"/>
    <x v="0"/>
    <s v="3CORP94500"/>
    <x v="74"/>
    <s v="1DRIV16000"/>
    <s v="Emergency Repair - Electric"/>
    <s v="2DRIV16200"/>
    <s v="Outage repair"/>
    <n v="0"/>
    <n v="481517"/>
    <n v="0"/>
    <n v="0"/>
    <n v="481517"/>
    <n v="0"/>
    <n v="0"/>
    <n v="0"/>
    <n v="0"/>
    <n v="0"/>
    <n v="0"/>
    <n v="0"/>
    <n v="0"/>
    <n v="0"/>
    <n v="0"/>
    <n v="0"/>
    <n v="0"/>
    <n v="0"/>
    <n v="481517"/>
    <n v="0"/>
    <s v=" "/>
    <s v="N"/>
    <n v="0"/>
  </r>
  <r>
    <x v="0"/>
    <s v="Operations"/>
    <s v="R.10009"/>
    <s v="CAP-ELECTRIC SYSTEM WORK"/>
    <s v="R.10009.05"/>
    <s v="ELECTRIC EMERGENCY RESPONSE"/>
    <s v="R.10009.05.02"/>
    <s v="OUTAGE REPAIR"/>
    <s v="R.10009.05.02.09"/>
    <x v="540"/>
    <x v="0"/>
    <n v="4580"/>
    <s v="David J Landers"/>
    <x v="1"/>
    <s v="REL  SETC  //  OPER"/>
    <s v="1CORP20000"/>
    <x v="0"/>
    <s v="2CORP90000"/>
    <x v="0"/>
    <s v="3CORP94500"/>
    <x v="74"/>
    <s v="1DRIV16000"/>
    <s v="Emergency Repair - Electric"/>
    <s v="2DRIV16200"/>
    <s v="Outage repair"/>
    <n v="0"/>
    <n v="73444"/>
    <n v="0"/>
    <n v="0"/>
    <n v="73444"/>
    <n v="0"/>
    <n v="0"/>
    <n v="0"/>
    <n v="0"/>
    <n v="0"/>
    <n v="0"/>
    <n v="0"/>
    <n v="0"/>
    <n v="0"/>
    <n v="0"/>
    <n v="0"/>
    <n v="0"/>
    <n v="0"/>
    <n v="73444"/>
    <n v="0"/>
    <s v=" "/>
    <s v="N"/>
    <n v="0"/>
  </r>
  <r>
    <x v="0"/>
    <s v="Operations"/>
    <s v="R.10009"/>
    <s v="CAP-ELECTRIC SYSTEM WORK"/>
    <s v="R.10009.05"/>
    <s v="ELECTRIC EMERGENCY RESPONSE"/>
    <s v="R.10009.05.02"/>
    <s v="OUTAGE REPAIR"/>
    <s v="R.10009.05.02.10"/>
    <x v="541"/>
    <x v="0"/>
    <n v="4580"/>
    <s v="David J Landers"/>
    <x v="1"/>
    <s v="REL  SETC  //  OPER"/>
    <s v="1CORP20000"/>
    <x v="0"/>
    <s v="2CORP90000"/>
    <x v="0"/>
    <s v="3CORP94500"/>
    <x v="74"/>
    <s v="1DRIV16000"/>
    <s v="Emergency Repair - Electric"/>
    <s v="2DRIV16200"/>
    <s v="Outage repair"/>
    <n v="0"/>
    <n v="79764"/>
    <n v="0"/>
    <n v="0"/>
    <n v="79764"/>
    <n v="0"/>
    <n v="0"/>
    <n v="0"/>
    <n v="0"/>
    <n v="0"/>
    <n v="0"/>
    <n v="0"/>
    <n v="0"/>
    <n v="0"/>
    <n v="0"/>
    <n v="0"/>
    <n v="0"/>
    <n v="0"/>
    <n v="79764"/>
    <n v="0"/>
    <s v=" "/>
    <s v="N"/>
    <n v="0"/>
  </r>
  <r>
    <x v="0"/>
    <s v="Operations"/>
    <s v="R.10009"/>
    <s v="CAP-ELECTRIC SYSTEM WORK"/>
    <s v="R.10009.06"/>
    <s v="ELECTRIC STORM RESPONSE"/>
    <s v="R.10009.06.01"/>
    <s v="ELECTRIC STORM REPAIR"/>
    <s v="R.10009.06.01.01"/>
    <x v="542"/>
    <x v="0"/>
    <n v="3065"/>
    <s v="Jennifer A Boyer"/>
    <x v="0"/>
    <s v="REL  SETC  //  OPER"/>
    <s v="1CORP20000"/>
    <x v="0"/>
    <s v="2CORP90000"/>
    <x v="0"/>
    <s v="3CORP97000"/>
    <x v="14"/>
    <s v="1DRIV16000"/>
    <s v="Emergency Repair - Electric"/>
    <s v="2DRIV16300"/>
    <s v="Storm repair"/>
    <n v="1912292"/>
    <n v="1912292"/>
    <n v="1571991.43"/>
    <n v="1056227.0807960001"/>
    <n v="856064.91920399992"/>
    <n v="1799183.0464451988"/>
    <n v="1799183.0464451988"/>
    <n v="0"/>
    <n v="1853446.8141042434"/>
    <n v="1853446.8141042434"/>
    <n v="0"/>
    <n v="1909406.3245026332"/>
    <n v="1909406.3245026332"/>
    <n v="0"/>
    <n v="0"/>
    <n v="1966688.5142377121"/>
    <n v="-1966688.5142377121"/>
    <n v="2025689.1696648435"/>
    <n v="-1110623.5950337122"/>
    <s v="Koeppel"/>
    <s v="Koch added 2021 and 2022 number incrementing by 3% "/>
    <s v="N"/>
    <n v="0"/>
  </r>
  <r>
    <x v="0"/>
    <s v="Operations"/>
    <s v="R.10009"/>
    <s v="CAP-ELECTRIC SYSTEM WORK"/>
    <s v="R.10009.06"/>
    <s v="ELECTRIC STORM RESPONSE"/>
    <s v="R.10009.06.01"/>
    <s v="ELECTRIC STORM REPAIR"/>
    <s v="R.10009.06.01.02"/>
    <x v="543"/>
    <x v="0"/>
    <n v="3065"/>
    <s v="Jennifer A Boyer"/>
    <x v="0"/>
    <s v="REL  SETC  //  OPER"/>
    <s v="1CORP20000"/>
    <x v="0"/>
    <s v="2CORP90000"/>
    <x v="0"/>
    <s v="3CORP97000"/>
    <x v="14"/>
    <s v="1DRIV16000"/>
    <s v="Emergency Repair - Electric"/>
    <s v="2DRIV16300"/>
    <s v="Storm repair"/>
    <n v="182665"/>
    <n v="182665"/>
    <n v="176226.7"/>
    <n v="122790.89086"/>
    <n v="59874.10914"/>
    <n v="187688"/>
    <n v="187688"/>
    <n v="0"/>
    <n v="192850"/>
    <n v="192850"/>
    <n v="0"/>
    <n v="198153"/>
    <n v="198153"/>
    <n v="0"/>
    <n v="203602"/>
    <n v="203602"/>
    <n v="0"/>
    <n v="209710.06"/>
    <n v="59874.10914"/>
    <s v="Koeppel"/>
    <s v=" "/>
    <s v="N"/>
    <n v="0"/>
  </r>
  <r>
    <x v="0"/>
    <s v="Operations"/>
    <s v="R.10009"/>
    <s v="CAP-ELECTRIC SYSTEM WORK"/>
    <s v="R.10009.07"/>
    <s v="ELECTRIC SYSTEM NEW"/>
    <s v="R.10009.07.01"/>
    <s v="ELECTRIC SYSTEM NEW"/>
    <s v="R.10009.07.01.01"/>
    <x v="544"/>
    <x v="0"/>
    <n v="4580"/>
    <s v="David J Landers"/>
    <x v="0"/>
    <s v="REL  SETC  //  OPER"/>
    <s v="1CORP20000"/>
    <x v="0"/>
    <s v="2CORP90000"/>
    <x v="0"/>
    <s v="3CORP96000"/>
    <x v="67"/>
    <s v="1DRIV11000"/>
    <s v="Reliability - Electric"/>
    <s v="2DRIV11600"/>
    <s v="Serve Growing Electric Load"/>
    <n v="0"/>
    <n v="200000"/>
    <n v="189223.19"/>
    <n v="506744.5834"/>
    <n v="-306744.5834"/>
    <n v="0"/>
    <n v="206000"/>
    <n v="-206000"/>
    <n v="0"/>
    <n v="212180"/>
    <n v="-212180"/>
    <n v="0"/>
    <n v="218545.4"/>
    <n v="-218545.4"/>
    <n v="0"/>
    <n v="225101.76199999999"/>
    <n v="-225101.76199999999"/>
    <n v="231854.81485999998"/>
    <n v="-1168571.7453999999"/>
    <s v="Nedrud"/>
    <s v="Carried forward 2017 budget w/3% inflation to 2022 to accommodate new capacity improvements.  Will align with Strategic Dist growth plan "/>
    <s v="N"/>
    <n v="0"/>
  </r>
  <r>
    <x v="0"/>
    <s v="Operations"/>
    <s v="R.10009"/>
    <s v="CAP-ELECTRIC SYSTEM WORK"/>
    <s v="R.10009.07"/>
    <s v="ELECTRIC SYSTEM NEW"/>
    <s v="R.10009.07.01"/>
    <s v="ELECTRIC SYSTEM NEW"/>
    <s v="R.10009.07.01.02"/>
    <x v="545"/>
    <x v="0"/>
    <n v="4022"/>
    <s v="Roque Bamba"/>
    <x v="0"/>
    <s v="REL  SETC  //  OPER"/>
    <s v="1CORP20000"/>
    <x v="0"/>
    <s v="2CORP90000"/>
    <x v="0"/>
    <s v="3CORP90500"/>
    <x v="66"/>
    <s v="1DRIV11000"/>
    <s v="Reliability - Electric"/>
    <s v="2DRIV11600"/>
    <s v="Serve Growing Electric Load"/>
    <n v="50000"/>
    <n v="50000"/>
    <n v="0"/>
    <n v="0"/>
    <n v="50000"/>
    <n v="51044.247787610628"/>
    <n v="51044.247787610628"/>
    <n v="0"/>
    <n v="52580.530973451336"/>
    <n v="52580.530973451336"/>
    <n v="0"/>
    <n v="54166.371681415942"/>
    <n v="54166.371681415942"/>
    <n v="0"/>
    <n v="55801.769911504431"/>
    <n v="55801.769911504431"/>
    <n v="0"/>
    <n v="57475.823008849562"/>
    <n v="50000"/>
    <s v="Tada"/>
    <s v=" "/>
    <s v="N"/>
    <n v="0"/>
  </r>
  <r>
    <x v="0"/>
    <s v="Operations"/>
    <s v="R.10009"/>
    <s v="CAP-ELECTRIC SYSTEM WORK"/>
    <s v="R.10009.07"/>
    <s v="ELECTRIC SYSTEM NEW"/>
    <s v="R.10009.07.01"/>
    <s v="ELECTRIC SYSTEM NEW"/>
    <s v="R.10009.07.01.03"/>
    <x v="546"/>
    <x v="0"/>
    <n v="4580"/>
    <s v="David J Landers"/>
    <x v="0"/>
    <s v="REL  SETC  //  OPER"/>
    <s v="1CORP20000"/>
    <x v="0"/>
    <s v="2CORP90000"/>
    <x v="0"/>
    <s v="3CORP96000"/>
    <x v="67"/>
    <s v="1DRIV11000"/>
    <s v="Reliability - Electric"/>
    <s v="2DRIV11600"/>
    <s v="Serve Growing Electric Load"/>
    <n v="0"/>
    <n v="0"/>
    <n v="183164.58"/>
    <n v="3515578.9099999997"/>
    <n v="-3515578.9099999997"/>
    <n v="0"/>
    <n v="0"/>
    <n v="0"/>
    <n v="0"/>
    <n v="0"/>
    <n v="0"/>
    <n v="0"/>
    <n v="0"/>
    <n v="0"/>
    <n v="0"/>
    <n v="0"/>
    <n v="0"/>
    <n v="0"/>
    <n v="-3515578.9099999997"/>
    <s v="Nedrud"/>
    <s v=" "/>
    <s v="N"/>
    <n v="0"/>
  </r>
  <r>
    <x v="0"/>
    <s v="Operations"/>
    <s v="R.10009"/>
    <s v="CAP-ELECTRIC SYSTEM WORK"/>
    <s v="R.10009.07"/>
    <s v="ELECTRIC SYSTEM NEW"/>
    <s v="R.10009.07.01"/>
    <s v="ELECTRIC SYSTEM NEW"/>
    <s v="R.10009.07.01.04"/>
    <x v="547"/>
    <x v="0"/>
    <n v="4580"/>
    <s v="David J Landers"/>
    <x v="1"/>
    <s v="REL  SETC  //  OPER"/>
    <s v="1CORP20000"/>
    <x v="0"/>
    <s v="2CORP90000"/>
    <x v="0"/>
    <s v="3CORP96000"/>
    <x v="67"/>
    <s v="1DRIV11000"/>
    <s v="Reliability - Electric"/>
    <s v="2DRIV11600"/>
    <s v="Serve Growing Electric Load"/>
    <n v="0"/>
    <n v="24770"/>
    <n v="0"/>
    <n v="0"/>
    <n v="24770"/>
    <n v="0"/>
    <n v="0"/>
    <n v="0"/>
    <n v="0"/>
    <n v="0"/>
    <n v="0"/>
    <n v="0"/>
    <n v="0"/>
    <n v="0"/>
    <n v="0"/>
    <n v="0"/>
    <n v="0"/>
    <n v="0"/>
    <n v="24770"/>
    <n v="0"/>
    <s v=" "/>
    <s v="N"/>
    <n v="0"/>
  </r>
  <r>
    <x v="0"/>
    <s v="Operations"/>
    <s v="R.10009"/>
    <s v="CAP-ELECTRIC SYSTEM WORK"/>
    <s v="R.10009.07"/>
    <s v="ELECTRIC SYSTEM NEW"/>
    <s v="R.10009.07.01"/>
    <s v="ELECTRIC SYSTEM NEW"/>
    <s v="R.10009.07.01.05"/>
    <x v="548"/>
    <x v="0"/>
    <n v="4580"/>
    <s v="David J Landers"/>
    <x v="1"/>
    <s v="REL  SETC  //  OPER"/>
    <s v="1CORP20000"/>
    <x v="0"/>
    <s v="2CORP90000"/>
    <x v="0"/>
    <s v="3CORP96000"/>
    <x v="67"/>
    <s v="1DRIV11000"/>
    <s v="Reliability - Electric"/>
    <s v="2DRIV11600"/>
    <s v="Serve Growing Electric Load"/>
    <n v="0"/>
    <n v="21808"/>
    <n v="0"/>
    <n v="0"/>
    <n v="21808"/>
    <n v="0"/>
    <n v="0"/>
    <n v="0"/>
    <n v="0"/>
    <n v="0"/>
    <n v="0"/>
    <n v="0"/>
    <n v="0"/>
    <n v="0"/>
    <n v="0"/>
    <n v="0"/>
    <n v="0"/>
    <n v="0"/>
    <n v="21808"/>
    <n v="0"/>
    <s v=" "/>
    <s v="N"/>
    <n v="0"/>
  </r>
  <r>
    <x v="0"/>
    <s v="Operations"/>
    <s v="R.10009"/>
    <s v="CAP-ELECTRIC SYSTEM WORK"/>
    <s v="R.10009.07"/>
    <s v="ELECTRIC SYSTEM NEW"/>
    <s v="R.10009.07.02"/>
    <s v="PROJECT MITIGATION"/>
    <s v="R.10009.07.02.01"/>
    <x v="549"/>
    <x v="0"/>
    <n v="4022"/>
    <s v="Roque Bamba"/>
    <x v="0"/>
    <s v="REL  SETC  //  OPER"/>
    <s v="1CORP20000"/>
    <x v="0"/>
    <s v="2CORP90000"/>
    <x v="0"/>
    <s v="3CORP93000"/>
    <x v="0"/>
    <s v="1DRIV11000"/>
    <s v="Reliability - Electric"/>
    <s v="2DRIV11600"/>
    <s v="Serve Growing Electric Load"/>
    <n v="0"/>
    <n v="0"/>
    <n v="0"/>
    <n v="0"/>
    <n v="0"/>
    <n v="0"/>
    <n v="0"/>
    <n v="0"/>
    <n v="0"/>
    <n v="0"/>
    <n v="0"/>
    <n v="0"/>
    <n v="0"/>
    <n v="0"/>
    <n v="0"/>
    <n v="0"/>
    <n v="0"/>
    <n v="0"/>
    <n v="0"/>
    <s v="Bamba"/>
    <s v=" "/>
    <s v="N"/>
    <n v="0"/>
  </r>
  <r>
    <x v="0"/>
    <s v="Operations"/>
    <s v="R.10009"/>
    <s v="CAP-ELECTRIC SYSTEM WORK"/>
    <s v="R.10009.07"/>
    <s v="ELECTRIC SYSTEM NEW"/>
    <s v="R.10009.07.03"/>
    <s v="SYSTEM IMPROVEMENT OPPORTUNITY"/>
    <s v="R.10009.07.03.01"/>
    <x v="550"/>
    <x v="0"/>
    <n v="4207"/>
    <s v="Jennifer R Tada"/>
    <x v="0"/>
    <s v="REL  SETC  //  OPER"/>
    <s v="1CORP20000"/>
    <x v="0"/>
    <s v="2CORP90000"/>
    <x v="0"/>
    <s v="3CORP96000"/>
    <x v="67"/>
    <s v="1DRIV21000"/>
    <s v="Customer Requested Services - Electric"/>
    <s v="2DRIV21300"/>
    <s v="Public Improvement - Electric"/>
    <n v="2915643.3619726798"/>
    <n v="1386464"/>
    <n v="1250002.04"/>
    <n v="47793.846704000003"/>
    <n v="1338670.1532960001"/>
    <n v="2976536.44457671"/>
    <n v="2770536.44457671"/>
    <n v="206000"/>
    <n v="3066121.5220348435"/>
    <n v="2853941.5220348402"/>
    <n v="212180.00000000326"/>
    <n v="3158596.4407013049"/>
    <n v="2940051.0407012999"/>
    <n v="218545.40000000503"/>
    <n v="3253961.2005760921"/>
    <n v="3028859.4385760897"/>
    <n v="225101.76200000243"/>
    <n v="6000000"/>
    <n v="2200497.315296011"/>
    <s v="Nedrud"/>
    <s v=" CAK reduced to absorb OH System Capacity New - Dist added on line 124.  Increased 2022 to account for unidentifed work and match bottom line trend"/>
    <s v="N"/>
    <n v="0"/>
  </r>
  <r>
    <x v="0"/>
    <s v="Operations"/>
    <s v="R.10009"/>
    <s v="CAP-ELECTRIC SYSTEM WORK"/>
    <s v="R.10009.07"/>
    <s v="ELECTRIC SYSTEM NEW"/>
    <s v="R.10009.07.03"/>
    <s v="SYSTEM IMPROVEMENT OPPORTUNITY"/>
    <s v="R.10009.07.03.02"/>
    <x v="551"/>
    <x v="0"/>
    <n v="4207"/>
    <s v="Jennifer R Tada"/>
    <x v="0"/>
    <s v="REL  SETC  //  OPER"/>
    <s v="1CORP20000"/>
    <x v="0"/>
    <s v="2CORP90000"/>
    <x v="0"/>
    <s v="3CORP96000"/>
    <x v="67"/>
    <s v="1DRIV11000"/>
    <s v="Reliability - Electric"/>
    <s v="2DRIV11600"/>
    <s v="Serve Growing Electric Load"/>
    <n v="4016679.0112996199"/>
    <n v="5545858"/>
    <n v="0"/>
    <n v="0"/>
    <n v="5545858"/>
    <n v="4100567.1747214552"/>
    <n v="3850567.1747214599"/>
    <n v="249999.99999999534"/>
    <n v="4223982.3032810325"/>
    <n v="4223982.3032810325"/>
    <n v="0"/>
    <n v="4351378.5650199521"/>
    <n v="4351378.5650199521"/>
    <n v="0"/>
    <n v="4482755.9599382114"/>
    <n v="4482755.9599382114"/>
    <n v="0"/>
    <n v="7000000"/>
    <n v="5795857.9999999953"/>
    <s v="Nedrud"/>
    <s v=" CAK Increased 2022 to account for unidentifed work and match bottom line trend"/>
    <s v="N"/>
    <n v="0"/>
  </r>
  <r>
    <x v="0"/>
    <s v="Operations"/>
    <s v="R.10009"/>
    <s v="CAP-ELECTRIC SYSTEM WORK"/>
    <s v="R.10009.07"/>
    <s v="ELECTRIC SYSTEM NEW"/>
    <s v="R.10009.07.03"/>
    <s v="SYSTEM IMPROVEMENT OPPORTUNITY"/>
    <s v="R.10009.07.03.03"/>
    <x v="552"/>
    <x v="0"/>
    <n v="4207"/>
    <s v="Jennifer R Tada"/>
    <x v="1"/>
    <s v="REL  SETC  //  OPER"/>
    <s v="1CORP20000"/>
    <x v="0"/>
    <s v="2CORP90000"/>
    <x v="0"/>
    <s v="3CORP96000"/>
    <x v="67"/>
    <s v="1DRIV11000"/>
    <s v="Reliability - Electric"/>
    <s v="2DRIV11600"/>
    <s v="Serve Growing Electric Load"/>
    <n v="0"/>
    <n v="0"/>
    <n v="0"/>
    <n v="0"/>
    <n v="0"/>
    <n v="0"/>
    <n v="0"/>
    <n v="0"/>
    <n v="0"/>
    <n v="0"/>
    <n v="0"/>
    <n v="0"/>
    <n v="0"/>
    <n v="0"/>
    <n v="0"/>
    <n v="0"/>
    <n v="0"/>
    <n v="0"/>
    <n v="0"/>
    <n v="0"/>
    <s v=" "/>
    <s v="N"/>
    <n v="0"/>
  </r>
  <r>
    <x v="0"/>
    <s v="Operations"/>
    <s v="R.10009"/>
    <s v="CAP-ELECTRIC SYSTEM WORK"/>
    <s v="R.10009.08"/>
    <s v="ELECTRIC SYSTEM UPGRADE"/>
    <s v="R.10009.08.01"/>
    <s v="CABLE REMEDIATION PROGRAM"/>
    <s v="R.10009.08.01.01"/>
    <x v="553"/>
    <x v="0"/>
    <n v="4580"/>
    <s v="David J Landers"/>
    <x v="0"/>
    <s v="REL  SETC  //  OPER"/>
    <s v="1CORP10000"/>
    <x v="1"/>
    <s v="2CORP10000"/>
    <x v="13"/>
    <s v="3CORP11000"/>
    <x v="80"/>
    <s v="1DRIV11000"/>
    <s v="Reliability - Electric"/>
    <s v="2DRIV11100"/>
    <s v="Aging Infrastructure"/>
    <n v="0"/>
    <n v="0"/>
    <n v="0"/>
    <n v="0"/>
    <n v="0"/>
    <n v="0"/>
    <n v="0"/>
    <n v="0"/>
    <n v="0"/>
    <n v="0"/>
    <n v="0"/>
    <n v="0"/>
    <n v="0"/>
    <n v="0"/>
    <n v="0"/>
    <n v="0"/>
    <n v="0"/>
    <n v="0"/>
    <n v="0"/>
    <n v="0"/>
    <s v=" "/>
    <s v="N"/>
    <n v="0"/>
  </r>
  <r>
    <x v="0"/>
    <s v="Operations"/>
    <s v="R.10009"/>
    <s v="CAP-ELECTRIC SYSTEM WORK"/>
    <s v="R.10009.08"/>
    <s v="ELECTRIC SYSTEM UPGRADE"/>
    <s v="R.10009.08.01"/>
    <s v="CABLE REMEDIATION PROGRAM"/>
    <s v="R.10009.08.01.02"/>
    <x v="554"/>
    <x v="0"/>
    <n v="4580"/>
    <s v="David J Landers"/>
    <x v="0"/>
    <s v="REL  SETC  //  OPER"/>
    <s v="1CORP10000"/>
    <x v="1"/>
    <s v="2CORP10000"/>
    <x v="13"/>
    <s v="3CORP11000"/>
    <x v="80"/>
    <s v="1DRIV11000"/>
    <s v="Reliability - Electric"/>
    <s v="2DRIV11100"/>
    <s v="Aging Infrastructure"/>
    <n v="40000000"/>
    <n v="40000000"/>
    <n v="41335808.020000003"/>
    <n v="46871467.139999993"/>
    <n v="-6871467.1399999931"/>
    <n v="43700000"/>
    <n v="43700000"/>
    <n v="0"/>
    <n v="47400000"/>
    <n v="47400000"/>
    <n v="0"/>
    <n v="51100000"/>
    <n v="51100000"/>
    <n v="0"/>
    <n v="54800000"/>
    <n v="54800000"/>
    <n v="0"/>
    <n v="56444000"/>
    <n v="-6871467.1399999931"/>
    <s v="Nedrud"/>
    <s v=" "/>
    <s v="N"/>
    <n v="0"/>
  </r>
  <r>
    <x v="0"/>
    <s v="Operations"/>
    <s v="R.10009"/>
    <s v="CAP-ELECTRIC SYSTEM WORK"/>
    <s v="R.10009.08"/>
    <s v="ELECTRIC SYSTEM UPGRADE"/>
    <s v="R.10009.08.01"/>
    <s v="CABLE REMEDIATION PROGRAM"/>
    <s v="R.10009.08.01.03"/>
    <x v="555"/>
    <x v="0"/>
    <n v="4580"/>
    <s v="David J Landers"/>
    <x v="0"/>
    <s v="REL  SETC  //  OPER"/>
    <s v="1CORP10000"/>
    <x v="1"/>
    <s v="2CORP10000"/>
    <x v="13"/>
    <s v="3CORP11000"/>
    <x v="80"/>
    <s v="1DRIV11000"/>
    <s v="Reliability - Electric"/>
    <s v="2DRIV11100"/>
    <s v="Aging Infrastructure"/>
    <n v="0"/>
    <n v="0"/>
    <n v="166927.24"/>
    <n v="142315.24"/>
    <n v="-142315.24"/>
    <n v="0"/>
    <n v="0"/>
    <n v="0"/>
    <n v="0"/>
    <n v="0"/>
    <n v="0"/>
    <n v="0"/>
    <n v="0"/>
    <n v="0"/>
    <n v="0"/>
    <n v="0"/>
    <n v="0"/>
    <n v="0"/>
    <n v="-142315.24"/>
    <s v="Nedrud"/>
    <s v=" "/>
    <s v="N"/>
    <n v="0"/>
  </r>
  <r>
    <x v="0"/>
    <s v="Operations"/>
    <s v="R.10009"/>
    <s v="CAP-ELECTRIC SYSTEM WORK"/>
    <s v="R.10009.08"/>
    <s v="ELECTRIC SYSTEM UPGRADE"/>
    <s v="R.10009.08.01"/>
    <s v="CABLE REMEDIATION PROGRAM"/>
    <s v="R.10009.08.01.04"/>
    <x v="556"/>
    <x v="0"/>
    <n v="4580"/>
    <s v="David J Landers"/>
    <x v="1"/>
    <s v="REL  SETC  //  OPER"/>
    <s v="1CORP10000"/>
    <x v="1"/>
    <s v="2CORP10000"/>
    <x v="13"/>
    <s v="3CORP11000"/>
    <x v="80"/>
    <s v="1DRIV11000"/>
    <s v="Reliability - Electric"/>
    <s v="2DRIV11100"/>
    <s v="Aging Infrastructure"/>
    <n v="0"/>
    <n v="108138"/>
    <n v="0"/>
    <n v="0"/>
    <n v="108138"/>
    <n v="0"/>
    <n v="0"/>
    <n v="0"/>
    <n v="0"/>
    <n v="0"/>
    <n v="0"/>
    <n v="0"/>
    <n v="0"/>
    <n v="0"/>
    <n v="0"/>
    <n v="0"/>
    <n v="0"/>
    <n v="0"/>
    <n v="108138"/>
    <n v="0"/>
    <s v=" "/>
    <s v="N"/>
    <n v="0"/>
  </r>
  <r>
    <x v="0"/>
    <s v="Operations"/>
    <s v="R.10009"/>
    <s v="CAP-ELECTRIC SYSTEM WORK"/>
    <s v="R.10009.08"/>
    <s v="ELECTRIC SYSTEM UPGRADE"/>
    <s v="R.10009.08.01"/>
    <s v="CABLE REMEDIATION PROGRAM"/>
    <s v="R.10009.08.01.05"/>
    <x v="557"/>
    <x v="0"/>
    <n v="4580"/>
    <s v="David J Landers"/>
    <x v="1"/>
    <s v="REL  SETC  //  OPER"/>
    <s v="1CORP10000"/>
    <x v="1"/>
    <s v="2CORP10000"/>
    <x v="13"/>
    <s v="3CORP11000"/>
    <x v="80"/>
    <s v="1DRIV11000"/>
    <s v="Reliability - Electric"/>
    <s v="2DRIV11100"/>
    <s v="Aging Infrastructure"/>
    <n v="0"/>
    <n v="120399"/>
    <n v="0"/>
    <n v="0"/>
    <n v="120399"/>
    <n v="0"/>
    <n v="0"/>
    <n v="0"/>
    <n v="0"/>
    <n v="0"/>
    <n v="0"/>
    <n v="0"/>
    <n v="0"/>
    <n v="0"/>
    <n v="0"/>
    <n v="0"/>
    <n v="0"/>
    <n v="0"/>
    <n v="120399"/>
    <n v="0"/>
    <s v=" "/>
    <s v="N"/>
    <n v="0"/>
  </r>
  <r>
    <x v="0"/>
    <s v="Operations"/>
    <s v="R.10009"/>
    <s v="CAP-ELECTRIC SYSTEM WORK"/>
    <s v="R.10009.08"/>
    <s v="ELECTRIC SYSTEM UPGRADE"/>
    <s v="R.10009.08.01"/>
    <s v="CABLE REMEDIATION PROGRAM"/>
    <s v="R.10009.08.01.06"/>
    <x v="558"/>
    <x v="0"/>
    <n v="4580"/>
    <s v="David J Landers"/>
    <x v="1"/>
    <s v="REL  SETC  //  OPER"/>
    <s v="1CORP10000"/>
    <x v="1"/>
    <s v="2CORP10000"/>
    <x v="13"/>
    <s v="3CORP11000"/>
    <x v="80"/>
    <s v="1DRIV11000"/>
    <s v="Reliability - Electric"/>
    <s v="2DRIV11100"/>
    <s v="Aging Infrastructure"/>
    <n v="0"/>
    <n v="0"/>
    <n v="0"/>
    <n v="0"/>
    <n v="0"/>
    <n v="0"/>
    <n v="0"/>
    <n v="0"/>
    <n v="0"/>
    <n v="0"/>
    <n v="0"/>
    <n v="0"/>
    <n v="0"/>
    <n v="0"/>
    <n v="0"/>
    <n v="0"/>
    <n v="0"/>
    <n v="0"/>
    <n v="0"/>
    <n v="0"/>
    <s v=" "/>
    <s v="N"/>
    <n v="0"/>
  </r>
  <r>
    <x v="0"/>
    <s v="Operations"/>
    <s v="R.10009"/>
    <s v="CAP-ELECTRIC SYSTEM WORK"/>
    <s v="R.10009.08"/>
    <s v="ELECTRIC SYSTEM UPGRADE"/>
    <s v="R.10009.08.02"/>
    <s v="ELECTRIC SYSTEM UPGRADE"/>
    <s v="R.10009.08.02.01"/>
    <x v="559"/>
    <x v="0"/>
    <n v="4050"/>
    <s v="Randal L Walls"/>
    <x v="0"/>
    <s v="REL  SETC  //  EXEC"/>
    <s v="1CORP20000"/>
    <x v="0"/>
    <s v="2CORP90000"/>
    <x v="0"/>
    <s v="3CORP93000"/>
    <x v="0"/>
    <s v="1DRIV11000"/>
    <s v="Reliability - Electric"/>
    <s v="2DRIV11500"/>
    <s v="Reduce Electric Outages/Customer Interuptions"/>
    <n v="0"/>
    <n v="0"/>
    <n v="72005.81"/>
    <n v="46715.759999999995"/>
    <n v="-46715.759999999995"/>
    <n v="0"/>
    <n v="0"/>
    <n v="0"/>
    <n v="0"/>
    <n v="0"/>
    <n v="0"/>
    <n v="0"/>
    <n v="0"/>
    <n v="0"/>
    <n v="0"/>
    <n v="0"/>
    <n v="0"/>
    <n v="0"/>
    <n v="-46715.759999999995"/>
    <s v="Bamba"/>
    <s v=" "/>
    <s v="N"/>
    <n v="0"/>
  </r>
  <r>
    <x v="0"/>
    <s v="Operations"/>
    <s v="R.10009"/>
    <s v="CAP-ELECTRIC SYSTEM WORK"/>
    <s v="R.10009.08"/>
    <s v="ELECTRIC SYSTEM UPGRADE"/>
    <s v="R.10009.08.02"/>
    <s v="ELECTRIC SYSTEM UPGRADE"/>
    <s v="R.10009.08.02.02"/>
    <x v="560"/>
    <x v="0"/>
    <n v="4580"/>
    <s v="David J Landers"/>
    <x v="0"/>
    <s v="REL  SETC  //  OPER"/>
    <s v="1CORP20000"/>
    <x v="0"/>
    <s v="2CORP90000"/>
    <x v="0"/>
    <s v="3CORP93000"/>
    <x v="0"/>
    <s v="1DRIV11000"/>
    <s v="Reliability - Electric"/>
    <s v="2DRIV11500"/>
    <s v="Reduce Electric Outages/Customer Interuptions"/>
    <n v="0"/>
    <n v="0"/>
    <n v="0"/>
    <n v="0"/>
    <n v="0"/>
    <n v="0"/>
    <n v="0"/>
    <n v="0"/>
    <n v="0"/>
    <n v="0"/>
    <n v="0"/>
    <n v="0"/>
    <n v="0"/>
    <n v="0"/>
    <n v="0"/>
    <n v="0"/>
    <n v="0"/>
    <n v="0"/>
    <n v="0"/>
    <s v="Nedrud"/>
    <s v=" "/>
    <s v="N"/>
    <n v="0"/>
  </r>
  <r>
    <x v="0"/>
    <s v="Operations"/>
    <s v="R.10009"/>
    <s v="CAP-ELECTRIC SYSTEM WORK"/>
    <s v="R.10009.08"/>
    <s v="ELECTRIC SYSTEM UPGRADE"/>
    <s v="R.10009.08.02"/>
    <s v="ELECTRIC SYSTEM UPGRADE"/>
    <s v="R.10009.08.02.03"/>
    <x v="561"/>
    <x v="0"/>
    <n v="4022"/>
    <s v="Roque Bamba"/>
    <x v="0"/>
    <s v="REL  SETC  //  PLNG"/>
    <s v="1CORP10000"/>
    <x v="1"/>
    <s v="2CORP20000"/>
    <x v="11"/>
    <s v="3CORP29900"/>
    <x v="78"/>
    <s v="1DRIV11000"/>
    <s v="Reliability - Electric"/>
    <s v="2DRIV11500"/>
    <s v="Reduce Electric Outages/Customer Interuptions"/>
    <n v="0"/>
    <n v="0"/>
    <n v="0"/>
    <n v="0"/>
    <n v="0"/>
    <n v="0"/>
    <n v="0"/>
    <n v="0"/>
    <n v="0"/>
    <n v="0"/>
    <n v="0"/>
    <n v="0"/>
    <n v="0"/>
    <n v="0"/>
    <n v="100000"/>
    <n v="100000"/>
    <n v="0"/>
    <n v="100000"/>
    <n v="0"/>
    <s v="Nedrud"/>
    <s v="*Reliability project response to BPA/Tanner interconnection request currently being studies.  Booga overview scheduled "/>
    <s v="N"/>
    <n v="0"/>
  </r>
  <r>
    <x v="0"/>
    <s v="Operations"/>
    <s v="R.10009"/>
    <s v="CAP-ELECTRIC SYSTEM WORK"/>
    <s v="R.10009.08"/>
    <s v="ELECTRIC SYSTEM UPGRADE"/>
    <s v="R.10009.08.02"/>
    <s v="ELECTRIC SYSTEM UPGRADE"/>
    <s v="R.10009.08.02.04"/>
    <x v="562"/>
    <x v="0"/>
    <n v="4580"/>
    <s v="David J Landers"/>
    <x v="0"/>
    <s v="REL  SETC  //  OPER"/>
    <s v="1CORP20000"/>
    <x v="0"/>
    <s v="2CORP90000"/>
    <x v="0"/>
    <s v="3CORP93000"/>
    <x v="0"/>
    <s v="1DRIV11000"/>
    <s v="Reliability - Electric"/>
    <s v="2DRIV11500"/>
    <s v="Reduce Electric Outages/Customer Interuptions"/>
    <n v="0"/>
    <n v="0"/>
    <n v="1562.27"/>
    <n v="1562.27"/>
    <n v="-1562.27"/>
    <n v="0"/>
    <n v="0"/>
    <n v="0"/>
    <n v="0"/>
    <n v="0"/>
    <n v="0"/>
    <n v="0"/>
    <n v="0"/>
    <n v="0"/>
    <n v="0"/>
    <n v="0"/>
    <n v="0"/>
    <n v="0"/>
    <n v="-1562.27"/>
    <s v="Nedrud"/>
    <s v=" "/>
    <s v="N"/>
    <n v="0"/>
  </r>
  <r>
    <x v="0"/>
    <s v="Operations"/>
    <s v="R.10009"/>
    <s v="CAP-ELECTRIC SYSTEM WORK"/>
    <s v="R.10009.08"/>
    <s v="ELECTRIC SYSTEM UPGRADE"/>
    <s v="R.10009.08.02"/>
    <s v="ELECTRIC SYSTEM UPGRADE"/>
    <s v="R.10009.08.02.05"/>
    <x v="563"/>
    <x v="0"/>
    <n v="4580"/>
    <s v="David J Landers"/>
    <x v="0"/>
    <s v="REL  SETC  //  EXEC"/>
    <s v="1CORP20000"/>
    <x v="0"/>
    <s v="2CORP90000"/>
    <x v="0"/>
    <s v="3CORP93000"/>
    <x v="0"/>
    <s v="1DRIV11000"/>
    <s v="Reliability - Electric"/>
    <s v="2DRIV11500"/>
    <s v="Reduce Electric Outages/Customer Interuptions"/>
    <n v="844101.80273333355"/>
    <n v="844102"/>
    <n v="782066.2"/>
    <n v="1308000.9380000001"/>
    <n v="-463898.93800000008"/>
    <n v="861730.83153378218"/>
    <n v="861730.83153378218"/>
    <n v="0"/>
    <n v="887666.41966732312"/>
    <n v="887666.41966732312"/>
    <n v="0"/>
    <n v="914438.63967613957"/>
    <n v="914438.63967613957"/>
    <n v="0"/>
    <n v="942047.49156023166"/>
    <n v="942047.49156023166"/>
    <n v="0"/>
    <n v="0"/>
    <n v="-463898.93800000008"/>
    <s v="Nedrud"/>
    <s v=" "/>
    <s v="N"/>
    <n v="0"/>
  </r>
  <r>
    <x v="0"/>
    <s v="Operations"/>
    <s v="R.10009"/>
    <s v="CAP-ELECTRIC SYSTEM WORK"/>
    <s v="R.10009.08"/>
    <s v="ELECTRIC SYSTEM UPGRADE"/>
    <s v="R.10009.08.02"/>
    <s v="ELECTRIC SYSTEM UPGRADE"/>
    <s v="R.10009.08.02.06"/>
    <x v="564"/>
    <x v="0"/>
    <n v="4580"/>
    <s v="David J Landers"/>
    <x v="0"/>
    <s v="REL  SETC  //  OPER"/>
    <s v="1CORP20000"/>
    <x v="0"/>
    <s v="2CORP90000"/>
    <x v="0"/>
    <s v="3CORP93000"/>
    <x v="0"/>
    <s v="1DRIV11000"/>
    <s v="Reliability - Electric"/>
    <s v="2DRIV11500"/>
    <s v="Reduce Electric Outages/Customer Interuptions"/>
    <n v="0"/>
    <n v="0"/>
    <n v="0"/>
    <n v="0"/>
    <n v="0"/>
    <n v="0"/>
    <n v="0"/>
    <n v="0"/>
    <n v="0"/>
    <n v="0"/>
    <n v="0"/>
    <n v="0"/>
    <n v="0"/>
    <n v="0"/>
    <n v="0"/>
    <n v="0"/>
    <n v="0"/>
    <n v="0"/>
    <n v="0"/>
    <s v="Nedrud"/>
    <s v=" "/>
    <s v="N"/>
    <n v="0"/>
  </r>
  <r>
    <x v="0"/>
    <s v="Operations"/>
    <s v="R.10009"/>
    <s v="CAP-ELECTRIC SYSTEM WORK"/>
    <s v="R.10009.08"/>
    <s v="ELECTRIC SYSTEM UPGRADE"/>
    <s v="R.10009.08.02"/>
    <s v="ELECTRIC SYSTEM UPGRADE"/>
    <s v="R.10009.08.02.07"/>
    <x v="565"/>
    <x v="0"/>
    <n v="4580"/>
    <s v="David J Landers"/>
    <x v="0"/>
    <s v="REL  SETC  //  OPER"/>
    <s v="1CORP10000"/>
    <x v="1"/>
    <s v="2CORP10000"/>
    <x v="13"/>
    <s v="3CORP12000"/>
    <x v="81"/>
    <s v="1DRIV11000"/>
    <s v="Reliability - Electric"/>
    <s v="2DRIV11500"/>
    <s v="Reduce Electric Outages/Customer Interuptions"/>
    <n v="6820222.63682447"/>
    <n v="6820223"/>
    <n v="6814493.0099999998"/>
    <n v="2316637.0017999997"/>
    <n v="4503585.9982000003"/>
    <n v="6962662.6848147875"/>
    <n v="6962662.6848147875"/>
    <n v="0"/>
    <n v="7172218.5520276595"/>
    <n v="7172218.5520276595"/>
    <n v="0"/>
    <n v="7388534.2859248184"/>
    <n v="7388534.2859248184"/>
    <n v="0"/>
    <n v="7611609.8865062632"/>
    <n v="7611609.8865062632"/>
    <n v="0"/>
    <n v="7839958.183101451"/>
    <n v="4503585.9982000003"/>
    <s v="Nedrud"/>
    <s v=" "/>
    <s v="N"/>
    <n v="0"/>
  </r>
  <r>
    <x v="0"/>
    <s v="Operations"/>
    <s v="R.10009"/>
    <s v="CAP-ELECTRIC SYSTEM WORK"/>
    <s v="R.10009.08"/>
    <s v="ELECTRIC SYSTEM UPGRADE"/>
    <s v="R.10009.08.02"/>
    <s v="ELECTRIC SYSTEM UPGRADE"/>
    <s v="R.10009.08.02.08"/>
    <x v="566"/>
    <x v="0"/>
    <n v="4580"/>
    <s v="David J Landers"/>
    <x v="0"/>
    <s v="REL  SETC  //  OPER"/>
    <s v="1CORP10000"/>
    <x v="1"/>
    <s v="2CORP10000"/>
    <x v="13"/>
    <s v="3CORP12000"/>
    <x v="81"/>
    <s v="1DRIV11000"/>
    <s v="Reliability - Electric"/>
    <s v="2DRIV11500"/>
    <s v="Reduce Electric Outages/Customer Interuptions"/>
    <n v="15746830"/>
    <n v="15746830"/>
    <n v="14657510.789999999"/>
    <n v="5208000"/>
    <n v="10538830"/>
    <n v="18990427"/>
    <n v="18990427"/>
    <n v="0"/>
    <n v="22018974"/>
    <n v="22018974"/>
    <n v="0"/>
    <n v="25025861"/>
    <n v="25025861"/>
    <n v="0"/>
    <n v="28011088"/>
    <n v="28011088"/>
    <n v="0"/>
    <n v="28851420.640000001"/>
    <n v="10538830"/>
    <s v="Nedrud"/>
    <s v=" "/>
    <s v="N"/>
    <n v="0"/>
  </r>
  <r>
    <x v="0"/>
    <s v="Operations"/>
    <s v="R.10009"/>
    <s v="CAP-ELECTRIC SYSTEM WORK"/>
    <s v="R.10009.08"/>
    <s v="ELECTRIC SYSTEM UPGRADE"/>
    <s v="R.10009.08.02"/>
    <s v="ELECTRIC SYSTEM UPGRADE"/>
    <s v="R.10009.08.02.09"/>
    <x v="567"/>
    <x v="0"/>
    <n v="4580"/>
    <s v="David J Landers"/>
    <x v="0"/>
    <s v="REL  SETC  //  OPER"/>
    <s v="1CORP10000"/>
    <x v="1"/>
    <s v="2CORP10000"/>
    <x v="13"/>
    <s v="3CORP12000"/>
    <x v="81"/>
    <s v="1DRIV11000"/>
    <s v="Reliability - Electric"/>
    <s v="2DRIV11500"/>
    <s v="Reduce Electric Outages/Customer Interuptions"/>
    <n v="4519848.1080848798"/>
    <n v="4519848"/>
    <n v="4485706.9000000004"/>
    <n v="5917778.0630000001"/>
    <n v="-1397930.0630000001"/>
    <n v="4614244.935828954"/>
    <n v="4614244.935828954"/>
    <n v="0"/>
    <n v="4753120.2688490488"/>
    <n v="4753120.2688490488"/>
    <n v="0"/>
    <n v="4896475.4513214044"/>
    <n v="4896475.4513214044"/>
    <n v="0"/>
    <n v="5044310.4832460219"/>
    <n v="5044310.4832460219"/>
    <n v="0"/>
    <n v="5195639.7977434024"/>
    <n v="-1397930.0630000001"/>
    <s v="Nedrud"/>
    <s v=" "/>
    <s v="N"/>
    <n v="0"/>
  </r>
  <r>
    <x v="0"/>
    <s v="Operations"/>
    <s v="R.10009"/>
    <s v="CAP-ELECTRIC SYSTEM WORK"/>
    <s v="R.10009.08"/>
    <s v="ELECTRIC SYSTEM UPGRADE"/>
    <s v="R.10009.08.02"/>
    <s v="ELECTRIC SYSTEM UPGRADE"/>
    <s v="R.10009.08.02.10"/>
    <x v="568"/>
    <x v="0"/>
    <n v="4580"/>
    <s v="David J Landers"/>
    <x v="0"/>
    <s v="REL  SETC  //  OPER"/>
    <s v="1CORP10000"/>
    <x v="1"/>
    <s v="2CORP15000"/>
    <x v="12"/>
    <s v="3CORP16000"/>
    <x v="69"/>
    <s v="1DRIV11000"/>
    <s v="Reliability - Electric"/>
    <s v="2DRIV11500"/>
    <s v="Reduce Electric Outages/Customer Interuptions"/>
    <n v="2924340.1679869401"/>
    <n v="2924340"/>
    <n v="3876832.1"/>
    <n v="3258937.2175599998"/>
    <n v="-334597.21755999979"/>
    <n v="2985414.8829997648"/>
    <n v="2985414.8829997648"/>
    <n v="0"/>
    <n v="3075267.1755949035"/>
    <n v="3075267.1755949035"/>
    <n v="0"/>
    <n v="3168017.929241498"/>
    <n v="3168017.929241498"/>
    <n v="0"/>
    <n v="3263667.1439395486"/>
    <n v="3263667.1439395486"/>
    <n v="0"/>
    <n v="3361577.158257735"/>
    <n v="-334597.21755999979"/>
    <s v="Nedrud"/>
    <s v=" "/>
    <s v="N"/>
    <n v="0"/>
  </r>
  <r>
    <x v="0"/>
    <s v="Operations"/>
    <s v="R.10009"/>
    <s v="CAP-ELECTRIC SYSTEM WORK"/>
    <s v="R.10009.08"/>
    <s v="ELECTRIC SYSTEM UPGRADE"/>
    <s v="R.10009.08.02"/>
    <s v="ELECTRIC SYSTEM UPGRADE"/>
    <s v="R.10009.08.02.11"/>
    <x v="569"/>
    <x v="0"/>
    <n v="4580"/>
    <s v="David J Landers"/>
    <x v="0"/>
    <s v="REL  SETC  //  OPER"/>
    <s v="1CORP10000"/>
    <x v="1"/>
    <s v="2CORP15000"/>
    <x v="12"/>
    <s v="3CORP16000"/>
    <x v="69"/>
    <s v="1DRIV11000"/>
    <s v="Reliability - Electric"/>
    <s v="2DRIV11500"/>
    <s v="Reduce Electric Outages/Customer Interuptions"/>
    <n v="852871.9572245623"/>
    <n v="852872"/>
    <n v="853415.76"/>
    <n v="245337.49"/>
    <n v="607534.51"/>
    <n v="870684.1503135002"/>
    <n v="870684.1503135002"/>
    <n v="0"/>
    <n v="896889.20726468321"/>
    <n v="896889.20726468321"/>
    <n v="0"/>
    <n v="923939.58863364637"/>
    <n v="923939.58863364637"/>
    <n v="0"/>
    <n v="951835.29442038946"/>
    <n v="951835.29442038946"/>
    <n v="0"/>
    <n v="980390.35325300111"/>
    <n v="607534.51"/>
    <s v="Nedrud"/>
    <s v=" "/>
    <s v="N"/>
    <n v="0"/>
  </r>
  <r>
    <x v="0"/>
    <s v="Operations"/>
    <s v="R.10009"/>
    <s v="CAP-ELECTRIC SYSTEM WORK"/>
    <s v="R.10009.08"/>
    <s v="ELECTRIC SYSTEM UPGRADE"/>
    <s v="R.10009.08.02"/>
    <s v="ELECTRIC SYSTEM UPGRADE"/>
    <s v="R.10009.08.02.12"/>
    <x v="570"/>
    <x v="0"/>
    <n v="4580"/>
    <s v="David J Landers"/>
    <x v="0"/>
    <s v="REL  SETC  //  OPER"/>
    <s v="1CORP10000"/>
    <x v="1"/>
    <s v="2CORP15000"/>
    <x v="12"/>
    <s v="3CORP16000"/>
    <x v="69"/>
    <s v="1DRIV11000"/>
    <s v="Reliability - Electric"/>
    <s v="2DRIV11500"/>
    <s v="Reduce Electric Outages/Customer Interuptions"/>
    <n v="4002986.28785497"/>
    <n v="4002986"/>
    <n v="3899390.42"/>
    <n v="1524459.023544"/>
    <n v="2478526.976456"/>
    <n v="4086588.479353535"/>
    <n v="2575000"/>
    <n v="1511588.479353535"/>
    <n v="4209582.8898971844"/>
    <n v="2652250"/>
    <n v="1557332.8898971844"/>
    <n v="4336544.8620712748"/>
    <n v="2731817.5"/>
    <n v="1604727.3620712748"/>
    <n v="4467474.395875806"/>
    <n v="2813772.0249999999"/>
    <n v="1653702.3708758061"/>
    <n v="2898185.1857500002"/>
    <n v="8805878.0786538012"/>
    <s v="Nedrud"/>
    <s v="Split dollars between this and trip savers project "/>
    <s v="N"/>
    <n v="0"/>
  </r>
  <r>
    <x v="0"/>
    <s v="Operations"/>
    <s v="R.10009"/>
    <s v="CAP-ELECTRIC SYSTEM WORK"/>
    <s v="R.10009.08"/>
    <s v="ELECTRIC SYSTEM UPGRADE"/>
    <s v="R.10009.08.02"/>
    <s v="ELECTRIC SYSTEM UPGRADE"/>
    <s v="R.10009.08.02.13"/>
    <x v="571"/>
    <x v="0"/>
    <n v="4580"/>
    <s v="David J Landers"/>
    <x v="0"/>
    <s v="REL  SETC  //  OPER"/>
    <s v="1CORP10000"/>
    <x v="1"/>
    <s v="2CORP15000"/>
    <x v="12"/>
    <s v="3CORP16000"/>
    <x v="69"/>
    <s v="1DRIV11000"/>
    <s v="Reliability - Electric"/>
    <s v="2DRIV11500"/>
    <s v="Reduce Electric Outages/Customer Interuptions"/>
    <n v="0"/>
    <n v="0"/>
    <n v="-1653.83"/>
    <n v="303047.55"/>
    <n v="-303047.55"/>
    <n v="0"/>
    <n v="500000"/>
    <n v="-500000"/>
    <n v="0"/>
    <n v="500000"/>
    <n v="-500000"/>
    <n v="0"/>
    <n v="500000"/>
    <n v="-500000"/>
    <n v="0"/>
    <n v="500000"/>
    <n v="-500000"/>
    <n v="500000"/>
    <n v="-2303047.5499999998"/>
    <s v="Nedrud"/>
    <s v="Aging infrastructure - reliability benefit - Avg cost over previous 5 year period.  To be confirmed by reliability strategy "/>
    <s v="N"/>
    <n v="0"/>
  </r>
  <r>
    <x v="0"/>
    <s v="Operations"/>
    <s v="R.10009"/>
    <s v="CAP-ELECTRIC SYSTEM WORK"/>
    <s v="R.10009.08"/>
    <s v="ELECTRIC SYSTEM UPGRADE"/>
    <s v="R.10009.08.02"/>
    <s v="ELECTRIC SYSTEM UPGRADE"/>
    <s v="R.10009.08.02.14"/>
    <x v="572"/>
    <x v="0"/>
    <n v="4580"/>
    <s v="David J Landers"/>
    <x v="0"/>
    <s v="REL  SETC  //  OPER"/>
    <s v="1CORP10000"/>
    <x v="1"/>
    <s v="2CORP10000"/>
    <x v="13"/>
    <s v="3CORP12000"/>
    <x v="81"/>
    <s v="1DRIV11000"/>
    <s v="Reliability - Electric"/>
    <s v="2DRIV11500"/>
    <s v="Reduce Electric Outages/Customer Interuptions"/>
    <n v="6059326.4026119104"/>
    <n v="6059326"/>
    <n v="6813651.2699999996"/>
    <n v="21366361.118568897"/>
    <n v="-15307035.118568897"/>
    <n v="6185875.1664186735"/>
    <n v="6185875.1664186735"/>
    <n v="0"/>
    <n v="6372051.9918157393"/>
    <n v="6372051.9918157393"/>
    <n v="0"/>
    <n v="6564234.5212578736"/>
    <n v="6564234.5212578736"/>
    <n v="0"/>
    <n v="6762422.7547450736"/>
    <n v="6762422.7547450736"/>
    <n v="0"/>
    <n v="6965295.4373874264"/>
    <n v="-15307035.118568897"/>
    <s v="Nedrud"/>
    <s v=" "/>
    <s v="N"/>
    <n v="0"/>
  </r>
  <r>
    <x v="0"/>
    <s v="Operations"/>
    <s v="R.10009"/>
    <s v="CAP-ELECTRIC SYSTEM WORK"/>
    <s v="R.10009.08"/>
    <s v="ELECTRIC SYSTEM UPGRADE"/>
    <s v="R.10009.08.02"/>
    <s v="ELECTRIC SYSTEM UPGRADE"/>
    <s v="R.10009.08.02.15"/>
    <x v="573"/>
    <x v="0"/>
    <n v="4580"/>
    <s v="David J Landers"/>
    <x v="0"/>
    <s v="REL  SETC  //  EXEC"/>
    <s v="1CORP10000"/>
    <x v="1"/>
    <s v="2CORP10000"/>
    <x v="13"/>
    <s v="3CORP12000"/>
    <x v="81"/>
    <s v="1DRIV11000"/>
    <s v="Reliability - Electric"/>
    <s v="2DRIV11500"/>
    <s v="Reduce Electric Outages/Customer Interuptions"/>
    <n v="0"/>
    <n v="0"/>
    <n v="86131.08"/>
    <n v="90188.85"/>
    <n v="-90188.85"/>
    <n v="0"/>
    <n v="1011588"/>
    <n v="-1011588"/>
    <n v="0"/>
    <n v="1057333"/>
    <n v="-1057333"/>
    <n v="0"/>
    <n v="1104727"/>
    <n v="-1104727"/>
    <n v="0"/>
    <n v="1153702.5"/>
    <n v="-1153702.5"/>
    <n v="1203313.2150000001"/>
    <n v="-4417539.3499999996"/>
    <s v="Nedrud"/>
    <s v="Ongoing funding for Tripsaver projects - reliability benefit. CAK reducing to keep bottom line close to original; SQI report says we arent doing this. Jens -  We are pausing with no funding in 2018, but need to keep dollars for future years.  This will be dependent on reliability strategy."/>
    <s v="N"/>
    <n v="0"/>
  </r>
  <r>
    <x v="0"/>
    <s v="Operations"/>
    <s v="R.10009"/>
    <s v="CAP-ELECTRIC SYSTEM WORK"/>
    <s v="R.10009.08"/>
    <s v="ELECTRIC SYSTEM UPGRADE"/>
    <s v="R.10009.08.02"/>
    <s v="ELECTRIC SYSTEM UPGRADE"/>
    <s v="R.10009.08.02.16"/>
    <x v="574"/>
    <x v="0"/>
    <n v="4580"/>
    <s v="David J Landers"/>
    <x v="0"/>
    <s v="REL  SETC  //  OPER"/>
    <s v="1CORP20000"/>
    <x v="0"/>
    <s v="2CORP90000"/>
    <x v="0"/>
    <s v="3CORP93000"/>
    <x v="0"/>
    <s v="1DRIV11000"/>
    <s v="Reliability - Electric"/>
    <s v="2DRIV11500"/>
    <s v="Reduce Electric Outages/Customer Interuptions"/>
    <n v="0"/>
    <n v="0"/>
    <n v="0"/>
    <n v="0"/>
    <n v="0"/>
    <n v="0"/>
    <n v="0"/>
    <n v="0"/>
    <n v="0"/>
    <n v="0"/>
    <n v="0"/>
    <n v="0"/>
    <n v="0"/>
    <n v="0"/>
    <n v="0"/>
    <n v="0"/>
    <n v="0"/>
    <n v="0"/>
    <n v="0"/>
    <s v="Nedrud"/>
    <s v=" "/>
    <s v="N"/>
    <n v="0"/>
  </r>
  <r>
    <x v="0"/>
    <s v="Operations"/>
    <s v="R.10009"/>
    <s v="CAP-ELECTRIC SYSTEM WORK"/>
    <s v="R.10009.08"/>
    <s v="ELECTRIC SYSTEM UPGRADE"/>
    <s v="R.10009.08.02"/>
    <s v="ELECTRIC SYSTEM UPGRADE"/>
    <s v="R.10009.08.02.17"/>
    <x v="575"/>
    <x v="0"/>
    <n v="4580"/>
    <s v="David J Landers"/>
    <x v="0"/>
    <s v="REL  SETC  //  OPER"/>
    <s v="1CORP20000"/>
    <x v="0"/>
    <s v="2CORP90000"/>
    <x v="0"/>
    <s v="3CORP96000"/>
    <x v="67"/>
    <s v="1DRIV11000"/>
    <s v="Reliability - Electric"/>
    <s v="2DRIV11600"/>
    <s v="Serve Growing Electric Load"/>
    <n v="0"/>
    <n v="0"/>
    <n v="192119.43"/>
    <n v="2692486.7194799995"/>
    <n v="-2692486.7194799995"/>
    <n v="0"/>
    <n v="0"/>
    <n v="0"/>
    <n v="0"/>
    <n v="0"/>
    <n v="0"/>
    <n v="0"/>
    <n v="0"/>
    <n v="0"/>
    <n v="0"/>
    <n v="0"/>
    <n v="0"/>
    <n v="0"/>
    <n v="-2692486.7194799995"/>
    <s v="Nedrud"/>
    <s v=" "/>
    <s v="N"/>
    <n v="0"/>
  </r>
  <r>
    <x v="0"/>
    <s v="Operations"/>
    <s v="R.10009"/>
    <s v="CAP-ELECTRIC SYSTEM WORK"/>
    <s v="R.10009.08"/>
    <s v="ELECTRIC SYSTEM UPGRADE"/>
    <s v="R.10009.08.02"/>
    <s v="ELECTRIC SYSTEM UPGRADE"/>
    <s v="R.10009.08.02.18"/>
    <x v="576"/>
    <x v="0"/>
    <n v="4580"/>
    <s v="David J Landers"/>
    <x v="0"/>
    <s v="REL  SETC  //  OPER"/>
    <s v="1CORP20000"/>
    <x v="0"/>
    <s v="2CORP90000"/>
    <x v="0"/>
    <s v="3CORP96000"/>
    <x v="67"/>
    <s v="1DRIV11000"/>
    <s v="Reliability - Electric"/>
    <s v="2DRIV11500"/>
    <s v="Reduce Electric Outages/Customer Interuptions"/>
    <n v="0"/>
    <n v="0"/>
    <n v="1283.07"/>
    <n v="-812.46000000000026"/>
    <n v="812.46000000000026"/>
    <n v="0"/>
    <n v="0"/>
    <n v="0"/>
    <n v="0"/>
    <n v="0"/>
    <n v="0"/>
    <n v="0"/>
    <n v="0"/>
    <n v="0"/>
    <n v="0"/>
    <n v="0"/>
    <n v="0"/>
    <n v="0"/>
    <n v="812.46000000000026"/>
    <s v="Nedrud"/>
    <s v=" "/>
    <s v="N"/>
    <n v="0"/>
  </r>
  <r>
    <x v="0"/>
    <s v="Operations"/>
    <s v="R.10009"/>
    <s v="CAP-ELECTRIC SYSTEM WORK"/>
    <s v="R.10009.08"/>
    <s v="ELECTRIC SYSTEM UPGRADE"/>
    <s v="R.10009.08.02"/>
    <s v="ELECTRIC SYSTEM UPGRADE"/>
    <s v="R.10009.08.02.19"/>
    <x v="577"/>
    <x v="0"/>
    <n v="4580"/>
    <s v="David J Landers"/>
    <x v="0"/>
    <s v="REL  SETC  //  OPER"/>
    <s v="1CORP10000"/>
    <x v="1"/>
    <s v="2CORP10000"/>
    <x v="13"/>
    <s v="3CORP12000"/>
    <x v="81"/>
    <s v="1DRIV11000"/>
    <s v="Reliability - Electric"/>
    <s v="2DRIV11500"/>
    <s v="Reduce Electric Outages/Customer Interuptions"/>
    <n v="0"/>
    <n v="0"/>
    <n v="7194.37"/>
    <n v="16490.507482000001"/>
    <n v="-16490.507482000001"/>
    <n v="0"/>
    <n v="0"/>
    <n v="0"/>
    <n v="0"/>
    <n v="0"/>
    <n v="0"/>
    <n v="0"/>
    <n v="0"/>
    <n v="0"/>
    <n v="0"/>
    <n v="0"/>
    <n v="0"/>
    <n v="0"/>
    <n v="-16490.507482000001"/>
    <s v="Nedrud"/>
    <s v=" "/>
    <s v="N"/>
    <n v="0"/>
  </r>
  <r>
    <x v="0"/>
    <s v="Operations"/>
    <s v="R.10009"/>
    <s v="CAP-ELECTRIC SYSTEM WORK"/>
    <s v="R.10009.08"/>
    <s v="ELECTRIC SYSTEM UPGRADE"/>
    <s v="R.10009.08.02"/>
    <s v="ELECTRIC SYSTEM UPGRADE"/>
    <s v="R.10009.08.02.20"/>
    <x v="578"/>
    <x v="0"/>
    <n v="4580"/>
    <s v="David J Landers"/>
    <x v="0"/>
    <s v="REL  SETC  //  OPER"/>
    <s v="1CORP20000"/>
    <x v="0"/>
    <s v="2CORP90000"/>
    <x v="0"/>
    <s v="3CORP93000"/>
    <x v="0"/>
    <s v="1DRIV11000"/>
    <s v="Reliability - Electric"/>
    <s v="2DRIV11100"/>
    <s v="Aging Infrastructure"/>
    <n v="0"/>
    <n v="0"/>
    <n v="42100.17"/>
    <n v="42238.080000000009"/>
    <n v="-42238.080000000009"/>
    <n v="0"/>
    <n v="0"/>
    <n v="0"/>
    <n v="0"/>
    <n v="0"/>
    <n v="0"/>
    <n v="0"/>
    <n v="0"/>
    <n v="0"/>
    <n v="0"/>
    <n v="0"/>
    <n v="0"/>
    <n v="0"/>
    <n v="-42238.080000000009"/>
    <s v="Nedrud"/>
    <s v=" "/>
    <s v="N"/>
    <n v="0"/>
  </r>
  <r>
    <x v="0"/>
    <s v="Operations"/>
    <s v="R.10009"/>
    <s v="CAP-ELECTRIC SYSTEM WORK"/>
    <s v="R.10009.08"/>
    <s v="ELECTRIC SYSTEM UPGRADE"/>
    <s v="R.10009.08.02"/>
    <s v="ELECTRIC SYSTEM UPGRADE"/>
    <s v="R.10009.08.02.21"/>
    <x v="579"/>
    <x v="0"/>
    <n v="4580"/>
    <s v="David J Landers"/>
    <x v="0"/>
    <s v="REL  SETC  //  OPER"/>
    <s v="1CORP20000"/>
    <x v="0"/>
    <s v="2CORP90000"/>
    <x v="0"/>
    <s v="3CORP96000"/>
    <x v="67"/>
    <s v="1DRIV11000"/>
    <s v="Reliability - Electric"/>
    <s v="2DRIV11500"/>
    <s v="Reduce Electric Outages/Customer Interuptions"/>
    <n v="50000"/>
    <n v="50000"/>
    <n v="49234.14"/>
    <n v="25533.079999999998"/>
    <n v="24466.920000000002"/>
    <n v="51044.247787610628"/>
    <n v="51044.247787610628"/>
    <n v="0"/>
    <n v="52580.530973451336"/>
    <n v="52580.530973451336"/>
    <n v="0"/>
    <n v="54166.371681415942"/>
    <n v="54166.371681415942"/>
    <n v="0"/>
    <n v="55801.769911504431"/>
    <n v="55801.769911504431"/>
    <n v="0"/>
    <n v="57475.823008849562"/>
    <n v="24466.920000000002"/>
    <s v="Nedrud"/>
    <s v=" "/>
    <s v="N"/>
    <n v="0"/>
  </r>
  <r>
    <x v="0"/>
    <s v="Operations"/>
    <s v="R.10009"/>
    <s v="CAP-ELECTRIC SYSTEM WORK"/>
    <s v="R.10009.08"/>
    <s v="ELECTRIC SYSTEM UPGRADE"/>
    <s v="R.10009.08.02"/>
    <s v="ELECTRIC SYSTEM UPGRADE"/>
    <s v="R.10009.08.02.22"/>
    <x v="580"/>
    <x v="0"/>
    <n v="4580"/>
    <s v="David J Landers"/>
    <x v="0"/>
    <s v="REL  SETC  //  OPER"/>
    <s v="1CORP20000"/>
    <x v="0"/>
    <s v="2CORP90000"/>
    <x v="0"/>
    <s v="3CORP96000"/>
    <x v="67"/>
    <s v="1DRIV11000"/>
    <s v="Reliability - Electric"/>
    <s v="2DRIV11500"/>
    <s v="Reduce Electric Outages/Customer Interuptions"/>
    <n v="0"/>
    <n v="0"/>
    <n v="132189.59"/>
    <n v="713409.25999999989"/>
    <n v="-713409.25999999989"/>
    <n v="0"/>
    <n v="0"/>
    <n v="0"/>
    <n v="0"/>
    <n v="0"/>
    <n v="0"/>
    <n v="0"/>
    <n v="0"/>
    <n v="0"/>
    <n v="0"/>
    <n v="0"/>
    <n v="0"/>
    <n v="0"/>
    <n v="-713409.25999999989"/>
    <s v="Nedrud"/>
    <s v=" "/>
    <s v="N"/>
    <n v="0"/>
  </r>
  <r>
    <x v="0"/>
    <s v="Operations"/>
    <s v="R.10009"/>
    <s v="CAP-ELECTRIC SYSTEM WORK"/>
    <s v="R.10009.08"/>
    <s v="ELECTRIC SYSTEM UPGRADE"/>
    <s v="R.10009.08.02"/>
    <s v="ELECTRIC SYSTEM UPGRADE"/>
    <s v="R.10009.08.02.23"/>
    <x v="581"/>
    <x v="0"/>
    <n v="4022"/>
    <s v="Roque Bamba"/>
    <x v="0"/>
    <s v="REL  SETC  //  PLNG"/>
    <s v="1CORP20000"/>
    <x v="0"/>
    <s v="2CORP90000"/>
    <x v="0"/>
    <s v="3CORP93000"/>
    <x v="0"/>
    <s v="1DRIV11000"/>
    <s v="Reliability - Electric"/>
    <s v="2DRIV11500"/>
    <s v="Reduce Electric Outages/Customer Interuptions"/>
    <n v="200000"/>
    <n v="413582"/>
    <n v="420587.04"/>
    <n v="2881.202286499999"/>
    <n v="410700.79771349998"/>
    <n v="204176.99115044251"/>
    <n v="0"/>
    <n v="204176.99115044251"/>
    <n v="210322.12389380534"/>
    <n v="210322.12389380534"/>
    <n v="0"/>
    <n v="216665.48672566377"/>
    <n v="216665.48672566377"/>
    <n v="0"/>
    <n v="223207.07964601772"/>
    <n v="223207.07964601772"/>
    <n v="0"/>
    <n v="229903.29203539825"/>
    <n v="614877.78886394249"/>
    <s v="Nedrud"/>
    <s v=" JVN Removing project initation dollars for 2018.  They are line-itemed"/>
    <s v="N"/>
    <n v="0"/>
  </r>
  <r>
    <x v="0"/>
    <s v="Operations"/>
    <s v="R.10009"/>
    <s v="CAP-ELECTRIC SYSTEM WORK"/>
    <s v="R.10009.08"/>
    <s v="ELECTRIC SYSTEM UPGRADE"/>
    <s v="R.10009.08.02"/>
    <s v="ELECTRIC SYSTEM UPGRADE"/>
    <s v="R.10009.08.02.24"/>
    <x v="582"/>
    <x v="0"/>
    <n v="4022"/>
    <s v="Roque Bamba"/>
    <x v="0"/>
    <s v="REL  SETC  //  EXEC"/>
    <s v="1CORP20000"/>
    <x v="0"/>
    <s v="2CORP90000"/>
    <x v="0"/>
    <s v="3CORP93000"/>
    <x v="0"/>
    <s v="1DRIV11000"/>
    <s v="Reliability - Electric"/>
    <s v="2DRIV11500"/>
    <s v="Reduce Electric Outages/Customer Interuptions"/>
    <n v="500000"/>
    <n v="86418"/>
    <n v="26228.33"/>
    <n v="28257.48616"/>
    <n v="58160.51384"/>
    <n v="0"/>
    <n v="0"/>
    <n v="0"/>
    <n v="0"/>
    <n v="0"/>
    <n v="0"/>
    <n v="0"/>
    <n v="0"/>
    <n v="0"/>
    <n v="0"/>
    <n v="0"/>
    <n v="0"/>
    <n v="0"/>
    <n v="58160.51384"/>
    <s v="Bamba"/>
    <s v=" "/>
    <s v="N"/>
    <n v="0"/>
  </r>
  <r>
    <x v="0"/>
    <s v="Operations"/>
    <s v="R.10009"/>
    <s v="CAP-ELECTRIC SYSTEM WORK"/>
    <s v="R.10009.08"/>
    <s v="ELECTRIC SYSTEM UPGRADE"/>
    <s v="R.10009.08.02"/>
    <s v="ELECTRIC SYSTEM UPGRADE"/>
    <s v="R.10009.08.02.25"/>
    <x v="583"/>
    <x v="0"/>
    <n v="4580"/>
    <s v="David J Landers"/>
    <x v="0"/>
    <s v="REL  SETC  //  OPER"/>
    <s v="1CORP10000"/>
    <x v="1"/>
    <s v="2CORP10000"/>
    <x v="13"/>
    <s v="3CORP12000"/>
    <x v="81"/>
    <s v="1DRIV11000"/>
    <s v="Reliability - Electric"/>
    <s v="2DRIV11500"/>
    <s v="Reduce Electric Outages/Customer Interuptions"/>
    <n v="4453773.3052667798"/>
    <n v="4453773"/>
    <n v="4444321.97"/>
    <n v="1104701.3500000001"/>
    <n v="3349071.65"/>
    <n v="4546790.1636776617"/>
    <n v="4546790.1636776617"/>
    <n v="0"/>
    <n v="4683635.3045262126"/>
    <n v="4683635.3045262126"/>
    <n v="0"/>
    <n v="4824894.8047569757"/>
    <n v="4824894.8047569757"/>
    <n v="0"/>
    <n v="4970568.6643699491"/>
    <n v="4970568.6643699491"/>
    <n v="0"/>
    <n v="5119685.7243010476"/>
    <n v="3349071.65"/>
    <s v="Nedrud"/>
    <s v=" "/>
    <s v="N"/>
    <n v="0"/>
  </r>
  <r>
    <x v="0"/>
    <s v="Operations"/>
    <s v="R.10009"/>
    <s v="CAP-ELECTRIC SYSTEM WORK"/>
    <s v="R.10009.08"/>
    <s v="ELECTRIC SYSTEM UPGRADE"/>
    <s v="R.10009.08.02"/>
    <s v="ELECTRIC SYSTEM UPGRADE"/>
    <s v="R.10009.08.02.26"/>
    <x v="584"/>
    <x v="0"/>
    <n v="4580"/>
    <s v="David J Landers"/>
    <x v="0"/>
    <s v="REL  SETC  //  OPER"/>
    <s v="1CORP20000"/>
    <x v="0"/>
    <s v="2CORP90000"/>
    <x v="0"/>
    <s v="3CORP96000"/>
    <x v="67"/>
    <s v="1DRIV11000"/>
    <s v="Reliability - Electric"/>
    <s v="2DRIV11600"/>
    <s v="Serve Growing Electric Load"/>
    <n v="0"/>
    <n v="0"/>
    <n v="0"/>
    <n v="0"/>
    <n v="0"/>
    <n v="0"/>
    <n v="0"/>
    <n v="0"/>
    <n v="0"/>
    <n v="0"/>
    <n v="0"/>
    <n v="0"/>
    <n v="0"/>
    <n v="0"/>
    <n v="0"/>
    <n v="0"/>
    <n v="0"/>
    <n v="0"/>
    <n v="0"/>
    <s v="Nedrud"/>
    <s v=" "/>
    <s v="N"/>
    <n v="0"/>
  </r>
  <r>
    <x v="0"/>
    <s v="Operations"/>
    <s v="R.10009"/>
    <s v="CAP-ELECTRIC SYSTEM WORK"/>
    <s v="R.10009.08"/>
    <s v="ELECTRIC SYSTEM UPGRADE"/>
    <s v="R.10009.08.02"/>
    <s v="ELECTRIC SYSTEM UPGRADE"/>
    <s v="R.10009.08.02.27"/>
    <x v="585"/>
    <x v="0"/>
    <n v="4580"/>
    <s v="David J Landers"/>
    <x v="0"/>
    <s v="REL  SETC  //  OPER"/>
    <s v="1CORP10000"/>
    <x v="1"/>
    <s v="2CORP10000"/>
    <x v="13"/>
    <s v="3CORP12000"/>
    <x v="81"/>
    <s v="1DRIV11000"/>
    <s v="Reliability - Electric"/>
    <s v="2DRIV11500"/>
    <s v="Reduce Electric Outages/Customer Interuptions"/>
    <n v="0"/>
    <n v="0"/>
    <n v="116228.86"/>
    <n v="1749214.9173600003"/>
    <n v="-1749214.9173600003"/>
    <n v="0"/>
    <n v="0"/>
    <n v="0"/>
    <n v="0"/>
    <n v="0"/>
    <n v="0"/>
    <n v="0"/>
    <n v="0"/>
    <n v="0"/>
    <n v="0"/>
    <n v="0"/>
    <n v="0"/>
    <n v="0"/>
    <n v="-1749214.9173600003"/>
    <s v="Nedrud"/>
    <s v=" "/>
    <s v="N"/>
    <n v="0"/>
  </r>
  <r>
    <x v="0"/>
    <s v="Operations"/>
    <s v="R.10009"/>
    <s v="CAP-ELECTRIC SYSTEM WORK"/>
    <s v="R.10009.08"/>
    <s v="ELECTRIC SYSTEM UPGRADE"/>
    <s v="R.10009.08.02"/>
    <s v="ELECTRIC SYSTEM UPGRADE"/>
    <s v="R.10009.08.02.28"/>
    <x v="586"/>
    <x v="0"/>
    <n v="4580"/>
    <s v="David J Landers"/>
    <x v="0"/>
    <s v="REL  SETC  //  OPER"/>
    <s v="1CORP20000"/>
    <x v="0"/>
    <s v="2CORP90000"/>
    <x v="0"/>
    <s v="3CORP96000"/>
    <x v="67"/>
    <s v="1DRIV11000"/>
    <s v="Reliability - Electric"/>
    <s v="2DRIV11600"/>
    <s v="Serve Growing Electric Load"/>
    <n v="0"/>
    <n v="0"/>
    <n v="72601.16"/>
    <n v="1457277.13"/>
    <n v="-1457277.13"/>
    <n v="0"/>
    <n v="0"/>
    <n v="0"/>
    <n v="0"/>
    <n v="0"/>
    <n v="0"/>
    <n v="0"/>
    <n v="0"/>
    <n v="0"/>
    <n v="0"/>
    <n v="0"/>
    <n v="0"/>
    <n v="0"/>
    <n v="-1457277.13"/>
    <s v="Nedrud"/>
    <s v=" "/>
    <s v="N"/>
    <n v="0"/>
  </r>
  <r>
    <x v="0"/>
    <s v="Operations"/>
    <s v="R.10009"/>
    <s v="CAP-ELECTRIC SYSTEM WORK"/>
    <s v="R.10009.08"/>
    <s v="ELECTRIC SYSTEM UPGRADE"/>
    <s v="R.10009.08.02"/>
    <s v="ELECTRIC SYSTEM UPGRADE"/>
    <s v="R.10009.08.02.29"/>
    <x v="587"/>
    <x v="0"/>
    <n v="4580"/>
    <s v="David J Landers"/>
    <x v="1"/>
    <s v="REL  SETC  //  OPER"/>
    <s v="1CORP20000"/>
    <x v="0"/>
    <s v="2CORP90000"/>
    <x v="0"/>
    <s v="3CORP93000"/>
    <x v="0"/>
    <s v="1DRIV11000"/>
    <s v="Reliability - Electric"/>
    <s v="2DRIV11500"/>
    <s v="Reduce Electric Outages/Customer Interuptions"/>
    <n v="0"/>
    <n v="22294"/>
    <n v="0"/>
    <n v="0"/>
    <n v="22294"/>
    <n v="0"/>
    <n v="0"/>
    <n v="0"/>
    <n v="0"/>
    <n v="0"/>
    <n v="0"/>
    <n v="0"/>
    <n v="0"/>
    <n v="0"/>
    <n v="0"/>
    <n v="0"/>
    <n v="0"/>
    <n v="0"/>
    <n v="22294"/>
    <n v="0"/>
    <s v=" "/>
    <s v="N"/>
    <n v="0"/>
  </r>
  <r>
    <x v="0"/>
    <s v="Operations"/>
    <s v="R.10009"/>
    <s v="CAP-ELECTRIC SYSTEM WORK"/>
    <s v="R.10009.08"/>
    <s v="ELECTRIC SYSTEM UPGRADE"/>
    <s v="R.10009.08.02"/>
    <s v="ELECTRIC SYSTEM UPGRADE"/>
    <s v="R.10009.08.02.30"/>
    <x v="588"/>
    <x v="0"/>
    <n v="4580"/>
    <s v="David J Landers"/>
    <x v="1"/>
    <s v="REL  SETC  //  OPER"/>
    <s v="1CORP20000"/>
    <x v="0"/>
    <s v="2CORP90000"/>
    <x v="0"/>
    <s v="3CORP93000"/>
    <x v="0"/>
    <s v="1DRIV11000"/>
    <s v="Reliability - Electric"/>
    <s v="2DRIV11100"/>
    <s v="Aging Infrastructure"/>
    <n v="0"/>
    <n v="0"/>
    <n v="0"/>
    <n v="0"/>
    <n v="0"/>
    <n v="0"/>
    <n v="0"/>
    <n v="0"/>
    <n v="0"/>
    <n v="0"/>
    <n v="0"/>
    <n v="0"/>
    <n v="0"/>
    <n v="0"/>
    <n v="0"/>
    <n v="0"/>
    <n v="0"/>
    <n v="0"/>
    <n v="0"/>
    <n v="0"/>
    <s v=" "/>
    <s v="N"/>
    <n v="0"/>
  </r>
  <r>
    <x v="0"/>
    <s v="Operations"/>
    <s v="R.10009"/>
    <s v="CAP-ELECTRIC SYSTEM WORK"/>
    <s v="R.10009.08"/>
    <s v="ELECTRIC SYSTEM UPGRADE"/>
    <s v="R.10009.08.02"/>
    <s v="ELECTRIC SYSTEM UPGRADE"/>
    <s v="R.10009.08.02.31"/>
    <x v="589"/>
    <x v="0"/>
    <n v="4580"/>
    <s v="David J Landers"/>
    <x v="1"/>
    <s v="REL  SETC  //  EXEC"/>
    <s v="1CORP20000"/>
    <x v="0"/>
    <s v="2CORP90000"/>
    <x v="0"/>
    <s v="3CORP93000"/>
    <x v="0"/>
    <s v="1DRIV11000"/>
    <s v="Reliability - Electric"/>
    <s v="2DRIV11500"/>
    <s v="Reduce Electric Outages/Customer Interuptions"/>
    <n v="0"/>
    <n v="117737"/>
    <n v="0"/>
    <n v="0"/>
    <n v="117737"/>
    <n v="0"/>
    <n v="0"/>
    <n v="0"/>
    <n v="0"/>
    <n v="0"/>
    <n v="0"/>
    <n v="0"/>
    <n v="0"/>
    <n v="0"/>
    <n v="0"/>
    <n v="0"/>
    <n v="0"/>
    <n v="0"/>
    <n v="117737"/>
    <n v="0"/>
    <s v=" "/>
    <s v="N"/>
    <n v="0"/>
  </r>
  <r>
    <x v="0"/>
    <s v="Operations"/>
    <s v="R.10009"/>
    <s v="CAP-ELECTRIC SYSTEM WORK"/>
    <s v="R.10009.08"/>
    <s v="ELECTRIC SYSTEM UPGRADE"/>
    <s v="R.10009.08.02"/>
    <s v="ELECTRIC SYSTEM UPGRADE"/>
    <s v="R.10009.08.02.32"/>
    <x v="590"/>
    <x v="0"/>
    <n v="4580"/>
    <s v="David J Landers"/>
    <x v="1"/>
    <s v="REL  SETC  //  OPER"/>
    <s v="1CORP10000"/>
    <x v="1"/>
    <s v="2CORP10000"/>
    <x v="13"/>
    <s v="3CORP12000"/>
    <x v="81"/>
    <s v="1DRIV11000"/>
    <s v="Reliability - Electric"/>
    <s v="2DRIV11500"/>
    <s v="Reduce Electric Outages/Customer Interuptions"/>
    <n v="0"/>
    <n v="26024"/>
    <n v="0"/>
    <n v="0"/>
    <n v="26024"/>
    <n v="0"/>
    <n v="0"/>
    <n v="0"/>
    <n v="0"/>
    <n v="0"/>
    <n v="0"/>
    <n v="0"/>
    <n v="0"/>
    <n v="0"/>
    <n v="0"/>
    <n v="0"/>
    <n v="0"/>
    <n v="0"/>
    <n v="26024"/>
    <n v="0"/>
    <s v=" "/>
    <s v="N"/>
    <n v="0"/>
  </r>
  <r>
    <x v="0"/>
    <s v="Operations"/>
    <s v="R.10009"/>
    <s v="CAP-ELECTRIC SYSTEM WORK"/>
    <s v="R.10009.08"/>
    <s v="ELECTRIC SYSTEM UPGRADE"/>
    <s v="R.10009.08.02"/>
    <s v="ELECTRIC SYSTEM UPGRADE"/>
    <s v="R.10009.08.02.33"/>
    <x v="591"/>
    <x v="0"/>
    <n v="4580"/>
    <s v="David J Landers"/>
    <x v="1"/>
    <s v="REL  SETC  //  OPER"/>
    <s v="1CORP10000"/>
    <x v="1"/>
    <s v="2CORP10000"/>
    <x v="13"/>
    <s v="3CORP12000"/>
    <x v="81"/>
    <s v="1DRIV11000"/>
    <s v="Reliability - Electric"/>
    <s v="2DRIV11500"/>
    <s v="Reduce Electric Outages/Customer Interuptions"/>
    <n v="0"/>
    <n v="0"/>
    <n v="0"/>
    <n v="0"/>
    <n v="0"/>
    <n v="0"/>
    <n v="0"/>
    <n v="0"/>
    <n v="0"/>
    <n v="0"/>
    <n v="0"/>
    <n v="0"/>
    <n v="0"/>
    <n v="0"/>
    <n v="0"/>
    <n v="0"/>
    <n v="0"/>
    <n v="0"/>
    <n v="0"/>
    <n v="0"/>
    <s v=" "/>
    <s v="N"/>
    <n v="0"/>
  </r>
  <r>
    <x v="0"/>
    <s v="Operations"/>
    <s v="R.10009"/>
    <s v="CAP-ELECTRIC SYSTEM WORK"/>
    <s v="R.10009.08"/>
    <s v="ELECTRIC SYSTEM UPGRADE"/>
    <s v="R.10009.08.02"/>
    <s v="ELECTRIC SYSTEM UPGRADE"/>
    <s v="R.10009.08.02.34"/>
    <x v="592"/>
    <x v="0"/>
    <n v="4580"/>
    <s v="David J Landers"/>
    <x v="1"/>
    <s v="REL  SETC  //  OPER"/>
    <s v="1CORP10000"/>
    <x v="1"/>
    <s v="2CORP15000"/>
    <x v="12"/>
    <s v="3CORP16000"/>
    <x v="69"/>
    <s v="1DRIV11000"/>
    <s v="Reliability - Electric"/>
    <s v="2DRIV11500"/>
    <s v="Reduce Electric Outages/Customer Interuptions"/>
    <n v="0"/>
    <n v="68808"/>
    <n v="0"/>
    <n v="0"/>
    <n v="68808"/>
    <n v="0"/>
    <n v="0"/>
    <n v="0"/>
    <n v="0"/>
    <n v="0"/>
    <n v="0"/>
    <n v="0"/>
    <n v="0"/>
    <n v="0"/>
    <n v="0"/>
    <n v="0"/>
    <n v="0"/>
    <n v="0"/>
    <n v="68808"/>
    <n v="0"/>
    <s v=" "/>
    <s v="N"/>
    <n v="0"/>
  </r>
  <r>
    <x v="0"/>
    <s v="Operations"/>
    <s v="R.10009"/>
    <s v="CAP-ELECTRIC SYSTEM WORK"/>
    <s v="R.10009.08"/>
    <s v="ELECTRIC SYSTEM UPGRADE"/>
    <s v="R.10009.08.02"/>
    <s v="ELECTRIC SYSTEM UPGRADE"/>
    <s v="R.10009.08.02.35"/>
    <x v="593"/>
    <x v="0"/>
    <n v="4580"/>
    <s v="David J Landers"/>
    <x v="1"/>
    <s v="REL  SETC  //  OPER"/>
    <s v="1CORP10000"/>
    <x v="1"/>
    <s v="2CORP15000"/>
    <x v="12"/>
    <s v="3CORP16000"/>
    <x v="69"/>
    <s v="1DRIV11000"/>
    <s v="Reliability - Electric"/>
    <s v="2DRIV11500"/>
    <s v="Reduce Electric Outages/Customer Interuptions"/>
    <n v="0"/>
    <n v="91743"/>
    <n v="0"/>
    <n v="0"/>
    <n v="91743"/>
    <n v="0"/>
    <n v="0"/>
    <n v="0"/>
    <n v="0"/>
    <n v="0"/>
    <n v="0"/>
    <n v="0"/>
    <n v="0"/>
    <n v="0"/>
    <n v="0"/>
    <n v="0"/>
    <n v="0"/>
    <n v="0"/>
    <n v="91743"/>
    <n v="0"/>
    <s v=" "/>
    <s v="N"/>
    <n v="0"/>
  </r>
  <r>
    <x v="0"/>
    <s v="Operations"/>
    <s v="R.10009"/>
    <s v="CAP-ELECTRIC SYSTEM WORK"/>
    <s v="R.10009.08"/>
    <s v="ELECTRIC SYSTEM UPGRADE"/>
    <s v="R.10009.08.02"/>
    <s v="ELECTRIC SYSTEM UPGRADE"/>
    <s v="R.10009.08.02.36"/>
    <x v="594"/>
    <x v="0"/>
    <n v="4580"/>
    <s v="David J Landers"/>
    <x v="1"/>
    <s v="REL  SETC  //  OPER"/>
    <s v="1CORP10000"/>
    <x v="1"/>
    <s v="2CORP15000"/>
    <x v="12"/>
    <s v="3CORP16000"/>
    <x v="69"/>
    <s v="1DRIV11000"/>
    <s v="Reliability - Electric"/>
    <s v="2DRIV11500"/>
    <s v="Reduce Electric Outages/Customer Interuptions"/>
    <n v="0"/>
    <n v="0"/>
    <n v="0"/>
    <n v="0"/>
    <n v="0"/>
    <n v="0"/>
    <n v="0"/>
    <n v="0"/>
    <n v="0"/>
    <n v="0"/>
    <n v="0"/>
    <n v="0"/>
    <n v="0"/>
    <n v="0"/>
    <n v="0"/>
    <n v="0"/>
    <n v="0"/>
    <n v="0"/>
    <n v="0"/>
    <n v="0"/>
    <s v=" "/>
    <s v="N"/>
    <n v="0"/>
  </r>
  <r>
    <x v="0"/>
    <s v="Operations"/>
    <s v="R.10009"/>
    <s v="CAP-ELECTRIC SYSTEM WORK"/>
    <s v="R.10009.08"/>
    <s v="ELECTRIC SYSTEM UPGRADE"/>
    <s v="R.10009.08.02"/>
    <s v="ELECTRIC SYSTEM UPGRADE"/>
    <s v="R.10009.08.02.37"/>
    <x v="595"/>
    <x v="0"/>
    <n v="4580"/>
    <s v="David J Landers"/>
    <x v="1"/>
    <s v="REL  SETC  //  OPER"/>
    <s v="1CORP10000"/>
    <x v="1"/>
    <s v="2CORP10000"/>
    <x v="13"/>
    <s v="3CORP12000"/>
    <x v="81"/>
    <s v="1DRIV11000"/>
    <s v="Reliability - Electric"/>
    <s v="2DRIV11500"/>
    <s v="Reduce Electric Outages/Customer Interuptions"/>
    <n v="0"/>
    <n v="1386618"/>
    <n v="0"/>
    <n v="0"/>
    <n v="1386618"/>
    <n v="0"/>
    <n v="0"/>
    <n v="0"/>
    <n v="0"/>
    <n v="0"/>
    <n v="0"/>
    <n v="0"/>
    <n v="0"/>
    <n v="0"/>
    <n v="0"/>
    <n v="0"/>
    <n v="0"/>
    <n v="0"/>
    <n v="1386618"/>
    <n v="0"/>
    <s v=" "/>
    <s v="N"/>
    <n v="0"/>
  </r>
  <r>
    <x v="0"/>
    <s v="Operations"/>
    <s v="R.10009"/>
    <s v="CAP-ELECTRIC SYSTEM WORK"/>
    <s v="R.10009.08"/>
    <s v="ELECTRIC SYSTEM UPGRADE"/>
    <s v="R.10009.08.02"/>
    <s v="ELECTRIC SYSTEM UPGRADE"/>
    <s v="R.10009.08.02.38"/>
    <x v="596"/>
    <x v="0"/>
    <n v="4580"/>
    <s v="David J Landers"/>
    <x v="1"/>
    <s v="REL  SETC  //  OPER"/>
    <s v="1CORP10000"/>
    <x v="1"/>
    <s v="2CORP10000"/>
    <x v="13"/>
    <s v="3CORP12000"/>
    <x v="81"/>
    <s v="1DRIV11000"/>
    <s v="Reliability - Electric"/>
    <s v="2DRIV11500"/>
    <s v="Reduce Electric Outages/Customer Interuptions"/>
    <n v="0"/>
    <n v="0"/>
    <n v="0"/>
    <n v="0"/>
    <n v="0"/>
    <n v="0"/>
    <n v="0"/>
    <n v="0"/>
    <n v="0"/>
    <n v="0"/>
    <n v="0"/>
    <n v="0"/>
    <n v="0"/>
    <n v="0"/>
    <n v="0"/>
    <n v="0"/>
    <n v="0"/>
    <n v="0"/>
    <n v="0"/>
    <n v="0"/>
    <s v=" "/>
    <s v="N"/>
    <n v="0"/>
  </r>
  <r>
    <x v="0"/>
    <s v="Operations"/>
    <s v="R.10009"/>
    <s v="CAP-ELECTRIC SYSTEM WORK"/>
    <s v="R.10009.08"/>
    <s v="ELECTRIC SYSTEM UPGRADE"/>
    <s v="R.10009.08.02"/>
    <s v="ELECTRIC SYSTEM UPGRADE"/>
    <s v="R.10009.08.02.39"/>
    <x v="597"/>
    <x v="0"/>
    <n v="4580"/>
    <s v="David J Landers"/>
    <x v="1"/>
    <s v="REL  SETC  //  OPER"/>
    <s v="1CORP10000"/>
    <x v="1"/>
    <s v="2CORP15000"/>
    <x v="12"/>
    <s v="3CORP16000"/>
    <x v="69"/>
    <s v="1DRIV11000"/>
    <s v="Reliability - Electric"/>
    <s v="2DRIV11500"/>
    <s v="Reduce Electric Outages/Customer Interuptions"/>
    <n v="0"/>
    <n v="31377"/>
    <n v="0"/>
    <n v="0"/>
    <n v="31377"/>
    <n v="0"/>
    <n v="0"/>
    <n v="0"/>
    <n v="0"/>
    <n v="0"/>
    <n v="0"/>
    <n v="0"/>
    <n v="0"/>
    <n v="0"/>
    <n v="0"/>
    <n v="0"/>
    <n v="0"/>
    <n v="0"/>
    <n v="31377"/>
    <n v="0"/>
    <s v=" "/>
    <s v="N"/>
    <n v="0"/>
  </r>
  <r>
    <x v="0"/>
    <s v="Operations"/>
    <s v="R.10009"/>
    <s v="CAP-ELECTRIC SYSTEM WORK"/>
    <s v="R.10009.08"/>
    <s v="ELECTRIC SYSTEM UPGRADE"/>
    <s v="R.10009.08.02"/>
    <s v="ELECTRIC SYSTEM UPGRADE"/>
    <s v="R.10009.08.02.40"/>
    <x v="598"/>
    <x v="0"/>
    <n v="4580"/>
    <s v="David J Landers"/>
    <x v="1"/>
    <s v="REL  SETC  //  OPER"/>
    <s v="1CORP20000"/>
    <x v="0"/>
    <s v="2CORP90000"/>
    <x v="0"/>
    <s v="3CORP96000"/>
    <x v="67"/>
    <s v="1DRIV11000"/>
    <s v="Reliability - Electric"/>
    <s v="2DRIV11600"/>
    <s v="Serve Growing Electric Load"/>
    <n v="0"/>
    <n v="64831"/>
    <n v="0"/>
    <n v="0"/>
    <n v="64831"/>
    <n v="0"/>
    <n v="0"/>
    <n v="0"/>
    <n v="0"/>
    <n v="0"/>
    <n v="0"/>
    <n v="0"/>
    <n v="0"/>
    <n v="0"/>
    <n v="0"/>
    <n v="0"/>
    <n v="0"/>
    <n v="0"/>
    <n v="64831"/>
    <n v="0"/>
    <s v=" "/>
    <s v="N"/>
    <n v="0"/>
  </r>
  <r>
    <x v="0"/>
    <s v="Operations"/>
    <s v="R.10009"/>
    <s v="CAP-ELECTRIC SYSTEM WORK"/>
    <s v="R.10009.08"/>
    <s v="ELECTRIC SYSTEM UPGRADE"/>
    <s v="R.10009.08.02"/>
    <s v="ELECTRIC SYSTEM UPGRADE"/>
    <s v="R.10009.08.02.41"/>
    <x v="599"/>
    <x v="0"/>
    <n v="4580"/>
    <s v="David J Landers"/>
    <x v="1"/>
    <s v="REL  SETC  //  OPER"/>
    <s v="1CORP20000"/>
    <x v="0"/>
    <s v="2CORP90000"/>
    <x v="0"/>
    <s v="3CORP93000"/>
    <x v="0"/>
    <s v="1DRIV11000"/>
    <s v="Reliability - Electric"/>
    <s v="2DRIV11100"/>
    <s v="Aging Infrastructure"/>
    <n v="0"/>
    <n v="0"/>
    <n v="0"/>
    <n v="0"/>
    <n v="0"/>
    <n v="0"/>
    <n v="0"/>
    <n v="0"/>
    <n v="0"/>
    <n v="0"/>
    <n v="0"/>
    <n v="0"/>
    <n v="0"/>
    <n v="0"/>
    <n v="0"/>
    <n v="0"/>
    <n v="0"/>
    <n v="0"/>
    <n v="0"/>
    <n v="0"/>
    <s v=" "/>
    <s v="N"/>
    <n v="0"/>
  </r>
  <r>
    <x v="0"/>
    <s v="Operations"/>
    <s v="R.10009"/>
    <s v="CAP-ELECTRIC SYSTEM WORK"/>
    <s v="R.10009.08"/>
    <s v="ELECTRIC SYSTEM UPGRADE"/>
    <s v="R.10009.08.02"/>
    <s v="ELECTRIC SYSTEM UPGRADE"/>
    <s v="R.10009.08.02.42"/>
    <x v="600"/>
    <x v="0"/>
    <n v="4580"/>
    <s v="David J Landers"/>
    <x v="1"/>
    <s v="REL  SETC  //  OPER"/>
    <s v="1CORP20000"/>
    <x v="0"/>
    <s v="2CORP90000"/>
    <x v="0"/>
    <s v="3CORP96000"/>
    <x v="67"/>
    <s v="1DRIV11000"/>
    <s v="Reliability - Electric"/>
    <s v="2DRIV11500"/>
    <s v="Reduce Electric Outages/Customer Interuptions"/>
    <n v="0"/>
    <n v="0"/>
    <n v="0"/>
    <n v="0"/>
    <n v="0"/>
    <n v="0"/>
    <n v="0"/>
    <n v="0"/>
    <n v="0"/>
    <n v="0"/>
    <n v="0"/>
    <n v="0"/>
    <n v="0"/>
    <n v="0"/>
    <n v="0"/>
    <n v="0"/>
    <n v="0"/>
    <n v="0"/>
    <n v="0"/>
    <n v="0"/>
    <s v=" "/>
    <s v="N"/>
    <n v="0"/>
  </r>
  <r>
    <x v="0"/>
    <s v="Operations"/>
    <s v="R.10009"/>
    <s v="CAP-ELECTRIC SYSTEM WORK"/>
    <s v="R.10009.08"/>
    <s v="ELECTRIC SYSTEM UPGRADE"/>
    <s v="R.10009.08.02"/>
    <s v="ELECTRIC SYSTEM UPGRADE"/>
    <s v="R.10009.08.02.43"/>
    <x v="601"/>
    <x v="0"/>
    <n v="4580"/>
    <s v="David J Landers"/>
    <x v="1"/>
    <s v="REL  SETC  //  OPER"/>
    <s v="1CORP10000"/>
    <x v="1"/>
    <s v="2CORP10000"/>
    <x v="13"/>
    <s v="3CORP12000"/>
    <x v="81"/>
    <s v="1DRIV11000"/>
    <s v="Reliability - Electric"/>
    <s v="2DRIV11500"/>
    <s v="Reduce Electric Outages/Customer Interuptions"/>
    <n v="0"/>
    <n v="95396"/>
    <n v="0"/>
    <n v="0"/>
    <n v="95396"/>
    <n v="0"/>
    <n v="0"/>
    <n v="0"/>
    <n v="0"/>
    <n v="0"/>
    <n v="0"/>
    <n v="0"/>
    <n v="0"/>
    <n v="0"/>
    <n v="0"/>
    <n v="0"/>
    <n v="0"/>
    <n v="0"/>
    <n v="95396"/>
    <n v="0"/>
    <s v=" "/>
    <s v="N"/>
    <n v="0"/>
  </r>
  <r>
    <x v="0"/>
    <s v="Operations"/>
    <s v="R.10009"/>
    <s v="CAP-ELECTRIC SYSTEM WORK"/>
    <s v="R.10009.08"/>
    <s v="ELECTRIC SYSTEM UPGRADE"/>
    <s v="R.10009.08.02"/>
    <s v="ELECTRIC SYSTEM UPGRADE"/>
    <s v="R.10009.08.02.44"/>
    <x v="602"/>
    <x v="0"/>
    <n v="4580"/>
    <s v="David J Landers"/>
    <x v="1"/>
    <s v="REL  SETC  //  OPER"/>
    <s v="1CORP10000"/>
    <x v="1"/>
    <s v="2CORP10000"/>
    <x v="13"/>
    <s v="3CORP12000"/>
    <x v="81"/>
    <s v="1DRIV11000"/>
    <s v="Reliability - Electric"/>
    <s v="2DRIV11500"/>
    <s v="Reduce Electric Outages/Customer Interuptions"/>
    <n v="0"/>
    <n v="289331"/>
    <n v="0"/>
    <n v="0"/>
    <n v="289331"/>
    <n v="0"/>
    <n v="0"/>
    <n v="0"/>
    <n v="0"/>
    <n v="0"/>
    <n v="0"/>
    <n v="0"/>
    <n v="0"/>
    <n v="0"/>
    <n v="0"/>
    <n v="0"/>
    <n v="0"/>
    <n v="0"/>
    <n v="289331"/>
    <n v="0"/>
    <s v=" "/>
    <s v="N"/>
    <n v="0"/>
  </r>
  <r>
    <x v="0"/>
    <s v="Operations"/>
    <s v="R.10009"/>
    <s v="CAP-ELECTRIC SYSTEM WORK"/>
    <s v="R.10009.08"/>
    <s v="ELECTRIC SYSTEM UPGRADE"/>
    <s v="R.10009.08.02"/>
    <s v="ELECTRIC SYSTEM UPGRADE"/>
    <s v="R.10009.08.02.45"/>
    <x v="603"/>
    <x v="0"/>
    <n v="4580"/>
    <s v="David J Landers"/>
    <x v="1"/>
    <s v="REL  SETC  //  OPER"/>
    <s v="1CORP20000"/>
    <x v="0"/>
    <s v="2CORP90000"/>
    <x v="0"/>
    <s v="3CORP96000"/>
    <x v="67"/>
    <s v="1DRIV11000"/>
    <s v="Reliability - Electric"/>
    <s v="2DRIV11600"/>
    <s v="Serve Growing Electric Load"/>
    <n v="0"/>
    <n v="10000"/>
    <n v="0"/>
    <n v="0"/>
    <n v="10000"/>
    <n v="0"/>
    <n v="0"/>
    <n v="0"/>
    <n v="0"/>
    <n v="0"/>
    <n v="0"/>
    <n v="0"/>
    <n v="0"/>
    <n v="0"/>
    <n v="0"/>
    <n v="0"/>
    <n v="0"/>
    <n v="0"/>
    <n v="10000"/>
    <n v="0"/>
    <s v=" "/>
    <s v="N"/>
    <n v="0"/>
  </r>
  <r>
    <x v="0"/>
    <s v="Operations"/>
    <s v="R.10009"/>
    <s v="CAP-ELECTRIC SYSTEM WORK"/>
    <s v="R.10009.08"/>
    <s v="ELECTRIC SYSTEM UPGRADE"/>
    <s v="R.10009.08.02"/>
    <s v="ELECTRIC SYSTEM UPGRADE"/>
    <s v="R.10009.08.02.46"/>
    <x v="604"/>
    <x v="0"/>
    <n v="4580"/>
    <s v="David J Landers"/>
    <x v="1"/>
    <s v="REL  SETC  //  OPER"/>
    <s v="1CORP20000"/>
    <x v="0"/>
    <s v="2CORP90000"/>
    <x v="0"/>
    <s v="3CORP93000"/>
    <x v="0"/>
    <s v="1DRIV11000"/>
    <s v="Reliability - Electric"/>
    <s v="2DRIV11600"/>
    <s v="Serve Growing Electric Load"/>
    <n v="0"/>
    <n v="191132"/>
    <n v="0"/>
    <n v="0"/>
    <n v="191132"/>
    <n v="0"/>
    <n v="0"/>
    <n v="0"/>
    <n v="0"/>
    <n v="0"/>
    <n v="0"/>
    <n v="0"/>
    <n v="0"/>
    <n v="0"/>
    <n v="0"/>
    <n v="0"/>
    <n v="0"/>
    <n v="0"/>
    <n v="191132"/>
    <n v="0"/>
    <s v=" "/>
    <s v="N"/>
    <n v="0"/>
  </r>
  <r>
    <x v="0"/>
    <s v="Operations"/>
    <s v="R.10009"/>
    <s v="CAP-ELECTRIC SYSTEM WORK"/>
    <s v="R.10009.08"/>
    <s v="ELECTRIC SYSTEM UPGRADE"/>
    <s v="R.10009.08.02"/>
    <s v="ELECTRIC SYSTEM UPGRADE"/>
    <s v="R.10009.08.02.47"/>
    <x v="605"/>
    <x v="0"/>
    <n v="4580"/>
    <s v="David J Landers"/>
    <x v="1"/>
    <s v="REL  SETC  //  INIT"/>
    <s v="1CORP20000"/>
    <x v="0"/>
    <s v="2CORP90000"/>
    <x v="0"/>
    <s v="3CORP96000"/>
    <x v="67"/>
    <s v="1DRIV11000"/>
    <s v="Reliability - Electric"/>
    <s v="2DRIV11500"/>
    <s v="Reduce Electric Outages/Customer Interuptions"/>
    <n v="0"/>
    <n v="19113"/>
    <n v="0"/>
    <n v="0"/>
    <n v="19113"/>
    <n v="0"/>
    <n v="0"/>
    <n v="0"/>
    <n v="0"/>
    <n v="0"/>
    <n v="0"/>
    <n v="0"/>
    <n v="0"/>
    <n v="0"/>
    <n v="0"/>
    <n v="0"/>
    <n v="0"/>
    <n v="0"/>
    <n v="19113"/>
    <n v="0"/>
    <s v=" "/>
    <s v="N"/>
    <n v="0"/>
  </r>
  <r>
    <x v="0"/>
    <s v="Operations"/>
    <s v="R.10009"/>
    <s v="CAP-ELECTRIC SYSTEM WORK"/>
    <s v="R.10009.08"/>
    <s v="ELECTRIC SYSTEM UPGRADE"/>
    <s v="R.10009.08.03"/>
    <s v="FISH AND WILDLIFE PROGRAM"/>
    <s v="R.10009.08.03.01"/>
    <x v="606"/>
    <x v="0"/>
    <n v="4580"/>
    <s v="David J Landers"/>
    <x v="0"/>
    <s v="REL  SETC  //  OPER"/>
    <s v="1CORP20000"/>
    <x v="0"/>
    <s v="2CORP90000"/>
    <x v="0"/>
    <s v="3CORP93000"/>
    <x v="0"/>
    <s v="1DRIV11000"/>
    <s v="Reliability - Electric"/>
    <s v="2DRIV11500"/>
    <s v="Reduce Electric Outages/Customer Interuptions"/>
    <n v="519988.65369122906"/>
    <n v="519989"/>
    <n v="503346.01"/>
    <n v="524523.49775770004"/>
    <n v="-4534.4977577000391"/>
    <n v="530848.5937152229"/>
    <n v="530848.5937152229"/>
    <n v="0"/>
    <n v="546825.59022509865"/>
    <n v="546825.59022509865"/>
    <n v="0"/>
    <n v="563317.9737191638"/>
    <n v="563317.9737191638"/>
    <n v="0"/>
    <n v="580325.74419741845"/>
    <n v="580325.74419741845"/>
    <n v="0"/>
    <n v="597735.51652334107"/>
    <n v="-4534.4977577000391"/>
    <s v="Nedrud"/>
    <s v=" "/>
    <s v="N"/>
    <n v="0"/>
  </r>
  <r>
    <x v="0"/>
    <s v="Operations"/>
    <s v="R.10009"/>
    <s v="CAP-ELECTRIC SYSTEM WORK"/>
    <s v="R.10009.08"/>
    <s v="ELECTRIC SYSTEM UPGRADE"/>
    <s v="R.10009.08.03"/>
    <s v="FISH AND WILDLIFE PROGRAM"/>
    <s v="R.10009.08.03.02"/>
    <x v="607"/>
    <x v="0"/>
    <n v="4580"/>
    <s v="David J Landers"/>
    <x v="1"/>
    <s v="REL  SETC  //  OPER"/>
    <s v="1CORP20000"/>
    <x v="0"/>
    <s v="2CORP90000"/>
    <x v="0"/>
    <s v="3CORP93000"/>
    <x v="0"/>
    <s v="1DRIV11000"/>
    <s v="Reliability - Electric"/>
    <s v="2DRIV11500"/>
    <s v="Reduce Electric Outages/Customer Interuptions"/>
    <n v="0"/>
    <n v="19679"/>
    <n v="0"/>
    <n v="0"/>
    <n v="19679"/>
    <n v="0"/>
    <n v="0"/>
    <n v="0"/>
    <n v="0"/>
    <n v="0"/>
    <n v="0"/>
    <n v="0"/>
    <n v="0"/>
    <n v="0"/>
    <n v="0"/>
    <n v="0"/>
    <n v="0"/>
    <n v="0"/>
    <n v="19679"/>
    <n v="0"/>
    <s v=" "/>
    <s v="N"/>
    <n v="0"/>
  </r>
  <r>
    <x v="0"/>
    <s v="Operations"/>
    <s v="R.10009"/>
    <s v="CAP-ELECTRIC SYSTEM WORK"/>
    <s v="R.10009.08"/>
    <s v="ELECTRIC SYSTEM UPGRADE"/>
    <s v="R.10009.08.04"/>
    <s v="PHYSICAL SECURITY IMPROVEMENTS"/>
    <s v="R.10009.08.04.01"/>
    <x v="608"/>
    <x v="0"/>
    <n v="1260"/>
    <s v="David H Foster"/>
    <x v="0"/>
    <s v="CLSD SETC  //  EXEC"/>
    <s v="1CORP20000"/>
    <x v="0"/>
    <s v="2CORP90000"/>
    <x v="0"/>
    <s v="3CORP93000"/>
    <x v="0"/>
    <s v="1DRIV11000"/>
    <s v="Reliability - Electric"/>
    <s v="2DRIV11500"/>
    <s v="Reduce Electric Outages/Customer Interuptions"/>
    <n v="1000000"/>
    <n v="1000000"/>
    <n v="100539.42"/>
    <n v="-676338.80240000028"/>
    <n v="1676338.8024000004"/>
    <n v="1020884.9557522127"/>
    <n v="0"/>
    <n v="1020884.9557522127"/>
    <n v="1051610.6194690268"/>
    <n v="0"/>
    <n v="1051610.6194690268"/>
    <n v="1083327.4336283188"/>
    <n v="0"/>
    <n v="1083327.4336283188"/>
    <n v="1116035.3982300886"/>
    <n v="0"/>
    <n v="1116035.3982300886"/>
    <n v="0"/>
    <n v="5948197.2094796477"/>
    <s v="Delete all years as Corp Security has this covered."/>
    <s v=" "/>
    <s v="N"/>
    <n v="0"/>
  </r>
  <r>
    <x v="0"/>
    <s v="Operations"/>
    <s v="R.10009"/>
    <s v="CAP-ELECTRIC SYSTEM WORK"/>
    <s v="R.10009.08"/>
    <s v="ELECTRIC SYSTEM UPGRADE"/>
    <s v="R.10009.08.04"/>
    <s v="PHYSICAL SECURITY IMPROVEMENTS"/>
    <s v="R.10009.08.04.02"/>
    <x v="609"/>
    <x v="0"/>
    <n v="4022"/>
    <s v="Roque Bamba"/>
    <x v="0"/>
    <s v="REL  SETC  //  INIT"/>
    <s v="1CORP20000"/>
    <x v="0"/>
    <s v="2CORP90000"/>
    <x v="0"/>
    <s v="3CORP93000"/>
    <x v="0"/>
    <s v="1DRIV11000"/>
    <s v="Reliability - Electric"/>
    <s v="2DRIV11500"/>
    <s v="Reduce Electric Outages/Customer Interuptions"/>
    <n v="0"/>
    <n v="0"/>
    <n v="696911.21"/>
    <n v="1740314.889"/>
    <n v="-1740314.889"/>
    <n v="0"/>
    <n v="0"/>
    <n v="0"/>
    <n v="0"/>
    <n v="0"/>
    <n v="0"/>
    <n v="0"/>
    <n v="0"/>
    <n v="0"/>
    <n v="0"/>
    <n v="0"/>
    <n v="0"/>
    <n v="0"/>
    <n v="-1740314.889"/>
    <n v="0"/>
    <s v=" "/>
    <s v="N"/>
    <n v="0"/>
  </r>
  <r>
    <x v="0"/>
    <s v="Operations"/>
    <s v="R.10009"/>
    <s v="CAP-ELECTRIC SYSTEM WORK"/>
    <s v="R.10009.08"/>
    <s v="ELECTRIC SYSTEM UPGRADE"/>
    <s v="R.10009.08.05"/>
    <s v="POLE REPLACEMENT PROGRAM"/>
    <s v="R.10009.08.05.01"/>
    <x v="610"/>
    <x v="0"/>
    <n v="4580"/>
    <s v="David J Landers"/>
    <x v="0"/>
    <s v="REL  SETC  //  OPER"/>
    <s v="1CORP20000"/>
    <x v="0"/>
    <s v="2CORP90000"/>
    <x v="0"/>
    <s v="3CORP93000"/>
    <x v="0"/>
    <s v="1DRIV11000"/>
    <s v="Reliability - Electric"/>
    <s v="2DRIV11100"/>
    <s v="Aging Infrastructure"/>
    <n v="13000000"/>
    <n v="0"/>
    <n v="0"/>
    <n v="0"/>
    <n v="0"/>
    <n v="0"/>
    <n v="4500000"/>
    <n v="-4500000"/>
    <n v="0"/>
    <n v="4500000"/>
    <n v="-4500000"/>
    <n v="0"/>
    <n v="0"/>
    <n v="0"/>
    <n v="0"/>
    <n v="0"/>
    <n v="0"/>
    <n v="0"/>
    <n v="-9000000"/>
    <s v="Nedrud"/>
    <s v=" CAK Finish 3 year elminiate backlog program started in 2017 ($13M total; $4M in 2017)"/>
    <s v="N"/>
    <n v="0"/>
  </r>
  <r>
    <x v="0"/>
    <s v="Operations"/>
    <s v="R.10009"/>
    <s v="CAP-ELECTRIC SYSTEM WORK"/>
    <s v="R.10009.08"/>
    <s v="ELECTRIC SYSTEM UPGRADE"/>
    <s v="R.10009.08.05"/>
    <s v="POLE REPLACEMENT PROGRAM"/>
    <s v="R.10009.08.05.02"/>
    <x v="611"/>
    <x v="0"/>
    <n v="4580"/>
    <s v="David J Landers"/>
    <x v="0"/>
    <s v="REL  SETC  //  OPER"/>
    <s v="1CORP20000"/>
    <x v="0"/>
    <s v="2CORP90000"/>
    <x v="0"/>
    <s v="3CORP93000"/>
    <x v="0"/>
    <s v="1DRIV11000"/>
    <s v="Reliability - Electric"/>
    <s v="2DRIV11100"/>
    <s v="Aging Infrastructure"/>
    <n v="0"/>
    <n v="0"/>
    <n v="54990.39"/>
    <n v="92918.76"/>
    <n v="-92918.76"/>
    <n v="0"/>
    <n v="0"/>
    <n v="0"/>
    <n v="0"/>
    <n v="0"/>
    <n v="0"/>
    <n v="0"/>
    <n v="0"/>
    <n v="0"/>
    <n v="0"/>
    <n v="0"/>
    <n v="0"/>
    <n v="0"/>
    <n v="-92918.76"/>
    <s v="Nedrud"/>
    <s v=" "/>
    <s v="N"/>
    <n v="0"/>
  </r>
  <r>
    <x v="0"/>
    <s v="Operations"/>
    <s v="R.10009"/>
    <s v="CAP-ELECTRIC SYSTEM WORK"/>
    <s v="R.10009.08"/>
    <s v="ELECTRIC SYSTEM UPGRADE"/>
    <s v="R.10009.08.05"/>
    <s v="POLE REPLACEMENT PROGRAM"/>
    <s v="R.10009.08.05.03"/>
    <x v="612"/>
    <x v="0"/>
    <n v="4580"/>
    <s v="David J Landers"/>
    <x v="0"/>
    <s v="REL  SETC  //  OPER"/>
    <s v="1CORP20000"/>
    <x v="0"/>
    <s v="2CORP90000"/>
    <x v="0"/>
    <s v="3CORP93000"/>
    <x v="0"/>
    <s v="1DRIV11000"/>
    <s v="Reliability - Electric"/>
    <s v="2DRIV11100"/>
    <s v="Aging Infrastructure"/>
    <n v="0"/>
    <n v="0"/>
    <n v="0"/>
    <n v="0"/>
    <n v="0"/>
    <n v="0"/>
    <n v="0"/>
    <n v="0"/>
    <n v="0"/>
    <n v="0"/>
    <n v="0"/>
    <n v="0"/>
    <n v="0"/>
    <n v="0"/>
    <n v="0"/>
    <n v="0"/>
    <n v="0"/>
    <n v="0"/>
    <n v="0"/>
    <s v="Nedrud"/>
    <s v=" "/>
    <s v="N"/>
    <n v="0"/>
  </r>
  <r>
    <x v="0"/>
    <s v="Operations"/>
    <s v="R.10009"/>
    <s v="CAP-ELECTRIC SYSTEM WORK"/>
    <s v="R.10009.08"/>
    <s v="ELECTRIC SYSTEM UPGRADE"/>
    <s v="R.10009.08.05"/>
    <s v="POLE REPLACEMENT PROGRAM"/>
    <s v="R.10009.08.05.04"/>
    <x v="613"/>
    <x v="0"/>
    <n v="4580"/>
    <s v="David J Landers"/>
    <x v="0"/>
    <s v="REL  SETC  //  OPER"/>
    <s v="1CORP20000"/>
    <x v="0"/>
    <s v="2CORP90000"/>
    <x v="0"/>
    <s v="3CORP93000"/>
    <x v="0"/>
    <s v="1DRIV11000"/>
    <s v="Reliability - Electric"/>
    <s v="2DRIV11100"/>
    <s v="Aging Infrastructure"/>
    <n v="1800000"/>
    <n v="1800000"/>
    <n v="1796693.43"/>
    <n v="0"/>
    <n v="1800000"/>
    <n v="1837592.9203539826"/>
    <n v="412000"/>
    <n v="1425592.9203539826"/>
    <n v="1892899.1150442481"/>
    <n v="555225"/>
    <n v="1337674.1150442481"/>
    <n v="1949989.3805309737"/>
    <n v="571881"/>
    <n v="1378108.3805309737"/>
    <n v="2008863.7168141594"/>
    <n v="589037"/>
    <n v="1419826.7168141594"/>
    <n v="606708"/>
    <n v="7361202.1327433642"/>
    <s v="Yoshimira"/>
    <s v=" "/>
    <s v="N"/>
    <n v="0"/>
  </r>
  <r>
    <x v="0"/>
    <s v="Operations"/>
    <s v="R.10009"/>
    <s v="CAP-ELECTRIC SYSTEM WORK"/>
    <s v="R.10009.08"/>
    <s v="ELECTRIC SYSTEM UPGRADE"/>
    <s v="R.10009.08.05"/>
    <s v="POLE REPLACEMENT PROGRAM"/>
    <s v="R.10009.08.05.05"/>
    <x v="614"/>
    <x v="0"/>
    <n v="4580"/>
    <s v="David J Landers"/>
    <x v="0"/>
    <s v="REL  SETC  //  OPER"/>
    <s v="1CORP20000"/>
    <x v="0"/>
    <s v="2CORP90000"/>
    <x v="0"/>
    <s v="3CORP93000"/>
    <x v="0"/>
    <s v="1DRIV11000"/>
    <s v="Reliability - Electric"/>
    <s v="2DRIV11100"/>
    <s v="Aging Infrastructure"/>
    <n v="4000000"/>
    <n v="17000000"/>
    <n v="14838489.039999999"/>
    <n v="6479176.6399999987"/>
    <n v="10520823.360000001"/>
    <n v="4083539.8230088507"/>
    <n v="4083539.8230088507"/>
    <n v="0"/>
    <n v="4206442.4778761072"/>
    <n v="4206442.4778761072"/>
    <n v="0"/>
    <n v="4333309.7345132753"/>
    <n v="11660640"/>
    <n v="-7327330.2654867247"/>
    <n v="4464141.5929203546"/>
    <n v="7029441"/>
    <n v="-2565299.4070796454"/>
    <n v="7240324.2300000004"/>
    <n v="628193.68743363209"/>
    <s v="Nedrud"/>
    <s v="NEDRUD - updated budget to align with Dist on 15 year and Trans poles on 10 year maintenance review and replace cycle. CAK reduced $8.9M here because accounted for backlog  in line above.  Assume need about $2.5M more that original budget to stay current with trend, but delayed this until backlog elminiated then catch up in 2021.  Also increased 2022 which was about $4.4M to proposed trend"/>
    <s v="N"/>
    <n v="0"/>
  </r>
  <r>
    <x v="0"/>
    <s v="Operations"/>
    <s v="R.10009"/>
    <s v="CAP-ELECTRIC SYSTEM WORK"/>
    <s v="R.10009.08"/>
    <s v="ELECTRIC SYSTEM UPGRADE"/>
    <s v="R.10009.08.05"/>
    <s v="POLE REPLACEMENT PROGRAM"/>
    <s v="R.10009.08.05.06"/>
    <x v="615"/>
    <x v="0"/>
    <n v="4580"/>
    <s v="David J Landers"/>
    <x v="0"/>
    <s v="REL  SETC  //  EXEC"/>
    <s v="1CORP20000"/>
    <x v="0"/>
    <s v="2CORP90000"/>
    <x v="0"/>
    <s v="3CORP93000"/>
    <x v="0"/>
    <s v="1DRIV11000"/>
    <s v="Reliability - Electric"/>
    <s v="2DRIV11100"/>
    <s v="Aging Infrastructure"/>
    <n v="0"/>
    <n v="0"/>
    <n v="178.11"/>
    <n v="3479.4900000000002"/>
    <n v="-3479.4900000000002"/>
    <n v="0"/>
    <n v="0"/>
    <n v="0"/>
    <n v="0"/>
    <n v="0"/>
    <n v="0"/>
    <n v="0"/>
    <n v="0"/>
    <n v="0"/>
    <n v="0"/>
    <n v="0"/>
    <n v="0"/>
    <n v="0"/>
    <n v="-3479.4900000000002"/>
    <s v="Nedrud"/>
    <s v=" "/>
    <s v="N"/>
    <n v="0"/>
  </r>
  <r>
    <x v="0"/>
    <s v="Operations"/>
    <s v="R.10009"/>
    <s v="CAP-ELECTRIC SYSTEM WORK"/>
    <s v="R.10009.08"/>
    <s v="ELECTRIC SYSTEM UPGRADE"/>
    <s v="R.10009.08.05"/>
    <s v="POLE REPLACEMENT PROGRAM"/>
    <s v="R.10009.08.05.07"/>
    <x v="616"/>
    <x v="0"/>
    <n v="4580"/>
    <s v="David J Landers"/>
    <x v="0"/>
    <s v="REL  SETC  //  OPER"/>
    <s v="1CORP20000"/>
    <x v="0"/>
    <s v="2CORP90000"/>
    <x v="0"/>
    <s v="3CORP93000"/>
    <x v="0"/>
    <s v="1DRIV11000"/>
    <s v="Reliability - Electric"/>
    <s v="2DRIV11100"/>
    <s v="Aging Infrastructure"/>
    <n v="2000000"/>
    <n v="2000000"/>
    <n v="3859114.09"/>
    <n v="1060937.8870999999"/>
    <n v="939062.11290000007"/>
    <n v="2041769.9115044253"/>
    <n v="2728747"/>
    <n v="-686977.08849557466"/>
    <n v="2103221.2389380536"/>
    <n v="2195023"/>
    <n v="-91801.761061946396"/>
    <n v="2166654.8672566377"/>
    <n v="2260874"/>
    <n v="-94219.132743362337"/>
    <n v="2232070.7964601773"/>
    <n v="2328700"/>
    <n v="-96629.203539822716"/>
    <n v="2299033"/>
    <n v="-30565.072940706043"/>
    <s v="Nedrud"/>
    <s v="NEDRUD - updated budget to align with Dist on 15 year and Trans poles on 10 year maintenance review and replace cycle. "/>
    <s v="N"/>
    <n v="0"/>
  </r>
  <r>
    <x v="0"/>
    <s v="Operations"/>
    <s v="R.10009"/>
    <s v="CAP-ELECTRIC SYSTEM WORK"/>
    <s v="R.10009.08"/>
    <s v="ELECTRIC SYSTEM UPGRADE"/>
    <s v="R.10009.08.05"/>
    <s v="POLE REPLACEMENT PROGRAM"/>
    <s v="R.10009.08.05.08"/>
    <x v="617"/>
    <x v="0"/>
    <n v="4580"/>
    <s v="David J Landers"/>
    <x v="0"/>
    <s v="REL  SETC  //  OPER"/>
    <s v="1CORP20000"/>
    <x v="0"/>
    <s v="2CORP90000"/>
    <x v="0"/>
    <s v="3CORP93000"/>
    <x v="0"/>
    <s v="1DRIV11000"/>
    <s v="Reliability - Electric"/>
    <s v="2DRIV11100"/>
    <s v="Aging Infrastructure"/>
    <n v="0"/>
    <n v="0"/>
    <n v="3695.07"/>
    <n v="4116.6900000000005"/>
    <n v="-4116.6900000000005"/>
    <n v="0"/>
    <n v="0"/>
    <n v="0"/>
    <n v="0"/>
    <n v="0"/>
    <n v="0"/>
    <n v="0"/>
    <n v="0"/>
    <n v="0"/>
    <n v="0"/>
    <n v="0"/>
    <n v="0"/>
    <n v="0"/>
    <n v="-4116.6900000000005"/>
    <s v="Nedrud"/>
    <s v=" "/>
    <s v="N"/>
    <n v="0"/>
  </r>
  <r>
    <x v="0"/>
    <s v="Operations"/>
    <s v="R.10009"/>
    <s v="CAP-ELECTRIC SYSTEM WORK"/>
    <s v="R.10009.08"/>
    <s v="ELECTRIC SYSTEM UPGRADE"/>
    <s v="R.10009.08.05"/>
    <s v="POLE REPLACEMENT PROGRAM"/>
    <s v="R.10009.08.05.09"/>
    <x v="618"/>
    <x v="0"/>
    <n v="4580"/>
    <s v="David J Landers"/>
    <x v="1"/>
    <s v="REL  SETC  //  OPER"/>
    <s v="1CORP20000"/>
    <x v="0"/>
    <s v="2CORP90000"/>
    <x v="0"/>
    <s v="3CORP93000"/>
    <x v="0"/>
    <s v="1DRIV11000"/>
    <s v="Reliability - Electric"/>
    <s v="2DRIV11100"/>
    <s v="Aging Infrastructure"/>
    <n v="0"/>
    <n v="382243"/>
    <n v="0"/>
    <n v="0"/>
    <n v="382243"/>
    <n v="0"/>
    <n v="0"/>
    <n v="0"/>
    <n v="0"/>
    <n v="0"/>
    <n v="0"/>
    <n v="0"/>
    <n v="0"/>
    <n v="0"/>
    <n v="0"/>
    <n v="0"/>
    <n v="0"/>
    <n v="0"/>
    <n v="382243"/>
    <n v="0"/>
    <s v=" "/>
    <s v="N"/>
    <n v="0"/>
  </r>
  <r>
    <x v="0"/>
    <s v="Operations"/>
    <s v="R.10009"/>
    <s v="CAP-ELECTRIC SYSTEM WORK"/>
    <s v="R.10009.08"/>
    <s v="ELECTRIC SYSTEM UPGRADE"/>
    <s v="R.10009.08.05"/>
    <s v="POLE REPLACEMENT PROGRAM"/>
    <s v="R.10009.08.05.10"/>
    <x v="619"/>
    <x v="0"/>
    <n v="4580"/>
    <s v="David J Landers"/>
    <x v="1"/>
    <s v="REL  SETC  //  OPER"/>
    <s v="1CORP20000"/>
    <x v="0"/>
    <s v="2CORP90000"/>
    <x v="0"/>
    <s v="3CORP93000"/>
    <x v="0"/>
    <s v="1DRIV11000"/>
    <s v="Reliability - Electric"/>
    <s v="2DRIV11100"/>
    <s v="Aging Infrastructure"/>
    <n v="0"/>
    <n v="199546"/>
    <n v="0"/>
    <n v="0"/>
    <n v="199546"/>
    <n v="0"/>
    <n v="0"/>
    <n v="0"/>
    <n v="0"/>
    <n v="0"/>
    <n v="0"/>
    <n v="0"/>
    <n v="0"/>
    <n v="0"/>
    <n v="0"/>
    <n v="0"/>
    <n v="0"/>
    <n v="0"/>
    <n v="199546"/>
    <n v="0"/>
    <s v=" "/>
    <s v="N"/>
    <n v="0"/>
  </r>
  <r>
    <x v="0"/>
    <s v="Operations"/>
    <s v="R.10009"/>
    <s v="CAP-ELECTRIC SYSTEM WORK"/>
    <s v="R.10009.08"/>
    <s v="ELECTRIC SYSTEM UPGRADE"/>
    <s v="R.10009.08.05"/>
    <s v="POLE REPLACEMENT PROGRAM"/>
    <s v="R.10009.08.05.11"/>
    <x v="620"/>
    <x v="0"/>
    <n v="4580"/>
    <s v="David J Landers"/>
    <x v="1"/>
    <s v="REL  SETC  //  OPER"/>
    <s v="1CORP20000"/>
    <x v="0"/>
    <s v="2CORP90000"/>
    <x v="0"/>
    <s v="3CORP93000"/>
    <x v="0"/>
    <s v="1DRIV11000"/>
    <s v="Reliability - Electric"/>
    <s v="2DRIV11100"/>
    <s v="Aging Infrastructure"/>
    <n v="0"/>
    <n v="221004"/>
    <n v="0"/>
    <n v="0"/>
    <n v="221004"/>
    <n v="0"/>
    <n v="0"/>
    <n v="0"/>
    <n v="0"/>
    <n v="0"/>
    <n v="0"/>
    <n v="0"/>
    <n v="0"/>
    <n v="0"/>
    <n v="0"/>
    <n v="0"/>
    <n v="0"/>
    <n v="0"/>
    <n v="221004"/>
    <n v="0"/>
    <s v=" "/>
    <s v="N"/>
    <n v="0"/>
  </r>
  <r>
    <x v="0"/>
    <s v="Operations"/>
    <s v="R.10009"/>
    <s v="CAP-ELECTRIC SYSTEM WORK"/>
    <s v="R.10009.08"/>
    <s v="ELECTRIC SYSTEM UPGRADE"/>
    <s v="R.10009.08.05"/>
    <s v="POLE REPLACEMENT PROGRAM"/>
    <s v="R.10009.08.05.12"/>
    <x v="621"/>
    <x v="0"/>
    <n v="4580"/>
    <s v="David J Landers"/>
    <x v="1"/>
    <s v="REL  SETC  //  OPER"/>
    <s v="1CORP20000"/>
    <x v="0"/>
    <s v="2CORP90000"/>
    <x v="0"/>
    <s v="3CORP93000"/>
    <x v="0"/>
    <s v="1DRIV11000"/>
    <s v="Reliability - Electric"/>
    <s v="2DRIV11100"/>
    <s v="Aging Infrastructure"/>
    <n v="0"/>
    <n v="186522"/>
    <n v="0"/>
    <n v="0"/>
    <n v="186522"/>
    <n v="0"/>
    <n v="0"/>
    <n v="0"/>
    <n v="0"/>
    <n v="0"/>
    <n v="0"/>
    <n v="0"/>
    <n v="0"/>
    <n v="0"/>
    <n v="0"/>
    <n v="0"/>
    <n v="0"/>
    <n v="0"/>
    <n v="186522"/>
    <n v="0"/>
    <s v=" "/>
    <s v="N"/>
    <n v="0"/>
  </r>
  <r>
    <x v="0"/>
    <s v="Operations"/>
    <s v="R.10009"/>
    <s v="CAP-ELECTRIC SYSTEM WORK"/>
    <s v="R.10009.08"/>
    <s v="ELECTRIC SYSTEM UPGRADE"/>
    <s v="R.10009.08.05"/>
    <s v="POLE REPLACEMENT PROGRAM"/>
    <s v="R.10009.08.05.13"/>
    <x v="622"/>
    <x v="0"/>
    <n v="4580"/>
    <s v="David J Landers"/>
    <x v="1"/>
    <s v="REL  SETC  //  OPER"/>
    <s v="1CORP20000"/>
    <x v="0"/>
    <s v="2CORP90000"/>
    <x v="0"/>
    <s v="3CORP93000"/>
    <x v="0"/>
    <s v="1DRIV11000"/>
    <s v="Reliability - Electric"/>
    <s v="2DRIV11100"/>
    <s v="Aging Infrastructure"/>
    <n v="0"/>
    <n v="0"/>
    <n v="0"/>
    <n v="0"/>
    <n v="0"/>
    <n v="0"/>
    <n v="0"/>
    <n v="0"/>
    <n v="0"/>
    <n v="0"/>
    <n v="0"/>
    <n v="0"/>
    <n v="0"/>
    <n v="0"/>
    <n v="0"/>
    <n v="0"/>
    <n v="0"/>
    <n v="0"/>
    <n v="0"/>
    <n v="0"/>
    <s v=" "/>
    <s v="N"/>
    <n v="0"/>
  </r>
  <r>
    <x v="0"/>
    <s v="Operations"/>
    <s v="R.10009"/>
    <s v="CAP-ELECTRIC SYSTEM WORK"/>
    <s v="R.10009.08"/>
    <s v="ELECTRIC SYSTEM UPGRADE"/>
    <s v="R.10009.08.05"/>
    <s v="POLE REPLACEMENT PROGRAM"/>
    <s v="R.10009.08.05.14"/>
    <x v="623"/>
    <x v="0"/>
    <n v="4580"/>
    <s v="David J Landers"/>
    <x v="1"/>
    <s v="REL  SETC  //  OPER"/>
    <s v="1CORP20000"/>
    <x v="0"/>
    <s v="2CORP90000"/>
    <x v="0"/>
    <s v="3CORP93000"/>
    <x v="0"/>
    <s v="1DRIV11000"/>
    <s v="Reliability - Electric"/>
    <s v="2DRIV11100"/>
    <s v="Aging Infrastructure"/>
    <n v="0"/>
    <n v="0"/>
    <n v="0"/>
    <n v="0"/>
    <n v="0"/>
    <n v="0"/>
    <n v="0"/>
    <n v="0"/>
    <n v="0"/>
    <n v="0"/>
    <n v="0"/>
    <n v="0"/>
    <n v="0"/>
    <n v="0"/>
    <n v="0"/>
    <n v="0"/>
    <n v="0"/>
    <n v="0"/>
    <n v="0"/>
    <n v="0"/>
    <s v=" "/>
    <s v="N"/>
    <n v="0"/>
  </r>
  <r>
    <x v="0"/>
    <s v="Operations"/>
    <s v="R.10009"/>
    <s v="CAP-ELECTRIC SYSTEM WORK"/>
    <s v="R.10009.08"/>
    <s v="ELECTRIC SYSTEM UPGRADE"/>
    <s v="R.10009.08.05"/>
    <s v="POLE REPLACEMENT PROGRAM"/>
    <s v="R.10009.08.05.15"/>
    <x v="624"/>
    <x v="0"/>
    <n v="4580"/>
    <s v="David J Landers"/>
    <x v="1"/>
    <s v="REL  SETC  //  OPER"/>
    <s v="1CORP20000"/>
    <x v="0"/>
    <s v="2CORP90000"/>
    <x v="0"/>
    <s v="3CORP93000"/>
    <x v="0"/>
    <s v="1DRIV11000"/>
    <s v="Reliability - Electric"/>
    <s v="2DRIV11100"/>
    <s v="Aging Infrastructure"/>
    <n v="0"/>
    <n v="0"/>
    <n v="0"/>
    <n v="0"/>
    <n v="0"/>
    <n v="0"/>
    <n v="0"/>
    <n v="0"/>
    <n v="0"/>
    <n v="0"/>
    <n v="0"/>
    <n v="0"/>
    <n v="0"/>
    <n v="0"/>
    <n v="0"/>
    <n v="0"/>
    <n v="0"/>
    <n v="0"/>
    <n v="0"/>
    <n v="0"/>
    <s v=" "/>
    <s v="N"/>
    <n v="0"/>
  </r>
  <r>
    <x v="0"/>
    <s v="Operations"/>
    <s v="R.10009"/>
    <s v="CAP-ELECTRIC SYSTEM WORK"/>
    <s v="R.10009.09"/>
    <s v="ELECTRIC SYSTEM WORK"/>
    <s v="R.10009.09.01"/>
    <s v="ELECTRIC SYSTEM WORK"/>
    <s v="R.10009.09.01.01"/>
    <x v="625"/>
    <x v="0"/>
    <n v="4022"/>
    <s v="Roque Bamba"/>
    <x v="0"/>
    <s v="REL  SETC  //  OPER"/>
    <s v="1CORP20000"/>
    <x v="0"/>
    <s v="2CORP90000"/>
    <x v="0"/>
    <s v="3CORP93000"/>
    <x v="0"/>
    <s v="1DRIV11000"/>
    <s v="Reliability - Electric"/>
    <s v="2DRIV11100"/>
    <s v="Aging Infrastructure"/>
    <n v="0"/>
    <n v="0"/>
    <n v="0"/>
    <n v="0"/>
    <n v="0"/>
    <n v="0"/>
    <n v="0"/>
    <n v="0"/>
    <n v="0"/>
    <n v="200000"/>
    <n v="-200000"/>
    <n v="0"/>
    <n v="0"/>
    <n v="0"/>
    <n v="0"/>
    <n v="0"/>
    <n v="0"/>
    <n v="0"/>
    <n v="-200000"/>
    <s v="Nedrud"/>
    <s v="New project.  Needs Booga Overview. CAK removed funding of $4.1M until project initiation completed JVN - added project initiation dollars in 2019"/>
    <s v="N"/>
    <n v="0"/>
  </r>
  <r>
    <x v="0"/>
    <s v="Operations"/>
    <s v="R.10009"/>
    <s v="CAP-ELECTRIC SYSTEM WORK"/>
    <s v="R.10009.10"/>
    <s v="ISSAQUAH HIGHLAND SUBSTATION"/>
    <s v="R.10009.10.01"/>
    <s v="ISSAQUAH HIGHLAND SUBSTATION"/>
    <s v="R.10009.10.01.01"/>
    <x v="626"/>
    <x v="0"/>
    <n v="4022"/>
    <s v="Roque Bamba"/>
    <x v="0"/>
    <s v="REL  SETC  //  PLNG"/>
    <s v="1CORP20000"/>
    <x v="0"/>
    <s v="2CORP90000"/>
    <x v="0"/>
    <s v="3CORP93000"/>
    <x v="0"/>
    <s v="1DRIV11000"/>
    <s v="Reliability - Electric"/>
    <s v="2DRIV11100"/>
    <s v="Aging Infrastructure"/>
    <n v="0"/>
    <n v="0"/>
    <n v="0"/>
    <n v="0"/>
    <n v="0"/>
    <n v="0"/>
    <n v="0"/>
    <n v="0"/>
    <n v="0"/>
    <n v="0"/>
    <n v="0"/>
    <n v="0"/>
    <n v="0"/>
    <n v="0"/>
    <n v="0"/>
    <n v="0"/>
    <n v="0"/>
    <n v="0"/>
    <n v="0"/>
    <s v="Nedrud"/>
    <s v=" "/>
    <s v="N"/>
    <n v="0"/>
  </r>
  <r>
    <x v="0"/>
    <s v="Operations"/>
    <s v="R.10009"/>
    <s v="CAP-ELECTRIC SYSTEM WORK"/>
    <s v="R.10009.11"/>
    <s v="S. BREMERTON AUX BUS PROJECT"/>
    <s v="R.10009.11.01"/>
    <s v="S. BREMERTON AUX BUS PROJECT"/>
    <s v="R.10009.11.01.01"/>
    <x v="627"/>
    <x v="0"/>
    <n v="4022"/>
    <s v="Roque Bamba"/>
    <x v="0"/>
    <s v="REL  SETC  //  EXEC"/>
    <s v="1CORP20000"/>
    <x v="0"/>
    <s v="2CORP90000"/>
    <x v="0"/>
    <s v="3CORP93000"/>
    <x v="0"/>
    <s v="1DRIV11000"/>
    <s v="Reliability - Electric"/>
    <s v="2DRIV11100"/>
    <s v="Aging Infrastructure"/>
    <n v="0"/>
    <n v="0"/>
    <n v="0"/>
    <n v="0"/>
    <n v="0"/>
    <n v="0"/>
    <n v="0"/>
    <n v="0"/>
    <n v="0"/>
    <n v="0"/>
    <n v="0"/>
    <n v="0"/>
    <n v="0"/>
    <n v="0"/>
    <n v="0"/>
    <n v="0"/>
    <n v="0"/>
    <n v="0"/>
    <n v="0"/>
    <s v="Nedrud"/>
    <s v=" "/>
    <s v="N"/>
    <n v="0"/>
  </r>
  <r>
    <x v="0"/>
    <s v="Operations"/>
    <s v="R.10009"/>
    <s v="CAP-ELECTRIC SYSTEM WORK"/>
    <s v="R.10009.12"/>
    <s v="AMI Project"/>
    <s v="R.10009.12.01"/>
    <s v="AMR REPLACEMENT PROJECT"/>
    <s v="R.10009.12.01.01"/>
    <x v="628"/>
    <x v="0"/>
    <n v="4022"/>
    <s v="Roque Bamba"/>
    <x v="0"/>
    <s v="REL  SETC  //  EXEC"/>
    <s v="1CORP10000"/>
    <x v="1"/>
    <s v="2CORP50000"/>
    <x v="5"/>
    <s v="3CORP52000"/>
    <x v="82"/>
    <s v="1DRIV11000"/>
    <s v="Reliability - Electric"/>
    <s v="2DRIV11300"/>
    <s v="Electric Modernization"/>
    <n v="0"/>
    <n v="22127000"/>
    <n v="16211429.34"/>
    <n v="15038708.2686911"/>
    <n v="7088291.7313088998"/>
    <n v="0"/>
    <n v="19465751.502105102"/>
    <n v="-19465751.502105102"/>
    <n v="0"/>
    <n v="0"/>
    <n v="0"/>
    <n v="0"/>
    <n v="0"/>
    <n v="0"/>
    <n v="0"/>
    <n v="0"/>
    <n v="0"/>
    <n v="0"/>
    <n v="-12377459.770796202"/>
    <s v="Kostek"/>
    <s v=" "/>
    <s v="Y"/>
    <n v="0"/>
  </r>
  <r>
    <x v="0"/>
    <s v="Operations"/>
    <s v="R.10009"/>
    <s v="CAP-ELECTRIC SYSTEM WORK"/>
    <s v="R.10009.12"/>
    <s v="AMI Project"/>
    <s v="R.10009.12.01"/>
    <s v="AMR REPLACEMENT PROJECT"/>
    <s v="R.10009.12.01.02"/>
    <x v="629"/>
    <x v="0"/>
    <n v="4022"/>
    <s v="Roque Bamba"/>
    <x v="0"/>
    <s v="REL  SETC  //  EXEC"/>
    <s v="1CORP10000"/>
    <x v="1"/>
    <s v="2CORP50000"/>
    <x v="5"/>
    <s v="3CORP52000"/>
    <x v="82"/>
    <s v="1DRIV11000"/>
    <s v="Reliability - Electric"/>
    <s v="2DRIV11300"/>
    <s v="Electric Modernization"/>
    <n v="0"/>
    <n v="0"/>
    <n v="0"/>
    <n v="0"/>
    <n v="0"/>
    <n v="0"/>
    <n v="0"/>
    <n v="0"/>
    <n v="0"/>
    <n v="0"/>
    <n v="0"/>
    <n v="0"/>
    <n v="0"/>
    <n v="0"/>
    <n v="0"/>
    <n v="0"/>
    <n v="0"/>
    <n v="0"/>
    <n v="0"/>
    <s v="Kostek"/>
    <s v=" "/>
    <s v="Y"/>
    <n v="0"/>
  </r>
  <r>
    <x v="0"/>
    <s v="Operations"/>
    <s v="R.10009"/>
    <s v="CAP-ELECTRIC SYSTEM WORK"/>
    <s v="R.10009.12"/>
    <s v="AMI Project"/>
    <s v="R.10009.12.01"/>
    <s v="AMR REPLACEMENT PROJECT"/>
    <s v="R.10009.12.01.03"/>
    <x v="630"/>
    <x v="0"/>
    <n v="4022"/>
    <s v="Roque Bamba"/>
    <x v="0"/>
    <s v="REL  SETC  //  EXEC"/>
    <s v="1CORP10000"/>
    <x v="1"/>
    <s v="2CORP50000"/>
    <x v="5"/>
    <s v="3CORP52000"/>
    <x v="82"/>
    <s v="1DRIV11000"/>
    <s v="Reliability - Electric"/>
    <s v="2DRIV11300"/>
    <s v="Electric Modernization"/>
    <n v="20545000"/>
    <n v="3370000"/>
    <n v="3963369.09"/>
    <n v="1998028.309811"/>
    <n v="1371971.690189"/>
    <n v="15461000"/>
    <n v="3370000"/>
    <n v="12091000"/>
    <n v="0"/>
    <n v="0"/>
    <n v="0"/>
    <n v="0"/>
    <n v="0"/>
    <n v="0"/>
    <n v="0"/>
    <n v="0"/>
    <n v="0"/>
    <n v="0"/>
    <n v="13462971.690189"/>
    <s v="Kostek"/>
    <s v="The original 2016 5yr plan had allocated $81M M in 2018, with only $5MM for network installation. Permitting and 3rd party attachment delays has slowed productivity in network installation.  The $14.4MM reflects dollars not spent in 2016  total increase is 14.4M?  Reason"/>
    <s v="Y"/>
    <n v="0"/>
  </r>
  <r>
    <x v="0"/>
    <s v="Operations"/>
    <s v="R.10009"/>
    <s v="CAP-ELECTRIC SYSTEM WORK"/>
    <s v="R.10009.12"/>
    <s v="AMI Project"/>
    <s v="R.10009.12.01"/>
    <s v="AMR REPLACEMENT PROJECT"/>
    <s v="R.10009.12.01.04"/>
    <x v="631"/>
    <x v="0"/>
    <n v="4022"/>
    <s v="Roque Bamba"/>
    <x v="0"/>
    <s v="REL  SETC  //  EXEC"/>
    <s v="1CORP10000"/>
    <x v="1"/>
    <s v="2CORP50000"/>
    <x v="5"/>
    <s v="3CORP51000"/>
    <x v="83"/>
    <s v="1DRIV12000"/>
    <s v="Reliability - Gas"/>
    <s v="2DRIV12100"/>
    <s v="Gas Modernization"/>
    <n v="18938000"/>
    <n v="6471000"/>
    <n v="7051702.5499999998"/>
    <n v="5552384.5679764003"/>
    <n v="918615.43202359974"/>
    <n v="52012400"/>
    <n v="21679690"/>
    <n v="30332710"/>
    <n v="67012400"/>
    <n v="42112990"/>
    <n v="24899410"/>
    <n v="67012400"/>
    <n v="42112990"/>
    <n v="24899410"/>
    <n v="67012400"/>
    <n v="42112990"/>
    <n v="24899410"/>
    <n v="44561622.890000001"/>
    <n v="105949555.4320236"/>
    <s v="Kostek"/>
    <s v="Dollars were spread 60/40 split (E/G) CAK - spread the total over run for AMR/AMI of $19M across gas and electric meters/modules based on 60/40 split and assuming gas completed by 2022 and electric by 2023"/>
    <s v="Y"/>
    <n v="0"/>
  </r>
  <r>
    <x v="0"/>
    <s v="Operations"/>
    <s v="R.10009"/>
    <s v="CAP-ELECTRIC SYSTEM WORK"/>
    <s v="R.10009.12"/>
    <s v="AMI Project"/>
    <s v="R.10009.12.01"/>
    <s v="AMR REPLACEMENT PROJECT"/>
    <s v="R.10009.12.01.05"/>
    <x v="632"/>
    <x v="0"/>
    <n v="4022"/>
    <s v="Roque Bamba"/>
    <x v="0"/>
    <s v="REL  SETC  //  EXEC"/>
    <s v="1CORP10000"/>
    <x v="1"/>
    <s v="2CORP50000"/>
    <x v="5"/>
    <s v="3CORP51000"/>
    <x v="83"/>
    <s v="1DRIV12000"/>
    <s v="Reliability - Gas"/>
    <s v="2DRIV12100"/>
    <s v="Gas Modernization"/>
    <n v="0"/>
    <n v="3145000"/>
    <n v="3201513.1"/>
    <n v="1316507.7949800002"/>
    <n v="1828492.2050199998"/>
    <n v="0"/>
    <n v="14707200"/>
    <n v="-14707200"/>
    <n v="0"/>
    <n v="28329400"/>
    <n v="-28329400"/>
    <n v="0"/>
    <n v="28329400"/>
    <n v="-28329400"/>
    <n v="0"/>
    <n v="28329400"/>
    <n v="-28329400"/>
    <n v="29961822.063999999"/>
    <n v="-97866907.794980004"/>
    <s v="Kostek"/>
    <s v="Dollars were spread 60/40 split (E/G) "/>
    <s v="Y"/>
    <n v="0"/>
  </r>
  <r>
    <x v="0"/>
    <s v="Operations"/>
    <s v="R.10009"/>
    <s v="CAP-ELECTRIC SYSTEM WORK"/>
    <s v="R.10009.12"/>
    <s v="AMI Project"/>
    <s v="R.10009.12.01"/>
    <s v="AMR REPLACEMENT PROJECT"/>
    <s v="R.10009.12.01.06"/>
    <x v="633"/>
    <x v="0"/>
    <n v="4022"/>
    <s v="Roque Bamba"/>
    <x v="0"/>
    <s v="REL  SETC  //  INIT"/>
    <s v="1CORP10000"/>
    <x v="1"/>
    <s v="2CORP50000"/>
    <x v="5"/>
    <s v="3CORP51500"/>
    <x v="84"/>
    <s v="1DRIV11000"/>
    <s v="Reliability - Electric"/>
    <s v="2DRIV11300"/>
    <s v="Electric Modernization"/>
    <n v="15000000"/>
    <n v="19370000"/>
    <n v="17590281.870000001"/>
    <n v="18299736.050822798"/>
    <n v="1070263.9491772018"/>
    <n v="0"/>
    <n v="7390185"/>
    <n v="-7390185"/>
    <n v="0"/>
    <n v="0"/>
    <n v="0"/>
    <n v="0"/>
    <n v="0"/>
    <n v="0"/>
    <n v="0"/>
    <n v="0"/>
    <n v="0"/>
    <n v="0"/>
    <n v="-6319921.0508227982"/>
    <s v="Kostek"/>
    <s v="Scope has increased: Process Optimization; Advance Network Security; Hana Analytics ; OH calculations from BPC. "/>
    <s v="Y"/>
    <n v="0"/>
  </r>
  <r>
    <x v="0"/>
    <s v="Operations"/>
    <s v="R.10009"/>
    <s v="CAP-ELECTRIC SYSTEM WORK"/>
    <s v="R.10009.12"/>
    <s v="AMI Project"/>
    <s v="R.10009.12.01"/>
    <s v="AMR REPLACEMENT PROJECT"/>
    <s v="R.10009.12.01.07"/>
    <x v="634"/>
    <x v="0"/>
    <n v="4022"/>
    <s v="Roque Bamba"/>
    <x v="1"/>
    <s v="REL  SETC  //  INIT"/>
    <s v="1CORP10000"/>
    <x v="1"/>
    <s v="2CORP50000"/>
    <x v="5"/>
    <s v="3CORP51500"/>
    <x v="84"/>
    <s v="1DRIV11000"/>
    <s v="Reliability - Electric"/>
    <s v="2DRIV11300"/>
    <s v="Electric Modernization"/>
    <n v="0"/>
    <n v="0"/>
    <n v="0"/>
    <n v="0"/>
    <n v="0"/>
    <n v="0"/>
    <n v="0"/>
    <n v="0"/>
    <n v="0"/>
    <n v="0"/>
    <n v="0"/>
    <n v="0"/>
    <n v="0"/>
    <n v="0"/>
    <n v="0"/>
    <n v="0"/>
    <n v="0"/>
    <n v="0"/>
    <n v="0"/>
    <n v="0"/>
    <s v=" "/>
    <s v="Y"/>
    <n v="0"/>
  </r>
  <r>
    <x v="0"/>
    <s v="Operations"/>
    <s v="R.10009"/>
    <s v="CAP-ELECTRIC SYSTEM WORK"/>
    <s v="R.10009.12"/>
    <s v="AMI Project"/>
    <s v="R.10009.12.02"/>
    <s v="CONSERVATION VOLTAGE REDUCTION PROGRAM"/>
    <s v="R.10009.12.02.01"/>
    <x v="635"/>
    <x v="0"/>
    <n v="1224"/>
    <s v="Laura C Feinstein"/>
    <x v="0"/>
    <s v="REL  SETC  //  EXEC"/>
    <s v="1CORP10000"/>
    <x v="1"/>
    <s v="2CORP15000"/>
    <x v="12"/>
    <s v="3CORP17000"/>
    <x v="72"/>
    <s v="1DRIV11000"/>
    <s v="Reliability - Electric"/>
    <s v="2DRIV11700"/>
    <s v="Smart Grid"/>
    <n v="450000"/>
    <n v="450000"/>
    <n v="444441.52"/>
    <n v="99750"/>
    <n v="350250"/>
    <n v="459398.23008849565"/>
    <n v="459398.23008849565"/>
    <n v="0"/>
    <n v="473224.77876106201"/>
    <n v="473224.77876106201"/>
    <n v="0"/>
    <n v="487497.34513274342"/>
    <n v="847793.05123287719"/>
    <n v="-360295.70610013377"/>
    <n v="502215.92920353985"/>
    <n v="873226.84276986343"/>
    <n v="-371010.91356632358"/>
    <n v="899423.64805295935"/>
    <n v="-381056.61966645741"/>
    <s v="Nedrud"/>
    <s v="Feinstein checked &amp; Input 2020-22. 2018-2019 matched AMI estimate already "/>
    <s v="N"/>
    <n v="0"/>
  </r>
  <r>
    <x v="0"/>
    <s v="Operations"/>
    <s v="R.10009"/>
    <s v="CAP-ELECTRIC SYSTEM WORK"/>
    <s v="R.10009.12"/>
    <s v="AMI Project"/>
    <s v="R.10009.12.02"/>
    <s v="CONSERVATION VOLTAGE REDUCTION PROGRAM"/>
    <s v="R.10009.12.02.02"/>
    <x v="636"/>
    <x v="0"/>
    <n v="1224"/>
    <s v="Laura C Feinstein"/>
    <x v="1"/>
    <s v="REL  SETC  //  INIT"/>
    <s v="1CORP10000"/>
    <x v="1"/>
    <s v="2CORP15000"/>
    <x v="12"/>
    <s v="3CORP17000"/>
    <x v="72"/>
    <s v="1DRIV11000"/>
    <s v="Reliability - Electric"/>
    <s v="2DRIV11700"/>
    <s v="Smart Grid"/>
    <n v="0"/>
    <n v="40520"/>
    <n v="0"/>
    <n v="0"/>
    <n v="40520"/>
    <n v="0"/>
    <n v="0"/>
    <n v="0"/>
    <n v="0"/>
    <n v="0"/>
    <n v="0"/>
    <n v="0"/>
    <n v="0"/>
    <n v="0"/>
    <n v="0"/>
    <n v="0"/>
    <n v="0"/>
    <n v="0"/>
    <n v="40520"/>
    <n v="0"/>
    <s v=" "/>
    <s v="N"/>
    <n v="0"/>
  </r>
  <r>
    <x v="0"/>
    <s v="Operations"/>
    <s v="R.10009"/>
    <s v="CAP-ELECTRIC SYSTEM WORK"/>
    <s v="R.10009.12"/>
    <s v="AMI Project"/>
    <s v="R.10009.12.03"/>
    <s v="DISTRIBUTION AUTOMATION PROGRAM"/>
    <s v="R.10009.12.03.01"/>
    <x v="637"/>
    <x v="0"/>
    <n v="4580"/>
    <s v="David J Landers"/>
    <x v="0"/>
    <s v="REL  SETC  //  EXEC"/>
    <s v="1CORP10000"/>
    <x v="1"/>
    <s v="2CORP15000"/>
    <x v="12"/>
    <s v="3CORP17000"/>
    <x v="72"/>
    <s v="1DRIV11000"/>
    <s v="Reliability - Electric"/>
    <s v="2DRIV11700"/>
    <s v="Smart Grid"/>
    <n v="4000000"/>
    <n v="4000000"/>
    <n v="4188056.31"/>
    <n v="2627570.9692759998"/>
    <n v="1372429.0307240002"/>
    <n v="4083539.8230088507"/>
    <n v="2583539.8230088507"/>
    <n v="1500000"/>
    <n v="4206442.4778761072"/>
    <n v="4206442.4778761072"/>
    <n v="0"/>
    <n v="4333309.7345132753"/>
    <n v="3473014.0284131416"/>
    <n v="860295.70610013371"/>
    <n v="4464141.5929203546"/>
    <n v="4093130.6793540264"/>
    <n v="371010.91356632812"/>
    <n v="4598065.8407079652"/>
    <n v="4103735.650390462"/>
    <s v="Nedrud"/>
    <s v=" CAK adjusted to absorb field lab and transmission automation to keep bottom line close to $10M.  JVN will revise after reviewing Smart Grid prioritization"/>
    <s v="N"/>
    <n v="0"/>
  </r>
  <r>
    <x v="0"/>
    <s v="Operations"/>
    <s v="R.10009"/>
    <s v="CAP-ELECTRIC SYSTEM WORK"/>
    <s v="R.10009.12"/>
    <s v="AMI Project"/>
    <s v="R.10009.12.03"/>
    <s v="DISTRIBUTION AUTOMATION PROGRAM"/>
    <s v="R.10009.12.03.02"/>
    <x v="638"/>
    <x v="0"/>
    <n v="4580"/>
    <s v="David J Landers"/>
    <x v="0"/>
    <s v="REL  SETC  //  EXEC"/>
    <s v="1CORP10000"/>
    <x v="1"/>
    <s v="2CORP15000"/>
    <x v="12"/>
    <s v="3CORP17000"/>
    <x v="72"/>
    <s v="1DRIV11000"/>
    <s v="Reliability - Electric"/>
    <s v="2DRIV11700"/>
    <s v="Smart Grid"/>
    <n v="0"/>
    <n v="0"/>
    <n v="307775.01"/>
    <n v="2013521.628084"/>
    <n v="-2013521.628084"/>
    <n v="0"/>
    <n v="0"/>
    <n v="0"/>
    <n v="0"/>
    <n v="0"/>
    <n v="0"/>
    <n v="0"/>
    <n v="0"/>
    <n v="0"/>
    <n v="0"/>
    <n v="0"/>
    <n v="0"/>
    <n v="0"/>
    <n v="-2013521.628084"/>
    <s v="Nedrud"/>
    <s v=" "/>
    <s v="N"/>
    <n v="0"/>
  </r>
  <r>
    <x v="0"/>
    <s v="Operations"/>
    <s v="R.10009"/>
    <s v="CAP-ELECTRIC SYSTEM WORK"/>
    <s v="R.10009.12"/>
    <s v="AMI Project"/>
    <s v="R.10009.12.03"/>
    <s v="DISTRIBUTION AUTOMATION PROGRAM"/>
    <s v="R.10009.12.03.03"/>
    <x v="639"/>
    <x v="0"/>
    <n v="1224"/>
    <s v="Laura C Feinstein"/>
    <x v="0"/>
    <s v="REL  SETC  //  EXEC"/>
    <s v="1CORP10000"/>
    <x v="1"/>
    <s v="2CORP15000"/>
    <x v="12"/>
    <s v="3CORP17000"/>
    <x v="72"/>
    <s v="1DRIV11000"/>
    <s v="Reliability - Electric"/>
    <s v="2DRIV11700"/>
    <s v="Smart Grid"/>
    <n v="100000"/>
    <n v="100000"/>
    <n v="100455.81"/>
    <n v="0"/>
    <n v="100000"/>
    <n v="0"/>
    <n v="0"/>
    <n v="0"/>
    <n v="0"/>
    <n v="0"/>
    <n v="0"/>
    <n v="0"/>
    <n v="0"/>
    <n v="0"/>
    <n v="0"/>
    <n v="0"/>
    <n v="0"/>
    <n v="0"/>
    <n v="100000"/>
    <s v="Feinstein"/>
    <s v="Matches Initiation Proposal CAK removed DMS funding request of $13.6M as this should be captured by Brodniack through separate submitted CSA. New initiative."/>
    <s v="N"/>
    <n v="0"/>
  </r>
  <r>
    <x v="0"/>
    <s v="Operations"/>
    <s v="R.10009"/>
    <s v="CAP-ELECTRIC SYSTEM WORK"/>
    <s v="R.10009.12"/>
    <s v="AMI Project"/>
    <s v="R.10009.12.03"/>
    <s v="DISTRIBUTION AUTOMATION PROGRAM"/>
    <s v="R.10009.12.03.04"/>
    <x v="640"/>
    <x v="0"/>
    <n v="4580"/>
    <s v="David J Landers"/>
    <x v="0"/>
    <s v="REL  SETC  //  PLNG"/>
    <s v="1CORP10000"/>
    <x v="1"/>
    <s v="2CORP15000"/>
    <x v="12"/>
    <s v="3CORP17000"/>
    <x v="72"/>
    <s v="1DRIV11000"/>
    <s v="Reliability - Electric"/>
    <s v="2DRIV11700"/>
    <s v="Smart Grid"/>
    <n v="1030000"/>
    <n v="1030000"/>
    <n v="1030071.2"/>
    <n v="7746.0300000000007"/>
    <n v="1022253.97"/>
    <n v="2067723.8938053083"/>
    <n v="2067723.8938053083"/>
    <n v="0"/>
    <n v="1828985"/>
    <n v="1828985"/>
    <n v="0"/>
    <n v="1582546"/>
    <n v="1582546"/>
    <n v="0"/>
    <n v="1328405"/>
    <n v="1328405"/>
    <n v="0"/>
    <n v="1078405"/>
    <n v="1022253.97"/>
    <s v="Nedrud"/>
    <s v=" CAK added funding  to match approximate trned"/>
    <s v="N"/>
    <n v="0"/>
  </r>
  <r>
    <x v="0"/>
    <s v="Operations"/>
    <s v="R.10009"/>
    <s v="CAP-ELECTRIC SYSTEM WORK"/>
    <s v="R.10009.12"/>
    <s v="AMI Project"/>
    <s v="R.10009.12.03"/>
    <s v="DISTRIBUTION AUTOMATION PROGRAM"/>
    <s v="R.10009.12.03.05"/>
    <x v="641"/>
    <x v="0"/>
    <n v="4580"/>
    <s v="David J Landers"/>
    <x v="1"/>
    <s v="REL  SETC  //  EXEC"/>
    <s v="1CORP10000"/>
    <x v="1"/>
    <s v="2CORP15000"/>
    <x v="12"/>
    <s v="3CORP17000"/>
    <x v="72"/>
    <s v="1DRIV11000"/>
    <s v="Reliability - Electric"/>
    <s v="2DRIV11700"/>
    <s v="Smart Grid"/>
    <n v="0"/>
    <n v="100918"/>
    <n v="0"/>
    <n v="0"/>
    <n v="100918"/>
    <n v="0"/>
    <n v="0"/>
    <n v="0"/>
    <n v="0"/>
    <n v="0"/>
    <n v="0"/>
    <n v="0"/>
    <n v="0"/>
    <n v="0"/>
    <n v="0"/>
    <n v="0"/>
    <n v="0"/>
    <n v="0"/>
    <n v="100918"/>
    <n v="0"/>
    <s v=" "/>
    <s v="N"/>
    <n v="0"/>
  </r>
  <r>
    <x v="0"/>
    <s v="Operations"/>
    <s v="R.10009"/>
    <s v="CAP-ELECTRIC SYSTEM WORK"/>
    <s v="R.10009.12"/>
    <s v="AMI Project"/>
    <s v="R.10009.12.03"/>
    <s v="DISTRIBUTION AUTOMATION PROGRAM"/>
    <s v="R.10009.12.03.06"/>
    <x v="642"/>
    <x v="0"/>
    <n v="4580"/>
    <s v="David J Landers"/>
    <x v="1"/>
    <s v="REL  SETC  //  PLNG"/>
    <s v="1CORP10000"/>
    <x v="1"/>
    <s v="2CORP15000"/>
    <x v="12"/>
    <s v="3CORP17000"/>
    <x v="72"/>
    <s v="1DRIV11000"/>
    <s v="Reliability - Electric"/>
    <s v="2DRIV11700"/>
    <s v="Smart Grid"/>
    <n v="0"/>
    <n v="9875"/>
    <n v="0"/>
    <n v="0"/>
    <n v="9875"/>
    <n v="0"/>
    <n v="0"/>
    <n v="0"/>
    <n v="0"/>
    <n v="0"/>
    <n v="0"/>
    <n v="0"/>
    <n v="0"/>
    <n v="0"/>
    <n v="0"/>
    <n v="0"/>
    <n v="0"/>
    <n v="0"/>
    <n v="9875"/>
    <n v="0"/>
    <s v=" "/>
    <s v="N"/>
    <n v="0"/>
  </r>
  <r>
    <x v="0"/>
    <s v="Operations"/>
    <s v="R.10009"/>
    <s v="CAP-ELECTRIC SYSTEM WORK"/>
    <s v="R.10009.12"/>
    <s v="AMI Project"/>
    <s v="R.10009.12.04"/>
    <s v="TRANSMISSION AUTOMATION PROGRAM"/>
    <s v="R.10009.12.04.01"/>
    <x v="643"/>
    <x v="0"/>
    <n v="4022"/>
    <s v="Roque Bamba"/>
    <x v="0"/>
    <s v="REL  SETC  //  PLNG"/>
    <s v="1CORP10000"/>
    <x v="1"/>
    <s v="2CORP15000"/>
    <x v="12"/>
    <s v="3CORP17000"/>
    <x v="72"/>
    <s v="1DRIV11000"/>
    <s v="Reliability - Electric"/>
    <s v="2DRIV11700"/>
    <s v="Smart Grid"/>
    <n v="1000000"/>
    <n v="1000000"/>
    <n v="1005585.29"/>
    <n v="1147869.2431491001"/>
    <n v="-147869.2431491001"/>
    <n v="0"/>
    <n v="1000000"/>
    <n v="-1000000"/>
    <n v="0"/>
    <n v="0"/>
    <n v="0"/>
    <n v="0"/>
    <n v="0"/>
    <n v="0"/>
    <n v="0"/>
    <n v="0"/>
    <n v="0"/>
    <n v="0"/>
    <n v="-1147869.2431491001"/>
    <s v="Nedrud"/>
    <s v="Feinstein checked &amp; Input 2018 "/>
    <s v="N"/>
    <n v="0"/>
  </r>
  <r>
    <x v="0"/>
    <s v="Operations"/>
    <s v="R.10009"/>
    <s v="CAP-ELECTRIC SYSTEM WORK"/>
    <s v="R.10009.12"/>
    <s v="AMI Project"/>
    <s v="R.10009.12.04"/>
    <s v="TRANSMISSION AUTOMATION PROGRAM"/>
    <s v="R.10009.12.04.02"/>
    <x v="644"/>
    <x v="0"/>
    <n v="4022"/>
    <s v="Roque Bamba"/>
    <x v="1"/>
    <s v="REL  SETC  //  PLNG"/>
    <s v="1CORP10000"/>
    <x v="1"/>
    <s v="2CORP15000"/>
    <x v="12"/>
    <s v="3CORP17000"/>
    <x v="72"/>
    <s v="1DRIV11000"/>
    <s v="Reliability - Electric"/>
    <s v="2DRIV11700"/>
    <s v="Smart Grid"/>
    <n v="0"/>
    <n v="15291"/>
    <n v="0"/>
    <n v="0"/>
    <n v="15291"/>
    <n v="0"/>
    <n v="0"/>
    <n v="0"/>
    <n v="0"/>
    <n v="0"/>
    <n v="0"/>
    <n v="0"/>
    <n v="0"/>
    <n v="0"/>
    <n v="0"/>
    <n v="0"/>
    <n v="0"/>
    <n v="0"/>
    <n v="15291"/>
    <n v="0"/>
    <s v=" "/>
    <s v="N"/>
    <n v="0"/>
  </r>
  <r>
    <x v="0"/>
    <s v="Operations"/>
    <s v="R.10009"/>
    <s v="CAP-ELECTRIC SYSTEM WORK"/>
    <s v="R.10009.13"/>
    <s v="STREET LIGHT PROGRAM"/>
    <s v="R.10009.13.01"/>
    <s v="STREET LIGHT PROGRAM"/>
    <s v="R.10009.13.01.01"/>
    <x v="645"/>
    <x v="0"/>
    <n v="4250"/>
    <s v="Beth I Rogers"/>
    <x v="0"/>
    <s v="REL  SETC  //  OPER"/>
    <s v="1CORP20000"/>
    <x v="0"/>
    <s v="2CORP90000"/>
    <x v="0"/>
    <s v="3CORP90500"/>
    <x v="66"/>
    <s v="1DRIV16000"/>
    <s v="Emergency Repair - Electric"/>
    <s v="2DRIV16100"/>
    <s v="Non-outage Repair"/>
    <n v="0"/>
    <n v="1415813"/>
    <n v="1749580.27"/>
    <n v="1724361.9455765001"/>
    <n v="-308548.94557650015"/>
    <n v="0"/>
    <n v="0"/>
    <n v="0"/>
    <n v="0"/>
    <n v="0"/>
    <n v="0"/>
    <n v="0"/>
    <n v="0"/>
    <n v="0"/>
    <n v="0"/>
    <n v="0"/>
    <n v="0"/>
    <n v="0"/>
    <n v="-308548.94557650015"/>
    <s v="Tada"/>
    <s v=" "/>
    <s v="N"/>
    <n v="0"/>
  </r>
  <r>
    <x v="0"/>
    <s v="Operations"/>
    <s v="R.10009"/>
    <s v="CAP-ELECTRIC SYSTEM WORK"/>
    <s v="R.10009.14"/>
    <s v="SUBSTATION REPLACEMENT PROGRAM"/>
    <s v="R.10009.14.01"/>
    <s v="BATTERY PROGRAM"/>
    <s v="R.10009.14.01.01"/>
    <x v="646"/>
    <x v="0"/>
    <n v="4022"/>
    <s v="Roque Bamba"/>
    <x v="0"/>
    <s v="REL  SETC  //  OPER"/>
    <s v="1CORP20000"/>
    <x v="0"/>
    <s v="2CORP90000"/>
    <x v="0"/>
    <s v="3CORP93000"/>
    <x v="0"/>
    <s v="1DRIV11000"/>
    <s v="Reliability - Electric"/>
    <s v="2DRIV11100"/>
    <s v="Aging Infrastructure"/>
    <n v="0"/>
    <n v="0"/>
    <n v="77760.14"/>
    <n v="263757.95079999999"/>
    <n v="-263757.95079999999"/>
    <n v="0"/>
    <n v="170325"/>
    <n v="-170325"/>
    <n v="0"/>
    <n v="175468"/>
    <n v="-175468"/>
    <n v="0"/>
    <n v="175468"/>
    <n v="-175468"/>
    <n v="0"/>
    <n v="180732"/>
    <n v="-180732"/>
    <n v="186154"/>
    <n v="-965750.95079999999"/>
    <s v="Nedrud"/>
    <s v="Split out previous substation reliability WBS to post FTIP respective WBS buckets can we hold substation flat for total? - No, these budgets are based on engr analysis of specific projects grouped together to maximize project efficiency.  CAK a constant increase over the last 5 year plan isnt defensible without more detail"/>
    <s v="N"/>
    <n v="0"/>
  </r>
  <r>
    <x v="0"/>
    <s v="Operations"/>
    <s v="R.10009"/>
    <s v="CAP-ELECTRIC SYSTEM WORK"/>
    <s v="R.10009.14"/>
    <s v="SUBSTATION REPLACEMENT PROGRAM"/>
    <s v="R.10009.14.01"/>
    <s v="BATTERY PROGRAM"/>
    <s v="R.10009.14.01.02"/>
    <x v="647"/>
    <x v="0"/>
    <n v="4022"/>
    <s v="Roque Bamba"/>
    <x v="0"/>
    <s v="REL  SETC  //  OPER"/>
    <s v="1CORP20000"/>
    <x v="0"/>
    <s v="2CORP90000"/>
    <x v="0"/>
    <s v="3CORP93000"/>
    <x v="0"/>
    <s v="1DRIV11000"/>
    <s v="Reliability - Electric"/>
    <s v="2DRIV11100"/>
    <s v="Aging Infrastructure"/>
    <n v="0"/>
    <n v="0"/>
    <n v="210042.46"/>
    <n v="0"/>
    <n v="0"/>
    <n v="0"/>
    <n v="0"/>
    <n v="0"/>
    <n v="0"/>
    <n v="0"/>
    <n v="0"/>
    <n v="0"/>
    <n v="0"/>
    <n v="0"/>
    <n v="0"/>
    <n v="0"/>
    <n v="0"/>
    <n v="0"/>
    <n v="0"/>
    <s v="Nedrud"/>
    <s v=" "/>
    <s v="N"/>
    <n v="0"/>
  </r>
  <r>
    <x v="0"/>
    <s v="Operations"/>
    <s v="R.10009"/>
    <s v="CAP-ELECTRIC SYSTEM WORK"/>
    <s v="R.10009.14"/>
    <s v="SUBSTATION REPLACEMENT PROGRAM"/>
    <s v="R.10009.14.02"/>
    <s v="Distribution SCADA Program"/>
    <s v="R.10009.14.02.01"/>
    <x v="648"/>
    <x v="0"/>
    <n v="4022"/>
    <s v="Roque Bamba"/>
    <x v="0"/>
    <s v="REL  SETC  //  OPER"/>
    <s v="1CORP20000"/>
    <x v="0"/>
    <s v="2CORP90000"/>
    <x v="0"/>
    <s v="3CORP93000"/>
    <x v="0"/>
    <s v="1DRIV11000"/>
    <s v="Reliability - Electric"/>
    <s v="2DRIV11100"/>
    <s v="Aging Infrastructure"/>
    <n v="0"/>
    <n v="0"/>
    <n v="2380840.9"/>
    <n v="982217.50939999986"/>
    <n v="-982217.50939999986"/>
    <n v="0"/>
    <n v="0"/>
    <n v="0"/>
    <n v="0"/>
    <n v="0"/>
    <n v="0"/>
    <n v="0"/>
    <n v="0"/>
    <n v="0"/>
    <n v="0"/>
    <n v="0"/>
    <n v="0"/>
    <n v="0"/>
    <n v="-982217.50939999986"/>
    <s v="Nedrud"/>
    <s v=" "/>
    <s v="N"/>
    <n v="0"/>
  </r>
  <r>
    <x v="0"/>
    <s v="Operations"/>
    <s v="R.10009"/>
    <s v="CAP-ELECTRIC SYSTEM WORK"/>
    <s v="R.10009.14"/>
    <s v="SUBSTATION REPLACEMENT PROGRAM"/>
    <s v="R.10009.14.02"/>
    <s v="Distribution SCADA Program"/>
    <s v="R.10009.14.02.02"/>
    <x v="649"/>
    <x v="0"/>
    <n v="4022"/>
    <s v="Roque Bamba"/>
    <x v="1"/>
    <s v="REL  SETC  //  OPER"/>
    <s v="1CORP20000"/>
    <x v="0"/>
    <s v="2CORP90000"/>
    <x v="0"/>
    <s v="3CORP93000"/>
    <x v="0"/>
    <s v="1DRIV11000"/>
    <s v="Reliability - Electric"/>
    <s v="2DRIV11100"/>
    <s v="Aging Infrastructure"/>
    <n v="0"/>
    <n v="0"/>
    <n v="0"/>
    <n v="0"/>
    <n v="0"/>
    <n v="0"/>
    <n v="0"/>
    <n v="0"/>
    <n v="0"/>
    <n v="0"/>
    <n v="0"/>
    <n v="0"/>
    <n v="0"/>
    <n v="0"/>
    <n v="0"/>
    <n v="0"/>
    <n v="0"/>
    <n v="0"/>
    <n v="0"/>
    <n v="0"/>
    <s v=" "/>
    <s v="N"/>
    <n v="0"/>
  </r>
  <r>
    <x v="0"/>
    <s v="Operations"/>
    <s v="R.10009"/>
    <s v="CAP-ELECTRIC SYSTEM WORK"/>
    <s v="R.10009.14"/>
    <s v="SUBSTATION REPLACEMENT PROGRAM"/>
    <s v="R.10009.14.03"/>
    <s v="RELAY PROGRAM"/>
    <s v="R.10009.14.03.01"/>
    <x v="650"/>
    <x v="0"/>
    <n v="4022"/>
    <s v="Roque Bamba"/>
    <x v="0"/>
    <s v="REL  SETC  //  OPER"/>
    <s v="1CORP20000"/>
    <x v="0"/>
    <s v="2CORP90000"/>
    <x v="0"/>
    <s v="3CORP93000"/>
    <x v="0"/>
    <s v="1DRIV11000"/>
    <s v="Reliability - Electric"/>
    <s v="2DRIV11100"/>
    <s v="Aging Infrastructure"/>
    <n v="0"/>
    <n v="0"/>
    <n v="1113230"/>
    <n v="1414947.7559410001"/>
    <n v="-1414947.7559410001"/>
    <n v="0"/>
    <n v="1152750"/>
    <n v="-1152750"/>
    <n v="0"/>
    <n v="1414724"/>
    <n v="-1414724"/>
    <n v="0"/>
    <n v="1377764"/>
    <n v="-1377764"/>
    <n v="0"/>
    <n v="1419096.92"/>
    <n v="-1419096.92"/>
    <n v="1461669.8276"/>
    <n v="-6779282.6759409998"/>
    <s v="Nedrud"/>
    <s v="Split out previous substation reliability WBS to post FTIP respective WBS buckets "/>
    <s v="N"/>
    <n v="0"/>
  </r>
  <r>
    <x v="0"/>
    <s v="Operations"/>
    <s v="R.10009"/>
    <s v="CAP-ELECTRIC SYSTEM WORK"/>
    <s v="R.10009.14"/>
    <s v="SUBSTATION REPLACEMENT PROGRAM"/>
    <s v="R.10009.14.03"/>
    <s v="RELAY PROGRAM"/>
    <s v="R.10009.14.03.02"/>
    <x v="651"/>
    <x v="0"/>
    <n v="4022"/>
    <s v="Roque Bamba"/>
    <x v="0"/>
    <s v="REL  SETC  //  INIT"/>
    <s v="1CORP20000"/>
    <x v="0"/>
    <s v="2CORP90000"/>
    <x v="0"/>
    <s v="3CORP94500"/>
    <x v="74"/>
    <s v="1DRIV11000"/>
    <s v="Reliability - Electric"/>
    <s v="2DRIV11100"/>
    <s v="Aging Infrastructure"/>
    <n v="0"/>
    <n v="0"/>
    <n v="0"/>
    <n v="0"/>
    <n v="0"/>
    <n v="0"/>
    <n v="0"/>
    <n v="0"/>
    <n v="0"/>
    <n v="0"/>
    <n v="0"/>
    <n v="0"/>
    <n v="0"/>
    <n v="0"/>
    <n v="0"/>
    <n v="0"/>
    <n v="0"/>
    <n v="0"/>
    <n v="0"/>
    <s v="Walls"/>
    <s v="budget responsibility should be under Bamba "/>
    <s v="N"/>
    <n v="0"/>
  </r>
  <r>
    <x v="0"/>
    <s v="Operations"/>
    <s v="R.10009"/>
    <s v="CAP-ELECTRIC SYSTEM WORK"/>
    <s v="R.10009.14"/>
    <s v="SUBSTATION REPLACEMENT PROGRAM"/>
    <s v="R.10009.14.04"/>
    <s v="SPILL CONTAINMENT PROGRAM"/>
    <s v="R.10009.14.04.01"/>
    <x v="652"/>
    <x v="0"/>
    <n v="4022"/>
    <s v="Roque Bamba"/>
    <x v="0"/>
    <s v="REL  SETC  //  OPER"/>
    <s v="1CORP20000"/>
    <x v="0"/>
    <s v="2CORP90000"/>
    <x v="0"/>
    <s v="3CORP93000"/>
    <x v="0"/>
    <s v="1DRIV11000"/>
    <s v="Reliability - Electric"/>
    <s v="2DRIV11200"/>
    <s v="Electric Compliance"/>
    <n v="0"/>
    <n v="0"/>
    <n v="500790.03"/>
    <n v="418059.77944899991"/>
    <n v="-418059.77944899991"/>
    <n v="0"/>
    <n v="318733"/>
    <n v="-318733"/>
    <n v="0"/>
    <n v="328356"/>
    <n v="-328356"/>
    <n v="0"/>
    <n v="338207"/>
    <n v="-338207"/>
    <n v="0"/>
    <n v="348353"/>
    <n v="-348353"/>
    <n v="358803"/>
    <n v="-1751708.779449"/>
    <s v="Nedrud"/>
    <s v="Split out previous substation reliability WBS to post FTIP respective WBS buckets "/>
    <s v="N"/>
    <n v="0"/>
  </r>
  <r>
    <x v="0"/>
    <s v="Operations"/>
    <s v="R.10009"/>
    <s v="CAP-ELECTRIC SYSTEM WORK"/>
    <s v="R.10009.14"/>
    <s v="SUBSTATION REPLACEMENT PROGRAM"/>
    <s v="R.10009.14.05"/>
    <s v="SUBSTATION REPLACEMENT PROGRAM"/>
    <s v="R.10009.14.05.01"/>
    <x v="653"/>
    <x v="0"/>
    <n v="4022"/>
    <s v="Roque Bamba"/>
    <x v="0"/>
    <s v="REL  SETC  //  PLNG"/>
    <s v="1CORP20000"/>
    <x v="0"/>
    <s v="2CORP90000"/>
    <x v="0"/>
    <s v="3CORP94500"/>
    <x v="74"/>
    <s v="1DRIV11000"/>
    <s v="Reliability - Electric"/>
    <s v="2DRIV11100"/>
    <s v="Aging Infrastructure"/>
    <n v="0"/>
    <n v="0"/>
    <n v="0"/>
    <n v="0"/>
    <n v="0"/>
    <n v="0"/>
    <n v="0"/>
    <n v="0"/>
    <n v="0"/>
    <n v="0"/>
    <n v="0"/>
    <n v="0"/>
    <n v="0"/>
    <n v="0"/>
    <n v="0"/>
    <n v="0"/>
    <n v="0"/>
    <n v="0"/>
    <n v="0"/>
    <s v="Walls"/>
    <s v="budget responsibility should be under Bamba "/>
    <s v="N"/>
    <n v="0"/>
  </r>
  <r>
    <x v="0"/>
    <s v="Operations"/>
    <s v="R.10009"/>
    <s v="CAP-ELECTRIC SYSTEM WORK"/>
    <s v="R.10009.14"/>
    <s v="SUBSTATION REPLACEMENT PROGRAM"/>
    <s v="R.10009.14.05"/>
    <s v="SUBSTATION REPLACEMENT PROGRAM"/>
    <s v="R.10009.14.05.02"/>
    <x v="654"/>
    <x v="0"/>
    <n v="4050"/>
    <s v="Randal L Walls"/>
    <x v="0"/>
    <s v="REL  SETC  //  OPER"/>
    <s v="1CORP20000"/>
    <x v="0"/>
    <s v="2CORP90000"/>
    <x v="0"/>
    <s v="3CORP94500"/>
    <x v="74"/>
    <s v="1DRIV11000"/>
    <s v="Reliability - Electric"/>
    <s v="2DRIV11100"/>
    <s v="Aging Infrastructure"/>
    <n v="7704759.1175000006"/>
    <n v="4891272"/>
    <n v="5265636.08"/>
    <n v="4103971.3175823009"/>
    <n v="787300.68241769914"/>
    <n v="7865672.6707504457"/>
    <n v="7865672.6707504457"/>
    <n v="0"/>
    <n v="8102406.5084138084"/>
    <n v="8102406.5084138084"/>
    <n v="0"/>
    <n v="8346776.9214856662"/>
    <n v="8346776.9214856662"/>
    <n v="0"/>
    <n v="8598783.9099660199"/>
    <n v="8598783.9099660199"/>
    <n v="0"/>
    <n v="8856747.4272650015"/>
    <n v="787300.68241769914"/>
    <s v="Walls"/>
    <s v=" "/>
    <s v="N"/>
    <n v="0"/>
  </r>
  <r>
    <x v="0"/>
    <s v="Operations"/>
    <s v="R.10009"/>
    <s v="CAP-ELECTRIC SYSTEM WORK"/>
    <s v="R.10009.14"/>
    <s v="SUBSTATION REPLACEMENT PROGRAM"/>
    <s v="R.10009.14.05"/>
    <s v="SUBSTATION REPLACEMENT PROGRAM"/>
    <s v="R.10009.14.05.03"/>
    <x v="655"/>
    <x v="0"/>
    <n v="4050"/>
    <s v="Randal L Walls"/>
    <x v="0"/>
    <s v="REL  SETC  //  OPER"/>
    <s v="1CORP20000"/>
    <x v="0"/>
    <s v="2CORP90000"/>
    <x v="0"/>
    <s v="3CORP94500"/>
    <x v="74"/>
    <s v="1DRIV11000"/>
    <s v="Reliability - Electric"/>
    <s v="2DRIV11100"/>
    <s v="Aging Infrastructure"/>
    <n v="0"/>
    <n v="2813488"/>
    <n v="2925834.04"/>
    <n v="2004867.3188034999"/>
    <n v="808620.68119650008"/>
    <n v="0"/>
    <n v="2897892.64"/>
    <n v="-2897892.64"/>
    <n v="0"/>
    <n v="2984829.4192000004"/>
    <n v="-2984829.4192000004"/>
    <n v="0"/>
    <n v="3074374.3017760003"/>
    <n v="-3074374.3017760003"/>
    <n v="0"/>
    <n v="3166605.5308292806"/>
    <n v="-3166605.5308292806"/>
    <n v="3261603.6967541589"/>
    <n v="-11315081.210608782"/>
    <s v="Walls"/>
    <s v="There was no budget for 2018 through 2022. I copied the 2017 budget and added 3% each year for years 2018 through 2022. changes are highlighted. "/>
    <s v="N"/>
    <n v="0"/>
  </r>
  <r>
    <x v="0"/>
    <s v="Operations"/>
    <s v="R.10009"/>
    <s v="CAP-ELECTRIC SYSTEM WORK"/>
    <s v="R.10009.14"/>
    <s v="SUBSTATION REPLACEMENT PROGRAM"/>
    <s v="R.10009.14.05"/>
    <s v="SUBSTATION REPLACEMENT PROGRAM"/>
    <s v="R.10009.14.05.04"/>
    <x v="656"/>
    <x v="0"/>
    <n v="4022"/>
    <s v="Roque Bamba"/>
    <x v="0"/>
    <s v="REL  SETC  //  OPER"/>
    <s v="1CORP20000"/>
    <x v="0"/>
    <s v="2CORP90000"/>
    <x v="0"/>
    <s v="3CORP93000"/>
    <x v="0"/>
    <s v="1DRIV11000"/>
    <s v="Reliability - Electric"/>
    <s v="2DRIV11100"/>
    <s v="Aging Infrastructure"/>
    <n v="0"/>
    <n v="0"/>
    <n v="40784.370000000003"/>
    <n v="-1253.3299999999956"/>
    <n v="1253.3299999999956"/>
    <n v="0"/>
    <n v="0"/>
    <n v="0"/>
    <n v="0"/>
    <n v="0"/>
    <n v="0"/>
    <n v="0"/>
    <n v="0"/>
    <n v="0"/>
    <n v="0"/>
    <n v="0"/>
    <n v="0"/>
    <n v="0"/>
    <n v="1253.3299999999956"/>
    <s v="Nedrud"/>
    <s v=" "/>
    <s v="N"/>
    <n v="0"/>
  </r>
  <r>
    <x v="0"/>
    <s v="Operations"/>
    <s v="R.10009"/>
    <s v="CAP-ELECTRIC SYSTEM WORK"/>
    <s v="R.10009.14"/>
    <s v="SUBSTATION REPLACEMENT PROGRAM"/>
    <s v="R.10009.14.05"/>
    <s v="SUBSTATION REPLACEMENT PROGRAM"/>
    <s v="R.10009.14.05.05"/>
    <x v="657"/>
    <x v="0"/>
    <n v="4022"/>
    <s v="Roque Bamba"/>
    <x v="0"/>
    <s v="REL  SETC  //  OPER"/>
    <s v="1CORP20000"/>
    <x v="0"/>
    <s v="2CORP90000"/>
    <x v="0"/>
    <s v="3CORP93000"/>
    <x v="0"/>
    <s v="1DRIV11000"/>
    <s v="Reliability - Electric"/>
    <s v="2DRIV11100"/>
    <s v="Aging Infrastructure"/>
    <n v="0"/>
    <n v="0"/>
    <n v="404286.05"/>
    <n v="517661.68392000004"/>
    <n v="-517661.68392000004"/>
    <n v="0"/>
    <n v="229488"/>
    <n v="-229488"/>
    <n v="0"/>
    <n v="236416"/>
    <n v="-236416"/>
    <n v="0"/>
    <n v="243508"/>
    <n v="-243508"/>
    <n v="0"/>
    <n v="250814"/>
    <n v="-250814"/>
    <n v="258338"/>
    <n v="-1477887.68392"/>
    <s v="Nedrud"/>
    <s v="Split out previous substation reliability WBS to post FTIP respective WBS buckets "/>
    <s v="N"/>
    <n v="0"/>
  </r>
  <r>
    <x v="0"/>
    <s v="Operations"/>
    <s v="R.10009"/>
    <s v="CAP-ELECTRIC SYSTEM WORK"/>
    <s v="R.10009.14"/>
    <s v="SUBSTATION REPLACEMENT PROGRAM"/>
    <s v="R.10009.14.05"/>
    <s v="SUBSTATION REPLACEMENT PROGRAM"/>
    <s v="R.10009.14.05.06"/>
    <x v="658"/>
    <x v="0"/>
    <n v="4022"/>
    <s v="Roque Bamba"/>
    <x v="0"/>
    <s v="REL  SETC  //  OPER"/>
    <s v="1CORP20000"/>
    <x v="0"/>
    <s v="2CORP90000"/>
    <x v="0"/>
    <s v="3CORP93000"/>
    <x v="0"/>
    <s v="1DRIV11000"/>
    <s v="Reliability - Electric"/>
    <s v="2DRIV11500"/>
    <s v="Reduce Electric Outages/Customer Interuptions"/>
    <n v="6865023.7679840568"/>
    <n v="6865024"/>
    <n v="749334.19"/>
    <n v="512429.81098150008"/>
    <n v="6352594.1890185"/>
    <n v="6241222.2108673165"/>
    <n v="538327"/>
    <n v="5702895.2108673165"/>
    <n v="6656344.8018148812"/>
    <n v="554580"/>
    <n v="6101764.8018148812"/>
    <n v="6777473.2583144838"/>
    <n v="571217"/>
    <n v="6206256.2583144838"/>
    <n v="5562737.5630796943"/>
    <n v="588354"/>
    <n v="4974383.5630796943"/>
    <n v="606005"/>
    <n v="29337894.023094874"/>
    <s v="Nedrud"/>
    <s v="Split out previous substation reliability WBS to post FTIP respective WBS buckets "/>
    <s v="N"/>
    <n v="0"/>
  </r>
  <r>
    <x v="0"/>
    <s v="Operations"/>
    <s v="R.10009"/>
    <s v="CAP-ELECTRIC SYSTEM WORK"/>
    <s v="R.10009.14"/>
    <s v="SUBSTATION REPLACEMENT PROGRAM"/>
    <s v="R.10009.14.05"/>
    <s v="SUBSTATION REPLACEMENT PROGRAM"/>
    <s v="R.10009.14.05.07"/>
    <x v="659"/>
    <x v="0"/>
    <n v="4022"/>
    <s v="Roque Bamba"/>
    <x v="0"/>
    <s v="REL  SETC  //  OPER"/>
    <s v="1CORP20000"/>
    <x v="0"/>
    <s v="2CORP90000"/>
    <x v="0"/>
    <s v="3CORP93000"/>
    <x v="0"/>
    <s v="1DRIV11000"/>
    <s v="Reliability - Electric"/>
    <s v="2DRIV11200"/>
    <s v="Electric Compliance"/>
    <n v="0"/>
    <n v="0"/>
    <n v="1515269.11"/>
    <n v="1576514.0393585002"/>
    <n v="-1576514.0393585002"/>
    <n v="0"/>
    <n v="964273"/>
    <n v="-964273"/>
    <n v="0"/>
    <n v="993386"/>
    <n v="-993386"/>
    <n v="0"/>
    <n v="1023188"/>
    <n v="-1023188"/>
    <n v="0"/>
    <n v="1053883"/>
    <n v="-1053883"/>
    <n v="1085500"/>
    <n v="-5611244.0393585004"/>
    <s v="Nedrud"/>
    <s v="Split out previous substation reliability WBS to post FTIP respective WBS buckets "/>
    <s v="N"/>
    <n v="0"/>
  </r>
  <r>
    <x v="0"/>
    <s v="Operations"/>
    <s v="R.10009"/>
    <s v="CAP-ELECTRIC SYSTEM WORK"/>
    <s v="R.10009.14"/>
    <s v="SUBSTATION REPLACEMENT PROGRAM"/>
    <s v="R.10009.14.05"/>
    <s v="SUBSTATION REPLACEMENT PROGRAM"/>
    <s v="R.10009.14.05.09"/>
    <x v="660"/>
    <x v="0"/>
    <n v="4022"/>
    <s v="Roque Bamba"/>
    <x v="0"/>
    <s v="REL  SETC  //  OPER"/>
    <s v="1CORP20000"/>
    <x v="0"/>
    <s v="2CORP90000"/>
    <x v="0"/>
    <s v="3CORP93000"/>
    <x v="0"/>
    <s v="1DRIV11000"/>
    <s v="Reliability - Electric"/>
    <s v="2DRIV11100"/>
    <s v="Aging Infrastructure"/>
    <n v="0"/>
    <n v="0"/>
    <n v="-1740.06"/>
    <n v="-1740.06"/>
    <n v="1740.06"/>
    <n v="0"/>
    <n v="0"/>
    <n v="0"/>
    <n v="0"/>
    <n v="0"/>
    <n v="0"/>
    <n v="0"/>
    <n v="0"/>
    <n v="0"/>
    <n v="0"/>
    <n v="0"/>
    <n v="0"/>
    <n v="0"/>
    <n v="1740.06"/>
    <s v="Nedrud"/>
    <s v=" "/>
    <s v="N"/>
    <n v="0"/>
  </r>
  <r>
    <x v="0"/>
    <s v="Operations"/>
    <s v="R.10009"/>
    <s v="CAP-ELECTRIC SYSTEM WORK"/>
    <s v="R.10009.14"/>
    <s v="SUBSTATION REPLACEMENT PROGRAM"/>
    <s v="R.10009.14.05"/>
    <s v="SUBSTATION REPLACEMENT PROGRAM"/>
    <s v="R.10009.14.05.10"/>
    <x v="661"/>
    <x v="0"/>
    <n v="4022"/>
    <s v="Roque Bamba"/>
    <x v="0"/>
    <s v="REL  SETC  //  OPER"/>
    <s v="1CORP20000"/>
    <x v="0"/>
    <s v="2CORP90000"/>
    <x v="0"/>
    <s v="3CORP93000"/>
    <x v="0"/>
    <s v="1DRIV11000"/>
    <s v="Reliability - Electric"/>
    <s v="2DRIV11100"/>
    <s v="Aging Infrastructure"/>
    <n v="0"/>
    <n v="0"/>
    <n v="0"/>
    <n v="0"/>
    <n v="0"/>
    <n v="0"/>
    <n v="199739"/>
    <n v="-199739"/>
    <n v="0"/>
    <n v="477359"/>
    <n v="-477359"/>
    <n v="0"/>
    <n v="491680"/>
    <n v="-491680"/>
    <n v="0"/>
    <n v="506430"/>
    <n v="-506430"/>
    <n v="521623"/>
    <n v="-1675208"/>
    <s v="Nedrud"/>
    <s v="Split out previous substation reliability WBS to post FTIP respective WBS buckets "/>
    <s v="N"/>
    <n v="0"/>
  </r>
  <r>
    <x v="0"/>
    <s v="Operations"/>
    <s v="R.10009"/>
    <s v="CAP-ELECTRIC SYSTEM WORK"/>
    <s v="R.10009.14"/>
    <s v="SUBSTATION REPLACEMENT PROGRAM"/>
    <s v="R.10009.14.05"/>
    <s v="SUBSTATION REPLACEMENT PROGRAM"/>
    <s v="R.10009.14.05.11"/>
    <x v="662"/>
    <x v="0"/>
    <n v="4250"/>
    <s v="Beth I Rogers"/>
    <x v="0"/>
    <s v="REL  SETC  //  OPER"/>
    <s v="1CORP20000"/>
    <x v="0"/>
    <s v="2CORP90000"/>
    <x v="0"/>
    <s v="3CORP93000"/>
    <x v="0"/>
    <s v="1DRIV11000"/>
    <s v="Reliability - Electric"/>
    <s v="2DRIV11200"/>
    <s v="Electric Compliance"/>
    <n v="155987.83518050643"/>
    <n v="155988"/>
    <n v="102577.49"/>
    <n v="104148.95"/>
    <n v="51839.05"/>
    <n v="159245.63421613473"/>
    <n v="159245.63421613473"/>
    <n v="0"/>
    <n v="164038.46398380477"/>
    <n v="164038.46398380477"/>
    <n v="0"/>
    <n v="168985.90116333516"/>
    <n v="168985.90116333516"/>
    <n v="0"/>
    <n v="174087.94575472589"/>
    <n v="174087.94575472589"/>
    <n v="0"/>
    <n v="179310.58412736768"/>
    <n v="51839.05"/>
    <s v="Nedrud"/>
    <s v=" "/>
    <s v="N"/>
    <n v="0"/>
  </r>
  <r>
    <x v="0"/>
    <s v="Operations"/>
    <s v="R.10009"/>
    <s v="CAP-ELECTRIC SYSTEM WORK"/>
    <s v="R.10009.14"/>
    <s v="SUBSTATION REPLACEMENT PROGRAM"/>
    <s v="R.10009.14.05"/>
    <s v="SUBSTATION REPLACEMENT PROGRAM"/>
    <s v="R.10009.14.05.12"/>
    <x v="663"/>
    <x v="0"/>
    <n v="4050"/>
    <s v="Randal L Walls"/>
    <x v="1"/>
    <s v="REL  SETC  //  OPER"/>
    <s v="1CORP20000"/>
    <x v="0"/>
    <s v="2CORP90000"/>
    <x v="0"/>
    <s v="3CORP94500"/>
    <x v="74"/>
    <s v="1DRIV11000"/>
    <s v="Reliability - Electric"/>
    <s v="2DRIV11100"/>
    <s v="Aging Infrastructure"/>
    <n v="0"/>
    <n v="109005"/>
    <n v="0"/>
    <n v="0"/>
    <n v="109005"/>
    <n v="0"/>
    <n v="0"/>
    <n v="0"/>
    <n v="0"/>
    <n v="0"/>
    <n v="0"/>
    <n v="0"/>
    <n v="0"/>
    <n v="0"/>
    <n v="0"/>
    <n v="0"/>
    <n v="0"/>
    <n v="0"/>
    <n v="109005"/>
    <n v="0"/>
    <s v=" "/>
    <s v="N"/>
    <n v="0"/>
  </r>
  <r>
    <x v="0"/>
    <s v="Operations"/>
    <s v="R.10009"/>
    <s v="CAP-ELECTRIC SYSTEM WORK"/>
    <s v="R.10009.14"/>
    <s v="SUBSTATION REPLACEMENT PROGRAM"/>
    <s v="R.10009.14.05"/>
    <s v="SUBSTATION REPLACEMENT PROGRAM"/>
    <s v="R.10009.14.05.13"/>
    <x v="664"/>
    <x v="0"/>
    <n v="4022"/>
    <s v="Roque Bamba"/>
    <x v="1"/>
    <s v="REL  SETC  //  OPER"/>
    <s v="1CORP20000"/>
    <x v="0"/>
    <s v="2CORP90000"/>
    <x v="0"/>
    <s v="3CORP93000"/>
    <x v="0"/>
    <s v="1DRIV11000"/>
    <s v="Reliability - Electric"/>
    <s v="2DRIV11500"/>
    <s v="Reduce Electric Outages/Customer Interuptions"/>
    <n v="0"/>
    <n v="0"/>
    <n v="0"/>
    <n v="0"/>
    <n v="0"/>
    <n v="0"/>
    <n v="0"/>
    <n v="0"/>
    <n v="0"/>
    <n v="0"/>
    <n v="0"/>
    <n v="0"/>
    <n v="0"/>
    <n v="0"/>
    <n v="0"/>
    <n v="0"/>
    <n v="0"/>
    <n v="0"/>
    <n v="0"/>
    <n v="0"/>
    <s v=" "/>
    <s v="N"/>
    <n v="0"/>
  </r>
  <r>
    <x v="0"/>
    <s v="Operations"/>
    <s v="R.10009"/>
    <s v="CAP-ELECTRIC SYSTEM WORK"/>
    <s v="R.10009.14"/>
    <s v="SUBSTATION REPLACEMENT PROGRAM"/>
    <s v="R.10009.14.05"/>
    <s v="SUBSTATION REPLACEMENT PROGRAM"/>
    <s v="R.10009.14.05.14"/>
    <x v="665"/>
    <x v="0"/>
    <n v="4050"/>
    <s v="Randal L Walls"/>
    <x v="1"/>
    <s v="REL  SETC  //  OPER"/>
    <s v="1CORP20000"/>
    <x v="0"/>
    <s v="2CORP90000"/>
    <x v="0"/>
    <s v="3CORP93000"/>
    <x v="0"/>
    <s v="1DRIV11000"/>
    <s v="Reliability - Electric"/>
    <s v="2DRIV11100"/>
    <s v="Aging Infrastructure"/>
    <n v="0"/>
    <n v="4587"/>
    <n v="0"/>
    <n v="0"/>
    <n v="4587"/>
    <n v="0"/>
    <n v="0"/>
    <n v="0"/>
    <n v="0"/>
    <n v="0"/>
    <n v="0"/>
    <n v="0"/>
    <n v="0"/>
    <n v="0"/>
    <n v="0"/>
    <n v="0"/>
    <n v="0"/>
    <n v="0"/>
    <n v="4587"/>
    <n v="0"/>
    <s v=" "/>
    <s v="N"/>
    <n v="0"/>
  </r>
  <r>
    <x v="0"/>
    <s v="Operations"/>
    <s v="R.10009"/>
    <s v="CAP-ELECTRIC SYSTEM WORK"/>
    <s v="R.10009.14"/>
    <s v="SUBSTATION REPLACEMENT PROGRAM"/>
    <s v="R.10009.14.06"/>
    <s v="TRANSFORMER PROGRAM"/>
    <s v="R.10009.14.06.01"/>
    <x v="666"/>
    <x v="0"/>
    <n v="4022"/>
    <s v="Roque Bamba"/>
    <x v="0"/>
    <s v="REL  SETC  //  OPER"/>
    <s v="1CORP20000"/>
    <x v="0"/>
    <s v="2CORP90000"/>
    <x v="0"/>
    <s v="3CORP93000"/>
    <x v="0"/>
    <s v="1DRIV11000"/>
    <s v="Reliability - Electric"/>
    <s v="2DRIV11100"/>
    <s v="Aging Infrastructure"/>
    <n v="0"/>
    <n v="0"/>
    <n v="5403086.5300000003"/>
    <n v="3397111.2239600006"/>
    <n v="-3397111.2239600006"/>
    <n v="0"/>
    <n v="1611675.5"/>
    <n v="-1611675.5"/>
    <n v="0"/>
    <n v="961149"/>
    <n v="-961149"/>
    <n v="0"/>
    <n v="1188402.5"/>
    <n v="-1188402.5"/>
    <n v="0"/>
    <n v="515024.5"/>
    <n v="-515024.5"/>
    <n v="530475"/>
    <n v="-7673362.723960001"/>
    <s v="Nedrud"/>
    <s v="Split out previous substation reliability WBS to post FTIP respective WBS buckets CAK adjusted two line items to maintain original total bottome line for subs considering the $13M funded in 2017."/>
    <s v="N"/>
    <n v="0"/>
  </r>
  <r>
    <x v="0"/>
    <s v="Operations"/>
    <s v="R.10009"/>
    <s v="CAP-ELECTRIC SYSTEM WORK"/>
    <s v="R.10009.14"/>
    <s v="SUBSTATION REPLACEMENT PROGRAM"/>
    <s v="R.10009.14.06"/>
    <s v="TRANSFORMER PROGRAM"/>
    <s v="R.10009.14.06.02"/>
    <x v="667"/>
    <x v="0"/>
    <n v="4022"/>
    <s v="Roque Bamba"/>
    <x v="1"/>
    <s v="REL  SETC  //  OPER"/>
    <s v="1CORP20000"/>
    <x v="0"/>
    <s v="2CORP90000"/>
    <x v="0"/>
    <s v="3CORP93000"/>
    <x v="0"/>
    <s v="1DRIV11000"/>
    <s v="Reliability - Electric"/>
    <s v="2DRIV11100"/>
    <s v="Aging Infrastructure"/>
    <n v="0"/>
    <n v="0"/>
    <n v="0"/>
    <n v="0"/>
    <n v="0"/>
    <n v="0"/>
    <n v="0"/>
    <n v="0"/>
    <n v="0"/>
    <n v="0"/>
    <n v="0"/>
    <n v="0"/>
    <n v="0"/>
    <n v="0"/>
    <n v="0"/>
    <n v="0"/>
    <n v="0"/>
    <n v="0"/>
    <n v="0"/>
    <n v="0"/>
    <s v=" "/>
    <s v="N"/>
    <n v="0"/>
  </r>
  <r>
    <x v="0"/>
    <s v="Operations"/>
    <s v="R.10009"/>
    <s v="CAP-ELECTRIC SYSTEM WORK"/>
    <s v="R.10009.14"/>
    <s v="SUBSTATION REPLACEMENT PROGRAM"/>
    <s v="R.10009.14.07"/>
    <s v="Transmission Breaker Program"/>
    <s v="R.10009.14.07.01"/>
    <x v="668"/>
    <x v="0"/>
    <n v="4022"/>
    <s v="Roque Bamba"/>
    <x v="0"/>
    <s v="REL  SETC  //  INIT"/>
    <s v="1CORP20000"/>
    <x v="0"/>
    <s v="2CORP90000"/>
    <x v="0"/>
    <s v="3CORP93000"/>
    <x v="0"/>
    <s v="1DRIV11000"/>
    <s v="Reliability - Electric"/>
    <s v="2DRIV11100"/>
    <s v="Aging Infrastructure"/>
    <n v="0"/>
    <n v="0"/>
    <n v="98980.76"/>
    <n v="1274950.2341595001"/>
    <n v="-1274950.2341595001"/>
    <n v="0"/>
    <n v="1055912"/>
    <n v="-1055912"/>
    <n v="0"/>
    <n v="1514907"/>
    <n v="-1514907"/>
    <n v="0"/>
    <n v="1368039"/>
    <n v="-1368039"/>
    <n v="0"/>
    <n v="700050"/>
    <n v="-700050"/>
    <n v="721052"/>
    <n v="-5913858.2341595003"/>
    <s v="Nedrud"/>
    <s v="Split out previous substation reliability WBS to post FTIP respective WBS buckets CAK adjusted two line items to maintain original total bottome line for subs considering the $13M funded in 2017."/>
    <s v="N"/>
    <n v="0"/>
  </r>
  <r>
    <x v="0"/>
    <s v="Operations"/>
    <s v="R.10009"/>
    <s v="CAP-ELECTRIC SYSTEM WORK"/>
    <s v="R.10009.15"/>
    <s v="WHATCOM COUNTY 230KV"/>
    <s v="R.10009.15.01"/>
    <s v="WHATCOM COUNTY 230KV"/>
    <s v="R.10009.15.01.01"/>
    <x v="669"/>
    <x v="0"/>
    <n v="4022"/>
    <s v="Roque Bamba"/>
    <x v="0"/>
    <s v="REL  SETC  //  EXEC"/>
    <s v="1CORP10000"/>
    <x v="1"/>
    <s v="2CORP20000"/>
    <x v="11"/>
    <s v="3CORP29000"/>
    <x v="85"/>
    <s v="1DRIV11000"/>
    <s v="Reliability - Electric"/>
    <s v="2DRIV11600"/>
    <s v="Serve Growing Electric Load"/>
    <n v="0"/>
    <n v="0"/>
    <n v="0"/>
    <n v="0"/>
    <n v="0"/>
    <n v="0"/>
    <n v="0"/>
    <n v="0"/>
    <n v="0"/>
    <n v="0"/>
    <n v="0"/>
    <n v="0"/>
    <n v="0"/>
    <n v="0"/>
    <n v="0"/>
    <n v="0"/>
    <n v="0"/>
    <n v="0"/>
    <n v="0"/>
    <s v="Nedrud"/>
    <s v=" "/>
    <s v="N"/>
    <n v="0"/>
  </r>
  <r>
    <x v="0"/>
    <s v="Operations"/>
    <s v="R.10009"/>
    <s v="CAP-ELECTRIC SYSTEM WORK"/>
    <s v="R.10009.15"/>
    <s v="WHATCOM COUNTY 230KV"/>
    <s v="R.10009.15.01"/>
    <s v="WHATCOM COUNTY 230KV"/>
    <s v="R.10009.15.01.02"/>
    <x v="670"/>
    <x v="0"/>
    <n v="4022"/>
    <s v="Roque Bamba"/>
    <x v="0"/>
    <s v="REL  SETC  //  EXEC"/>
    <s v="1CORP10000"/>
    <x v="1"/>
    <s v="2CORP20000"/>
    <x v="11"/>
    <s v="3CORP29000"/>
    <x v="85"/>
    <s v="1DRIV11000"/>
    <s v="Reliability - Electric"/>
    <s v="2DRIV11200"/>
    <s v="Electric Compliance"/>
    <n v="0"/>
    <n v="0"/>
    <n v="0"/>
    <n v="0"/>
    <n v="0"/>
    <n v="0"/>
    <n v="0"/>
    <n v="0"/>
    <n v="0"/>
    <n v="0"/>
    <n v="0"/>
    <n v="0"/>
    <n v="0"/>
    <n v="0"/>
    <n v="0"/>
    <n v="0"/>
    <n v="0"/>
    <n v="0"/>
    <n v="0"/>
    <s v="Nedrud"/>
    <s v=" "/>
    <s v="N"/>
    <n v="0"/>
  </r>
  <r>
    <x v="0"/>
    <s v="Operations"/>
    <s v="R.10009"/>
    <s v="CAP-ELECTRIC SYSTEM WORK"/>
    <s v="R.10009.15"/>
    <s v="WHATCOM COUNTY 230KV"/>
    <s v="R.10009.15.01"/>
    <s v="WHATCOM COUNTY 230KV"/>
    <s v="R.10009.15.01.03"/>
    <x v="671"/>
    <x v="0"/>
    <n v="4022"/>
    <s v="Roque Bamba"/>
    <x v="0"/>
    <s v="REL  SETC  //  EXEC"/>
    <s v="1CORP10000"/>
    <x v="1"/>
    <s v="2CORP20000"/>
    <x v="11"/>
    <s v="3CORP29000"/>
    <x v="85"/>
    <s v="1DRIV11000"/>
    <s v="Reliability - Electric"/>
    <s v="2DRIV11200"/>
    <s v="Electric Compliance"/>
    <n v="0"/>
    <n v="0"/>
    <n v="0"/>
    <n v="0"/>
    <n v="0"/>
    <n v="0"/>
    <n v="0"/>
    <n v="0"/>
    <n v="0"/>
    <n v="0"/>
    <n v="0"/>
    <n v="0"/>
    <n v="0"/>
    <n v="0"/>
    <n v="5575321.3133963374"/>
    <n v="0"/>
    <n v="5575321.3133963374"/>
    <n v="0"/>
    <n v="5575321.3133963374"/>
    <s v="Nedrud"/>
    <s v="Removed from 10 year plan - no longer regional need. "/>
    <s v="N"/>
    <n v="0"/>
  </r>
  <r>
    <x v="0"/>
    <s v="Operations"/>
    <s v="R.10009"/>
    <s v="CAP-ELECTRIC SYSTEM WORK"/>
    <s v="R.10009.16"/>
    <s v="WHIDBEY SUBS UPGRADE"/>
    <s v="R.10009.16.01"/>
    <s v="WHIDBEY SUBS UPGRADE"/>
    <s v="R.10009.16.01.01"/>
    <x v="672"/>
    <x v="0"/>
    <n v="4022"/>
    <s v="Roque Bamba"/>
    <x v="0"/>
    <s v="REL  SETC  //  PLNG"/>
    <s v="1CORP10000"/>
    <x v="1"/>
    <s v="2CORP20000"/>
    <x v="11"/>
    <s v="3CORP29900"/>
    <x v="78"/>
    <s v="1DRIV11000"/>
    <s v="Reliability - Electric"/>
    <s v="2DRIV11200"/>
    <s v="Electric Compliance"/>
    <n v="0"/>
    <n v="0"/>
    <n v="0"/>
    <n v="0"/>
    <n v="0"/>
    <n v="0"/>
    <n v="0"/>
    <n v="0"/>
    <n v="0"/>
    <n v="220000"/>
    <n v="-220000"/>
    <n v="0"/>
    <n v="6000000"/>
    <n v="-6000000"/>
    <n v="220000"/>
    <n v="0"/>
    <n v="220000"/>
    <n v="0"/>
    <n v="-6000000"/>
    <s v="Nedrud"/>
    <s v="*Future bus rebuild.  Booga overview scheduled "/>
    <s v="N"/>
    <n v="0"/>
  </r>
  <r>
    <x v="0"/>
    <s v="Operations"/>
    <s v="R.10010"/>
    <s v="CAP-FAIRCHILD SUBSTATION"/>
    <s v="R.10010.01"/>
    <s v="FAIRCHILD SUBSTATION"/>
    <s v="R.10010.01.01"/>
    <s v="FAIRCHILD SUBSTATION"/>
    <s v="R.10010.01.01.01"/>
    <x v="673"/>
    <x v="0"/>
    <n v="4022"/>
    <s v="Roque Bamba"/>
    <x v="0"/>
    <s v="REL  SETC  //  PLNG"/>
    <s v="1CORP10000"/>
    <x v="1"/>
    <s v="2CORP20000"/>
    <x v="11"/>
    <s v="3CORP24000"/>
    <x v="86"/>
    <s v="1DRIV11000"/>
    <s v="Reliability - Electric"/>
    <s v="2DRIV11200"/>
    <s v="Electric Compliance"/>
    <n v="350000"/>
    <n v="350000"/>
    <n v="-1744.05"/>
    <n v="0"/>
    <n v="350000"/>
    <n v="0"/>
    <n v="0"/>
    <n v="0"/>
    <n v="0"/>
    <n v="0"/>
    <n v="0"/>
    <n v="0"/>
    <n v="0"/>
    <n v="0"/>
    <n v="0"/>
    <n v="0"/>
    <n v="0"/>
    <n v="0"/>
    <n v="350000"/>
    <s v="Bamba"/>
    <s v=" "/>
    <s v="N"/>
    <n v="0"/>
  </r>
  <r>
    <x v="0"/>
    <s v="Operations"/>
    <s v="R.10011"/>
    <s v="CAP-GAS MONITORING SYSTEM"/>
    <s v="R.10011.01"/>
    <s v="GAS MONITORING SYSTEM"/>
    <s v="R.10011.01.01"/>
    <s v="GAS MONITORING SYSTEM"/>
    <s v="R.10011.01.01.01"/>
    <x v="674"/>
    <x v="0"/>
    <n v="3037"/>
    <s v="Loretta Jo Baggenstos"/>
    <x v="0"/>
    <s v="REL  SETC  //  OPER"/>
    <s v="1CORP20000"/>
    <x v="0"/>
    <s v="2CORP90000"/>
    <x v="0"/>
    <s v="3CORP91500"/>
    <x v="87"/>
    <s v="1DRIV12000"/>
    <s v="Reliability - Gas"/>
    <s v="2DRIV12100"/>
    <s v="Gas Modernization"/>
    <n v="0"/>
    <n v="500375"/>
    <n v="640379.07999999996"/>
    <n v="426132.46250000002"/>
    <n v="74242.537499999977"/>
    <n v="0"/>
    <n v="800000"/>
    <n v="-800000"/>
    <n v="0"/>
    <n v="700000"/>
    <n v="-700000"/>
    <n v="0"/>
    <n v="700000"/>
    <n v="-700000"/>
    <n v="0"/>
    <n v="700000"/>
    <n v="-700000"/>
    <n v="700000"/>
    <n v="-2825757.4624999999"/>
    <s v="Henderson"/>
    <s v=" What is this?"/>
    <s v="N"/>
    <n v="0"/>
  </r>
  <r>
    <x v="0"/>
    <s v="Operations"/>
    <s v="R.10011"/>
    <s v="CAP-GAS MONITORING SYSTEM"/>
    <s v="R.10011.01"/>
    <s v="GAS MONITORING SYSTEM"/>
    <s v="R.10011.01.01"/>
    <s v="GAS MONITORING SYSTEM"/>
    <s v="R.10011.01.01.02"/>
    <x v="675"/>
    <x v="0"/>
    <n v="4022"/>
    <s v="Roque Bamba"/>
    <x v="0"/>
    <s v="REL  SETC  //  EXEC"/>
    <s v="1CORP20000"/>
    <x v="0"/>
    <s v="2CORP90000"/>
    <x v="0"/>
    <s v="3CORP91500"/>
    <x v="87"/>
    <s v="1DRIV12000"/>
    <s v="Reliability - Gas"/>
    <s v="2DRIV12100"/>
    <s v="Gas Modernization"/>
    <n v="0"/>
    <n v="0"/>
    <n v="47881.760000000002"/>
    <n v="273146.70883999998"/>
    <n v="-273146.70883999998"/>
    <n v="0"/>
    <n v="0"/>
    <n v="0"/>
    <n v="0"/>
    <n v="0"/>
    <n v="0"/>
    <n v="0"/>
    <n v="0"/>
    <n v="0"/>
    <n v="0"/>
    <n v="0"/>
    <n v="0"/>
    <n v="0"/>
    <n v="-273146.70883999998"/>
    <s v="Henderson"/>
    <s v=" "/>
    <s v="N"/>
    <n v="0"/>
  </r>
  <r>
    <x v="0"/>
    <s v="Operations"/>
    <s v="R.10011"/>
    <s v="CAP-GAS MONITORING SYSTEM"/>
    <s v="R.10011.01"/>
    <s v="GAS MONITORING SYSTEM"/>
    <s v="R.10011.01.01"/>
    <s v="GAS MONITORING SYSTEM"/>
    <s v="R.10011.01.01.03"/>
    <x v="676"/>
    <x v="0"/>
    <n v="4022"/>
    <s v="Roque Bamba"/>
    <x v="0"/>
    <s v="REL  SETC  //  OPER"/>
    <s v="1CORP10000"/>
    <x v="1"/>
    <s v="2CORP17500"/>
    <x v="14"/>
    <s v="3CORP18000"/>
    <x v="88"/>
    <s v="1DRIV12000"/>
    <s v="Reliability - Gas"/>
    <s v="2DRIV12100"/>
    <s v="Gas Modernization"/>
    <n v="1647000"/>
    <n v="1647000"/>
    <n v="1642234.39"/>
    <n v="1021459.814402"/>
    <n v="625540.18559799995"/>
    <n v="2272357"/>
    <n v="2272357"/>
    <n v="0"/>
    <n v="2272357"/>
    <n v="2272357"/>
    <n v="0"/>
    <n v="2272357"/>
    <n v="2272357"/>
    <n v="0"/>
    <n v="2272357"/>
    <n v="2272357"/>
    <n v="0"/>
    <n v="2272357"/>
    <n v="625540.18559799995"/>
    <s v="Henderson"/>
    <s v=" "/>
    <s v="N"/>
    <n v="0"/>
  </r>
  <r>
    <x v="0"/>
    <s v="Operations"/>
    <s v="R.10011"/>
    <s v="CAP-GAS MONITORING SYSTEM"/>
    <s v="R.10011.01"/>
    <s v="GAS MONITORING SYSTEM"/>
    <s v="R.10011.01.01"/>
    <s v="GAS MONITORING SYSTEM"/>
    <s v="R.10011.01.01.04"/>
    <x v="677"/>
    <x v="0"/>
    <n v="3037"/>
    <s v="Loretta Jo Baggenstos"/>
    <x v="0"/>
    <s v="REL  SETC  //  OPER"/>
    <s v="1CORP20000"/>
    <x v="0"/>
    <s v="2CORP90000"/>
    <x v="0"/>
    <s v="3CORP91500"/>
    <x v="87"/>
    <s v="1DRIV12000"/>
    <s v="Reliability - Gas"/>
    <s v="2DRIV12100"/>
    <s v="Gas Modernization"/>
    <n v="900375"/>
    <n v="200000"/>
    <n v="340670.38"/>
    <n v="173151.97"/>
    <n v="26848.03"/>
    <n v="1639179.2920353985"/>
    <n v="353798"/>
    <n v="1285381.2920353985"/>
    <n v="1666843.9115044249"/>
    <n v="350000"/>
    <n v="1316843.9115044249"/>
    <n v="1695400.9380530973"/>
    <n v="350000"/>
    <n v="1345400.9380530973"/>
    <n v="1724850.3716814159"/>
    <n v="350000"/>
    <n v="1374850.3716814159"/>
    <n v="350000"/>
    <n v="5349324.5432743365"/>
    <s v="Henderson"/>
    <s v=" "/>
    <s v="N"/>
    <n v="0"/>
  </r>
  <r>
    <x v="0"/>
    <s v="Operations"/>
    <s v="R.10011"/>
    <s v="CAP-GAS MONITORING SYSTEM"/>
    <s v="R.10011.01"/>
    <s v="GAS MONITORING SYSTEM"/>
    <s v="R.10011.01.01"/>
    <s v="GAS MONITORING SYSTEM"/>
    <s v="R.10011.01.01.05"/>
    <x v="678"/>
    <x v="0"/>
    <n v="3037"/>
    <s v="Loretta Jo Baggenstos"/>
    <x v="0"/>
    <s v="REL  SETC  //  EXEC"/>
    <s v="1CORP20000"/>
    <x v="0"/>
    <s v="2CORP90000"/>
    <x v="0"/>
    <s v="3CORP91500"/>
    <x v="87"/>
    <s v="1DRIV12000"/>
    <s v="Reliability - Gas"/>
    <s v="2DRIV12100"/>
    <s v="Gas Modernization"/>
    <n v="0"/>
    <n v="0"/>
    <n v="0"/>
    <n v="0"/>
    <n v="0"/>
    <n v="0"/>
    <n v="0"/>
    <n v="0"/>
    <n v="0"/>
    <n v="0"/>
    <n v="0"/>
    <n v="0"/>
    <n v="0"/>
    <n v="0"/>
    <n v="0"/>
    <n v="0"/>
    <n v="0"/>
    <n v="0"/>
    <n v="0"/>
    <s v="Henderson"/>
    <s v="Critical Bond Program "/>
    <s v="N"/>
    <n v="0"/>
  </r>
  <r>
    <x v="0"/>
    <s v="Operations"/>
    <s v="R.10011"/>
    <s v="CAP-GAS MONITORING SYSTEM"/>
    <s v="R.10011.01"/>
    <s v="GAS MONITORING SYSTEM"/>
    <s v="R.10011.01.01"/>
    <s v="GAS MONITORING SYSTEM"/>
    <s v="R.10011.01.01.06"/>
    <x v="679"/>
    <x v="0"/>
    <n v="4022"/>
    <s v="Roque Bamba"/>
    <x v="0"/>
    <s v="REL  SETC  //  OPER"/>
    <s v="1CORP20000"/>
    <x v="0"/>
    <s v="2CORP90000"/>
    <x v="0"/>
    <s v="3CORP91500"/>
    <x v="87"/>
    <s v="1DRIV12000"/>
    <s v="Reliability - Gas"/>
    <s v="2DRIV12100"/>
    <s v="Gas Modernization"/>
    <n v="0"/>
    <n v="0"/>
    <n v="169663.55"/>
    <n v="1346794.0778000001"/>
    <n v="-1346794.0778000001"/>
    <n v="0"/>
    <n v="0"/>
    <n v="0"/>
    <n v="0"/>
    <n v="0"/>
    <n v="0"/>
    <n v="0"/>
    <n v="0"/>
    <n v="0"/>
    <n v="0"/>
    <n v="0"/>
    <n v="0"/>
    <n v="0"/>
    <n v="-1346794.0778000001"/>
    <s v="Henderson"/>
    <s v=" "/>
    <s v="N"/>
    <n v="0"/>
  </r>
  <r>
    <x v="0"/>
    <s v="Operations"/>
    <s v="R.10011"/>
    <s v="CAP-GAS MONITORING SYSTEM"/>
    <s v="R.10011.01"/>
    <s v="GAS MONITORING SYSTEM"/>
    <s v="R.10011.01.01"/>
    <s v="GAS MONITORING SYSTEM"/>
    <s v="R.10011.01.01.07"/>
    <x v="680"/>
    <x v="0"/>
    <n v="4022"/>
    <s v="Roque Bamba"/>
    <x v="0"/>
    <s v="REL  SETC  //  OPER"/>
    <s v="1CORP20000"/>
    <x v="0"/>
    <s v="2CORP90000"/>
    <x v="0"/>
    <s v="3CORP91500"/>
    <x v="87"/>
    <s v="1DRIV12000"/>
    <s v="Reliability - Gas"/>
    <s v="2DRIV12100"/>
    <s v="Gas Modernization"/>
    <n v="400000"/>
    <n v="400000"/>
    <n v="397369.44"/>
    <n v="466199.97750000004"/>
    <n v="-66199.977500000037"/>
    <n v="0"/>
    <n v="200000"/>
    <n v="-200000"/>
    <n v="0"/>
    <n v="0"/>
    <n v="0"/>
    <n v="0"/>
    <n v="0"/>
    <n v="0"/>
    <n v="0"/>
    <n v="0"/>
    <n v="0"/>
    <n v="0"/>
    <n v="-266199.97750000004"/>
    <s v="Henderson"/>
    <s v=" "/>
    <s v="N"/>
    <n v="0"/>
  </r>
  <r>
    <x v="0"/>
    <s v="Operations"/>
    <s v="R.10011"/>
    <s v="CAP-GAS MONITORING SYSTEM"/>
    <s v="R.10011.01"/>
    <s v="GAS MONITORING SYSTEM"/>
    <s v="R.10011.01.01"/>
    <s v="GAS MONITORING SYSTEM"/>
    <s v="R.10011.01.01.08"/>
    <x v="681"/>
    <x v="0"/>
    <n v="4022"/>
    <s v="Roque Bamba"/>
    <x v="1"/>
    <s v="REL  SETC  //  OPER"/>
    <s v="1CORP20000"/>
    <x v="0"/>
    <s v="2CORP90000"/>
    <x v="0"/>
    <s v="3CORP93500"/>
    <x v="89"/>
    <s v="1DRIV12000"/>
    <s v="Reliability - Gas"/>
    <s v="2DRIV12100"/>
    <s v="Gas Modernization"/>
    <n v="0"/>
    <n v="7645"/>
    <n v="0"/>
    <n v="0"/>
    <n v="7645"/>
    <n v="0"/>
    <n v="0"/>
    <n v="0"/>
    <n v="0"/>
    <n v="0"/>
    <n v="0"/>
    <n v="0"/>
    <n v="0"/>
    <n v="0"/>
    <n v="0"/>
    <n v="0"/>
    <n v="0"/>
    <n v="0"/>
    <n v="7645"/>
    <n v="0"/>
    <s v=" "/>
    <s v="N"/>
    <n v="0"/>
  </r>
  <r>
    <x v="0"/>
    <s v="Operations"/>
    <s v="R.10011"/>
    <s v="CAP-GAS MONITORING SYSTEM"/>
    <s v="R.10011.01"/>
    <s v="GAS MONITORING SYSTEM"/>
    <s v="R.10011.01.01"/>
    <s v="GAS MONITORING SYSTEM"/>
    <s v="R.10011.01.01.09"/>
    <x v="682"/>
    <x v="0"/>
    <n v="3037"/>
    <s v="Loretta Jo Baggenstos"/>
    <x v="1"/>
    <s v="REL  SETC  //  INIT"/>
    <s v="1CORP20000"/>
    <x v="0"/>
    <s v="2CORP90000"/>
    <x v="0"/>
    <s v="3CORP93500"/>
    <x v="89"/>
    <s v="1DRIV12000"/>
    <s v="Reliability - Gas"/>
    <s v="2DRIV12100"/>
    <s v="Gas Modernization"/>
    <n v="0"/>
    <n v="1532"/>
    <n v="0"/>
    <n v="0"/>
    <n v="1532"/>
    <n v="0"/>
    <n v="0"/>
    <n v="0"/>
    <n v="0"/>
    <n v="0"/>
    <n v="0"/>
    <n v="0"/>
    <n v="0"/>
    <n v="0"/>
    <n v="0"/>
    <n v="0"/>
    <n v="0"/>
    <n v="0"/>
    <n v="1532"/>
    <n v="0"/>
    <s v=" "/>
    <s v="N"/>
    <n v="0"/>
  </r>
  <r>
    <x v="0"/>
    <s v="Operations"/>
    <s v="R.10011"/>
    <s v="CAP-GAS MONITORING SYSTEM"/>
    <s v="R.10011.01"/>
    <s v="GAS MONITORING SYSTEM"/>
    <s v="R.10011.01.01"/>
    <s v="GAS MONITORING SYSTEM"/>
    <s v="R.10011.01.01.10"/>
    <x v="683"/>
    <x v="0"/>
    <n v="4100"/>
    <s v="Paul A Riley"/>
    <x v="0"/>
    <s v="REL  SETC  //  INIT"/>
    <s v="1CORP20000"/>
    <x v="0"/>
    <s v="2CORP90000"/>
    <x v="0"/>
    <s v="3CORP91500"/>
    <x v="87"/>
    <s v="1DRIV12000"/>
    <s v="Reliability - Gas"/>
    <s v="2DRIV12100"/>
    <s v="Gas Modernization"/>
    <n v="0"/>
    <n v="0"/>
    <n v="4275.3599999999997"/>
    <n v="126132.13"/>
    <n v="-126132.13"/>
    <n v="0"/>
    <n v="0"/>
    <n v="0"/>
    <n v="0"/>
    <n v="0"/>
    <n v="0"/>
    <n v="0"/>
    <n v="0"/>
    <n v="0"/>
    <n v="0"/>
    <n v="0"/>
    <n v="0"/>
    <n v="0"/>
    <n v="-126132.13"/>
    <s v="Henderson"/>
    <s v="Critical Bond Program "/>
    <s v="N"/>
    <n v="0"/>
  </r>
  <r>
    <x v="0"/>
    <s v="Operations"/>
    <s v="R.10012"/>
    <s v="CAP-GAS NCC"/>
    <s v="R.10012.01"/>
    <s v="ALTERATIONS/MODIFICATIONS MAINS&amp;SERVICES"/>
    <s v="R.10012.01.01"/>
    <s v="COMMERCIAL/INDUSTRIAL"/>
    <s v="R.10012.01.01.01"/>
    <x v="684"/>
    <x v="0"/>
    <n v="4207"/>
    <s v="Jennifer R Tada"/>
    <x v="0"/>
    <s v="REL  SETC  //  OPER"/>
    <s v="1CORP20000"/>
    <x v="0"/>
    <s v="2CORP90000"/>
    <x v="0"/>
    <s v="3CORP91000"/>
    <x v="75"/>
    <s v="1DRIV22000"/>
    <s v="Customer Requested Services - Gas"/>
    <s v="2DRIV22100"/>
    <s v="New Customer Requests - Gas"/>
    <n v="0"/>
    <n v="1126666"/>
    <n v="1232917.1399999999"/>
    <n v="1410745.4170443998"/>
    <n v="-284079.41704439977"/>
    <n v="0"/>
    <n v="3330089"/>
    <n v="-3330089"/>
    <n v="0"/>
    <n v="3416672"/>
    <n v="-3416672"/>
    <n v="0"/>
    <n v="3505505"/>
    <n v="-3505505"/>
    <n v="0"/>
    <n v="3596648"/>
    <n v="-3596648"/>
    <n v="3690161"/>
    <n v="-14132993.417044399"/>
    <s v="Tada"/>
    <s v=" "/>
    <s v="N"/>
    <n v="0"/>
  </r>
  <r>
    <x v="0"/>
    <s v="Operations"/>
    <s v="R.10012"/>
    <s v="CAP-GAS NCC"/>
    <s v="R.10012.01"/>
    <s v="ALTERATIONS/MODIFICATIONS MAINS&amp;SERVICES"/>
    <s v="R.10012.01.01"/>
    <s v="COMMERCIAL/INDUSTRIAL"/>
    <s v="R.10012.01.01.02"/>
    <x v="685"/>
    <x v="0"/>
    <n v="4207"/>
    <s v="Jennifer R Tada"/>
    <x v="0"/>
    <s v="REL  SETC  //  OPER"/>
    <s v="1CORP20000"/>
    <x v="0"/>
    <s v="2CORP90000"/>
    <x v="0"/>
    <s v="3CORP91000"/>
    <x v="75"/>
    <s v="1DRIV22000"/>
    <s v="Customer Requested Services - Gas"/>
    <s v="2DRIV22100"/>
    <s v="New Customer Requests - Gas"/>
    <n v="0"/>
    <n v="3245701"/>
    <n v="2980160.06"/>
    <n v="2933467.7495510001"/>
    <n v="312233.25044899993"/>
    <n v="0"/>
    <n v="644108"/>
    <n v="-644108"/>
    <n v="0"/>
    <n v="660855"/>
    <n v="-660855"/>
    <n v="0"/>
    <n v="678037"/>
    <n v="-678037"/>
    <n v="0"/>
    <n v="695666"/>
    <n v="-695666"/>
    <n v="713754"/>
    <n v="-2366432.7495510001"/>
    <s v="Tada"/>
    <s v=" "/>
    <s v="N"/>
    <n v="0"/>
  </r>
  <r>
    <x v="0"/>
    <s v="Operations"/>
    <s v="R.10012"/>
    <s v="CAP-GAS NCC"/>
    <s v="R.10012.01"/>
    <s v="ALTERATIONS/MODIFICATIONS MAINS&amp;SERVICES"/>
    <s v="R.10012.01.02"/>
    <s v="RESIDENTIAL"/>
    <s v="R.10012.01.02.01"/>
    <x v="686"/>
    <x v="0"/>
    <n v="4207"/>
    <s v="Jennifer R Tada"/>
    <x v="0"/>
    <s v="REL  SETC  //  OPER"/>
    <s v="1CORP20000"/>
    <x v="0"/>
    <s v="2CORP90000"/>
    <x v="0"/>
    <s v="3CORP91000"/>
    <x v="75"/>
    <s v="1DRIV22000"/>
    <s v="Customer Requested Services - Gas"/>
    <s v="2DRIV22100"/>
    <s v="New Customer Requests - Gas"/>
    <n v="0"/>
    <n v="627786"/>
    <n v="613592.79"/>
    <n v="581568.34839460009"/>
    <n v="46217.651605399908"/>
    <n v="0"/>
    <n v="9071907"/>
    <n v="-9071907"/>
    <n v="0"/>
    <n v="9307777"/>
    <n v="-9307777"/>
    <n v="0"/>
    <n v="9549779"/>
    <n v="-9549779"/>
    <n v="0"/>
    <n v="9798073"/>
    <n v="-9798073"/>
    <n v="10052823"/>
    <n v="-37681318.348394603"/>
    <s v="Tada"/>
    <s v=" "/>
    <s v="N"/>
    <n v="0"/>
  </r>
  <r>
    <x v="0"/>
    <s v="Operations"/>
    <s v="R.10012"/>
    <s v="CAP-GAS NCC"/>
    <s v="R.10012.01"/>
    <s v="ALTERATIONS/MODIFICATIONS MAINS&amp;SERVICES"/>
    <s v="R.10012.01.02"/>
    <s v="RESIDENTIAL"/>
    <s v="R.10012.01.02.02"/>
    <x v="687"/>
    <x v="0"/>
    <n v="4207"/>
    <s v="Jennifer R Tada"/>
    <x v="0"/>
    <s v="REL  SETC  //  OPER"/>
    <s v="1CORP20000"/>
    <x v="0"/>
    <s v="2CORP90000"/>
    <x v="0"/>
    <s v="3CORP91000"/>
    <x v="75"/>
    <s v="1DRIV22000"/>
    <s v="Customer Requested Services - Gas"/>
    <s v="2DRIV22100"/>
    <s v="New Customer Requests - Gas"/>
    <n v="0"/>
    <n v="8842015"/>
    <n v="8846528.1699999999"/>
    <n v="8538587.9793962985"/>
    <n v="303427.02060370147"/>
    <n v="0"/>
    <n v="5781334"/>
    <n v="-5781334"/>
    <n v="0"/>
    <n v="5931648"/>
    <n v="-5931648"/>
    <n v="0"/>
    <n v="6085871"/>
    <n v="-6085871"/>
    <n v="0"/>
    <n v="6244104"/>
    <n v="-6244104"/>
    <n v="6406450"/>
    <n v="-23739529.979396299"/>
    <s v="Tada"/>
    <s v=" "/>
    <s v="N"/>
    <n v="0"/>
  </r>
  <r>
    <x v="0"/>
    <s v="Operations"/>
    <s v="R.10012"/>
    <s v="CAP-GAS NCC"/>
    <s v="R.10012.01"/>
    <s v="ALTERATIONS/MODIFICATIONS MAINS&amp;SERVICES"/>
    <s v="R.10012.01.02"/>
    <s v="RESIDENTIAL"/>
    <s v="R.10012.01.02.03"/>
    <x v="688"/>
    <x v="0"/>
    <n v="4207"/>
    <s v="Jennifer R Tada"/>
    <x v="1"/>
    <s v="REL  SETC  //  INIT"/>
    <s v="1CORP20000"/>
    <x v="0"/>
    <s v="2CORP90000"/>
    <x v="0"/>
    <s v="3CORP91000"/>
    <x v="75"/>
    <s v="1DRIV22000"/>
    <s v="Customer Requested Services - Gas"/>
    <s v="2DRIV22100"/>
    <s v="New Customer Requests - Gas"/>
    <n v="0"/>
    <n v="1924"/>
    <n v="0"/>
    <n v="0"/>
    <n v="1924"/>
    <n v="0"/>
    <n v="0"/>
    <n v="0"/>
    <n v="0"/>
    <n v="0"/>
    <n v="0"/>
    <n v="0"/>
    <n v="0"/>
    <n v="0"/>
    <n v="0"/>
    <n v="0"/>
    <n v="0"/>
    <n v="0"/>
    <n v="1924"/>
    <n v="0"/>
    <s v=" "/>
    <s v="N"/>
    <n v="0"/>
  </r>
  <r>
    <x v="0"/>
    <s v="Operations"/>
    <s v="R.10012"/>
    <s v="CAP-GAS NCC"/>
    <s v="R.10012.02"/>
    <s v="CIAC"/>
    <s v="R.10012.02.01"/>
    <s v="CIAC"/>
    <s v="R.10012.02.01.01"/>
    <x v="689"/>
    <x v="0"/>
    <n v="9900"/>
    <s v="Alison K Thurman"/>
    <x v="0"/>
    <s v="REL  SETC  //  OPER"/>
    <s v="1CORP20000"/>
    <x v="0"/>
    <s v="2CORP90000"/>
    <x v="0"/>
    <s v="3CORP91000"/>
    <x v="75"/>
    <s v="1DRIV23000"/>
    <s v="Customer Requested Services - Common"/>
    <s v="2DRIV23000"/>
    <s v="Customer Reimbursed - Common"/>
    <n v="-3079198.2599999988"/>
    <n v="-3079198"/>
    <n v="-3079198.26"/>
    <n v="-3079198.26"/>
    <n v="0.25999999977648258"/>
    <n v="-3686528.079999994"/>
    <n v="-3686528.079999994"/>
    <n v="0"/>
    <n v="-3704269.5599999977"/>
    <n v="-3704269.5599999977"/>
    <n v="0"/>
    <n v="-3442396.9399999934"/>
    <n v="-3442396.9399999934"/>
    <n v="0"/>
    <n v="-1522786.8399999994"/>
    <n v="-1522786.8399999994"/>
    <n v="0"/>
    <n v="-1568470.4451999995"/>
    <n v="0.25999999977648258"/>
    <s v="Tada"/>
    <s v=" "/>
    <s v="N"/>
    <n v="0"/>
  </r>
  <r>
    <x v="0"/>
    <s v="Operations"/>
    <s v="R.10012"/>
    <s v="CAP-GAS NCC"/>
    <s v="R.10012.03"/>
    <s v="GAS MAINS"/>
    <s v="R.10012.03.01"/>
    <s v="COMMERCIAL/INDUSTRIAL"/>
    <s v="R.10012.03.01.01"/>
    <x v="690"/>
    <x v="0"/>
    <n v="4207"/>
    <s v="Jennifer R Tada"/>
    <x v="0"/>
    <s v="REL  SETC  //  OPER"/>
    <s v="1CORP20000"/>
    <x v="0"/>
    <s v="2CORP90000"/>
    <x v="0"/>
    <s v="3CORP91000"/>
    <x v="75"/>
    <s v="1DRIV22000"/>
    <s v="Customer Requested Services - Gas"/>
    <s v="2DRIV22100"/>
    <s v="New Customer Requests - Gas"/>
    <n v="0"/>
    <n v="5634828"/>
    <n v="5344298.05"/>
    <n v="4869294.5502765002"/>
    <n v="765533.44972349983"/>
    <n v="0"/>
    <n v="1192405"/>
    <n v="-1192405"/>
    <n v="0"/>
    <n v="1223407"/>
    <n v="-1223407"/>
    <n v="0"/>
    <n v="1255216"/>
    <n v="-1255216"/>
    <n v="0"/>
    <n v="1287852"/>
    <n v="-1287852"/>
    <n v="1321336"/>
    <n v="-4193346.5502765002"/>
    <s v="Tada"/>
    <s v=" "/>
    <s v="N"/>
    <n v="0"/>
  </r>
  <r>
    <x v="0"/>
    <s v="Operations"/>
    <s v="R.10012"/>
    <s v="CAP-GAS NCC"/>
    <s v="R.10012.03"/>
    <s v="GAS MAINS"/>
    <s v="R.10012.03.02"/>
    <s v="MULTI FAMILY"/>
    <s v="R.10012.03.02.01"/>
    <x v="691"/>
    <x v="0"/>
    <n v="4207"/>
    <s v="Jennifer R Tada"/>
    <x v="0"/>
    <s v="REL  SETC  //  OPER"/>
    <s v="1CORP20000"/>
    <x v="0"/>
    <s v="2CORP90000"/>
    <x v="0"/>
    <s v="3CORP91000"/>
    <x v="75"/>
    <s v="1DRIV22000"/>
    <s v="Customer Requested Services - Gas"/>
    <s v="2DRIV22100"/>
    <s v="New Customer Requests - Gas"/>
    <n v="0"/>
    <n v="1162188"/>
    <n v="979788.37"/>
    <n v="919134.73802179983"/>
    <n v="243053.26197820017"/>
    <n v="0"/>
    <n v="9421002"/>
    <n v="-9421002"/>
    <n v="0"/>
    <n v="9665948"/>
    <n v="-9665948"/>
    <n v="0"/>
    <n v="9917263"/>
    <n v="-9917263"/>
    <n v="0"/>
    <n v="10175111"/>
    <n v="-10175111"/>
    <n v="10439664"/>
    <n v="-38936270.738021798"/>
    <s v="Tada"/>
    <s v=" "/>
    <s v="N"/>
    <n v="0"/>
  </r>
  <r>
    <x v="0"/>
    <s v="Operations"/>
    <s v="R.10012"/>
    <s v="CAP-GAS NCC"/>
    <s v="R.10012.03"/>
    <s v="GAS MAINS"/>
    <s v="R.10012.03.03"/>
    <s v="RESIDENTIAL"/>
    <s v="R.10012.03.03.01"/>
    <x v="692"/>
    <x v="0"/>
    <n v="4207"/>
    <s v="Jennifer R Tada"/>
    <x v="0"/>
    <s v="REL  SETC  //  OPER"/>
    <s v="1CORP20000"/>
    <x v="0"/>
    <s v="2CORP90000"/>
    <x v="0"/>
    <s v="3CORP91000"/>
    <x v="75"/>
    <s v="1DRIV22000"/>
    <s v="Customer Requested Services - Gas"/>
    <s v="2DRIV22100"/>
    <s v="New Customer Requests - Gas"/>
    <n v="0"/>
    <n v="9182263"/>
    <n v="10225950.34"/>
    <n v="11551137.378939301"/>
    <n v="-2368874.3789393008"/>
    <n v="0"/>
    <n v="5771526"/>
    <n v="-5771526"/>
    <n v="0"/>
    <n v="5921586"/>
    <n v="-5921586"/>
    <n v="0"/>
    <n v="6075547"/>
    <n v="-6075547"/>
    <n v="0"/>
    <n v="6233511"/>
    <n v="-6233511"/>
    <n v="6395582"/>
    <n v="-26371044.378939301"/>
    <s v="Tada"/>
    <s v=" "/>
    <s v="N"/>
    <n v="0"/>
  </r>
  <r>
    <x v="0"/>
    <s v="Operations"/>
    <s v="R.10012"/>
    <s v="CAP-GAS NCC"/>
    <s v="R.10012.03"/>
    <s v="GAS MAINS"/>
    <s v="R.10012.03.03"/>
    <s v="RESIDENTIAL"/>
    <s v="R.10012.03.03.02"/>
    <x v="693"/>
    <x v="0"/>
    <n v="4207"/>
    <s v="Jennifer R Tada"/>
    <x v="0"/>
    <s v="REL  SETC  //  OPER"/>
    <s v="1CORP20000"/>
    <x v="0"/>
    <s v="2CORP90000"/>
    <x v="0"/>
    <s v="3CORP91000"/>
    <x v="75"/>
    <s v="1DRIV22000"/>
    <s v="Customer Requested Services - Gas"/>
    <s v="2DRIV22100"/>
    <s v="New Customer Requests - Gas"/>
    <n v="0"/>
    <n v="5625269"/>
    <n v="5419905.0099999998"/>
    <n v="5455124.3547019009"/>
    <n v="170144.64529809915"/>
    <n v="0"/>
    <n v="8946762"/>
    <n v="-8946762"/>
    <n v="0"/>
    <n v="9179378"/>
    <n v="-9179378"/>
    <n v="0"/>
    <n v="9418042"/>
    <n v="-9418042"/>
    <n v="0"/>
    <n v="9662911"/>
    <n v="-9662911"/>
    <n v="9914147"/>
    <n v="-37036948.354701899"/>
    <s v="Tada"/>
    <s v=" "/>
    <s v="N"/>
    <n v="0"/>
  </r>
  <r>
    <x v="0"/>
    <s v="Operations"/>
    <s v="R.10012"/>
    <s v="CAP-GAS NCC"/>
    <s v="R.10012.04"/>
    <s v="GAS SERVICES"/>
    <s v="R.10012.04.01"/>
    <s v="COMMERCIAL/INDUSTRIAL"/>
    <s v="R.10012.04.01.01"/>
    <x v="694"/>
    <x v="0"/>
    <n v="4207"/>
    <s v="Jennifer R Tada"/>
    <x v="0"/>
    <s v="REL  SETC  //  OPER"/>
    <s v="1CORP20000"/>
    <x v="0"/>
    <s v="2CORP90000"/>
    <x v="0"/>
    <s v="3CORP91000"/>
    <x v="75"/>
    <s v="1DRIV22000"/>
    <s v="Customer Requested Services - Gas"/>
    <s v="2DRIV22100"/>
    <s v="New Customer Requests - Gas"/>
    <n v="0"/>
    <n v="8472478"/>
    <n v="8687857.1400000006"/>
    <n v="8697032.0275150985"/>
    <n v="-224554.02751509845"/>
    <n v="0"/>
    <n v="1807262"/>
    <n v="-1807262"/>
    <n v="0"/>
    <n v="1854251"/>
    <n v="-1854251"/>
    <n v="0"/>
    <n v="1902461"/>
    <n v="-1902461"/>
    <n v="0"/>
    <n v="1951925"/>
    <n v="-1951925"/>
    <n v="2002675"/>
    <n v="-7740453.0275150985"/>
    <s v="Tada"/>
    <s v=" "/>
    <s v="N"/>
    <n v="0"/>
  </r>
  <r>
    <x v="0"/>
    <s v="Operations"/>
    <s v="R.10012"/>
    <s v="CAP-GAS NCC"/>
    <s v="R.10012.04"/>
    <s v="GAS SERVICES"/>
    <s v="R.10012.04.02"/>
    <s v="MULTI FAMILY"/>
    <s v="R.10012.04.02.01"/>
    <x v="695"/>
    <x v="0"/>
    <n v="4207"/>
    <s v="Jennifer R Tada"/>
    <x v="0"/>
    <s v="REL  SETC  //  OPER"/>
    <s v="1CORP20000"/>
    <x v="0"/>
    <s v="2CORP90000"/>
    <x v="0"/>
    <s v="3CORP91000"/>
    <x v="75"/>
    <s v="1DRIV22000"/>
    <s v="Customer Requested Services - Gas"/>
    <s v="2DRIV22100"/>
    <s v="New Customer Requests - Gas"/>
    <n v="0"/>
    <n v="1761464"/>
    <n v="1848003.16"/>
    <n v="1897567.3856001"/>
    <n v="-136103.38560010004"/>
    <n v="0"/>
    <n v="2933556"/>
    <n v="-2933556"/>
    <n v="0"/>
    <n v="3011881"/>
    <n v="-3011881"/>
    <n v="0"/>
    <n v="3090189"/>
    <n v="-3090189"/>
    <n v="0"/>
    <n v="3170534"/>
    <n v="-3170534"/>
    <n v="3252968"/>
    <n v="-12342263.385600099"/>
    <s v="Tada"/>
    <s v=" "/>
    <s v="N"/>
    <n v="0"/>
  </r>
  <r>
    <x v="0"/>
    <s v="Operations"/>
    <s v="R.10012"/>
    <s v="CAP-GAS NCC"/>
    <s v="R.10012.04"/>
    <s v="GAS SERVICES"/>
    <s v="R.10012.04.03"/>
    <s v="RESIDENTIAL"/>
    <s v="R.10012.04.03.01"/>
    <x v="696"/>
    <x v="0"/>
    <n v="4207"/>
    <s v="Jennifer R Tada"/>
    <x v="0"/>
    <s v="REL  SETC  //  OPER"/>
    <s v="1CORP20000"/>
    <x v="0"/>
    <s v="2CORP90000"/>
    <x v="0"/>
    <s v="3CORP91000"/>
    <x v="75"/>
    <s v="1DRIV22000"/>
    <s v="Customer Requested Services - Gas"/>
    <s v="2DRIV22100"/>
    <s v="New Customer Requests - Gas"/>
    <n v="0"/>
    <n v="2798214"/>
    <n v="3881065.37"/>
    <n v="6549652.0985017009"/>
    <n v="-3751438.0985017009"/>
    <n v="0"/>
    <n v="28367022"/>
    <n v="-28367022"/>
    <n v="0"/>
    <n v="29104565"/>
    <n v="-29104565"/>
    <n v="0"/>
    <n v="29861283"/>
    <n v="-29861283"/>
    <n v="0"/>
    <n v="30637677"/>
    <n v="-30637677"/>
    <n v="31434256"/>
    <n v="-121721985.0985017"/>
    <s v="Tada"/>
    <s v=" "/>
    <s v="N"/>
    <n v="0"/>
  </r>
  <r>
    <x v="0"/>
    <s v="Operations"/>
    <s v="R.10012"/>
    <s v="CAP-GAS NCC"/>
    <s v="R.10012.04"/>
    <s v="GAS SERVICES"/>
    <s v="R.10012.04.03"/>
    <s v="RESIDENTIAL"/>
    <s v="R.10012.04.03.02"/>
    <x v="697"/>
    <x v="0"/>
    <n v="4207"/>
    <s v="Jennifer R Tada"/>
    <x v="0"/>
    <s v="REL  SETC  //  OPER"/>
    <s v="1CORP20000"/>
    <x v="0"/>
    <s v="2CORP90000"/>
    <x v="0"/>
    <s v="3CORP91000"/>
    <x v="75"/>
    <s v="1DRIV22000"/>
    <s v="Customer Requested Services - Gas"/>
    <s v="2DRIV22100"/>
    <s v="New Customer Requests - Gas"/>
    <n v="86135437.832067594"/>
    <n v="27129950"/>
    <n v="25565279.82"/>
    <n v="25943380.594492204"/>
    <n v="1186569.4055077955"/>
    <n v="87198168"/>
    <n v="10997026"/>
    <n v="76201142"/>
    <n v="87069309"/>
    <n v="11282949"/>
    <n v="75786360"/>
    <n v="86658389"/>
    <n v="11576305"/>
    <n v="75082084"/>
    <n v="84567109"/>
    <n v="11877289"/>
    <n v="72689820"/>
    <n v="12186099"/>
    <n v="300945975.4055078"/>
    <s v="Tada"/>
    <s v=" "/>
    <s v="N"/>
    <n v="0"/>
  </r>
  <r>
    <x v="0"/>
    <s v="Operations"/>
    <s v="R.10012"/>
    <s v="CAP-GAS NCC"/>
    <s v="R.10012.04"/>
    <s v="GAS SERVICES"/>
    <s v="R.10012.04.03"/>
    <s v="RESIDENTIAL"/>
    <s v="R.10012.04.03.03"/>
    <x v="698"/>
    <x v="0"/>
    <n v="4207"/>
    <s v="Jennifer R Tada"/>
    <x v="0"/>
    <s v="REL  SETC  //  OPER"/>
    <s v="1CORP20000"/>
    <x v="0"/>
    <s v="2CORP90000"/>
    <x v="0"/>
    <s v="3CORP91000"/>
    <x v="75"/>
    <s v="1DRIV22000"/>
    <s v="Customer Requested Services - Gas"/>
    <s v="2DRIV22100"/>
    <s v="New Customer Requests - Gas"/>
    <n v="0"/>
    <n v="10526616"/>
    <n v="8708298.4000000004"/>
    <n v="5271469.9266391993"/>
    <n v="5255146.0733608007"/>
    <n v="0"/>
    <n v="2306871"/>
    <n v="-2306871"/>
    <n v="0"/>
    <n v="2366849"/>
    <n v="-2366849"/>
    <n v="0"/>
    <n v="2428287"/>
    <n v="-2428287"/>
    <n v="0"/>
    <n v="2491526"/>
    <n v="-2491526"/>
    <n v="2556305"/>
    <n v="-4338386.9266391993"/>
    <s v="Tada"/>
    <s v=" "/>
    <s v="N"/>
    <n v="0"/>
  </r>
  <r>
    <x v="0"/>
    <s v="Operations"/>
    <s v="R.10012"/>
    <s v="CAP-GAS NCC"/>
    <s v="R.10012.04"/>
    <s v="GAS SERVICES"/>
    <s v="R.10012.04.03"/>
    <s v="RESIDENTIAL"/>
    <s v="R.10012.04.03.04"/>
    <x v="699"/>
    <x v="0"/>
    <n v="4207"/>
    <s v="Jennifer R Tada"/>
    <x v="1"/>
    <s v="REL  SETC  //  OPER"/>
    <s v="1CORP20000"/>
    <x v="0"/>
    <s v="2CORP90000"/>
    <x v="0"/>
    <s v="3CORP91000"/>
    <x v="75"/>
    <s v="1DRIV22000"/>
    <s v="Customer Requested Services - Gas"/>
    <s v="2DRIV22100"/>
    <s v="New Customer Requests - Gas"/>
    <n v="0"/>
    <n v="1255"/>
    <n v="0"/>
    <n v="0"/>
    <n v="1255"/>
    <n v="0"/>
    <n v="0"/>
    <n v="0"/>
    <n v="0"/>
    <n v="0"/>
    <n v="0"/>
    <n v="0"/>
    <n v="0"/>
    <n v="0"/>
    <n v="0"/>
    <n v="0"/>
    <n v="0"/>
    <n v="0"/>
    <n v="1255"/>
    <n v="0"/>
    <s v=" "/>
    <s v="N"/>
    <n v="0"/>
  </r>
  <r>
    <x v="0"/>
    <s v="Operations"/>
    <s v="R.10012"/>
    <s v="CAP-GAS NCC"/>
    <s v="R.10012.04"/>
    <s v="GAS SERVICES"/>
    <s v="R.10012.04.03"/>
    <s v="RESIDENTIAL"/>
    <s v="R.10012.04.03.05"/>
    <x v="700"/>
    <x v="0"/>
    <n v="4207"/>
    <s v="Jennifer R Tada"/>
    <x v="1"/>
    <s v="REL  SETC  //  INIT"/>
    <s v="1CORP20000"/>
    <x v="0"/>
    <s v="2CORP90000"/>
    <x v="0"/>
    <s v="3CORP91000"/>
    <x v="75"/>
    <s v="1DRIV22000"/>
    <s v="Customer Requested Services - Gas"/>
    <s v="2DRIV22100"/>
    <s v="New Customer Requests - Gas"/>
    <n v="0"/>
    <n v="358"/>
    <n v="0"/>
    <n v="0"/>
    <n v="358"/>
    <n v="0"/>
    <n v="0"/>
    <n v="0"/>
    <n v="0"/>
    <n v="0"/>
    <n v="0"/>
    <n v="0"/>
    <n v="0"/>
    <n v="0"/>
    <n v="0"/>
    <n v="0"/>
    <n v="0"/>
    <n v="0"/>
    <n v="358"/>
    <n v="0"/>
    <s v=" "/>
    <s v="N"/>
    <n v="0"/>
  </r>
  <r>
    <x v="0"/>
    <s v="Operations"/>
    <s v="R.10012"/>
    <s v="CAP-GAS NCC"/>
    <s v="R.10012.05"/>
    <s v="PROJECTS CANCELLED"/>
    <s v="R.10012.05.01"/>
    <s v="PROJECTS CANCELLED"/>
    <s v="R.10012.05.01.01"/>
    <x v="701"/>
    <x v="0"/>
    <n v="4207"/>
    <s v="Jennifer R Tada"/>
    <x v="1"/>
    <s v="REL  SETC  //  OPER"/>
    <s v="1CORP20000"/>
    <x v="0"/>
    <s v="2CORP90000"/>
    <x v="0"/>
    <s v="3CORP91000"/>
    <x v="75"/>
    <s v="1DRIV22000"/>
    <s v="Customer Requested Services - Gas"/>
    <s v="2DRIV22100"/>
    <s v="New Customer Requests - Gas"/>
    <n v="0"/>
    <n v="0"/>
    <n v="0"/>
    <n v="0"/>
    <n v="0"/>
    <n v="0"/>
    <n v="0"/>
    <n v="0"/>
    <n v="0"/>
    <n v="0"/>
    <n v="0"/>
    <n v="0"/>
    <n v="0"/>
    <n v="0"/>
    <n v="0"/>
    <n v="0"/>
    <n v="0"/>
    <n v="0"/>
    <n v="0"/>
    <n v="0"/>
    <s v=" "/>
    <s v="N"/>
    <n v="0"/>
  </r>
  <r>
    <x v="0"/>
    <s v="Operations"/>
    <s v="R.10012"/>
    <s v="CAP-GAS NCC"/>
    <s v="R.10012.05"/>
    <s v="PROJECTS CANCELLED"/>
    <s v="R.10012.05.01"/>
    <s v="PROJECTS CANCELLED"/>
    <s v="R.10012.05.01.02"/>
    <x v="702"/>
    <x v="0"/>
    <n v="4207"/>
    <s v="Jennifer R Tada"/>
    <x v="1"/>
    <s v="REL  SETC  //  OPER"/>
    <s v="1CORP20000"/>
    <x v="0"/>
    <s v="2CORP90000"/>
    <x v="0"/>
    <s v="3CORP93500"/>
    <x v="89"/>
    <s v="1DRIV12000"/>
    <s v="Reliability - Gas"/>
    <s v="2DRIV12200"/>
    <s v="Gas Operations"/>
    <n v="0"/>
    <n v="157464"/>
    <n v="0"/>
    <n v="0"/>
    <n v="157464"/>
    <n v="0"/>
    <n v="0"/>
    <n v="0"/>
    <n v="0"/>
    <n v="0"/>
    <n v="0"/>
    <n v="0"/>
    <n v="0"/>
    <n v="0"/>
    <n v="0"/>
    <n v="0"/>
    <n v="0"/>
    <n v="0"/>
    <n v="157464"/>
    <n v="0"/>
    <s v=" "/>
    <s v="N"/>
    <n v="0"/>
  </r>
  <r>
    <x v="0"/>
    <s v="Operations"/>
    <s v="R.10012"/>
    <s v="CAP-GAS NCC"/>
    <s v="R.10012.06"/>
    <s v="RETIREMENTS"/>
    <s v="R.10012.06.01"/>
    <s v="RETIREMENTS"/>
    <s v="R.10012.06.01.01"/>
    <x v="703"/>
    <x v="0"/>
    <n v="4207"/>
    <s v="Jennifer R Tada"/>
    <x v="0"/>
    <s v="REL  SETC  //  OPER"/>
    <s v="1CORP20000"/>
    <x v="0"/>
    <s v="2CORP90000"/>
    <x v="0"/>
    <s v="3CORP91000"/>
    <x v="75"/>
    <s v="1DRIV22000"/>
    <s v="Customer Requested Services - Gas"/>
    <s v="2DRIV22000"/>
    <s v="Existing Customer Requests - Gas"/>
    <n v="2248412.2630699468"/>
    <n v="2248412"/>
    <n v="2328009.62"/>
    <n v="2621407.4014706998"/>
    <n v="-372995.40147069981"/>
    <n v="2295370.2536968947"/>
    <n v="408478"/>
    <n v="1886892.2536968947"/>
    <n v="2364454.212788743"/>
    <n v="419099"/>
    <n v="1945355.212788743"/>
    <n v="2435766.6866900055"/>
    <n v="429995"/>
    <n v="2005771.6866900055"/>
    <n v="2509307.6754006827"/>
    <n v="441175"/>
    <n v="2068132.6754006827"/>
    <n v="452646"/>
    <n v="7533156.4271056261"/>
    <s v="Tada"/>
    <s v=" "/>
    <s v="N"/>
    <n v="0"/>
  </r>
  <r>
    <x v="0"/>
    <s v="Operations"/>
    <s v="R.10013"/>
    <s v="CAP-GAS RELOCATIONS"/>
    <s v="R.10013.01"/>
    <s v="CUSTOMER-DRIVEN RELOCATIONS"/>
    <s v="R.10013.01.01"/>
    <s v="CUSTOMER-DRIVEN RELOCATIONS"/>
    <s v="R.10013.01.01.01"/>
    <x v="704"/>
    <x v="0"/>
    <n v="4207"/>
    <s v="Jennifer R Tada"/>
    <x v="0"/>
    <s v="REL  SETC  //  OPER"/>
    <s v="1CORP20000"/>
    <x v="0"/>
    <s v="2CORP90000"/>
    <x v="0"/>
    <s v="3CORP91000"/>
    <x v="75"/>
    <s v="1DRIV22000"/>
    <s v="Customer Requested Services - Gas"/>
    <s v="2DRIV22200"/>
    <s v="Public Improvement - Gas"/>
    <n v="398126.73902382446"/>
    <n v="398127"/>
    <n v="445277.61"/>
    <n v="424694.5040286"/>
    <n v="-26567.5040286"/>
    <n v="406441.59835210972"/>
    <n v="457799"/>
    <n v="-51357.401647890278"/>
    <n v="430187.85008495831"/>
    <n v="470225"/>
    <n v="-40037.149915041693"/>
    <n v="452417.84033830394"/>
    <n v="483273"/>
    <n v="-30855.15966169606"/>
    <n v="493307.7524693532"/>
    <n v="496683"/>
    <n v="-3375.2475306467968"/>
    <n v="510774"/>
    <n v="-152192.46278387483"/>
    <s v="Tada"/>
    <s v=" "/>
    <s v="N"/>
    <n v="0"/>
  </r>
  <r>
    <x v="0"/>
    <s v="Operations"/>
    <s v="R.10013"/>
    <s v="CAP-GAS RELOCATIONS"/>
    <s v="R.10013.02"/>
    <s v="FRANCHISE ACQUISITION"/>
    <s v="R.10013.02.01"/>
    <s v="FRANCHISE ACQUISITION"/>
    <s v="R.10013.02.01.01"/>
    <x v="705"/>
    <x v="0"/>
    <n v="4215"/>
    <s v="Andrew G Markos"/>
    <x v="0"/>
    <s v="REL  SETC  //  OPER"/>
    <s v="1CORP20000"/>
    <x v="0"/>
    <s v="2CORP90000"/>
    <x v="0"/>
    <s v="3CORP95500"/>
    <x v="90"/>
    <s v="1DRIV22000"/>
    <s v="Customer Requested Services - Gas"/>
    <s v="2DRIV22200"/>
    <s v="Public Improvement - Gas"/>
    <n v="0"/>
    <n v="96000"/>
    <n v="94316.33"/>
    <n v="120028.78200000001"/>
    <n v="-24028.782000000007"/>
    <n v="0"/>
    <n v="0"/>
    <n v="0"/>
    <n v="0"/>
    <n v="0"/>
    <n v="0"/>
    <n v="0"/>
    <n v="0"/>
    <n v="0"/>
    <n v="0"/>
    <n v="0"/>
    <n v="0"/>
    <n v="0"/>
    <n v="-24028.782000000007"/>
    <s v="Markos"/>
    <s v=" "/>
    <s v="N"/>
    <n v="0"/>
  </r>
  <r>
    <x v="0"/>
    <s v="Operations"/>
    <s v="R.10013"/>
    <s v="CAP-GAS RELOCATIONS"/>
    <s v="R.10013.03"/>
    <s v="GAS RELOCATIONS"/>
    <s v="R.10013.03.01"/>
    <s v="GAS RELOCATIONS"/>
    <s v="R.10013.03.01.01"/>
    <x v="706"/>
    <x v="0"/>
    <n v="4022"/>
    <s v="Roque Bamba"/>
    <x v="0"/>
    <s v="REL  SETC  //  EXEC"/>
    <s v="1CORP20000"/>
    <x v="0"/>
    <s v="2CORP90000"/>
    <x v="0"/>
    <s v="3CORP95500"/>
    <x v="90"/>
    <s v="1DRIV22000"/>
    <s v="Customer Requested Services - Gas"/>
    <s v="2DRIV22200"/>
    <s v="Public Improvement - Gas"/>
    <n v="0"/>
    <n v="0"/>
    <n v="0"/>
    <n v="0"/>
    <n v="0"/>
    <n v="0"/>
    <n v="250000"/>
    <n v="-250000"/>
    <n v="0"/>
    <n v="0"/>
    <n v="0"/>
    <n v="0"/>
    <n v="0"/>
    <n v="0"/>
    <n v="0"/>
    <n v="0"/>
    <n v="0"/>
    <n v="0"/>
    <n v="-250000"/>
    <s v="Bamba"/>
    <s v=" "/>
    <s v="N"/>
    <n v="0"/>
  </r>
  <r>
    <x v="0"/>
    <s v="Operations"/>
    <s v="R.10013"/>
    <s v="CAP-GAS RELOCATIONS"/>
    <s v="R.10013.03"/>
    <s v="GAS RELOCATIONS"/>
    <s v="R.10013.03.01"/>
    <s v="GAS RELOCATIONS"/>
    <s v="R.10013.03.01.02"/>
    <x v="707"/>
    <x v="0"/>
    <n v="4022"/>
    <s v="Roque Bamba"/>
    <x v="0"/>
    <s v="REL  SETC  //  EXEC"/>
    <s v="1CORP20000"/>
    <x v="0"/>
    <s v="2CORP90000"/>
    <x v="0"/>
    <s v="3CORP95500"/>
    <x v="90"/>
    <s v="1DRIV22000"/>
    <s v="Customer Requested Services - Gas"/>
    <s v="2DRIV22200"/>
    <s v="Public Improvement - Gas"/>
    <n v="3000000"/>
    <n v="3000000"/>
    <n v="2970720.68"/>
    <n v="1692387.3366"/>
    <n v="1307612.6634"/>
    <n v="1500000"/>
    <n v="1500000"/>
    <n v="0"/>
    <n v="0"/>
    <n v="0"/>
    <n v="0"/>
    <n v="0"/>
    <n v="0"/>
    <n v="0"/>
    <n v="0"/>
    <n v="0"/>
    <n v="0"/>
    <n v="0"/>
    <n v="1307612.6634"/>
    <s v="Bamba"/>
    <s v=" "/>
    <s v="N"/>
    <n v="0"/>
  </r>
  <r>
    <x v="0"/>
    <s v="Operations"/>
    <s v="R.10013"/>
    <s v="CAP-GAS RELOCATIONS"/>
    <s v="R.10013.03"/>
    <s v="GAS RELOCATIONS"/>
    <s v="R.10013.03.01"/>
    <s v="GAS RELOCATIONS"/>
    <s v="R.10013.03.01.03"/>
    <x v="708"/>
    <x v="0"/>
    <n v="4207"/>
    <s v="Jennifer R Tada"/>
    <x v="0"/>
    <s v="REL  SETC  //  EXEC"/>
    <s v="1CORP20000"/>
    <x v="0"/>
    <s v="2CORP90000"/>
    <x v="0"/>
    <s v="3CORP95500"/>
    <x v="90"/>
    <s v="1DRIV22000"/>
    <s v="Customer Requested Services - Gas"/>
    <s v="2DRIV22200"/>
    <s v="Public Improvement - Gas"/>
    <n v="0"/>
    <n v="0"/>
    <n v="0"/>
    <n v="0"/>
    <n v="0"/>
    <n v="0"/>
    <n v="6947920"/>
    <n v="-6947920"/>
    <n v="0"/>
    <n v="7136495"/>
    <n v="-7136495"/>
    <n v="0"/>
    <n v="7334523"/>
    <n v="-7334523"/>
    <n v="0"/>
    <n v="7538047"/>
    <n v="-7538047"/>
    <n v="7751908"/>
    <n v="-28956985"/>
    <s v="Tada"/>
    <s v=" "/>
    <s v="N"/>
    <n v="0"/>
  </r>
  <r>
    <x v="0"/>
    <s v="Operations"/>
    <s v="R.10013"/>
    <s v="CAP-GAS RELOCATIONS"/>
    <s v="R.10013.03"/>
    <s v="GAS RELOCATIONS"/>
    <s v="R.10013.03.01"/>
    <s v="GAS RELOCATIONS"/>
    <s v="R.10013.03.01.04"/>
    <x v="709"/>
    <x v="0"/>
    <n v="4207"/>
    <s v="Jennifer R Tada"/>
    <x v="1"/>
    <s v="REL  SETC  //  OPER"/>
    <s v="1CORP20000"/>
    <x v="0"/>
    <s v="2CORP90000"/>
    <x v="0"/>
    <s v="3CORP95000"/>
    <x v="70"/>
    <s v="1DRIV22000"/>
    <s v="Customer Requested Services - Gas"/>
    <s v="2DRIV22200"/>
    <s v="Public Improvement - Gas"/>
    <n v="0"/>
    <n v="0"/>
    <n v="0"/>
    <n v="0"/>
    <n v="0"/>
    <n v="0"/>
    <n v="0"/>
    <n v="0"/>
    <n v="0"/>
    <n v="0"/>
    <n v="0"/>
    <n v="0"/>
    <n v="0"/>
    <n v="0"/>
    <n v="0"/>
    <n v="0"/>
    <n v="0"/>
    <n v="0"/>
    <n v="0"/>
    <n v="0"/>
    <s v=" "/>
    <s v="N"/>
    <n v="0"/>
  </r>
  <r>
    <x v="0"/>
    <s v="Operations"/>
    <s v="R.10013"/>
    <s v="CAP-GAS RELOCATIONS"/>
    <s v="R.10013.04"/>
    <s v="PI DRIVEN RELOCATIONS"/>
    <s v="R.10013.04.01"/>
    <s v="PI DRIVEN RELOCATIONS"/>
    <s v="R.10013.04.01.01"/>
    <x v="710"/>
    <x v="0"/>
    <n v="4207"/>
    <s v="Jennifer R Tada"/>
    <x v="0"/>
    <s v="REL  SETC  //  OPER"/>
    <s v="1CORP20000"/>
    <x v="0"/>
    <s v="2CORP90000"/>
    <x v="0"/>
    <s v="3CORP95500"/>
    <x v="90"/>
    <s v="1DRIV22000"/>
    <s v="Customer Requested Services - Gas"/>
    <s v="2DRIV22200"/>
    <s v="Public Improvement - Gas"/>
    <n v="0"/>
    <n v="0"/>
    <n v="6743838.7699999996"/>
    <n v="8730403.0034875013"/>
    <n v="-8730403.0034875013"/>
    <n v="0"/>
    <n v="150212"/>
    <n v="-150212"/>
    <n v="0"/>
    <n v="154289"/>
    <n v="-154289"/>
    <n v="0"/>
    <n v="158571"/>
    <n v="-158571"/>
    <n v="0"/>
    <n v="162971"/>
    <n v="-162971"/>
    <n v="167595"/>
    <n v="-9356446.0034875013"/>
    <s v="Tada"/>
    <s v=" "/>
    <s v="N"/>
    <n v="0"/>
  </r>
  <r>
    <x v="0"/>
    <s v="Operations"/>
    <s v="R.10013"/>
    <s v="CAP-GAS RELOCATIONS"/>
    <s v="R.10013.04"/>
    <s v="PI DRIVEN RELOCATIONS"/>
    <s v="R.10013.04.01"/>
    <s v="PI DRIVEN RELOCATIONS"/>
    <s v="R.10013.04.01.02"/>
    <x v="711"/>
    <x v="0"/>
    <n v="4207"/>
    <s v="Jennifer R Tada"/>
    <x v="0"/>
    <s v="REL  SETC  //  OPER"/>
    <s v="1CORP20000"/>
    <x v="0"/>
    <s v="2CORP90000"/>
    <x v="0"/>
    <s v="3CORP95500"/>
    <x v="90"/>
    <s v="1DRIV22000"/>
    <s v="Customer Requested Services - Gas"/>
    <s v="2DRIV22200"/>
    <s v="Public Improvement - Gas"/>
    <n v="0"/>
    <n v="0"/>
    <n v="-36583.279999999999"/>
    <n v="-21560.249999999996"/>
    <n v="21560.249999999996"/>
    <n v="0"/>
    <n v="502370"/>
    <n v="-502370"/>
    <n v="0"/>
    <n v="516005"/>
    <n v="-516005"/>
    <n v="0"/>
    <n v="530323"/>
    <n v="-530323"/>
    <n v="0"/>
    <n v="545039"/>
    <n v="-545039"/>
    <n v="560502"/>
    <n v="-2072176.75"/>
    <s v="Tada"/>
    <s v=" "/>
    <s v="N"/>
    <n v="0"/>
  </r>
  <r>
    <x v="0"/>
    <s v="Operations"/>
    <s v="R.10013"/>
    <s v="CAP-GAS RELOCATIONS"/>
    <s v="R.10013.04"/>
    <s v="PI DRIVEN RELOCATIONS"/>
    <s v="R.10013.04.01"/>
    <s v="PI DRIVEN RELOCATIONS"/>
    <s v="R.10013.04.01.03"/>
    <x v="712"/>
    <x v="0"/>
    <n v="4207"/>
    <s v="Jennifer R Tada"/>
    <x v="1"/>
    <s v="REL  SETC  //  OPER"/>
    <s v="1CORP20000"/>
    <x v="0"/>
    <s v="2CORP90000"/>
    <x v="0"/>
    <s v="3CORP95500"/>
    <x v="90"/>
    <s v="1DRIV22000"/>
    <s v="Customer Requested Services - Gas"/>
    <s v="2DRIV22200"/>
    <s v="Public Improvement - Gas"/>
    <n v="0"/>
    <n v="6345"/>
    <n v="0"/>
    <n v="0"/>
    <n v="6345"/>
    <n v="0"/>
    <n v="0"/>
    <n v="0"/>
    <n v="0"/>
    <n v="0"/>
    <n v="0"/>
    <n v="0"/>
    <n v="0"/>
    <n v="0"/>
    <n v="0"/>
    <n v="0"/>
    <n v="0"/>
    <n v="0"/>
    <n v="6345"/>
    <n v="0"/>
    <s v=" "/>
    <s v="N"/>
    <n v="0"/>
  </r>
  <r>
    <x v="0"/>
    <s v="Operations"/>
    <s v="R.10013"/>
    <s v="CAP-GAS RELOCATIONS"/>
    <s v="R.10013.05"/>
    <s v="SEATTLE WATERFRONT IMPROVEMENT"/>
    <s v="R.10013.05.01"/>
    <s v="SEATTLE WATERFRONT IMPROVEMENT"/>
    <s v="R.10013.05.01.01"/>
    <x v="713"/>
    <x v="0"/>
    <n v="4022"/>
    <s v="Roque Bamba"/>
    <x v="0"/>
    <s v="REL  SETC  //  EXEC"/>
    <s v="1CORP20000"/>
    <x v="0"/>
    <s v="2CORP90000"/>
    <x v="0"/>
    <s v="3CORP95500"/>
    <x v="90"/>
    <s v="1DRIV22000"/>
    <s v="Customer Requested Services - Gas"/>
    <s v="2DRIV22200"/>
    <s v="Public Improvement - Gas"/>
    <n v="530000"/>
    <n v="530000"/>
    <n v="512601.55"/>
    <n v="285280.12604999996"/>
    <n v="244719.87395000004"/>
    <n v="0"/>
    <n v="0"/>
    <n v="0"/>
    <n v="0"/>
    <n v="0"/>
    <n v="0"/>
    <n v="0"/>
    <n v="4420000"/>
    <n v="-4420000"/>
    <n v="0"/>
    <n v="1200000"/>
    <n v="-1200000"/>
    <n v="0"/>
    <n v="-5375280.1260500001"/>
    <s v="Bamba"/>
    <s v="AWV Elliot Bay work may be funded here, depending on PI timing. "/>
    <s v="N"/>
    <n v="0"/>
  </r>
  <r>
    <x v="0"/>
    <s v="Operations"/>
    <s v="R.10013"/>
    <s v="CAP-GAS RELOCATIONS"/>
    <s v="R.10013.05"/>
    <s v="SEATTLE WATERFRONT IMPROVEMENT"/>
    <s v="R.10013.05.01"/>
    <s v="SEATTLE WATERFRONT IMPROVEMENT"/>
    <s v="R.10013.05.01.02"/>
    <x v="714"/>
    <x v="0"/>
    <n v="4022"/>
    <s v="Roque Bamba"/>
    <x v="0"/>
    <s v="REL  SETC  //  EXEC"/>
    <s v="1CORP20000"/>
    <x v="0"/>
    <s v="2CORP90000"/>
    <x v="0"/>
    <s v="3CORP95500"/>
    <x v="90"/>
    <s v="1DRIV22000"/>
    <s v="Customer Requested Services - Gas"/>
    <s v="2DRIV22200"/>
    <s v="Public Improvement - Gas"/>
    <n v="0"/>
    <n v="0"/>
    <n v="172183.72"/>
    <n v="1291155.7819071999"/>
    <n v="-1291155.7819071999"/>
    <n v="0"/>
    <n v="0"/>
    <n v="0"/>
    <n v="0"/>
    <n v="0"/>
    <n v="0"/>
    <n v="0"/>
    <n v="750000"/>
    <n v="-750000"/>
    <n v="0"/>
    <n v="0"/>
    <n v="0"/>
    <n v="0"/>
    <n v="-2041155.7819071999"/>
    <s v="Bamba"/>
    <s v="Waterfront "/>
    <s v="N"/>
    <n v="0"/>
  </r>
  <r>
    <x v="0"/>
    <s v="Operations"/>
    <s v="R.10013"/>
    <s v="CAP-GAS RELOCATIONS"/>
    <s v="R.10013.05"/>
    <s v="SEATTLE WATERFRONT IMPROVEMENT"/>
    <s v="R.10013.05.01"/>
    <s v="SEATTLE WATERFRONT IMPROVEMENT"/>
    <s v="R.10013.05.01.03"/>
    <x v="715"/>
    <x v="0"/>
    <n v="4022"/>
    <s v="Roque Bamba"/>
    <x v="0"/>
    <s v="REL  SETC  //  EXEC"/>
    <s v="1CORP20000"/>
    <x v="0"/>
    <s v="2CORP90000"/>
    <x v="0"/>
    <s v="3CORP95500"/>
    <x v="90"/>
    <s v="1DRIV22000"/>
    <s v="Customer Requested Services - Gas"/>
    <s v="2DRIV22200"/>
    <s v="Public Improvement - Gas"/>
    <n v="0"/>
    <n v="0"/>
    <n v="163611.03"/>
    <n v="181381.25999999998"/>
    <n v="-181381.25999999998"/>
    <n v="0"/>
    <n v="1800000"/>
    <n v="-1800000"/>
    <n v="0"/>
    <n v="1500000"/>
    <n v="-1500000"/>
    <n v="0"/>
    <n v="0"/>
    <n v="0"/>
    <n v="0"/>
    <n v="0"/>
    <n v="0"/>
    <n v="0"/>
    <n v="-3481381.26"/>
    <s v="Bamba"/>
    <s v="Streetcar; Marion ST "/>
    <s v="N"/>
    <n v="0"/>
  </r>
  <r>
    <x v="0"/>
    <s v="Operations"/>
    <s v="R.10013"/>
    <s v="CAP-GAS RELOCATIONS"/>
    <s v="R.10013.05"/>
    <s v="SEATTLE WATERFRONT IMPROVEMENT"/>
    <s v="R.10013.05.01"/>
    <s v="SEATTLE WATERFRONT IMPROVEMENT"/>
    <s v="R.10013.05.01.04"/>
    <x v="716"/>
    <x v="0"/>
    <n v="4022"/>
    <s v="Roque Bamba"/>
    <x v="0"/>
    <s v="REL  SETC  //  EXEC"/>
    <s v="1CORP20000"/>
    <x v="0"/>
    <s v="2CORP90000"/>
    <x v="0"/>
    <s v="3CORP95500"/>
    <x v="90"/>
    <s v="1DRIV22000"/>
    <s v="Customer Requested Services - Gas"/>
    <s v="2DRIV22200"/>
    <s v="Public Improvement - Gas"/>
    <n v="0"/>
    <n v="0"/>
    <n v="7104.3"/>
    <n v="7702.78"/>
    <n v="-7702.78"/>
    <n v="0"/>
    <n v="100000"/>
    <n v="-100000"/>
    <n v="0"/>
    <n v="0"/>
    <n v="0"/>
    <n v="0"/>
    <n v="0"/>
    <n v="0"/>
    <n v="0"/>
    <n v="0"/>
    <n v="0"/>
    <n v="0"/>
    <n v="-107702.78"/>
    <s v="Bamba"/>
    <s v="From Maint Planning "/>
    <s v="N"/>
    <n v="0"/>
  </r>
  <r>
    <x v="0"/>
    <s v="Operations"/>
    <s v="R.10013"/>
    <s v="CAP-GAS RELOCATIONS"/>
    <s v="R.10013.05"/>
    <s v="SEATTLE WATERFRONT IMPROVEMENT"/>
    <s v="R.10013.05.01"/>
    <s v="SEATTLE WATERFRONT IMPROVEMENT"/>
    <s v="R.10013.05.01.05"/>
    <x v="717"/>
    <x v="0"/>
    <n v="4022"/>
    <s v="Roque Bamba"/>
    <x v="0"/>
    <s v="REL  SETC  //  EXEC"/>
    <s v="1CORP20000"/>
    <x v="0"/>
    <s v="2CORP90000"/>
    <x v="0"/>
    <s v="3CORP95500"/>
    <x v="90"/>
    <s v="1DRIV22000"/>
    <s v="Customer Requested Services - Gas"/>
    <s v="2DRIV22200"/>
    <s v="Public Improvement - Gas"/>
    <n v="0"/>
    <n v="0"/>
    <n v="136891.04"/>
    <n v="168994.49"/>
    <n v="-168994.49"/>
    <n v="0"/>
    <n v="50000"/>
    <n v="-50000"/>
    <n v="0"/>
    <n v="0"/>
    <n v="0"/>
    <n v="0"/>
    <n v="0"/>
    <n v="0"/>
    <n v="0"/>
    <n v="0"/>
    <n v="0"/>
    <n v="0"/>
    <n v="-218994.49"/>
    <s v="Bamba"/>
    <s v="From Maint Planning "/>
    <s v="N"/>
    <n v="0"/>
  </r>
  <r>
    <x v="0"/>
    <s v="Operations"/>
    <s v="R.10013"/>
    <s v="CAP-GAS RELOCATIONS"/>
    <s v="R.10013.05"/>
    <s v="SEATTLE WATERFRONT IMPROVEMENT"/>
    <s v="R.10013.05.01"/>
    <s v="SEATTLE WATERFRONT IMPROVEMENT"/>
    <s v="R.10013.05.01.06"/>
    <x v="718"/>
    <x v="0"/>
    <n v="4022"/>
    <s v="Roque Bamba"/>
    <x v="1"/>
    <s v="REL  SETC  //  OPER"/>
    <s v="1CORP20000"/>
    <x v="0"/>
    <s v="2CORP90000"/>
    <x v="0"/>
    <s v="3CORP95500"/>
    <x v="90"/>
    <s v="1DRIV22000"/>
    <s v="Customer Requested Services - Gas"/>
    <s v="2DRIV22200"/>
    <s v="Public Improvement - Gas"/>
    <n v="0"/>
    <n v="0"/>
    <n v="0"/>
    <n v="0"/>
    <n v="0"/>
    <n v="0"/>
    <n v="0"/>
    <n v="0"/>
    <n v="0"/>
    <n v="0"/>
    <n v="0"/>
    <n v="0"/>
    <n v="0"/>
    <n v="0"/>
    <n v="0"/>
    <n v="0"/>
    <n v="0"/>
    <n v="0"/>
    <n v="0"/>
    <n v="0"/>
    <s v=" "/>
    <s v="N"/>
    <n v="0"/>
  </r>
  <r>
    <x v="0"/>
    <s v="Operations"/>
    <s v="R.10013"/>
    <s v="CAP-GAS RELOCATIONS"/>
    <s v="R.10013.05"/>
    <s v="SEATTLE WATERFRONT IMPROVEMENT"/>
    <s v="R.10013.05.01"/>
    <s v="SEATTLE WATERFRONT IMPROVEMENT"/>
    <s v="R.10013.05.01.07"/>
    <x v="719"/>
    <x v="0"/>
    <n v="4022"/>
    <s v="Roque Bamba"/>
    <x v="1"/>
    <s v="REL  SETC  //  OPER"/>
    <s v="1CORP20000"/>
    <x v="0"/>
    <s v="2CORP90000"/>
    <x v="0"/>
    <s v="3CORP95500"/>
    <x v="90"/>
    <s v="1DRIV22000"/>
    <s v="Customer Requested Services - Gas"/>
    <s v="2DRIV22200"/>
    <s v="Public Improvement - Gas"/>
    <n v="0"/>
    <n v="0"/>
    <n v="0"/>
    <n v="0"/>
    <n v="0"/>
    <n v="0"/>
    <n v="0"/>
    <n v="0"/>
    <n v="0"/>
    <n v="0"/>
    <n v="0"/>
    <n v="0"/>
    <n v="0"/>
    <n v="0"/>
    <n v="0"/>
    <n v="0"/>
    <n v="0"/>
    <n v="0"/>
    <n v="0"/>
    <n v="0"/>
    <s v=" "/>
    <s v="N"/>
    <n v="0"/>
  </r>
  <r>
    <x v="0"/>
    <s v="Operations"/>
    <s v="R.10013"/>
    <s v="CAP-GAS RELOCATIONS"/>
    <s v="R.10013.05"/>
    <s v="SEATTLE WATERFRONT IMPROVEMENT"/>
    <s v="R.10013.05.01"/>
    <s v="SEATTLE WATERFRONT IMPROVEMENT"/>
    <s v="R.10013.05.01.08"/>
    <x v="720"/>
    <x v="0"/>
    <n v="4022"/>
    <s v="Roque Bamba"/>
    <x v="1"/>
    <s v="REL  SETC  //  INIT"/>
    <s v="1CORP20000"/>
    <x v="0"/>
    <s v="2CORP90000"/>
    <x v="0"/>
    <s v="3CORP95500"/>
    <x v="90"/>
    <s v="1DRIV22000"/>
    <s v="Customer Requested Services - Gas"/>
    <s v="2DRIV22200"/>
    <s v="Public Improvement - Gas"/>
    <n v="0"/>
    <n v="168196"/>
    <n v="0"/>
    <n v="0"/>
    <n v="168196"/>
    <n v="0"/>
    <n v="0"/>
    <n v="0"/>
    <n v="0"/>
    <n v="0"/>
    <n v="0"/>
    <n v="0"/>
    <n v="0"/>
    <n v="0"/>
    <n v="0"/>
    <n v="0"/>
    <n v="0"/>
    <n v="0"/>
    <n v="168196"/>
    <n v="0"/>
    <s v=" "/>
    <s v="N"/>
    <n v="0"/>
  </r>
  <r>
    <x v="0"/>
    <s v="Operations"/>
    <s v="R.10013"/>
    <s v="CAP-GAS RELOCATIONS"/>
    <s v="R.10013.06"/>
    <s v="SOUND TRANSIT PROGRAM"/>
    <s v="R.10013.06.01"/>
    <s v="SOUND TRANSIT PROGRAM"/>
    <s v="R.10013.06.01.01"/>
    <x v="721"/>
    <x v="0"/>
    <n v="4022"/>
    <s v="Roque Bamba"/>
    <x v="0"/>
    <s v="REL  SETC  //  EXEC"/>
    <s v="1CORP20000"/>
    <x v="0"/>
    <s v="2CORP90000"/>
    <x v="0"/>
    <s v="3CORP95500"/>
    <x v="90"/>
    <s v="1DRIV22000"/>
    <s v="Customer Requested Services - Gas"/>
    <s v="2DRIV22200"/>
    <s v="Public Improvement - Gas"/>
    <n v="180000"/>
    <n v="180000"/>
    <n v="164164.53"/>
    <n v="470295.54157249996"/>
    <n v="-290295.54157249996"/>
    <n v="184773.31110000002"/>
    <n v="575000"/>
    <n v="-390226.68889999995"/>
    <n v="189788.27587189456"/>
    <n v="934894"/>
    <n v="-745105.72412810544"/>
    <n v="195054.65285363962"/>
    <n v="195054.65285363962"/>
    <n v="0"/>
    <n v="200588.52987955822"/>
    <n v="200588.52987955822"/>
    <n v="0"/>
    <n v="206606.18577594496"/>
    <n v="-1425627.9546006054"/>
    <s v="Bamba"/>
    <s v="HP Only "/>
    <s v="N"/>
    <n v="0"/>
  </r>
  <r>
    <x v="0"/>
    <s v="Operations"/>
    <s v="R.10013"/>
    <s v="CAP-GAS RELOCATIONS"/>
    <s v="R.10013.07"/>
    <s v="SYSTEM IMPROVEMENT OPPORTUNITY"/>
    <s v="R.10013.07.01"/>
    <s v="SYSTEM IMPROVEMENT OPPORTUNITY"/>
    <s v="R.10013.07.01.01"/>
    <x v="722"/>
    <x v="0"/>
    <n v="4207"/>
    <s v="Jennifer R Tada"/>
    <x v="0"/>
    <s v="REL  SETC  //  OPER"/>
    <s v="1CORP20000"/>
    <x v="0"/>
    <s v="2CORP90000"/>
    <x v="0"/>
    <s v="3CORP95500"/>
    <x v="90"/>
    <s v="1DRIV22000"/>
    <s v="Customer Requested Services - Gas"/>
    <s v="2DRIV22200"/>
    <s v="Public Improvement - Gas"/>
    <n v="961133.73394487996"/>
    <n v="2134042"/>
    <n v="481870.31"/>
    <n v="1161860.4462227998"/>
    <n v="972181.55377720017"/>
    <n v="986621.45794945525"/>
    <n v="1890914"/>
    <n v="-904292.54205054475"/>
    <n v="1013399.5235984165"/>
    <n v="2357658"/>
    <n v="-1344258.4764015835"/>
    <n v="1041520.0378918943"/>
    <n v="1145485"/>
    <n v="-103964.96210810565"/>
    <n v="1071068.9039425217"/>
    <n v="3661750"/>
    <n v="-2590681.0960574783"/>
    <n v="4999682"/>
    <n v="-3971015.522840512"/>
    <s v="Tada"/>
    <s v=" CAK Adjusted up to keep original total gas PI bottom line per tada"/>
    <s v="N"/>
    <n v="0"/>
  </r>
  <r>
    <x v="0"/>
    <s v="Operations"/>
    <s v="R.10013"/>
    <s v="CAP-GAS RELOCATIONS"/>
    <s v="R.10013.07"/>
    <s v="SYSTEM IMPROVEMENT OPPORTUNITY"/>
    <s v="R.10013.07.01"/>
    <s v="SYSTEM IMPROVEMENT OPPORTUNITY"/>
    <s v="R.10013.07.01.02"/>
    <x v="723"/>
    <x v="0"/>
    <n v="4207"/>
    <s v="Jennifer R Tada"/>
    <x v="0"/>
    <s v="REL  SETC  //  OPER"/>
    <s v="1CORP20000"/>
    <x v="0"/>
    <s v="2CORP90000"/>
    <x v="0"/>
    <s v="3CORP95500"/>
    <x v="90"/>
    <s v="1DRIV22000"/>
    <s v="Customer Requested Services - Gas"/>
    <s v="2DRIV22200"/>
    <s v="Public Improvement - Gas"/>
    <n v="13455010.951977599"/>
    <n v="12282104"/>
    <n v="4339000.93"/>
    <n v="3184671.2680962998"/>
    <n v="9097432.7319037002"/>
    <n v="13757663.494137287"/>
    <n v="2662642"/>
    <n v="11095021.494137287"/>
    <n v="14160070.479520638"/>
    <n v="2763917"/>
    <n v="11396153.479520638"/>
    <n v="14577371.771235703"/>
    <n v="1864990"/>
    <n v="12712381.771235703"/>
    <n v="15009910.779921517"/>
    <n v="2973173"/>
    <n v="12036737.779921517"/>
    <n v="3083722"/>
    <n v="56337727.256718844"/>
    <s v="Tada"/>
    <s v=" CAK Adjusted up to keep original total gas PI bottom line per tada"/>
    <s v="N"/>
    <n v="0"/>
  </r>
  <r>
    <x v="0"/>
    <s v="Operations"/>
    <s v="R.10013"/>
    <s v="CAP-GAS RELOCATIONS"/>
    <s v="R.10013.07"/>
    <s v="SYSTEM IMPROVEMENT OPPORTUNITY"/>
    <s v="R.10013.07.01"/>
    <s v="SYSTEM IMPROVEMENT OPPORTUNITY"/>
    <s v="R.10013.07.01.03"/>
    <x v="724"/>
    <x v="0"/>
    <n v="4207"/>
    <s v="Jennifer R Tada"/>
    <x v="1"/>
    <s v="REL  SETC  //  OPER"/>
    <s v="1CORP20000"/>
    <x v="0"/>
    <s v="2CORP90000"/>
    <x v="0"/>
    <s v="3CORP95500"/>
    <x v="90"/>
    <s v="1DRIV22000"/>
    <s v="Customer Requested Services - Gas"/>
    <s v="2DRIV22200"/>
    <s v="Public Improvement - Gas"/>
    <n v="0"/>
    <n v="244649"/>
    <n v="0"/>
    <n v="0"/>
    <n v="244649"/>
    <n v="0"/>
    <n v="0"/>
    <n v="0"/>
    <n v="0"/>
    <n v="0"/>
    <n v="0"/>
    <n v="0"/>
    <n v="0"/>
    <n v="0"/>
    <n v="0"/>
    <n v="0"/>
    <n v="0"/>
    <n v="0"/>
    <n v="244649"/>
    <n v="0"/>
    <s v=" "/>
    <s v="N"/>
    <n v="0"/>
  </r>
  <r>
    <x v="0"/>
    <s v="Operations"/>
    <s v="R.10014"/>
    <s v="CAP-GAS SUPPLY CAPACITY"/>
    <s v="R.10014.01"/>
    <s v="SWARR PROPANE/AIR PLANT UPGRADES"/>
    <s v="R.10014.01.01"/>
    <s v="SWARR PROPANE/AIR PLANT UPGRADES"/>
    <s v="R.10014.01.01.01"/>
    <x v="725"/>
    <x v="0"/>
    <n v="4022"/>
    <s v="Roque Bamba"/>
    <x v="0"/>
    <s v="REL  SETC  //  EXEC"/>
    <s v="1CORP20000"/>
    <x v="0"/>
    <s v="2CORP90000"/>
    <x v="0"/>
    <s v="3CORP96500"/>
    <x v="91"/>
    <s v="1DRIV12000"/>
    <s v="Reliability - Gas"/>
    <s v="2DRIV12500"/>
    <s v="Serve Growing Gas Load"/>
    <n v="8200000"/>
    <n v="8200000"/>
    <n v="6853836.0700000003"/>
    <n v="158389.59040000002"/>
    <n v="8041610.4095999999"/>
    <n v="0"/>
    <n v="0"/>
    <n v="0"/>
    <n v="0"/>
    <n v="0"/>
    <n v="0"/>
    <n v="0"/>
    <n v="0"/>
    <n v="0"/>
    <n v="0"/>
    <n v="0"/>
    <n v="0"/>
    <n v="0"/>
    <n v="8041610.4095999999"/>
    <s v="Bamba"/>
    <s v="Possibly not needed until 2023 "/>
    <s v="N"/>
    <n v="0"/>
  </r>
  <r>
    <x v="0"/>
    <s v="Operations"/>
    <s v="R.10015"/>
    <s v="CAP-GAS SYSTEM WORK"/>
    <s v="R.10015.01"/>
    <s v="CATHODIC PROTECTION SYSTEM"/>
    <s v="R.10015.01.01"/>
    <s v="CATHODIC PROTECTION SYSTEM"/>
    <s v="R.10015.01.01.01"/>
    <x v="726"/>
    <x v="0"/>
    <n v="4160"/>
    <s v="Duane A Henderson"/>
    <x v="0"/>
    <s v="REL  SETC  //  OPER"/>
    <s v="1CORP20000"/>
    <x v="0"/>
    <s v="2CORP90000"/>
    <x v="0"/>
    <s v="3CORP93500"/>
    <x v="89"/>
    <s v="1DRIV12000"/>
    <s v="Reliability - Gas"/>
    <s v="2DRIV12300"/>
    <s v="Integrity Management"/>
    <n v="0"/>
    <n v="381917"/>
    <n v="368053.93"/>
    <n v="305720.97699950001"/>
    <n v="76196.02300049999"/>
    <n v="0"/>
    <n v="740000"/>
    <n v="-740000"/>
    <n v="0"/>
    <n v="740000"/>
    <n v="-740000"/>
    <n v="0"/>
    <n v="740000"/>
    <n v="-740000"/>
    <n v="0"/>
    <n v="740000"/>
    <n v="-740000"/>
    <n v="740000"/>
    <n v="-2883803.9769994998"/>
    <s v="Henderson"/>
    <s v=" "/>
    <s v="N"/>
    <n v="0"/>
  </r>
  <r>
    <x v="0"/>
    <s v="Operations"/>
    <s v="R.10015"/>
    <s v="CAP-GAS SYSTEM WORK"/>
    <s v="R.10015.01"/>
    <s v="CATHODIC PROTECTION SYSTEM"/>
    <s v="R.10015.01.01"/>
    <s v="CATHODIC PROTECTION SYSTEM"/>
    <s v="R.10015.01.01.02"/>
    <x v="727"/>
    <x v="0"/>
    <n v="4160"/>
    <s v="Duane A Henderson"/>
    <x v="0"/>
    <s v="REL  SETC  //  OPER"/>
    <s v="1CORP20000"/>
    <x v="0"/>
    <s v="2CORP90000"/>
    <x v="0"/>
    <s v="3CORP93500"/>
    <x v="89"/>
    <s v="1DRIV12000"/>
    <s v="Reliability - Gas"/>
    <s v="2DRIV12300"/>
    <s v="Integrity Management"/>
    <n v="0"/>
    <n v="280704"/>
    <n v="350358.07"/>
    <n v="404996.54750000004"/>
    <n v="-124292.54750000004"/>
    <n v="0"/>
    <n v="579000"/>
    <n v="-579000"/>
    <n v="0"/>
    <n v="579000"/>
    <n v="-579000"/>
    <n v="0"/>
    <n v="579000"/>
    <n v="-579000"/>
    <n v="0"/>
    <n v="579000"/>
    <n v="-579000"/>
    <n v="579000"/>
    <n v="-2440292.5474999999"/>
    <s v="Henderson"/>
    <s v=" "/>
    <s v="N"/>
    <n v="0"/>
  </r>
  <r>
    <x v="0"/>
    <s v="Operations"/>
    <s v="R.10015"/>
    <s v="CAP-GAS SYSTEM WORK"/>
    <s v="R.10015.01"/>
    <s v="CATHODIC PROTECTION SYSTEM"/>
    <s v="R.10015.01.01"/>
    <s v="CATHODIC PROTECTION SYSTEM"/>
    <s v="R.10015.01.01.03"/>
    <x v="728"/>
    <x v="0"/>
    <n v="4160"/>
    <s v="Duane A Henderson"/>
    <x v="0"/>
    <s v="REL  SETC  //  OPER"/>
    <s v="1CORP20000"/>
    <x v="0"/>
    <s v="2CORP90000"/>
    <x v="0"/>
    <s v="3CORP93500"/>
    <x v="89"/>
    <s v="1DRIV12000"/>
    <s v="Reliability - Gas"/>
    <s v="2DRIV12300"/>
    <s v="Integrity Management"/>
    <n v="1412812.5"/>
    <n v="354635"/>
    <n v="399997.8"/>
    <n v="537323.69500000007"/>
    <n v="-182688.69500000007"/>
    <n v="1442319.0265486729"/>
    <n v="1442319.0265486729"/>
    <n v="0"/>
    <n v="1485728.6283185843"/>
    <n v="1485728.6283185843"/>
    <n v="0"/>
    <n v="1530538.5398230092"/>
    <n v="1530538.5398230092"/>
    <n v="0"/>
    <n v="1576748.7610619471"/>
    <n v="1576748.7610619471"/>
    <n v="0"/>
    <n v="1624051.2238938056"/>
    <n v="-182688.69500000007"/>
    <s v="Henderson"/>
    <s v=" "/>
    <s v="N"/>
    <n v="0"/>
  </r>
  <r>
    <x v="0"/>
    <s v="Operations"/>
    <s v="R.10015"/>
    <s v="CAP-GAS SYSTEM WORK"/>
    <s v="R.10015.01"/>
    <s v="CATHODIC PROTECTION SYSTEM"/>
    <s v="R.10015.01.01"/>
    <s v="CATHODIC PROTECTION SYSTEM"/>
    <s v="R.10015.01.01.04"/>
    <x v="729"/>
    <x v="0"/>
    <n v="4160"/>
    <s v="Duane A Henderson"/>
    <x v="0"/>
    <s v="REL  SETC  //  OPER"/>
    <s v="1CORP20000"/>
    <x v="0"/>
    <s v="2CORP90000"/>
    <x v="0"/>
    <s v="3CORP93500"/>
    <x v="89"/>
    <s v="1DRIV12000"/>
    <s v="Reliability - Gas"/>
    <s v="2DRIV12300"/>
    <s v="Integrity Management"/>
    <n v="0"/>
    <n v="0"/>
    <n v="0"/>
    <n v="0"/>
    <n v="0"/>
    <n v="0"/>
    <n v="0"/>
    <n v="0"/>
    <n v="0"/>
    <n v="0"/>
    <n v="0"/>
    <n v="0"/>
    <n v="0"/>
    <n v="0"/>
    <n v="0"/>
    <n v="0"/>
    <n v="0"/>
    <n v="0"/>
    <n v="0"/>
    <s v="Henderson"/>
    <s v=" "/>
    <s v="N"/>
    <n v="0"/>
  </r>
  <r>
    <x v="0"/>
    <s v="Operations"/>
    <s v="R.10015"/>
    <s v="CAP-GAS SYSTEM WORK"/>
    <s v="R.10015.01"/>
    <s v="CATHODIC PROTECTION SYSTEM"/>
    <s v="R.10015.01.01"/>
    <s v="CATHODIC PROTECTION SYSTEM"/>
    <s v="R.10015.01.01.05"/>
    <x v="730"/>
    <x v="0"/>
    <n v="4160"/>
    <s v="Duane A Henderson"/>
    <x v="0"/>
    <s v="REL  SETC  //  OPER"/>
    <s v="1CORP20000"/>
    <x v="0"/>
    <s v="2CORP90000"/>
    <x v="0"/>
    <s v="3CORP93500"/>
    <x v="89"/>
    <s v="1DRIV12000"/>
    <s v="Reliability - Gas"/>
    <s v="2DRIV12300"/>
    <s v="Integrity Management"/>
    <n v="0"/>
    <n v="395556"/>
    <n v="457313.21"/>
    <n v="513022.79874899989"/>
    <n v="-117466.79874899989"/>
    <n v="0"/>
    <n v="725000"/>
    <n v="-725000"/>
    <n v="0"/>
    <n v="725000"/>
    <n v="-725000"/>
    <n v="0"/>
    <n v="725000"/>
    <n v="-725000"/>
    <n v="0"/>
    <n v="725000"/>
    <n v="-725000"/>
    <n v="725000"/>
    <n v="-3017466.7987489998"/>
    <s v="Henderson"/>
    <s v=" "/>
    <s v="N"/>
    <n v="0"/>
  </r>
  <r>
    <x v="0"/>
    <s v="Operations"/>
    <s v="R.10015"/>
    <s v="CAP-GAS SYSTEM WORK"/>
    <s v="R.10015.01"/>
    <s v="CATHODIC PROTECTION SYSTEM"/>
    <s v="R.10015.01.01"/>
    <s v="CATHODIC PROTECTION SYSTEM"/>
    <s v="R.10015.01.01.06"/>
    <x v="731"/>
    <x v="0"/>
    <n v="4160"/>
    <s v="Duane A Henderson"/>
    <x v="1"/>
    <s v="REL  SETC  //  OPER"/>
    <s v="1CORP20000"/>
    <x v="0"/>
    <s v="2CORP90000"/>
    <x v="0"/>
    <s v="3CORP93500"/>
    <x v="89"/>
    <s v="1DRIV12000"/>
    <s v="Reliability - Gas"/>
    <s v="2DRIV12300"/>
    <s v="Integrity Management"/>
    <n v="0"/>
    <n v="0"/>
    <n v="0"/>
    <n v="0"/>
    <n v="0"/>
    <n v="0"/>
    <n v="0"/>
    <n v="0"/>
    <n v="0"/>
    <n v="0"/>
    <n v="0"/>
    <n v="0"/>
    <n v="0"/>
    <n v="0"/>
    <n v="0"/>
    <n v="0"/>
    <n v="0"/>
    <n v="0"/>
    <n v="0"/>
    <n v="0"/>
    <s v=" "/>
    <s v="N"/>
    <n v="0"/>
  </r>
  <r>
    <x v="0"/>
    <s v="Operations"/>
    <s v="R.10015"/>
    <s v="CAP-GAS SYSTEM WORK"/>
    <s v="R.10015.02"/>
    <s v="DAMAGE CLAIMS"/>
    <s v="R.10015.02.01"/>
    <s v="DAMAGE CLAIMS"/>
    <s v="R.10015.02.01.01"/>
    <x v="732"/>
    <x v="0"/>
    <n v="1115"/>
    <s v="Marcia M Pence"/>
    <x v="0"/>
    <s v="REL  SETC  //  OPER"/>
    <s v="1CORP20000"/>
    <x v="0"/>
    <s v="2CORP90000"/>
    <x v="0"/>
    <s v="3CORP93500"/>
    <x v="89"/>
    <s v="1DRIV12000"/>
    <s v="Reliability - Gas"/>
    <s v="2DRIV12300"/>
    <s v="Integrity Management"/>
    <n v="0"/>
    <n v="0"/>
    <n v="68861.66"/>
    <n v="0"/>
    <n v="0"/>
    <n v="0"/>
    <n v="0"/>
    <n v="0"/>
    <n v="0"/>
    <n v="0"/>
    <n v="0"/>
    <n v="0"/>
    <n v="0"/>
    <n v="0"/>
    <n v="0"/>
    <n v="0"/>
    <n v="0"/>
    <n v="0"/>
    <n v="0"/>
    <s v="Pence"/>
    <s v=" "/>
    <s v="N"/>
    <n v="0"/>
  </r>
  <r>
    <x v="0"/>
    <s v="Operations"/>
    <s v="R.10015"/>
    <s v="CAP-GAS SYSTEM WORK"/>
    <s v="R.10015.02"/>
    <s v="DAMAGE CLAIMS"/>
    <s v="R.10015.02.01"/>
    <s v="DAMAGE CLAIMS"/>
    <s v="R.10015.02.01.02"/>
    <x v="733"/>
    <x v="0"/>
    <n v="1150"/>
    <s v="Dennis A Farrall"/>
    <x v="0"/>
    <m/>
    <s v="1CORP20000"/>
    <x v="0"/>
    <s v="2CORP90000"/>
    <x v="0"/>
    <s v="3CORP93500"/>
    <x v="89"/>
    <s v="1DRIV12000"/>
    <s v="Reliability - Gas"/>
    <s v="2DRIV12300"/>
    <s v="Integrity Management"/>
    <n v="0"/>
    <n v="0"/>
    <m/>
    <n v="88476.849999999991"/>
    <n v="-88476.849999999991"/>
    <n v="0"/>
    <n v="0"/>
    <n v="0"/>
    <n v="0"/>
    <n v="0"/>
    <n v="0"/>
    <n v="0"/>
    <n v="0"/>
    <n v="0"/>
    <n v="0"/>
    <n v="0"/>
    <n v="0"/>
    <n v="0"/>
    <n v="-88476.849999999991"/>
    <m/>
    <m/>
    <s v="N"/>
    <n v="0"/>
  </r>
  <r>
    <x v="0"/>
    <s v="Operations"/>
    <s v="R.10015"/>
    <s v="CAP-GAS SYSTEM WORK"/>
    <s v="R.10015.03"/>
    <s v="GAS DIMP MITIGATION MEASURES"/>
    <s v="R.10015.03.01"/>
    <s v="BRIDGE AND SLIDE REMEDIATION PROGRAM"/>
    <s v="R.10015.03.01.01"/>
    <x v="734"/>
    <x v="0"/>
    <n v="4022"/>
    <s v="Roque Bamba"/>
    <x v="0"/>
    <s v="REL  SETC  //  OPER"/>
    <s v="1CORP20000"/>
    <x v="0"/>
    <s v="2CORP90000"/>
    <x v="0"/>
    <s v="3CORP93500"/>
    <x v="89"/>
    <s v="1DRIV12000"/>
    <s v="Reliability - Gas"/>
    <s v="2DRIV12300"/>
    <s v="Integrity Management"/>
    <n v="-3580796"/>
    <n v="0"/>
    <n v="0"/>
    <n v="0"/>
    <n v="0"/>
    <n v="-3966198"/>
    <n v="-2966198"/>
    <n v="-1000000"/>
    <n v="-4545263"/>
    <n v="-2945263"/>
    <n v="-1600000"/>
    <n v="-5137095"/>
    <n v="-3137095"/>
    <n v="-2000000"/>
    <n v="-5607882"/>
    <n v="-3007882"/>
    <n v="-2600000"/>
    <n v="-2900000"/>
    <n v="-7200000"/>
    <s v="Henderson"/>
    <s v=" CAK - this was a balancing line made by the officers relative to the entire category per Serene.  Because of this I've not deleted it as it was proposed (and added $700K).  Reduced reduction so that total bottom line is about what the 3&amp;9 forecast was."/>
    <s v="N"/>
    <n v="0"/>
  </r>
  <r>
    <x v="0"/>
    <s v="Operations"/>
    <s v="R.10015"/>
    <s v="CAP-GAS SYSTEM WORK"/>
    <s v="R.10015.03"/>
    <s v="GAS DIMP MITIGATION MEASURES"/>
    <s v="R.10015.03.02"/>
    <s v="ENCROACHMENT REMEDIATION PROGRAM"/>
    <s v="R.10015.03.02.01"/>
    <x v="735"/>
    <x v="0"/>
    <n v="4580"/>
    <s v="David J Landers"/>
    <x v="0"/>
    <s v="REL  SETC  //  OPER"/>
    <s v="1CORP20000"/>
    <x v="0"/>
    <s v="2CORP90000"/>
    <x v="0"/>
    <s v="3CORP93500"/>
    <x v="89"/>
    <s v="1DRIV12000"/>
    <s v="Reliability - Gas"/>
    <s v="2DRIV12300"/>
    <s v="Integrity Management"/>
    <n v="330554.22690671898"/>
    <n v="266111"/>
    <n v="260388.13"/>
    <n v="110292.05"/>
    <n v="155818.95000000001"/>
    <n v="337457.83730937255"/>
    <n v="250000"/>
    <n v="87457.837309372553"/>
    <n v="347614.33532547991"/>
    <n v="250000"/>
    <n v="97614.335325479915"/>
    <n v="358098.46230984881"/>
    <n v="250000"/>
    <n v="108098.46230984881"/>
    <n v="368910.21826247917"/>
    <n v="250000"/>
    <n v="118910.21826247917"/>
    <n v="250000"/>
    <n v="567899.80320718046"/>
    <s v="Henderson"/>
    <s v=" "/>
    <s v="N"/>
    <n v="0"/>
  </r>
  <r>
    <x v="0"/>
    <s v="Operations"/>
    <s v="R.10015"/>
    <s v="CAP-GAS SYSTEM WORK"/>
    <s v="R.10015.03"/>
    <s v="GAS DIMP MITIGATION MEASURES"/>
    <s v="R.10015.03.02"/>
    <s v="ENCROACHMENT REMEDIATION PROGRAM"/>
    <s v="R.10015.03.02.02"/>
    <x v="736"/>
    <x v="0"/>
    <n v="4580"/>
    <s v="David J Landers"/>
    <x v="0"/>
    <s v="REL  SETC  //  OPER"/>
    <s v="1CORP20000"/>
    <x v="0"/>
    <s v="2CORP90000"/>
    <x v="0"/>
    <s v="3CORP93500"/>
    <x v="89"/>
    <s v="1DRIV12000"/>
    <s v="Reliability - Gas"/>
    <s v="2DRIV12300"/>
    <s v="Integrity Management"/>
    <n v="0"/>
    <n v="0"/>
    <n v="-605.98"/>
    <n v="-787.8"/>
    <n v="787.8"/>
    <n v="0"/>
    <n v="127000"/>
    <n v="-127000"/>
    <n v="0"/>
    <n v="127000"/>
    <n v="-127000"/>
    <n v="0"/>
    <n v="127000"/>
    <n v="-127000"/>
    <n v="0"/>
    <n v="127000"/>
    <n v="-127000"/>
    <n v="127000"/>
    <n v="-507212.2"/>
    <s v="Henderson"/>
    <s v=" "/>
    <s v="N"/>
    <n v="0"/>
  </r>
  <r>
    <x v="0"/>
    <s v="Operations"/>
    <s v="R.10015"/>
    <s v="CAP-GAS SYSTEM WORK"/>
    <s v="R.10015.03"/>
    <s v="GAS DIMP MITIGATION MEASURES"/>
    <s v="R.10015.03.03"/>
    <s v="GAS DIMP MITIGATION MEASURES"/>
    <s v="R.10015.03.03.01"/>
    <x v="737"/>
    <x v="0"/>
    <n v="4022"/>
    <s v="Roque Bamba"/>
    <x v="0"/>
    <s v="REL  SETC  //  OPER"/>
    <s v="1CORP20000"/>
    <x v="0"/>
    <s v="2CORP90000"/>
    <x v="0"/>
    <s v="3CORP93500"/>
    <x v="89"/>
    <s v="1DRIV12000"/>
    <s v="Reliability - Gas"/>
    <s v="2DRIV12300"/>
    <s v="Integrity Management"/>
    <n v="0"/>
    <n v="0"/>
    <n v="0"/>
    <n v="0"/>
    <n v="0"/>
    <n v="0"/>
    <n v="0"/>
    <n v="0"/>
    <n v="0"/>
    <n v="0"/>
    <n v="0"/>
    <n v="0"/>
    <n v="0"/>
    <n v="0"/>
    <n v="0"/>
    <n v="0"/>
    <n v="0"/>
    <n v="0"/>
    <n v="0"/>
    <s v="Henderson"/>
    <s v=" "/>
    <s v="N"/>
    <n v="0"/>
  </r>
  <r>
    <x v="0"/>
    <s v="Operations"/>
    <s v="R.10015"/>
    <s v="CAP-GAS SYSTEM WORK"/>
    <s v="R.10015.03"/>
    <s v="GAS DIMP MITIGATION MEASURES"/>
    <s v="R.10015.03.04"/>
    <s v="PIPE REPLACEMENT PROGRAM"/>
    <s v="R.10015.03.04.01"/>
    <x v="738"/>
    <x v="0"/>
    <n v="4580"/>
    <s v="David J Landers"/>
    <x v="0"/>
    <s v="REL  SETC  //  OPER"/>
    <s v="1CORP10000"/>
    <x v="1"/>
    <s v="2CORP17500"/>
    <x v="14"/>
    <s v="3CORP19000"/>
    <x v="92"/>
    <s v="1DRIV12000"/>
    <s v="Reliability - Gas"/>
    <s v="2DRIV12300"/>
    <s v="Integrity Management"/>
    <n v="43743824.020541549"/>
    <n v="43743824"/>
    <n v="42712154.310000002"/>
    <n v="45209902.569999993"/>
    <n v="-1466078.5699999928"/>
    <n v="43508739.893890925"/>
    <n v="43508740"/>
    <n v="-0.10610907524824142"/>
    <n v="43162885.856716767"/>
    <n v="43162885.856716767"/>
    <n v="0"/>
    <n v="42805875.979633763"/>
    <n v="42805875.979633763"/>
    <n v="0"/>
    <n v="42437709.262641907"/>
    <n v="42437709.262641907"/>
    <n v="0"/>
    <n v="47591000"/>
    <n v="-1466078.6761090681"/>
    <s v="Henderson"/>
    <s v=" CAK  adjusted 2022 proposed back up to 5 year plan (proposed was $33.15M) until plan evolves more.  I recognize Duane's plan was to trend down.  Anticipate as wrapped steel decreases will do more DuPont or something else will emerge"/>
    <s v="N"/>
    <n v="0"/>
  </r>
  <r>
    <x v="0"/>
    <s v="Operations"/>
    <s v="R.10015"/>
    <s v="CAP-GAS SYSTEM WORK"/>
    <s v="R.10015.03"/>
    <s v="GAS DIMP MITIGATION MEASURES"/>
    <s v="R.10015.03.04"/>
    <s v="PIPE REPLACEMENT PROGRAM"/>
    <s v="R.10015.03.04.02"/>
    <x v="739"/>
    <x v="0"/>
    <n v="4580"/>
    <s v="David J Landers"/>
    <x v="0"/>
    <s v="REL  SETC  //  OPER"/>
    <s v="1CORP10000"/>
    <x v="1"/>
    <s v="2CORP17500"/>
    <x v="14"/>
    <s v="3CORP19000"/>
    <x v="92"/>
    <s v="1DRIV12000"/>
    <s v="Reliability - Gas"/>
    <s v="2DRIV12300"/>
    <s v="Integrity Management"/>
    <n v="8463948.4387815427"/>
    <n v="8463948"/>
    <n v="8329051.6299999999"/>
    <n v="9631796.2599999979"/>
    <n v="-1167848.2599999979"/>
    <n v="8640717.6274145022"/>
    <n v="8640717.6274145022"/>
    <n v="0"/>
    <n v="8900778.0608609598"/>
    <n v="8900778.0608609598"/>
    <n v="0"/>
    <n v="9169227.5405476224"/>
    <n v="9169227.5405476224"/>
    <n v="0"/>
    <n v="9446066.0664744955"/>
    <n v="9446066.0664744955"/>
    <n v="0"/>
    <n v="4370000"/>
    <n v="-1167848.2599999979"/>
    <s v="Henderson"/>
    <s v=" "/>
    <s v="N"/>
    <n v="0"/>
  </r>
  <r>
    <x v="0"/>
    <s v="Operations"/>
    <s v="R.10015"/>
    <s v="CAP-GAS SYSTEM WORK"/>
    <s v="R.10015.03"/>
    <s v="GAS DIMP MITIGATION MEASURES"/>
    <s v="R.10015.03.04"/>
    <s v="PIPE REPLACEMENT PROGRAM"/>
    <s v="R.10015.03.04.03"/>
    <x v="740"/>
    <x v="0"/>
    <n v="4580"/>
    <s v="David J Landers"/>
    <x v="0"/>
    <s v="REL  SETC  //  OPER"/>
    <s v="1CORP10000"/>
    <x v="1"/>
    <s v="2CORP17500"/>
    <x v="14"/>
    <s v="3CORP19000"/>
    <x v="92"/>
    <s v="1DRIV12000"/>
    <s v="Reliability - Gas"/>
    <s v="2DRIV12300"/>
    <s v="Integrity Management"/>
    <n v="2792227.1560121803"/>
    <n v="2792227"/>
    <n v="2964113.98"/>
    <n v="2699055.9400000004"/>
    <n v="93171.05999999959"/>
    <n v="2850542.6966156205"/>
    <n v="2850542.6966156205"/>
    <n v="0"/>
    <n v="2936335.7292322074"/>
    <n v="2936335.7292322074"/>
    <n v="0"/>
    <n v="3024896.2790299738"/>
    <n v="3024896.2790299738"/>
    <n v="0"/>
    <n v="3116224.346008921"/>
    <n v="3116224.346008921"/>
    <n v="0"/>
    <n v="3039000"/>
    <n v="93171.05999999959"/>
    <s v="Henderson"/>
    <s v=" "/>
    <s v="N"/>
    <n v="0"/>
  </r>
  <r>
    <x v="0"/>
    <s v="Operations"/>
    <s v="R.10015"/>
    <s v="CAP-GAS SYSTEM WORK"/>
    <s v="R.10015.03"/>
    <s v="GAS DIMP MITIGATION MEASURES"/>
    <s v="R.10015.03.04"/>
    <s v="PIPE REPLACEMENT PROGRAM"/>
    <s v="R.10015.03.04.04"/>
    <x v="741"/>
    <x v="0"/>
    <n v="4580"/>
    <s v="David J Landers"/>
    <x v="1"/>
    <s v="REL  SETC  //  OPER"/>
    <s v="1CORP10000"/>
    <x v="1"/>
    <s v="2CORP17500"/>
    <x v="14"/>
    <s v="3CORP19000"/>
    <x v="92"/>
    <s v="1DRIV12000"/>
    <s v="Reliability - Gas"/>
    <s v="2DRIV12300"/>
    <s v="Integrity Management"/>
    <n v="0"/>
    <n v="0"/>
    <n v="0"/>
    <n v="0"/>
    <n v="0"/>
    <n v="0"/>
    <n v="0"/>
    <n v="0"/>
    <n v="0"/>
    <n v="0"/>
    <n v="0"/>
    <n v="0"/>
    <n v="0"/>
    <n v="0"/>
    <n v="0"/>
    <n v="0"/>
    <n v="0"/>
    <n v="0"/>
    <n v="0"/>
    <n v="0"/>
    <s v=" "/>
    <s v="N"/>
    <n v="0"/>
  </r>
  <r>
    <x v="0"/>
    <s v="Operations"/>
    <s v="R.10015"/>
    <s v="CAP-GAS SYSTEM WORK"/>
    <s v="R.10015.03"/>
    <s v="GAS DIMP MITIGATION MEASURES"/>
    <s v="R.10015.03.04"/>
    <s v="PIPE REPLACEMENT PROGRAM"/>
    <s v="R.10015.03.04.05"/>
    <x v="742"/>
    <x v="0"/>
    <n v="4580"/>
    <s v="David J Landers"/>
    <x v="1"/>
    <s v="REL  SETC  //  OPER"/>
    <s v="1CORP10000"/>
    <x v="1"/>
    <s v="2CORP17500"/>
    <x v="14"/>
    <s v="3CORP19000"/>
    <x v="92"/>
    <s v="1DRIV12000"/>
    <s v="Reliability - Gas"/>
    <s v="2DRIV12300"/>
    <s v="Integrity Management"/>
    <n v="0"/>
    <n v="0"/>
    <n v="0"/>
    <n v="0"/>
    <n v="0"/>
    <n v="0"/>
    <n v="0"/>
    <n v="0"/>
    <n v="0"/>
    <n v="0"/>
    <n v="0"/>
    <n v="0"/>
    <n v="0"/>
    <n v="0"/>
    <n v="0"/>
    <n v="0"/>
    <n v="0"/>
    <n v="0"/>
    <n v="0"/>
    <n v="0"/>
    <s v=" "/>
    <s v="N"/>
    <n v="0"/>
  </r>
  <r>
    <x v="0"/>
    <s v="Operations"/>
    <s v="R.10015"/>
    <s v="CAP-GAS SYSTEM WORK"/>
    <s v="R.10015.03"/>
    <s v="GAS DIMP MITIGATION MEASURES"/>
    <s v="R.10015.03.05"/>
    <s v="REGULATOR STATION MITIGATION PROGRAM"/>
    <s v="R.10015.03.05.01"/>
    <x v="743"/>
    <x v="0"/>
    <n v="4022"/>
    <s v="Roque Bamba"/>
    <x v="0"/>
    <s v="REL  SETC  //  OPER"/>
    <s v="1CORP20000"/>
    <x v="0"/>
    <s v="2CORP90000"/>
    <x v="0"/>
    <s v="3CORP93500"/>
    <x v="89"/>
    <s v="1DRIV12000"/>
    <s v="Reliability - Gas"/>
    <s v="2DRIV12300"/>
    <s v="Integrity Management"/>
    <n v="0"/>
    <n v="0"/>
    <n v="0"/>
    <n v="0"/>
    <n v="0"/>
    <n v="0"/>
    <n v="0"/>
    <n v="0"/>
    <n v="0"/>
    <n v="0"/>
    <n v="0"/>
    <n v="0"/>
    <n v="0"/>
    <n v="0"/>
    <n v="0"/>
    <n v="0"/>
    <n v="0"/>
    <n v="0"/>
    <n v="0"/>
    <s v="Henderson"/>
    <s v=" "/>
    <s v="N"/>
    <n v="0"/>
  </r>
  <r>
    <x v="0"/>
    <s v="Operations"/>
    <s v="R.10015"/>
    <s v="CAP-GAS SYSTEM WORK"/>
    <s v="R.10015.03"/>
    <s v="GAS DIMP MITIGATION MEASURES"/>
    <s v="R.10015.03.05"/>
    <s v="REGULATOR STATION MITIGATION PROGRAM"/>
    <s v="R.10015.03.05.02"/>
    <x v="744"/>
    <x v="0"/>
    <n v="4022"/>
    <s v="Roque Bamba"/>
    <x v="0"/>
    <s v="REL  SETC  //  OPER"/>
    <s v="1CORP20000"/>
    <x v="0"/>
    <s v="2CORP90000"/>
    <x v="0"/>
    <s v="3CORP93500"/>
    <x v="89"/>
    <s v="1DRIV12000"/>
    <s v="Reliability - Gas"/>
    <s v="2DRIV12300"/>
    <s v="Integrity Management"/>
    <n v="51375.000000000007"/>
    <n v="41361"/>
    <n v="41596.74"/>
    <n v="1445.92"/>
    <n v="39915.08"/>
    <n v="52447.964601769934"/>
    <n v="0"/>
    <n v="52447.964601769934"/>
    <n v="54026.495575221255"/>
    <n v="0"/>
    <n v="54026.495575221255"/>
    <n v="55655.946902654883"/>
    <n v="0"/>
    <n v="55655.946902654883"/>
    <n v="57336.318584070817"/>
    <n v="0"/>
    <n v="57336.318584070817"/>
    <n v="0"/>
    <n v="259381.80566371686"/>
    <s v="Henderson"/>
    <s v=" "/>
    <s v="N"/>
    <n v="0"/>
  </r>
  <r>
    <x v="0"/>
    <s v="Operations"/>
    <s v="R.10015"/>
    <s v="CAP-GAS SYSTEM WORK"/>
    <s v="R.10015.03"/>
    <s v="GAS DIMP MITIGATION MEASURES"/>
    <s v="R.10015.03.05"/>
    <s v="REGULATOR STATION MITIGATION PROGRAM"/>
    <s v="R.10015.03.05.03"/>
    <x v="745"/>
    <x v="0"/>
    <n v="4022"/>
    <s v="Roque Bamba"/>
    <x v="0"/>
    <s v="REL  SETC  //  OPER"/>
    <s v="1CORP20000"/>
    <x v="0"/>
    <s v="2CORP90000"/>
    <x v="0"/>
    <s v="3CORP93500"/>
    <x v="89"/>
    <s v="1DRIV12000"/>
    <s v="Reliability - Gas"/>
    <s v="2DRIV12300"/>
    <s v="Integrity Management"/>
    <n v="0"/>
    <n v="62042"/>
    <n v="62395.61"/>
    <n v="49.860000000000007"/>
    <n v="61992.14"/>
    <n v="0"/>
    <n v="0"/>
    <n v="0"/>
    <n v="0"/>
    <n v="0"/>
    <n v="0"/>
    <n v="0"/>
    <n v="0"/>
    <n v="0"/>
    <n v="0"/>
    <n v="0"/>
    <n v="0"/>
    <n v="0"/>
    <n v="61992.14"/>
    <s v="Henderson"/>
    <s v=" "/>
    <s v="N"/>
    <n v="0"/>
  </r>
  <r>
    <x v="0"/>
    <s v="Operations"/>
    <s v="R.10015"/>
    <s v="CAP-GAS SYSTEM WORK"/>
    <s v="R.10015.03"/>
    <s v="GAS DIMP MITIGATION MEASURES"/>
    <s v="R.10015.03.05"/>
    <s v="REGULATOR STATION MITIGATION PROGRAM"/>
    <s v="R.10015.03.05.04"/>
    <x v="746"/>
    <x v="0"/>
    <n v="4022"/>
    <s v="Roque Bamba"/>
    <x v="0"/>
    <s v="REL  SETC  //  OPER"/>
    <s v="1CORP20000"/>
    <x v="0"/>
    <s v="2CORP90000"/>
    <x v="0"/>
    <s v="3CORP93500"/>
    <x v="89"/>
    <s v="1DRIV12000"/>
    <s v="Reliability - Gas"/>
    <s v="2DRIV12300"/>
    <s v="Integrity Management"/>
    <n v="0"/>
    <n v="0"/>
    <n v="0"/>
    <n v="904.52"/>
    <n v="-904.52"/>
    <n v="0"/>
    <n v="0"/>
    <n v="0"/>
    <n v="0"/>
    <n v="0"/>
    <n v="0"/>
    <n v="0"/>
    <n v="0"/>
    <n v="0"/>
    <n v="0"/>
    <n v="0"/>
    <n v="0"/>
    <n v="0"/>
    <n v="-904.52"/>
    <s v="Henderson"/>
    <s v=" "/>
    <s v="N"/>
    <n v="0"/>
  </r>
  <r>
    <x v="0"/>
    <s v="Operations"/>
    <s v="R.10015"/>
    <s v="CAP-GAS SYSTEM WORK"/>
    <s v="R.10015.03"/>
    <s v="GAS DIMP MITIGATION MEASURES"/>
    <s v="R.10015.03.06"/>
    <s v="SEWER CROSS BORE PROGRAM"/>
    <s v="R.10015.03.06.01"/>
    <x v="747"/>
    <x v="0"/>
    <n v="4580"/>
    <s v="David J Landers"/>
    <x v="0"/>
    <s v="REL  SETC  //  OPER"/>
    <s v="1CORP20000"/>
    <x v="0"/>
    <s v="2CORP90000"/>
    <x v="0"/>
    <s v="3CORP93500"/>
    <x v="89"/>
    <s v="1DRIV12000"/>
    <s v="Reliability - Gas"/>
    <s v="2DRIV12300"/>
    <s v="Integrity Management"/>
    <n v="0"/>
    <n v="1089440"/>
    <n v="1006185.82"/>
    <n v="378252.03"/>
    <n v="711187.97"/>
    <n v="0"/>
    <n v="800000"/>
    <n v="-800000"/>
    <n v="0"/>
    <n v="825000"/>
    <n v="-825000"/>
    <n v="0"/>
    <n v="850000"/>
    <n v="-850000"/>
    <n v="0"/>
    <n v="900000"/>
    <n v="-900000"/>
    <n v="900000"/>
    <n v="-2663812.0300000003"/>
    <s v="Henderson"/>
    <s v=" "/>
    <s v="N"/>
    <n v="0"/>
  </r>
  <r>
    <x v="0"/>
    <s v="Operations"/>
    <s v="R.10015"/>
    <s v="CAP-GAS SYSTEM WORK"/>
    <s v="R.10015.03"/>
    <s v="GAS DIMP MITIGATION MEASURES"/>
    <s v="R.10015.03.06"/>
    <s v="SEWER CROSS BORE PROGRAM"/>
    <s v="R.10015.03.06.02"/>
    <x v="748"/>
    <x v="0"/>
    <n v="4580"/>
    <s v="David J Landers"/>
    <x v="0"/>
    <s v="REL  SETC  //  OPER"/>
    <s v="1CORP20000"/>
    <x v="0"/>
    <s v="2CORP90000"/>
    <x v="0"/>
    <s v="3CORP93500"/>
    <x v="89"/>
    <s v="1DRIV12000"/>
    <s v="Reliability - Gas"/>
    <s v="2DRIV12300"/>
    <s v="Integrity Management"/>
    <n v="1353176.7664629836"/>
    <n v="0"/>
    <n v="67815.3"/>
    <n v="275971.83"/>
    <n v="-275971.83"/>
    <n v="1381437.8033554852"/>
    <n v="380000"/>
    <n v="1001437.8033554852"/>
    <n v="1423015.0576312328"/>
    <n v="400000"/>
    <n v="1023015.0576312328"/>
    <n v="1465933.5136578111"/>
    <n v="400000"/>
    <n v="1065933.5136578111"/>
    <n v="1510193.1714352195"/>
    <n v="420000"/>
    <n v="1090193.1714352195"/>
    <n v="420000"/>
    <n v="3904607.7160797482"/>
    <s v="Henderson"/>
    <s v=" "/>
    <s v="N"/>
    <n v="0"/>
  </r>
  <r>
    <x v="0"/>
    <s v="Operations"/>
    <s v="R.10015"/>
    <s v="CAP-GAS SYSTEM WORK"/>
    <s v="R.10015.03"/>
    <s v="GAS DIMP MITIGATION MEASURES"/>
    <s v="R.10015.03.07"/>
    <s v="SHALLOW MAIN &amp; SERVICE REPLACEMENT PROG"/>
    <s v="R.10015.03.07.01"/>
    <x v="749"/>
    <x v="0"/>
    <n v="4580"/>
    <s v="David J Landers"/>
    <x v="0"/>
    <s v="REL  SETC  //  OPER"/>
    <s v="1CORP20000"/>
    <x v="0"/>
    <s v="2CORP90000"/>
    <x v="0"/>
    <s v="3CORP93500"/>
    <x v="89"/>
    <s v="1DRIV12000"/>
    <s v="Reliability - Gas"/>
    <s v="2DRIV12300"/>
    <s v="Integrity Management"/>
    <n v="0"/>
    <n v="0"/>
    <n v="173360.53"/>
    <n v="475667.30000000005"/>
    <n v="-475667.30000000005"/>
    <n v="0"/>
    <n v="500000"/>
    <n v="-500000"/>
    <n v="0"/>
    <n v="500000"/>
    <n v="-500000"/>
    <n v="0"/>
    <n v="550000"/>
    <n v="-550000"/>
    <n v="0"/>
    <n v="600000"/>
    <n v="-600000"/>
    <n v="650000"/>
    <n v="-2625667.2999999998"/>
    <s v="Henderson"/>
    <s v=" "/>
    <s v="N"/>
    <n v="0"/>
  </r>
  <r>
    <x v="0"/>
    <s v="Operations"/>
    <s v="R.10015"/>
    <s v="CAP-GAS SYSTEM WORK"/>
    <s v="R.10015.03"/>
    <s v="GAS DIMP MITIGATION MEASURES"/>
    <s v="R.10015.03.07"/>
    <s v="SHALLOW MAIN &amp; SERVICE REPLACEMENT PROG"/>
    <s v="R.10015.03.07.02"/>
    <x v="750"/>
    <x v="0"/>
    <n v="4580"/>
    <s v="David J Landers"/>
    <x v="0"/>
    <s v="REL  SETC  //  OPER"/>
    <s v="1CORP20000"/>
    <x v="0"/>
    <s v="2CORP90000"/>
    <x v="0"/>
    <s v="3CORP93500"/>
    <x v="89"/>
    <s v="1DRIV12000"/>
    <s v="Reliability - Gas"/>
    <s v="2DRIV12300"/>
    <s v="Integrity Management"/>
    <n v="0"/>
    <n v="0"/>
    <n v="158369.53"/>
    <n v="2728895.61"/>
    <n v="-2728895.61"/>
    <n v="0"/>
    <n v="2000000"/>
    <n v="-2000000"/>
    <n v="0"/>
    <n v="2000000"/>
    <n v="-2000000"/>
    <n v="0"/>
    <n v="2000000"/>
    <n v="-2000000"/>
    <n v="0"/>
    <n v="2000000"/>
    <n v="-2000000"/>
    <n v="2000000"/>
    <n v="-10728895.609999999"/>
    <s v="Henderson"/>
    <s v=" "/>
    <s v="N"/>
    <n v="0"/>
  </r>
  <r>
    <x v="0"/>
    <s v="Operations"/>
    <s v="R.10015"/>
    <s v="CAP-GAS SYSTEM WORK"/>
    <s v="R.10015.03"/>
    <s v="GAS DIMP MITIGATION MEASURES"/>
    <s v="R.10015.03.07"/>
    <s v="SHALLOW MAIN &amp; SERVICE REPLACEMENT PROG"/>
    <s v="R.10015.03.07.03"/>
    <x v="751"/>
    <x v="0"/>
    <n v="4580"/>
    <s v="David J Landers"/>
    <x v="0"/>
    <s v="REL  SETC  //  OPER"/>
    <s v="1CORP20000"/>
    <x v="0"/>
    <s v="2CORP90000"/>
    <x v="0"/>
    <s v="3CORP93500"/>
    <x v="89"/>
    <s v="1DRIV12000"/>
    <s v="Reliability - Gas"/>
    <s v="2DRIV12300"/>
    <s v="Integrity Management"/>
    <n v="0"/>
    <n v="0"/>
    <n v="38568.35"/>
    <n v="88540.479999999996"/>
    <n v="-88540.479999999996"/>
    <n v="0"/>
    <n v="255000"/>
    <n v="-255000"/>
    <n v="0"/>
    <n v="255000"/>
    <n v="-255000"/>
    <n v="0"/>
    <n v="255000"/>
    <n v="-255000"/>
    <n v="0"/>
    <n v="255000"/>
    <n v="-255000"/>
    <n v="255000"/>
    <n v="-1108540.48"/>
    <s v="Henderson"/>
    <s v=" "/>
    <s v="N"/>
    <n v="0"/>
  </r>
  <r>
    <x v="0"/>
    <s v="Operations"/>
    <s v="R.10015"/>
    <s v="CAP-GAS SYSTEM WORK"/>
    <s v="R.10015.03"/>
    <s v="GAS DIMP MITIGATION MEASURES"/>
    <s v="R.10015.03.07"/>
    <s v="SHALLOW MAIN &amp; SERVICE REPLACEMENT PROG"/>
    <s v="R.10015.03.07.04"/>
    <x v="752"/>
    <x v="0"/>
    <n v="4580"/>
    <s v="David J Landers"/>
    <x v="1"/>
    <s v="REL  SETC  //  OPER"/>
    <s v="1CORP20000"/>
    <x v="0"/>
    <s v="2CORP90000"/>
    <x v="0"/>
    <s v="3CORP93500"/>
    <x v="89"/>
    <s v="1DRIV12000"/>
    <s v="Reliability - Gas"/>
    <s v="2DRIV12300"/>
    <s v="Integrity Management"/>
    <n v="0"/>
    <n v="398"/>
    <n v="0"/>
    <n v="0"/>
    <n v="398"/>
    <n v="0"/>
    <n v="0"/>
    <n v="0"/>
    <n v="0"/>
    <n v="0"/>
    <n v="0"/>
    <n v="0"/>
    <n v="0"/>
    <n v="0"/>
    <n v="0"/>
    <n v="0"/>
    <n v="0"/>
    <n v="0"/>
    <n v="398"/>
    <n v="0"/>
    <s v=" "/>
    <s v="N"/>
    <n v="0"/>
  </r>
  <r>
    <x v="0"/>
    <s v="Operations"/>
    <s v="R.10015"/>
    <s v="CAP-GAS SYSTEM WORK"/>
    <s v="R.10015.03"/>
    <s v="GAS DIMP MITIGATION MEASURES"/>
    <s v="R.10015.03.07"/>
    <s v="SHALLOW MAIN &amp; SERVICE REPLACEMENT PROG"/>
    <s v="R.10015.03.07.05"/>
    <x v="753"/>
    <x v="0"/>
    <n v="4580"/>
    <s v="David J Landers"/>
    <x v="1"/>
    <s v="REL  SETC  //  INIT"/>
    <s v="1CORP20000"/>
    <x v="0"/>
    <s v="2CORP90000"/>
    <x v="0"/>
    <s v="3CORP93500"/>
    <x v="89"/>
    <s v="1DRIV12000"/>
    <s v="Reliability - Gas"/>
    <s v="2DRIV12300"/>
    <s v="Integrity Management"/>
    <n v="0"/>
    <n v="0"/>
    <n v="0"/>
    <n v="0"/>
    <n v="0"/>
    <n v="0"/>
    <n v="0"/>
    <n v="0"/>
    <n v="0"/>
    <n v="0"/>
    <n v="0"/>
    <n v="0"/>
    <n v="0"/>
    <n v="0"/>
    <n v="0"/>
    <n v="0"/>
    <n v="0"/>
    <n v="0"/>
    <n v="0"/>
    <n v="0"/>
    <s v=" "/>
    <s v="N"/>
    <n v="0"/>
  </r>
  <r>
    <x v="0"/>
    <s v="Operations"/>
    <s v="R.10015"/>
    <s v="CAP-GAS SYSTEM WORK"/>
    <s v="R.10015.03"/>
    <s v="GAS DIMP MITIGATION MEASURES"/>
    <s v="R.10015.03.08"/>
    <s v="TRAFFIC PROTECTION ENHANCEMENT PROGRAM"/>
    <s v="R.10015.03.08.01"/>
    <x v="754"/>
    <x v="0"/>
    <n v="4580"/>
    <s v="David J Landers"/>
    <x v="0"/>
    <s v="REL  SETC  //  OPER"/>
    <s v="1CORP20000"/>
    <x v="0"/>
    <s v="2CORP90000"/>
    <x v="0"/>
    <s v="3CORP93500"/>
    <x v="89"/>
    <s v="1DRIV12000"/>
    <s v="Reliability - Gas"/>
    <s v="2DRIV12300"/>
    <s v="Integrity Management"/>
    <n v="0"/>
    <n v="0"/>
    <n v="6225.46"/>
    <n v="69408.09"/>
    <n v="-69408.09"/>
    <n v="0"/>
    <n v="250000"/>
    <n v="-250000"/>
    <n v="0"/>
    <n v="150000"/>
    <n v="-150000"/>
    <n v="0"/>
    <n v="150000"/>
    <n v="-150000"/>
    <n v="0"/>
    <n v="150000"/>
    <n v="-150000"/>
    <n v="150000"/>
    <n v="-769408.09"/>
    <s v="Henderson"/>
    <s v=" "/>
    <s v="N"/>
    <n v="0"/>
  </r>
  <r>
    <x v="0"/>
    <s v="Operations"/>
    <s v="R.10015"/>
    <s v="CAP-GAS SYSTEM WORK"/>
    <s v="R.10015.03"/>
    <s v="GAS DIMP MITIGATION MEASURES"/>
    <s v="R.10015.03.09"/>
    <s v="UNMAINTAINABLE FACILITIES PROGRAM"/>
    <s v="R.10015.03.09.01"/>
    <x v="755"/>
    <x v="0"/>
    <n v="4580"/>
    <s v="David J Landers"/>
    <x v="0"/>
    <s v="REL  SETC  //  OPER"/>
    <s v="1CORP20000"/>
    <x v="0"/>
    <s v="2CORP90000"/>
    <x v="0"/>
    <s v="3CORP93500"/>
    <x v="89"/>
    <s v="1DRIV12000"/>
    <s v="Reliability - Gas"/>
    <s v="2DRIV12300"/>
    <s v="Integrity Management"/>
    <n v="2182192.6800000002"/>
    <n v="1756831"/>
    <n v="1752229.95"/>
    <n v="4612085.0203999998"/>
    <n v="-2855254.0203999998"/>
    <n v="2225111.2640707977"/>
    <n v="2225111.2640707977"/>
    <n v="0"/>
    <n v="2297260.7830088502"/>
    <n v="2297260.7830088502"/>
    <n v="0"/>
    <n v="2366430.5161061953"/>
    <n v="2366430.5161061953"/>
    <n v="0"/>
    <n v="2293452.7433628323"/>
    <n v="2293452.7433628323"/>
    <n v="0"/>
    <n v="2300000"/>
    <n v="-2855254.0203999998"/>
    <s v="Henderson"/>
    <s v=" CAK increase was estimate for worst case greenwood findings.  Removed extra funding until initial work began and impact known.  Original plan was $9.1M.  Proposed plan was $17M which was reduced back to original"/>
    <s v="N"/>
    <n v="0"/>
  </r>
  <r>
    <x v="0"/>
    <s v="Operations"/>
    <s v="R.10015"/>
    <s v="CAP-GAS SYSTEM WORK"/>
    <s v="R.10015.03"/>
    <s v="GAS DIMP MITIGATION MEASURES"/>
    <s v="R.10015.03.09"/>
    <s v="UNMAINTAINABLE FACILITIES PROGRAM"/>
    <s v="R.10015.03.09.02"/>
    <x v="756"/>
    <x v="0"/>
    <n v="3037"/>
    <s v="Loretta Jo Baggenstos"/>
    <x v="0"/>
    <s v="REL  SETC  //  OPER"/>
    <s v="1CORP20000"/>
    <x v="0"/>
    <s v="2CORP90000"/>
    <x v="0"/>
    <s v="3CORP93500"/>
    <x v="89"/>
    <s v="1DRIV12000"/>
    <s v="Reliability - Gas"/>
    <s v="2DRIV12300"/>
    <s v="Integrity Management"/>
    <n v="0"/>
    <n v="0"/>
    <n v="0"/>
    <n v="0"/>
    <n v="0"/>
    <n v="0"/>
    <n v="0"/>
    <n v="0"/>
    <n v="0"/>
    <n v="0"/>
    <n v="0"/>
    <n v="0"/>
    <n v="0"/>
    <n v="0"/>
    <n v="0"/>
    <n v="0"/>
    <n v="0"/>
    <n v="0"/>
    <n v="0"/>
    <s v="Henderson"/>
    <s v=" "/>
    <s v="N"/>
    <n v="0"/>
  </r>
  <r>
    <x v="0"/>
    <s v="Operations"/>
    <s v="R.10015"/>
    <s v="CAP-GAS SYSTEM WORK"/>
    <s v="R.10015.03"/>
    <s v="GAS DIMP MITIGATION MEASURES"/>
    <s v="R.10015.03.09"/>
    <s v="UNMAINTAINABLE FACILITIES PROGRAM"/>
    <s v="R.10015.03.09.03"/>
    <x v="757"/>
    <x v="0"/>
    <n v="4022"/>
    <s v="Roque Bamba"/>
    <x v="0"/>
    <s v="REL  SETC  //  OPER"/>
    <s v="1CORP20000"/>
    <x v="0"/>
    <s v="2CORP90000"/>
    <x v="0"/>
    <s v="3CORP93500"/>
    <x v="89"/>
    <s v="1DRIV12000"/>
    <s v="Reliability - Gas"/>
    <s v="2DRIV12300"/>
    <s v="Integrity Management"/>
    <n v="0"/>
    <n v="1819874"/>
    <n v="2121000.85"/>
    <n v="2359368.0600195001"/>
    <n v="-539494.06001950009"/>
    <n v="0"/>
    <n v="2200000"/>
    <n v="-2200000"/>
    <n v="0"/>
    <n v="2200000"/>
    <n v="-2200000"/>
    <n v="0"/>
    <n v="2200000"/>
    <n v="-2200000"/>
    <n v="0"/>
    <n v="2000000"/>
    <n v="-2000000"/>
    <n v="1800000"/>
    <n v="-9139494.0600195006"/>
    <s v="Henderson"/>
    <s v=" "/>
    <s v="N"/>
    <n v="0"/>
  </r>
  <r>
    <x v="0"/>
    <s v="Operations"/>
    <s v="R.10015"/>
    <s v="CAP-GAS SYSTEM WORK"/>
    <s v="R.10015.03"/>
    <s v="GAS DIMP MITIGATION MEASURES"/>
    <s v="R.10015.03.09"/>
    <s v="UNMAINTAINABLE FACILITIES PROGRAM"/>
    <s v="R.10015.03.09.04"/>
    <x v="758"/>
    <x v="0"/>
    <n v="4580"/>
    <s v="David J Landers"/>
    <x v="0"/>
    <s v="REL  SETC  //  OPER"/>
    <s v="1CORP20000"/>
    <x v="0"/>
    <s v="2CORP90000"/>
    <x v="0"/>
    <s v="3CORP93500"/>
    <x v="89"/>
    <s v="1DRIV12000"/>
    <s v="Reliability - Gas"/>
    <s v="2DRIV12300"/>
    <s v="Integrity Management"/>
    <n v="3610439.8947109575"/>
    <n v="2906656"/>
    <n v="2776621"/>
    <n v="0"/>
    <n v="2906656"/>
    <n v="3685843.7721580188"/>
    <n v="0"/>
    <n v="3685843.7721580188"/>
    <n v="3796776.9342326773"/>
    <n v="0"/>
    <n v="3796776.9342326773"/>
    <n v="3911288.5854065185"/>
    <n v="0"/>
    <n v="3911288.5854065185"/>
    <n v="4029378.7256795424"/>
    <n v="0"/>
    <n v="4029378.7256795424"/>
    <n v="0"/>
    <n v="18329944.017476756"/>
    <s v="Henderson"/>
    <s v=" "/>
    <s v="N"/>
    <n v="0"/>
  </r>
  <r>
    <x v="0"/>
    <s v="Operations"/>
    <s v="R.10015"/>
    <s v="CAP-GAS SYSTEM WORK"/>
    <s v="R.10015.03"/>
    <s v="GAS DIMP MITIGATION MEASURES"/>
    <s v="R.10015.03.09"/>
    <s v="UNMAINTAINABLE FACILITIES PROGRAM"/>
    <s v="R.10015.03.09.05"/>
    <x v="759"/>
    <x v="0"/>
    <n v="3037"/>
    <s v="Loretta Jo Baggenstos"/>
    <x v="0"/>
    <s v="REL  SETC  //  OPER"/>
    <s v="1CORP20000"/>
    <x v="0"/>
    <s v="2CORP90000"/>
    <x v="0"/>
    <s v="3CORP93500"/>
    <x v="89"/>
    <s v="1DRIV12000"/>
    <s v="Reliability - Gas"/>
    <s v="2DRIV12300"/>
    <s v="Integrity Management"/>
    <n v="843989.69697659195"/>
    <n v="679476"/>
    <n v="968657.65"/>
    <n v="551851.55332000006"/>
    <n v="127624.44667999994"/>
    <n v="861616.3844532714"/>
    <n v="206000"/>
    <n v="655616.3844532714"/>
    <n v="887548.52806302998"/>
    <n v="206000"/>
    <n v="681548.52806302998"/>
    <n v="914317.1924343938"/>
    <n v="206000"/>
    <n v="708317.1924343938"/>
    <n v="941922.37756736251"/>
    <n v="206000"/>
    <n v="735922.37756736251"/>
    <n v="206000"/>
    <n v="2909028.9291980579"/>
    <s v="Henderson"/>
    <s v=" "/>
    <s v="N"/>
    <n v="0"/>
  </r>
  <r>
    <x v="0"/>
    <s v="Operations"/>
    <s v="R.10015"/>
    <s v="CAP-GAS SYSTEM WORK"/>
    <s v="R.10015.03"/>
    <s v="GAS DIMP MITIGATION MEASURES"/>
    <s v="R.10015.03.09"/>
    <s v="UNMAINTAINABLE FACILITIES PROGRAM"/>
    <s v="R.10015.03.09.06"/>
    <x v="760"/>
    <x v="0"/>
    <n v="4580"/>
    <s v="David J Landers"/>
    <x v="0"/>
    <s v="REL  SETC  //  OPER"/>
    <s v="1CORP20000"/>
    <x v="0"/>
    <s v="2CORP90000"/>
    <x v="0"/>
    <s v="3CORP93500"/>
    <x v="89"/>
    <s v="1DRIV12000"/>
    <s v="Reliability - Gas"/>
    <s v="2DRIV12300"/>
    <s v="Integrity Management"/>
    <n v="2774250"/>
    <n v="413608"/>
    <n v="440529.09"/>
    <n v="572032.17999999993"/>
    <n v="-158424.17999999993"/>
    <n v="2832190.0884955763"/>
    <n v="500000"/>
    <n v="2332190.0884955763"/>
    <n v="2917430.7610619473"/>
    <n v="500000"/>
    <n v="2417430.7610619473"/>
    <n v="3005421.1327433633"/>
    <n v="500000"/>
    <n v="2505421.1327433633"/>
    <n v="3096161.2035398236"/>
    <n v="500000"/>
    <n v="2596161.2035398236"/>
    <n v="500000"/>
    <n v="9692779.0058407113"/>
    <s v="Henderson"/>
    <s v=" "/>
    <s v="N"/>
    <n v="0"/>
  </r>
  <r>
    <x v="0"/>
    <s v="Operations"/>
    <s v="R.10015"/>
    <s v="CAP-GAS SYSTEM WORK"/>
    <s v="R.10015.03"/>
    <s v="GAS DIMP MITIGATION MEASURES"/>
    <s v="R.10015.03.09"/>
    <s v="UNMAINTAINABLE FACILITIES PROGRAM"/>
    <s v="R.10015.03.09.07"/>
    <x v="761"/>
    <x v="0"/>
    <n v="4022"/>
    <s v="Roque Bamba"/>
    <x v="0"/>
    <s v="REL  SETC  //  OPER"/>
    <s v="1CORP20000"/>
    <x v="0"/>
    <s v="2CORP90000"/>
    <x v="0"/>
    <s v="3CORP93500"/>
    <x v="89"/>
    <s v="1DRIV12000"/>
    <s v="Reliability - Gas"/>
    <s v="2DRIV12300"/>
    <s v="Integrity Management"/>
    <n v="77062.5"/>
    <n v="0"/>
    <n v="335.18"/>
    <n v="349.23"/>
    <n v="-349.23"/>
    <n v="78671.94690265489"/>
    <n v="75000"/>
    <n v="3671.9469026548904"/>
    <n v="81039.743362831883"/>
    <n v="75000"/>
    <n v="6039.7433628318831"/>
    <n v="83483.920353982321"/>
    <n v="75000"/>
    <n v="8483.9203539823211"/>
    <n v="86004.477876106219"/>
    <n v="75000"/>
    <n v="11004.477876106219"/>
    <n v="75000"/>
    <n v="28850.858495575314"/>
    <s v="Henderson"/>
    <s v=" "/>
    <s v="N"/>
    <n v="0"/>
  </r>
  <r>
    <x v="0"/>
    <s v="Operations"/>
    <s v="R.10015"/>
    <s v="CAP-GAS SYSTEM WORK"/>
    <s v="R.10015.03"/>
    <s v="GAS DIMP MITIGATION MEASURES"/>
    <s v="R.10015.03.09"/>
    <s v="UNMAINTAINABLE FACILITIES PROGRAM"/>
    <s v="R.10015.03.09.08"/>
    <x v="762"/>
    <x v="0"/>
    <n v="3037"/>
    <s v="Loretta Jo Baggenstos"/>
    <x v="0"/>
    <s v="REL  SETC  //  OPER"/>
    <s v="1CORP20000"/>
    <x v="0"/>
    <s v="2CORP90000"/>
    <x v="0"/>
    <s v="3CORP93500"/>
    <x v="89"/>
    <s v="1DRIV12000"/>
    <s v="Reliability - Gas"/>
    <s v="2DRIV12300"/>
    <s v="Integrity Management"/>
    <n v="0"/>
    <n v="0"/>
    <n v="0"/>
    <n v="119.11"/>
    <n v="-119.11"/>
    <n v="0"/>
    <n v="100000"/>
    <n v="-100000"/>
    <n v="0"/>
    <n v="0"/>
    <n v="0"/>
    <n v="0"/>
    <n v="0"/>
    <n v="0"/>
    <n v="0"/>
    <n v="0"/>
    <n v="0"/>
    <n v="0"/>
    <n v="-100119.11"/>
    <s v="Henderson"/>
    <s v=" "/>
    <s v="N"/>
    <n v="0"/>
  </r>
  <r>
    <x v="0"/>
    <s v="Operations"/>
    <s v="R.10015"/>
    <s v="CAP-GAS SYSTEM WORK"/>
    <s v="R.10015.03"/>
    <s v="GAS DIMP MITIGATION MEASURES"/>
    <s v="R.10015.03.09"/>
    <s v="UNMAINTAINABLE FACILITIES PROGRAM"/>
    <s v="R.10015.03.09.09"/>
    <x v="763"/>
    <x v="0"/>
    <n v="4580"/>
    <s v="David J Landers"/>
    <x v="1"/>
    <s v="REL  SETC  //  OPER"/>
    <s v="1CORP20000"/>
    <x v="0"/>
    <s v="2CORP90000"/>
    <x v="0"/>
    <s v="3CORP93500"/>
    <x v="89"/>
    <s v="1DRIV12000"/>
    <s v="Reliability - Gas"/>
    <s v="2DRIV12300"/>
    <s v="Integrity Management"/>
    <n v="0"/>
    <n v="0"/>
    <n v="0"/>
    <n v="0"/>
    <n v="0"/>
    <n v="0"/>
    <n v="0"/>
    <n v="0"/>
    <n v="0"/>
    <n v="0"/>
    <n v="0"/>
    <n v="0"/>
    <n v="0"/>
    <n v="0"/>
    <n v="0"/>
    <n v="0"/>
    <n v="0"/>
    <n v="0"/>
    <n v="0"/>
    <n v="0"/>
    <s v=" "/>
    <s v="N"/>
    <n v="0"/>
  </r>
  <r>
    <x v="0"/>
    <s v="Operations"/>
    <s v="R.10015"/>
    <s v="CAP-GAS SYSTEM WORK"/>
    <s v="R.10015.03"/>
    <s v="GAS DIMP MITIGATION MEASURES"/>
    <s v="R.10015.03.10"/>
    <s v="WRAPPED STL IN CASING PROGRAM"/>
    <s v="R.10015.03.10.01"/>
    <x v="764"/>
    <x v="0"/>
    <n v="4580"/>
    <s v="David J Landers"/>
    <x v="0"/>
    <s v="REL  SETC  //  OPER"/>
    <s v="1CORP20000"/>
    <x v="0"/>
    <s v="2CORP90000"/>
    <x v="0"/>
    <s v="3CORP93500"/>
    <x v="89"/>
    <s v="1DRIV12000"/>
    <s v="Reliability - Gas"/>
    <s v="2DRIV12300"/>
    <s v="Integrity Management"/>
    <n v="0"/>
    <n v="0"/>
    <n v="1191.47"/>
    <n v="1310.58"/>
    <n v="-1310.58"/>
    <n v="0"/>
    <n v="0"/>
    <n v="0"/>
    <n v="0"/>
    <n v="0"/>
    <n v="0"/>
    <n v="0"/>
    <n v="0"/>
    <n v="0"/>
    <n v="0"/>
    <n v="0"/>
    <n v="0"/>
    <n v="0"/>
    <n v="-1310.58"/>
    <s v="Henderson"/>
    <s v=" "/>
    <s v="N"/>
    <n v="0"/>
  </r>
  <r>
    <x v="0"/>
    <s v="Operations"/>
    <s v="R.10015"/>
    <s v="CAP-GAS SYSTEM WORK"/>
    <s v="R.10015.03"/>
    <s v="GAS DIMP MITIGATION MEASURES"/>
    <s v="R.10015.03.11"/>
    <s v="Guard Posts"/>
    <s v="R.10015.03.11.01"/>
    <x v="765"/>
    <x v="0"/>
    <n v="4580"/>
    <s v="David J Landers"/>
    <x v="0"/>
    <s v="REL  SETC  //  INIT"/>
    <s v="1CORP20000"/>
    <x v="0"/>
    <s v="2CORP90000"/>
    <x v="0"/>
    <s v="3CORP93500"/>
    <x v="89"/>
    <s v="1DRIV12000"/>
    <s v="Reliability - Gas"/>
    <s v="2DRIV12300"/>
    <s v="Integrity Management"/>
    <n v="0"/>
    <n v="0"/>
    <n v="12385.75"/>
    <n v="141510.60999999999"/>
    <n v="-141510.60999999999"/>
    <n v="0"/>
    <n v="150000"/>
    <n v="-150000"/>
    <n v="0"/>
    <n v="150000"/>
    <n v="-150000"/>
    <n v="0"/>
    <n v="150000"/>
    <n v="-150000"/>
    <n v="0"/>
    <n v="150000"/>
    <n v="-150000"/>
    <n v="150000"/>
    <n v="-741510.61"/>
    <s v="Henderson"/>
    <s v=" "/>
    <s v="N"/>
    <n v="0"/>
  </r>
  <r>
    <x v="0"/>
    <s v="Operations"/>
    <s v="R.10015"/>
    <s v="CAP-GAS SYSTEM WORK"/>
    <s v="R.10015.04"/>
    <s v="GAS EMERGENCY RESPONSE"/>
    <s v="R.10015.04.01"/>
    <s v="LEAK REPAIR"/>
    <s v="R.10015.04.01.01"/>
    <x v="766"/>
    <x v="0"/>
    <n v="3083"/>
    <s v="John H Klippert"/>
    <x v="0"/>
    <s v="REL  SETC  //  OPER"/>
    <s v="1CORP20000"/>
    <x v="0"/>
    <s v="2CORP90000"/>
    <x v="0"/>
    <s v="3CORP92000"/>
    <x v="93"/>
    <s v="1DRIV17000"/>
    <s v="Emergency Repair - Gas"/>
    <s v="2DRIV17000"/>
    <s v="Leaks"/>
    <n v="140000"/>
    <n v="0"/>
    <n v="0"/>
    <n v="0"/>
    <n v="0"/>
    <n v="142923.89380530978"/>
    <n v="0"/>
    <n v="142923.89380530978"/>
    <n v="147225.48672566374"/>
    <n v="0"/>
    <n v="147225.48672566374"/>
    <n v="151665.84070796461"/>
    <n v="0"/>
    <n v="151665.84070796461"/>
    <n v="156244.95575221238"/>
    <n v="0"/>
    <n v="156244.95575221238"/>
    <n v="0"/>
    <n v="598060.17699115048"/>
    <s v="Henderson"/>
    <s v="Added to Leak Repair Main &amp; Service "/>
    <s v="N"/>
    <n v="0"/>
  </r>
  <r>
    <x v="0"/>
    <s v="Operations"/>
    <s v="R.10015"/>
    <s v="CAP-GAS SYSTEM WORK"/>
    <s v="R.10015.04"/>
    <s v="GAS EMERGENCY RESPONSE"/>
    <s v="R.10015.04.01"/>
    <s v="LEAK REPAIR"/>
    <s v="R.10015.04.01.02"/>
    <x v="767"/>
    <x v="0"/>
    <n v="3083"/>
    <s v="John H Klippert"/>
    <x v="0"/>
    <s v="REL  SETC  //  OPER"/>
    <s v="1CORP20000"/>
    <x v="0"/>
    <s v="2CORP90000"/>
    <x v="0"/>
    <s v="3CORP92000"/>
    <x v="93"/>
    <s v="1DRIV17000"/>
    <s v="Emergency Repair - Gas"/>
    <s v="2DRIV17000"/>
    <s v="Leaks"/>
    <n v="1335360.1729206799"/>
    <n v="1755360"/>
    <n v="736518.41"/>
    <n v="2483946.7323877001"/>
    <n v="-728586.73238770012"/>
    <n v="1363249.1110453918"/>
    <n v="1500000"/>
    <n v="-136750.88895460824"/>
    <n v="1404278.9386593795"/>
    <n v="1500000"/>
    <n v="-95721.061340620508"/>
    <n v="1446632.3090996246"/>
    <n v="1500000"/>
    <n v="-53367.690900375368"/>
    <n v="1490309.2223661272"/>
    <n v="1300000"/>
    <n v="190309.22236612719"/>
    <n v="1300000"/>
    <n v="-824117.15121717704"/>
    <s v="Henderson"/>
    <s v="Includes Historical C leaks "/>
    <s v="N"/>
    <n v="0"/>
  </r>
  <r>
    <x v="0"/>
    <s v="Operations"/>
    <s v="R.10015"/>
    <s v="CAP-GAS SYSTEM WORK"/>
    <s v="R.10015.04"/>
    <s v="GAS EMERGENCY RESPONSE"/>
    <s v="R.10015.04.01"/>
    <s v="LEAK REPAIR"/>
    <s v="R.10015.04.01.03"/>
    <x v="768"/>
    <x v="0"/>
    <n v="3083"/>
    <s v="John H Klippert"/>
    <x v="0"/>
    <s v="REL  SETC  //  OPER"/>
    <s v="1CORP20000"/>
    <x v="0"/>
    <s v="2CORP90000"/>
    <x v="0"/>
    <s v="3CORP92000"/>
    <x v="93"/>
    <s v="1DRIV17000"/>
    <s v="Emergency Repair - Gas"/>
    <s v="2DRIV17000"/>
    <s v="Leaks"/>
    <n v="-27762.158487137589"/>
    <n v="419988"/>
    <n v="114924.72"/>
    <n v="453166.86928500014"/>
    <n v="-33178.869285000139"/>
    <n v="-28341.969938726816"/>
    <n v="1200000"/>
    <n v="-1228341.9699387269"/>
    <n v="32116.048352353046"/>
    <n v="1200000"/>
    <n v="-1167883.951647647"/>
    <n v="82370.960130649662"/>
    <n v="1200000"/>
    <n v="-1117629.0398693504"/>
    <n v="229863.41308830414"/>
    <n v="1100000"/>
    <n v="-870136.58691169589"/>
    <n v="1100000"/>
    <n v="-4417170.4176524207"/>
    <s v="Henderson"/>
    <s v="Includes Historical C leaks "/>
    <s v="N"/>
    <n v="0"/>
  </r>
  <r>
    <x v="0"/>
    <s v="Operations"/>
    <s v="R.10015"/>
    <s v="CAP-GAS SYSTEM WORK"/>
    <s v="R.10015.04"/>
    <s v="GAS EMERGENCY RESPONSE"/>
    <s v="R.10015.04.01"/>
    <s v="LEAK REPAIR"/>
    <s v="R.10015.04.01.04"/>
    <x v="769"/>
    <x v="0"/>
    <n v="3083"/>
    <s v="John H Klippert"/>
    <x v="0"/>
    <s v="REL  SETC  //  OPER"/>
    <s v="1CORP20000"/>
    <x v="0"/>
    <s v="2CORP90000"/>
    <x v="0"/>
    <s v="3CORP92000"/>
    <x v="93"/>
    <s v="1DRIV17000"/>
    <s v="Emergency Repair - Gas"/>
    <s v="2DRIV17000"/>
    <s v="Leaks"/>
    <n v="1816337.4375"/>
    <n v="329659"/>
    <n v="43442.34"/>
    <n v="240805.02901150001"/>
    <n v="88853.97098849999"/>
    <n v="1854271.5645132749"/>
    <n v="350000"/>
    <n v="1504271.5645132749"/>
    <n v="1910079.7378141596"/>
    <n v="350000"/>
    <n v="1560079.7378141596"/>
    <n v="1967688.1747699119"/>
    <n v="350000"/>
    <n v="1617688.1747699119"/>
    <n v="2027096.8753805314"/>
    <n v="350000"/>
    <n v="1677096.8753805314"/>
    <n v="350000"/>
    <n v="6447990.3234663783"/>
    <s v="Henderson"/>
    <s v=" "/>
    <s v="N"/>
    <n v="0"/>
  </r>
  <r>
    <x v="0"/>
    <s v="Operations"/>
    <s v="R.10015"/>
    <s v="CAP-GAS SYSTEM WORK"/>
    <s v="R.10015.04"/>
    <s v="GAS EMERGENCY RESPONSE"/>
    <s v="R.10015.04.01"/>
    <s v="LEAK REPAIR"/>
    <s v="R.10015.04.01.05"/>
    <x v="770"/>
    <x v="0"/>
    <n v="3083"/>
    <s v="John H Klippert"/>
    <x v="0"/>
    <s v="REL  SETC  //  OPER"/>
    <s v="1CORP20000"/>
    <x v="0"/>
    <s v="2CORP90000"/>
    <x v="0"/>
    <s v="3CORP92000"/>
    <x v="93"/>
    <s v="1DRIV17000"/>
    <s v="Emergency Repair - Gas"/>
    <s v="2DRIV17000"/>
    <s v="Leaks"/>
    <n v="3855462.5625"/>
    <n v="1563470"/>
    <n v="432297.92"/>
    <n v="1981971.6598495001"/>
    <n v="-418501.65984950005"/>
    <n v="3935983.7275221245"/>
    <n v="1350000"/>
    <n v="2585983.7275221245"/>
    <n v="4054445.3736902666"/>
    <n v="1350000"/>
    <n v="2704445.3736902666"/>
    <n v="4176728.3632831872"/>
    <n v="1350000"/>
    <n v="2826728.3632831872"/>
    <n v="4302832.6963008856"/>
    <n v="1350000"/>
    <n v="2952832.6963008856"/>
    <n v="1350000"/>
    <n v="10651488.500946963"/>
    <s v="Henderson"/>
    <s v=" "/>
    <s v="N"/>
    <n v="0"/>
  </r>
  <r>
    <x v="0"/>
    <s v="Operations"/>
    <s v="R.10015"/>
    <s v="CAP-GAS SYSTEM WORK"/>
    <s v="R.10015.04"/>
    <s v="GAS EMERGENCY RESPONSE"/>
    <s v="R.10015.04.01"/>
    <s v="LEAK REPAIR"/>
    <s v="R.10015.04.01.06"/>
    <x v="771"/>
    <x v="0"/>
    <n v="3083"/>
    <s v="John H Klippert"/>
    <x v="0"/>
    <s v="REL  SETC  //  OPER"/>
    <s v="1CORP20000"/>
    <x v="0"/>
    <s v="2CORP90000"/>
    <x v="0"/>
    <s v="3CORP92000"/>
    <x v="93"/>
    <s v="1DRIV17000"/>
    <s v="Emergency Repair - Gas"/>
    <s v="2DRIV17000"/>
    <s v="Leaks"/>
    <n v="0"/>
    <n v="269727"/>
    <n v="65817.460000000006"/>
    <n v="270963.74760000006"/>
    <n v="-1236.7476000000606"/>
    <n v="0"/>
    <n v="275000"/>
    <n v="-275000"/>
    <n v="0"/>
    <n v="280000"/>
    <n v="-280000"/>
    <n v="0"/>
    <n v="280000"/>
    <n v="-280000"/>
    <n v="0"/>
    <n v="280000"/>
    <n v="-280000"/>
    <n v="280000"/>
    <n v="-1116236.7476000001"/>
    <s v="Henderson"/>
    <s v=" "/>
    <s v="N"/>
    <n v="0"/>
  </r>
  <r>
    <x v="0"/>
    <s v="Operations"/>
    <s v="R.10015"/>
    <s v="CAP-GAS SYSTEM WORK"/>
    <s v="R.10015.04"/>
    <s v="GAS EMERGENCY RESPONSE"/>
    <s v="R.10015.04.01"/>
    <s v="LEAK REPAIR"/>
    <s v="R.10015.04.01.07"/>
    <x v="772"/>
    <x v="0"/>
    <n v="3083"/>
    <s v="John H Klippert"/>
    <x v="0"/>
    <s v="REL  SETC  //  OPER"/>
    <s v="1CORP20000"/>
    <x v="0"/>
    <s v="2CORP90000"/>
    <x v="0"/>
    <s v="3CORP92000"/>
    <x v="93"/>
    <s v="1DRIV17000"/>
    <s v="Emergency Repair - Gas"/>
    <s v="2DRIV17000"/>
    <s v="Leaks"/>
    <n v="0"/>
    <n v="34735"/>
    <n v="36179.699999999997"/>
    <n v="61438.451799500006"/>
    <n v="-26703.451799500006"/>
    <n v="0"/>
    <n v="40000"/>
    <n v="-40000"/>
    <n v="0"/>
    <n v="42000"/>
    <n v="-42000"/>
    <n v="0"/>
    <n v="42000"/>
    <n v="-42000"/>
    <n v="0"/>
    <n v="42000"/>
    <n v="-42000"/>
    <n v="42000"/>
    <n v="-192703.45179950001"/>
    <s v="Henderson"/>
    <s v=" "/>
    <s v="N"/>
    <n v="0"/>
  </r>
  <r>
    <x v="0"/>
    <s v="Operations"/>
    <s v="R.10015"/>
    <s v="CAP-GAS SYSTEM WORK"/>
    <s v="R.10015.04"/>
    <s v="GAS EMERGENCY RESPONSE"/>
    <s v="R.10015.04.01"/>
    <s v="LEAK REPAIR"/>
    <s v="R.10015.04.01.08"/>
    <x v="773"/>
    <x v="0"/>
    <n v="3083"/>
    <s v="John H Klippert"/>
    <x v="0"/>
    <s v="REL  SETC  //  OPER"/>
    <s v="1CORP20000"/>
    <x v="0"/>
    <s v="2CORP90000"/>
    <x v="0"/>
    <s v="3CORP92000"/>
    <x v="93"/>
    <s v="1DRIV17000"/>
    <s v="Emergency Repair - Gas"/>
    <s v="2DRIV17000"/>
    <s v="Leaks"/>
    <n v="0"/>
    <n v="187457"/>
    <n v="72455.289999999994"/>
    <n v="206812.52298950002"/>
    <n v="-19355.522989500023"/>
    <n v="0"/>
    <n v="116000"/>
    <n v="-116000"/>
    <n v="0"/>
    <n v="116000"/>
    <n v="-116000"/>
    <n v="0"/>
    <n v="116000"/>
    <n v="-116000"/>
    <n v="0"/>
    <n v="116000"/>
    <n v="-116000"/>
    <n v="116000"/>
    <n v="-483355.52298950002"/>
    <s v="Henderson"/>
    <s v=" "/>
    <s v="N"/>
    <n v="0"/>
  </r>
  <r>
    <x v="0"/>
    <s v="Operations"/>
    <s v="R.10015"/>
    <s v="CAP-GAS SYSTEM WORK"/>
    <s v="R.10015.04"/>
    <s v="GAS EMERGENCY RESPONSE"/>
    <s v="R.10015.04.01"/>
    <s v="LEAK REPAIR"/>
    <s v="R.10015.04.01.09"/>
    <x v="774"/>
    <x v="0"/>
    <n v="3083"/>
    <s v="John H Klippert"/>
    <x v="0"/>
    <s v="REL  SETC  //  OPER"/>
    <s v="1CORP20000"/>
    <x v="0"/>
    <s v="2CORP90000"/>
    <x v="0"/>
    <s v="3CORP92000"/>
    <x v="93"/>
    <s v="1DRIV17000"/>
    <s v="Emergency Repair - Gas"/>
    <s v="2DRIV17000"/>
    <s v="Leaks"/>
    <n v="0"/>
    <n v="1165848"/>
    <n v="267463.15000000002"/>
    <n v="928909.45838999993"/>
    <n v="236938.54161000007"/>
    <n v="0"/>
    <n v="1181000"/>
    <n v="-1181000"/>
    <n v="0"/>
    <n v="1181000"/>
    <n v="-1181000"/>
    <n v="0"/>
    <n v="1181000"/>
    <n v="-1181000"/>
    <n v="0"/>
    <n v="1181000"/>
    <n v="-1181000"/>
    <n v="1181000"/>
    <n v="-4487061.4583900003"/>
    <s v="Henderson"/>
    <s v=" "/>
    <s v="N"/>
    <n v="0"/>
  </r>
  <r>
    <x v="0"/>
    <s v="Operations"/>
    <s v="R.10015"/>
    <s v="CAP-GAS SYSTEM WORK"/>
    <s v="R.10015.04"/>
    <s v="GAS EMERGENCY RESPONSE"/>
    <s v="R.10015.04.01"/>
    <s v="LEAK REPAIR"/>
    <s v="R.10015.04.01.10"/>
    <x v="775"/>
    <x v="0"/>
    <n v="3083"/>
    <s v="John H Klippert"/>
    <x v="1"/>
    <s v="REL  SETC  //  CLOS"/>
    <s v="1CORP20000"/>
    <x v="0"/>
    <s v="2CORP90000"/>
    <x v="0"/>
    <s v="3CORP92000"/>
    <x v="93"/>
    <s v="1DRIV17000"/>
    <s v="Emergency Repair - Gas"/>
    <s v="2DRIV17000"/>
    <s v="Leaks"/>
    <n v="0"/>
    <n v="0"/>
    <n v="0"/>
    <n v="0"/>
    <n v="0"/>
    <n v="0"/>
    <n v="0"/>
    <n v="0"/>
    <n v="0"/>
    <n v="0"/>
    <n v="0"/>
    <n v="0"/>
    <n v="0"/>
    <n v="0"/>
    <n v="0"/>
    <n v="0"/>
    <n v="0"/>
    <n v="0"/>
    <n v="0"/>
    <n v="0"/>
    <s v=" "/>
    <s v="N"/>
    <n v="0"/>
  </r>
  <r>
    <x v="0"/>
    <s v="Operations"/>
    <s v="R.10015"/>
    <s v="CAP-GAS SYSTEM WORK"/>
    <s v="R.10015.04"/>
    <s v="GAS EMERGENCY RESPONSE"/>
    <s v="R.10015.04.01"/>
    <s v="LEAK REPAIR"/>
    <s v="R.10015.04.01.11"/>
    <x v="776"/>
    <x v="0"/>
    <n v="3083"/>
    <s v="John H Klippert"/>
    <x v="1"/>
    <s v="REL  SETC  //  OPER"/>
    <s v="1CORP20000"/>
    <x v="0"/>
    <s v="2CORP90000"/>
    <x v="0"/>
    <s v="3CORP93500"/>
    <x v="89"/>
    <s v="1DRIV22000"/>
    <s v="Customer Requested Services - Gas"/>
    <s v="2DRIV22100"/>
    <s v="New Customer Requests - Gas"/>
    <n v="0"/>
    <n v="0"/>
    <n v="0"/>
    <n v="0"/>
    <n v="0"/>
    <n v="0"/>
    <n v="0"/>
    <n v="0"/>
    <n v="0"/>
    <n v="0"/>
    <n v="0"/>
    <n v="0"/>
    <n v="0"/>
    <n v="0"/>
    <n v="0"/>
    <n v="0"/>
    <n v="0"/>
    <n v="0"/>
    <n v="0"/>
    <n v="0"/>
    <s v=" "/>
    <s v="N"/>
    <n v="0"/>
  </r>
  <r>
    <x v="0"/>
    <s v="Operations"/>
    <s v="R.10015"/>
    <s v="CAP-GAS SYSTEM WORK"/>
    <s v="R.10015.05"/>
    <s v="GAS SYSTEM NEW"/>
    <s v="R.10015.05.01"/>
    <s v="GAS SYSTEM NEW"/>
    <s v="R.10015.05.01.01"/>
    <x v="777"/>
    <x v="0"/>
    <n v="4580"/>
    <s v="David J Landers"/>
    <x v="0"/>
    <s v="REL  SETC  //  OPER"/>
    <s v="1CORP20000"/>
    <x v="0"/>
    <s v="2CORP90000"/>
    <x v="0"/>
    <s v="3CORP91000"/>
    <x v="75"/>
    <s v="1DRIV12000"/>
    <s v="Reliability - Gas"/>
    <s v="2DRIV12500"/>
    <s v="Serve Growing Gas Load"/>
    <n v="1750000"/>
    <n v="1750000"/>
    <n v="1503444.33"/>
    <n v="634766.24000000011"/>
    <n v="1115233.7599999998"/>
    <n v="1786548.6725663722"/>
    <n v="1155959"/>
    <n v="630589.6725663722"/>
    <n v="1840318.5840707968"/>
    <n v="1186014"/>
    <n v="654304.58407079685"/>
    <n v="1895823.008849558"/>
    <n v="1216851"/>
    <n v="678972.00884955795"/>
    <n v="1953061.9469026551"/>
    <n v="1248489"/>
    <n v="704572.94690265507"/>
    <n v="1280949"/>
    <n v="3783672.9723893818"/>
    <s v="Tada"/>
    <s v=" "/>
    <s v="N"/>
    <n v="0"/>
  </r>
  <r>
    <x v="0"/>
    <s v="Operations"/>
    <s v="R.10015"/>
    <s v="CAP-GAS SYSTEM WORK"/>
    <s v="R.10015.05"/>
    <s v="GAS SYSTEM NEW"/>
    <s v="R.10015.05.01"/>
    <s v="GAS SYSTEM NEW"/>
    <s v="R.10015.05.01.02"/>
    <x v="778"/>
    <x v="0"/>
    <n v="4207"/>
    <s v="Jennifer R Tada"/>
    <x v="0"/>
    <s v="REL  SETC  //  OPER"/>
    <s v="1CORP20000"/>
    <x v="0"/>
    <s v="2CORP90000"/>
    <x v="0"/>
    <s v="3CORP96500"/>
    <x v="91"/>
    <s v="1DRIV22000"/>
    <s v="Customer Requested Services - Gas"/>
    <s v="2DRIV22200"/>
    <s v="Public Improvement - Gas"/>
    <n v="725003.97165543947"/>
    <n v="725004"/>
    <n v="716077.6"/>
    <n v="695741.02659140003"/>
    <n v="29262.973408599966"/>
    <n v="740145.64752364182"/>
    <n v="740145.64752364182"/>
    <n v="0"/>
    <n v="762421.8757500815"/>
    <n v="762421.8757500815"/>
    <n v="0"/>
    <n v="785416.69198382553"/>
    <n v="785416.69198382553"/>
    <n v="0"/>
    <n v="809130.09622487437"/>
    <n v="809130.09622487437"/>
    <n v="0"/>
    <n v="2833403.9991116198"/>
    <n v="29262.973408599966"/>
    <s v="Tada/Henderson"/>
    <s v=" Cak- increased 2022 by 2M to 2.8M"/>
    <s v="N"/>
    <n v="0"/>
  </r>
  <r>
    <x v="0"/>
    <s v="Operations"/>
    <s v="R.10015"/>
    <s v="CAP-GAS SYSTEM WORK"/>
    <s v="R.10015.05"/>
    <s v="GAS SYSTEM NEW"/>
    <s v="R.10015.05.01"/>
    <s v="GAS SYSTEM NEW"/>
    <s v="R.10015.05.01.03"/>
    <x v="779"/>
    <x v="0"/>
    <n v="4207"/>
    <s v="Jennifer R Tada"/>
    <x v="1"/>
    <s v="REL  SETC  //  OPER"/>
    <s v="1CORP20000"/>
    <x v="0"/>
    <s v="2CORP90000"/>
    <x v="0"/>
    <s v="3CORP96500"/>
    <x v="91"/>
    <s v="1DRIV22000"/>
    <s v="Customer Requested Services - Gas"/>
    <s v="2DRIV22200"/>
    <s v="Public Improvement - Gas"/>
    <n v="0"/>
    <n v="0"/>
    <n v="0"/>
    <n v="0"/>
    <n v="0"/>
    <n v="0"/>
    <n v="0"/>
    <n v="0"/>
    <n v="0"/>
    <n v="0"/>
    <n v="0"/>
    <n v="0"/>
    <n v="0"/>
    <n v="0"/>
    <n v="0"/>
    <n v="0"/>
    <n v="0"/>
    <n v="0"/>
    <n v="0"/>
    <n v="0"/>
    <s v=" "/>
    <s v="N"/>
    <n v="0"/>
  </r>
  <r>
    <x v="0"/>
    <s v="Operations"/>
    <s v="R.10015"/>
    <s v="CAP-GAS SYSTEM WORK"/>
    <s v="R.10015.05"/>
    <s v="GAS SYSTEM NEW"/>
    <s v="R.10015.05.02"/>
    <s v="PROJECT MITIGATION"/>
    <s v="R.10015.05.02.01"/>
    <x v="780"/>
    <x v="0"/>
    <n v="4580"/>
    <s v="David J Landers"/>
    <x v="0"/>
    <s v="REL  SETC  //  EXEC"/>
    <s v="1CORP20000"/>
    <x v="0"/>
    <s v="2CORP90000"/>
    <x v="0"/>
    <s v="3CORP91500"/>
    <x v="87"/>
    <s v="1DRIV12000"/>
    <s v="Reliability - Gas"/>
    <s v="2DRIV12500"/>
    <s v="Serve Growing Gas Load"/>
    <n v="27414.096617108455"/>
    <n v="27414"/>
    <n v="27413.73"/>
    <n v="0"/>
    <n v="27414"/>
    <n v="27986.638811943645"/>
    <n v="27986.638811943645"/>
    <n v="0"/>
    <n v="28828.95512570117"/>
    <n v="28828.95512570117"/>
    <n v="0"/>
    <n v="29698.442933450875"/>
    <n v="29698.442933450875"/>
    <n v="0"/>
    <n v="30595.102235192757"/>
    <n v="30595.102235192757"/>
    <n v="0"/>
    <n v="31512.955302248542"/>
    <n v="27414"/>
    <s v="Henderson"/>
    <s v=" "/>
    <s v="N"/>
    <n v="0"/>
  </r>
  <r>
    <x v="0"/>
    <s v="Operations"/>
    <s v="R.10015"/>
    <s v="CAP-GAS SYSTEM WORK"/>
    <s v="R.10015.06"/>
    <s v="GAS SYSTEM UPGRADE"/>
    <s v="R.10015.06.01"/>
    <s v="GAS SYSTEM UPGRADE"/>
    <s v="R.10015.06.01.01"/>
    <x v="781"/>
    <x v="0"/>
    <n v="4580"/>
    <s v="David J Landers"/>
    <x v="0"/>
    <s v="REL  SETC  //  OPER"/>
    <s v="1CORP20000"/>
    <x v="0"/>
    <s v="2CORP90000"/>
    <x v="0"/>
    <s v="3CORP91500"/>
    <x v="87"/>
    <s v="1DRIV12000"/>
    <s v="Reliability - Gas"/>
    <s v="2DRIV12400"/>
    <s v="Reduce Gas Outages/Customer Interuptions"/>
    <n v="226050.00000000003"/>
    <n v="226050"/>
    <n v="225995.63"/>
    <n v="10779.145"/>
    <n v="215270.85500000001"/>
    <n v="230771.04424778768"/>
    <n v="230771.04424778768"/>
    <n v="0"/>
    <n v="237716.5805309735"/>
    <n v="237716.5805309735"/>
    <n v="0"/>
    <n v="244886.16637168149"/>
    <n v="244886.16637168149"/>
    <n v="0"/>
    <n v="252279.80176991154"/>
    <n v="252279.80176991154"/>
    <n v="0"/>
    <n v="259848.19582300889"/>
    <n v="215270.85500000001"/>
    <s v="Henderson"/>
    <s v=" "/>
    <s v="N"/>
    <n v="0"/>
  </r>
  <r>
    <x v="0"/>
    <s v="Operations"/>
    <s v="R.10015"/>
    <s v="CAP-GAS SYSTEM WORK"/>
    <s v="R.10015.06"/>
    <s v="GAS SYSTEM UPGRADE"/>
    <s v="R.10015.06.01"/>
    <s v="GAS SYSTEM UPGRADE"/>
    <s v="R.10015.06.01.02"/>
    <x v="782"/>
    <x v="0"/>
    <n v="4022"/>
    <s v="Roque Bamba"/>
    <x v="0"/>
    <s v="REL  SETC  //  OPER"/>
    <s v="1CORP20000"/>
    <x v="0"/>
    <s v="2CORP90000"/>
    <x v="0"/>
    <s v="3CORP91500"/>
    <x v="87"/>
    <s v="1DRIV12000"/>
    <s v="Reliability - Gas"/>
    <s v="2DRIV12300"/>
    <s v="Integrity Management"/>
    <n v="105728.16679375"/>
    <n v="105728"/>
    <n v="106331.06"/>
    <n v="58985.825249000001"/>
    <n v="46742.174750999999"/>
    <n v="107936.29487900004"/>
    <n v="107936.29487900004"/>
    <n v="0"/>
    <n v="114242.44670917577"/>
    <n v="114242.44670917577"/>
    <n v="0"/>
    <n v="120145.93393309851"/>
    <n v="120145.93393309851"/>
    <n v="0"/>
    <n v="131004.82640682066"/>
    <n v="131004.82640682066"/>
    <n v="0"/>
    <n v="134934.97119902528"/>
    <n v="46742.174750999999"/>
    <s v="Henderson"/>
    <s v=" "/>
    <s v="N"/>
    <n v="0"/>
  </r>
  <r>
    <x v="0"/>
    <s v="Operations"/>
    <s v="R.10015"/>
    <s v="CAP-GAS SYSTEM WORK"/>
    <s v="R.10015.06"/>
    <s v="GAS SYSTEM UPGRADE"/>
    <s v="R.10015.06.01"/>
    <s v="GAS SYSTEM UPGRADE"/>
    <s v="R.10015.06.01.03"/>
    <x v="783"/>
    <x v="0"/>
    <n v="4022"/>
    <s v="Roque Bamba"/>
    <x v="0"/>
    <s v="REL  SETC  //  OPER"/>
    <s v="1CORP20000"/>
    <x v="0"/>
    <s v="2CORP90000"/>
    <x v="0"/>
    <s v="3CORP96500"/>
    <x v="91"/>
    <s v="1DRIV12000"/>
    <s v="Reliability - Gas"/>
    <s v="2DRIV12500"/>
    <s v="Serve Growing Gas Load"/>
    <n v="0"/>
    <n v="0"/>
    <n v="0"/>
    <n v="0"/>
    <n v="0"/>
    <n v="0"/>
    <n v="0"/>
    <n v="0"/>
    <n v="0"/>
    <n v="0"/>
    <n v="0"/>
    <n v="0"/>
    <n v="0"/>
    <n v="0"/>
    <n v="0"/>
    <n v="0"/>
    <n v="0"/>
    <n v="0"/>
    <n v="0"/>
    <s v="Henderson"/>
    <s v=" "/>
    <s v="N"/>
    <n v="0"/>
  </r>
  <r>
    <x v="0"/>
    <s v="Operations"/>
    <s v="R.10015"/>
    <s v="CAP-GAS SYSTEM WORK"/>
    <s v="R.10015.06"/>
    <s v="GAS SYSTEM UPGRADE"/>
    <s v="R.10015.06.01"/>
    <s v="GAS SYSTEM UPGRADE"/>
    <s v="R.10015.06.01.04"/>
    <x v="784"/>
    <x v="0"/>
    <n v="4022"/>
    <s v="Roque Bamba"/>
    <x v="0"/>
    <s v="REL  SETC  //  OPER"/>
    <s v="1CORP20000"/>
    <x v="0"/>
    <s v="2CORP90000"/>
    <x v="0"/>
    <s v="3CORP96500"/>
    <x v="91"/>
    <s v="1DRIV12000"/>
    <s v="Reliability - Gas"/>
    <s v="2DRIV12500"/>
    <s v="Serve Growing Gas Load"/>
    <n v="2824316.8364382898"/>
    <n v="3458379"/>
    <n v="2762642.91"/>
    <n v="1787484.9295655002"/>
    <n v="1670894.0704344998"/>
    <n v="2883302.5685975309"/>
    <n v="0"/>
    <n v="2883302.5685975309"/>
    <n v="2970081.5779436706"/>
    <n v="0"/>
    <n v="2970081.5779436706"/>
    <n v="3059659.9101719428"/>
    <n v="4919858"/>
    <n v="-1860198.0898280572"/>
    <n v="3152037.565282349"/>
    <n v="5974858"/>
    <n v="-2822820.434717651"/>
    <n v="824858"/>
    <n v="2841259.6924299924"/>
    <s v="Henderson"/>
    <s v="Based on growth rate and HP projects.  CAK - 2020 lowered by $655K, 2021 lowered by $3M due to added placeholders"/>
    <s v="N"/>
    <n v="0"/>
  </r>
  <r>
    <x v="0"/>
    <s v="Operations"/>
    <s v="R.10015"/>
    <s v="CAP-GAS SYSTEM WORK"/>
    <s v="R.10015.06"/>
    <s v="GAS SYSTEM UPGRADE"/>
    <s v="R.10015.06.01"/>
    <s v="GAS SYSTEM UPGRADE"/>
    <s v="R.10015.06.01.05"/>
    <x v="785"/>
    <x v="0"/>
    <n v="4022"/>
    <s v="Roque Bamba"/>
    <x v="0"/>
    <s v="REL  SETC  //  OPER"/>
    <s v="1CORP20000"/>
    <x v="0"/>
    <s v="2CORP90000"/>
    <x v="0"/>
    <s v="3CORP96500"/>
    <x v="91"/>
    <s v="1DRIV12000"/>
    <s v="Reliability - Gas"/>
    <s v="2DRIV12500"/>
    <s v="Serve Growing Gas Load"/>
    <n v="1350701.2248372131"/>
    <n v="1350701"/>
    <n v="1239859.97"/>
    <n v="843872.24024650001"/>
    <n v="506828.75975349999"/>
    <n v="1378910.5601523975"/>
    <n v="0"/>
    <n v="1378910.5601523975"/>
    <n v="1420411.7517686347"/>
    <n v="0"/>
    <n v="1420411.7517686347"/>
    <n v="1463251.6915015248"/>
    <n v="0"/>
    <n v="1463251.6915015248"/>
    <n v="1507430.3793510676"/>
    <n v="809574"/>
    <n v="697856.37935106759"/>
    <n v="10874"/>
    <n v="5467259.1425271248"/>
    <s v="Henderson"/>
    <s v="Based on growth rate and HP projects "/>
    <s v="N"/>
    <n v="0"/>
  </r>
  <r>
    <x v="0"/>
    <s v="Operations"/>
    <s v="R.10015"/>
    <s v="CAP-GAS SYSTEM WORK"/>
    <s v="R.10015.06"/>
    <s v="GAS SYSTEM UPGRADE"/>
    <s v="R.10015.06.01"/>
    <s v="GAS SYSTEM UPGRADE"/>
    <s v="R.10015.06.01.06"/>
    <x v="786"/>
    <x v="0"/>
    <n v="4022"/>
    <s v="Roque Bamba"/>
    <x v="0"/>
    <s v="REL  SETC  //  OPER"/>
    <s v="1CORP20000"/>
    <x v="0"/>
    <s v="2CORP90000"/>
    <x v="0"/>
    <s v="3CORP96500"/>
    <x v="91"/>
    <s v="1DRIV12000"/>
    <s v="Reliability - Gas"/>
    <s v="2DRIV12500"/>
    <s v="Serve Growing Gas Load"/>
    <n v="0"/>
    <n v="0"/>
    <n v="0"/>
    <n v="0"/>
    <n v="0"/>
    <n v="0"/>
    <n v="0"/>
    <n v="0"/>
    <n v="0"/>
    <n v="0"/>
    <n v="0"/>
    <n v="0"/>
    <n v="200000"/>
    <n v="-200000"/>
    <n v="0"/>
    <n v="0"/>
    <n v="0"/>
    <n v="0"/>
    <n v="-200000"/>
    <s v="Henderson"/>
    <s v="Kent LS 1996 "/>
    <s v="N"/>
    <n v="0"/>
  </r>
  <r>
    <x v="0"/>
    <s v="Operations"/>
    <s v="R.10015"/>
    <s v="CAP-GAS SYSTEM WORK"/>
    <s v="R.10015.06"/>
    <s v="GAS SYSTEM UPGRADE"/>
    <s v="R.10015.06.01"/>
    <s v="GAS SYSTEM UPGRADE"/>
    <s v="R.10015.06.01.07"/>
    <x v="787"/>
    <x v="0"/>
    <n v="4022"/>
    <s v="Roque Bamba"/>
    <x v="0"/>
    <s v="REL  SETC  //  EXEC"/>
    <s v="1CORP20000"/>
    <x v="0"/>
    <s v="2CORP90000"/>
    <x v="0"/>
    <s v="3CORP96500"/>
    <x v="91"/>
    <s v="1DRIV12000"/>
    <s v="Reliability - Gas"/>
    <s v="2DRIV12500"/>
    <s v="Serve Growing Gas Load"/>
    <n v="0"/>
    <n v="0"/>
    <n v="-1012.36"/>
    <n v="-159.09000000000003"/>
    <n v="159.09000000000003"/>
    <n v="0"/>
    <n v="0"/>
    <n v="0"/>
    <n v="0"/>
    <n v="0"/>
    <n v="0"/>
    <n v="0"/>
    <n v="0"/>
    <n v="0"/>
    <n v="0"/>
    <n v="0"/>
    <n v="0"/>
    <n v="0"/>
    <n v="159.09000000000003"/>
    <s v="Henderson"/>
    <s v=" "/>
    <s v="N"/>
    <n v="0"/>
  </r>
  <r>
    <x v="0"/>
    <s v="Operations"/>
    <s v="R.10015"/>
    <s v="CAP-GAS SYSTEM WORK"/>
    <s v="R.10015.06"/>
    <s v="GAS SYSTEM UPGRADE"/>
    <s v="R.10015.06.01"/>
    <s v="GAS SYSTEM UPGRADE"/>
    <s v="R.10015.06.01.08"/>
    <x v="788"/>
    <x v="0"/>
    <n v="4207"/>
    <s v="Jennifer R Tada"/>
    <x v="0"/>
    <s v="REL  SETC  //  OPER"/>
    <s v="1CORP20000"/>
    <x v="0"/>
    <s v="2CORP90000"/>
    <x v="0"/>
    <s v="3CORP96500"/>
    <x v="91"/>
    <s v="1DRIV12000"/>
    <s v="Reliability - Gas"/>
    <s v="2DRIV12500"/>
    <s v="Serve Growing Gas Load"/>
    <n v="0"/>
    <n v="0"/>
    <n v="0"/>
    <n v="0"/>
    <n v="0"/>
    <n v="0"/>
    <n v="0"/>
    <n v="0"/>
    <n v="0"/>
    <n v="0"/>
    <n v="0"/>
    <n v="0"/>
    <n v="0"/>
    <n v="0"/>
    <n v="0"/>
    <n v="0"/>
    <n v="0"/>
    <n v="0"/>
    <n v="0"/>
    <s v="Tada/Henderson"/>
    <s v=" "/>
    <s v="N"/>
    <n v="0"/>
  </r>
  <r>
    <x v="0"/>
    <s v="Operations"/>
    <s v="R.10015"/>
    <s v="CAP-GAS SYSTEM WORK"/>
    <s v="R.10015.06"/>
    <s v="GAS SYSTEM UPGRADE"/>
    <s v="R.10015.06.01"/>
    <s v="GAS SYSTEM UPGRADE"/>
    <s v="R.10015.06.01.09"/>
    <x v="789"/>
    <x v="0"/>
    <n v="4022"/>
    <s v="Roque Bamba"/>
    <x v="1"/>
    <s v="REL  SETC  //  OPER"/>
    <s v="1CORP20000"/>
    <x v="0"/>
    <s v="2CORP90000"/>
    <x v="0"/>
    <s v="3CORP96500"/>
    <x v="91"/>
    <s v="1DRIV12000"/>
    <s v="Reliability - Gas"/>
    <s v="2DRIV12500"/>
    <s v="Serve Growing Gas Load"/>
    <n v="0"/>
    <n v="0"/>
    <n v="0"/>
    <n v="0"/>
    <n v="0"/>
    <n v="0"/>
    <n v="0"/>
    <n v="0"/>
    <n v="0"/>
    <n v="0"/>
    <n v="0"/>
    <n v="0"/>
    <n v="0"/>
    <n v="0"/>
    <n v="0"/>
    <n v="0"/>
    <n v="0"/>
    <n v="0"/>
    <n v="0"/>
    <n v="0"/>
    <s v=" "/>
    <s v="N"/>
    <n v="0"/>
  </r>
  <r>
    <x v="0"/>
    <s v="Operations"/>
    <s v="R.10015"/>
    <s v="CAP-GAS SYSTEM WORK"/>
    <s v="R.10015.06"/>
    <s v="GAS SYSTEM UPGRADE"/>
    <s v="R.10015.06.01"/>
    <s v="GAS SYSTEM UPGRADE"/>
    <s v="R.10015.06.01.10"/>
    <x v="790"/>
    <x v="0"/>
    <n v="4022"/>
    <s v="Roque Bamba"/>
    <x v="1"/>
    <s v="REL  SETC  //  OPER"/>
    <s v="1CORP20000"/>
    <x v="0"/>
    <s v="2CORP90000"/>
    <x v="0"/>
    <s v="3CORP93500"/>
    <x v="89"/>
    <s v="1DRIV12000"/>
    <s v="Reliability - Gas"/>
    <s v="2DRIV12500"/>
    <s v="Serve Growing Gas Load"/>
    <n v="0"/>
    <n v="80609"/>
    <n v="0"/>
    <n v="0"/>
    <n v="80609"/>
    <n v="0"/>
    <n v="0"/>
    <n v="0"/>
    <n v="0"/>
    <n v="0"/>
    <n v="0"/>
    <n v="0"/>
    <n v="0"/>
    <n v="0"/>
    <n v="0"/>
    <n v="0"/>
    <n v="0"/>
    <n v="0"/>
    <n v="80609"/>
    <n v="0"/>
    <s v=" "/>
    <s v="N"/>
    <n v="0"/>
  </r>
  <r>
    <x v="0"/>
    <s v="Operations"/>
    <s v="R.10016"/>
    <s v="CAP-GENERATION PLANT WORK"/>
    <s v="R.10016.01"/>
    <s v="GENERATION PLANT WORK"/>
    <s v="R.10016.01.01"/>
    <s v="FISH AND WILDLIFE PROGRAM"/>
    <s v="R.10016.01.01.01"/>
    <x v="791"/>
    <x v="0"/>
    <n v="5150"/>
    <s v="Matthew J Blanton"/>
    <x v="0"/>
    <s v="REL  SETC  //  EXEC"/>
    <s v="1CORP20000"/>
    <x v="0"/>
    <s v="2CORP70000"/>
    <x v="6"/>
    <s v="3CORP72000"/>
    <x v="42"/>
    <s v="1DRIV11000"/>
    <s v="Reliability - Electric"/>
    <s v="2DRIV11500"/>
    <s v="Reduce Electric Outages/Customer Interuptions"/>
    <n v="0"/>
    <n v="0"/>
    <n v="0"/>
    <n v="0"/>
    <n v="0"/>
    <n v="0"/>
    <n v="0"/>
    <n v="0"/>
    <n v="0"/>
    <n v="0"/>
    <n v="0"/>
    <n v="0"/>
    <n v="0"/>
    <n v="0"/>
    <n v="0"/>
    <n v="0"/>
    <n v="0"/>
    <n v="0"/>
    <n v="0"/>
    <n v="0"/>
    <s v=" "/>
    <s v="N"/>
    <n v="0"/>
  </r>
  <r>
    <x v="0"/>
    <s v="Operations"/>
    <s v="R.10016"/>
    <s v="CAP-GENERATION PLANT WORK"/>
    <s v="R.10016.01"/>
    <s v="GENERATION PLANT WORK"/>
    <s v="R.10016.01.02"/>
    <s v="GENERATION PLANT WORK"/>
    <s v="R.10016.01.02.01"/>
    <x v="792"/>
    <x v="0"/>
    <n v="5030"/>
    <s v="Kris R Olin"/>
    <x v="0"/>
    <s v="REL  SETC  //  OPER"/>
    <s v="1CORP10000"/>
    <x v="1"/>
    <s v="2CORP20000"/>
    <x v="11"/>
    <s v="3CORP22000"/>
    <x v="77"/>
    <s v="1DRIV11000"/>
    <s v="Reliability - Electric"/>
    <s v="2DRIV11400"/>
    <s v="Electric Operations"/>
    <n v="0"/>
    <n v="0"/>
    <n v="0"/>
    <n v="0"/>
    <n v="0"/>
    <n v="0"/>
    <n v="0"/>
    <n v="0"/>
    <n v="0"/>
    <n v="0"/>
    <n v="0"/>
    <n v="0"/>
    <n v="0"/>
    <n v="0"/>
    <n v="0"/>
    <n v="0"/>
    <n v="0"/>
    <n v="0"/>
    <n v="0"/>
    <n v="0"/>
    <s v=" "/>
    <s v="N"/>
    <n v="0"/>
  </r>
  <r>
    <x v="0"/>
    <s v="Operations"/>
    <s v="R.10016"/>
    <s v="CAP-GENERATION PLANT WORK"/>
    <s v="R.10016.02"/>
    <s v="LOWER BAKER DAM CREST IMPROVEMENTS"/>
    <s v="R.10016.02.01"/>
    <s v="LOWER BAKER DAM CREST IMPROVEMENTS"/>
    <s v="R.10016.02.01.01"/>
    <x v="793"/>
    <x v="0"/>
    <n v="5150"/>
    <s v="Matthew J Blanton"/>
    <x v="0"/>
    <s v="REL  SETC  //  EXEC"/>
    <s v="1CORP20000"/>
    <x v="0"/>
    <s v="2CORP70000"/>
    <x v="6"/>
    <s v="3CORP71500"/>
    <x v="45"/>
    <s v="1DRIV11000"/>
    <s v="Reliability - Electric"/>
    <s v="2DRIV11100"/>
    <s v="Aging Infrastructure"/>
    <n v="0"/>
    <n v="0"/>
    <n v="0"/>
    <n v="0"/>
    <n v="0"/>
    <n v="0"/>
    <n v="0"/>
    <n v="0"/>
    <n v="0"/>
    <n v="0"/>
    <n v="0"/>
    <n v="0"/>
    <n v="0"/>
    <n v="0"/>
    <n v="0"/>
    <n v="0"/>
    <n v="0"/>
    <n v="0"/>
    <n v="0"/>
    <n v="0"/>
    <s v=" "/>
    <s v="N"/>
    <n v="0"/>
  </r>
  <r>
    <x v="0"/>
    <s v="Operations"/>
    <s v="R.10016"/>
    <s v="CAP-GENERATION PLANT WORK"/>
    <s v="R.10016.03"/>
    <s v="SNOQUALMIE GENERATING PLANT"/>
    <s v="R.10016.03.01"/>
    <s v="SNOQUALMIE GENERATING PLANT"/>
    <s v="R.10016.03.01.01"/>
    <x v="794"/>
    <x v="0"/>
    <n v="4022"/>
    <s v="Roque Bamba"/>
    <x v="0"/>
    <s v="REL  SETC  //  CLOS"/>
    <s v="1CORP20000"/>
    <x v="0"/>
    <s v="2CORP70000"/>
    <x v="6"/>
    <s v="3CORP78600"/>
    <x v="94"/>
    <s v="1DRIV11000"/>
    <s v="Reliability - Electric"/>
    <s v="2DRIV11500"/>
    <s v="Reduce Electric Outages/Customer Interuptions"/>
    <n v="0"/>
    <n v="0"/>
    <n v="0"/>
    <n v="0"/>
    <n v="0"/>
    <n v="0"/>
    <n v="0"/>
    <n v="0"/>
    <n v="0"/>
    <n v="0"/>
    <n v="0"/>
    <n v="0"/>
    <n v="0"/>
    <n v="0"/>
    <n v="0"/>
    <n v="0"/>
    <n v="0"/>
    <n v="0"/>
    <n v="0"/>
    <n v="0"/>
    <s v=" "/>
    <s v="N"/>
    <n v="0"/>
  </r>
  <r>
    <x v="0"/>
    <s v="Operations"/>
    <s v="R.10016"/>
    <s v="CAP-GENERATION PLANT WORK"/>
    <s v="R.10016.03"/>
    <s v="SNOQUALMIE GENERATING PLANT"/>
    <s v="R.10016.03.01"/>
    <s v="SNOQUALMIE GENERATING PLANT"/>
    <s v="R.10016.03.01.02"/>
    <x v="795"/>
    <x v="0"/>
    <n v="4022"/>
    <s v="Roque Bamba"/>
    <x v="0"/>
    <s v="REL  SETC  //  CLOS"/>
    <s v="1CORP20000"/>
    <x v="0"/>
    <s v="2CORP70000"/>
    <x v="6"/>
    <s v="3CORP78600"/>
    <x v="94"/>
    <s v="1DRIV11000"/>
    <s v="Reliability - Electric"/>
    <s v="2DRIV11500"/>
    <s v="Reduce Electric Outages/Customer Interuptions"/>
    <n v="0"/>
    <n v="0"/>
    <n v="0"/>
    <n v="0"/>
    <n v="0"/>
    <n v="0"/>
    <n v="0"/>
    <n v="0"/>
    <n v="0"/>
    <n v="0"/>
    <n v="0"/>
    <n v="0"/>
    <n v="0"/>
    <n v="0"/>
    <n v="0"/>
    <n v="0"/>
    <n v="0"/>
    <n v="0"/>
    <n v="0"/>
    <n v="0"/>
    <s v=" "/>
    <s v="N"/>
    <n v="0"/>
  </r>
  <r>
    <x v="0"/>
    <s v="Operations"/>
    <s v="R.10016"/>
    <s v="CAP-GENERATION PLANT WORK"/>
    <s v="R.10016.03"/>
    <s v="SNOQUALMIE GENERATING PLANT"/>
    <s v="R.10016.03.01"/>
    <s v="SNOQUALMIE GENERATING PLANT"/>
    <s v="R.10016.03.01.03"/>
    <x v="796"/>
    <x v="0"/>
    <n v="5361"/>
    <s v="David E Mills"/>
    <x v="0"/>
    <s v="REL  SETC  //  EXEC"/>
    <s v="1CORP20000"/>
    <x v="0"/>
    <s v="2CORP70000"/>
    <x v="6"/>
    <s v="3CORP78600"/>
    <x v="94"/>
    <s v="1DRIV11000"/>
    <s v="Reliability - Electric"/>
    <s v="2DRIV11500"/>
    <s v="Reduce Electric Outages/Customer Interuptions"/>
    <n v="0"/>
    <n v="0"/>
    <n v="0"/>
    <n v="0"/>
    <n v="0"/>
    <n v="0"/>
    <n v="0"/>
    <n v="0"/>
    <n v="0"/>
    <n v="0"/>
    <n v="0"/>
    <n v="0"/>
    <n v="0"/>
    <n v="0"/>
    <n v="0"/>
    <n v="0"/>
    <n v="0"/>
    <n v="0"/>
    <n v="0"/>
    <n v="0"/>
    <s v=" "/>
    <s v="N"/>
    <n v="0"/>
  </r>
  <r>
    <x v="0"/>
    <s v="Operations"/>
    <s v="R.10017"/>
    <s v="CAP-GREENWATER ELECTRIC RELIABILITY"/>
    <s v="R.10017.01"/>
    <s v="GREENWATER RELIABILITY"/>
    <s v="R.10017.01.01"/>
    <s v="GREENWATER RELIABILITY"/>
    <s v="R.10017.01.01.01"/>
    <x v="797"/>
    <x v="0"/>
    <n v="4022"/>
    <s v="Roque Bamba"/>
    <x v="0"/>
    <s v="REL  SETC  //  EXEC"/>
    <s v="1CORP20000"/>
    <x v="0"/>
    <s v="2CORP90000"/>
    <x v="0"/>
    <s v="3CORP96000"/>
    <x v="67"/>
    <s v="1DRIV11000"/>
    <s v="Reliability - Electric"/>
    <s v="2DRIV11600"/>
    <s v="Serve Growing Electric Load"/>
    <n v="0"/>
    <n v="0"/>
    <n v="0"/>
    <n v="0"/>
    <n v="0"/>
    <n v="0"/>
    <n v="0"/>
    <n v="0"/>
    <n v="0"/>
    <n v="0"/>
    <n v="0"/>
    <n v="0"/>
    <n v="0"/>
    <n v="0"/>
    <n v="0"/>
    <n v="0"/>
    <n v="0"/>
    <n v="0"/>
    <n v="0"/>
    <s v="Nedrud"/>
    <s v=" "/>
    <s v="N"/>
    <n v="0"/>
  </r>
  <r>
    <x v="0"/>
    <s v="Operations"/>
    <s v="R.10017"/>
    <s v="CAP-GREENWATER ELECTRIC RELIABILITY"/>
    <s v="R.10017.01"/>
    <s v="GREENWATER RELIABILITY"/>
    <s v="R.10017.01.01"/>
    <s v="GREENWATER RELIABILITY"/>
    <s v="R.10017.01.01.02"/>
    <x v="798"/>
    <x v="0"/>
    <n v="4022"/>
    <s v="Roque Bamba"/>
    <x v="0"/>
    <s v="REL  SETC  //  EXEC"/>
    <s v="1CORP20000"/>
    <x v="0"/>
    <s v="2CORP90000"/>
    <x v="0"/>
    <s v="3CORP96000"/>
    <x v="67"/>
    <s v="1DRIV11000"/>
    <s v="Reliability - Electric"/>
    <s v="2DRIV11600"/>
    <s v="Serve Growing Electric Load"/>
    <n v="550000"/>
    <n v="550000"/>
    <n v="709687.65"/>
    <n v="292148.2401"/>
    <n v="257851.7599"/>
    <n v="0"/>
    <n v="0"/>
    <n v="0"/>
    <n v="0"/>
    <n v="0"/>
    <n v="0"/>
    <n v="0"/>
    <n v="0"/>
    <n v="0"/>
    <n v="0"/>
    <n v="0"/>
    <n v="0"/>
    <n v="0"/>
    <n v="257851.7599"/>
    <s v="Nedrud"/>
    <s v="should be Greenwater Tap relocation "/>
    <s v="N"/>
    <n v="0"/>
  </r>
  <r>
    <x v="0"/>
    <s v="Operations"/>
    <s v="R.10018"/>
    <s v="CAP-JENKINS SUBSTATTION"/>
    <s v="R.10018.01"/>
    <s v="JENKINS SUBSTATTION"/>
    <s v="R.10018.01.01"/>
    <s v="JENKINS SUBSTATTION"/>
    <s v="R.10018.01.01.01"/>
    <x v="799"/>
    <x v="0"/>
    <n v="4022"/>
    <s v="Roque Bamba"/>
    <x v="0"/>
    <s v="REL  SETC  //  PLNG"/>
    <s v="1CORP20000"/>
    <x v="0"/>
    <s v="2CORP90000"/>
    <x v="0"/>
    <s v="3CORP96000"/>
    <x v="67"/>
    <s v="1DRIV11000"/>
    <s v="Reliability - Electric"/>
    <s v="2DRIV11600"/>
    <s v="Serve Growing Electric Load"/>
    <n v="0"/>
    <n v="0"/>
    <n v="0"/>
    <n v="0"/>
    <n v="0"/>
    <n v="0"/>
    <n v="0"/>
    <n v="0"/>
    <n v="0"/>
    <n v="0"/>
    <n v="0"/>
    <n v="58894.676533345242"/>
    <n v="58894.676533345242"/>
    <n v="0"/>
    <n v="265809.4826917309"/>
    <n v="265809.4826917309"/>
    <n v="0"/>
    <n v="1315000"/>
    <n v="0"/>
    <s v="Nedrud"/>
    <s v=" "/>
    <s v="N"/>
    <n v="0"/>
  </r>
  <r>
    <x v="0"/>
    <s v="Operations"/>
    <s v="R.10019"/>
    <s v="CAP-KITSAP &amp; BAINBRIDGE ELECTR. CAPACITY"/>
    <s v="R.10019.01"/>
    <s v="BAINBRIDGE SUBSTATION"/>
    <s v="R.10019.01.01"/>
    <s v="BAINBRIDGE SUBSTATION"/>
    <s v="R.10019.01.01.01"/>
    <x v="800"/>
    <x v="0"/>
    <n v="4022"/>
    <s v="Roque Bamba"/>
    <x v="0"/>
    <s v="REL  SETC  //  EXEC"/>
    <s v="1CORP20000"/>
    <x v="0"/>
    <s v="2CORP90000"/>
    <x v="0"/>
    <s v="3CORP96000"/>
    <x v="67"/>
    <s v="1DRIV11000"/>
    <s v="Reliability - Electric"/>
    <s v="2DRIV11600"/>
    <s v="Serve Growing Electric Load"/>
    <n v="0"/>
    <n v="0"/>
    <n v="0"/>
    <n v="0"/>
    <n v="0"/>
    <n v="0"/>
    <n v="0"/>
    <n v="0"/>
    <n v="34902.318469565223"/>
    <n v="34902.318469565223"/>
    <n v="0"/>
    <n v="294150.79213333334"/>
    <n v="294150.79213333334"/>
    <n v="0"/>
    <n v="569488.09900546214"/>
    <n v="569488.09900546214"/>
    <n v="0"/>
    <n v="0"/>
    <n v="0"/>
    <s v="Nedrud"/>
    <s v=" "/>
    <s v="N"/>
    <n v="0"/>
  </r>
  <r>
    <x v="0"/>
    <s v="Operations"/>
    <s v="R.10019"/>
    <s v="CAP-KITSAP &amp; BAINBRIDGE ELECTR. CAPACITY"/>
    <s v="R.10019.01"/>
    <s v="BAINBRIDGE SUBSTATION"/>
    <s v="R.10019.01.01"/>
    <s v="BAINBRIDGE SUBSTATION"/>
    <s v="R.10019.01.01.02"/>
    <x v="801"/>
    <x v="0"/>
    <n v="4022"/>
    <s v="Roque Bamba"/>
    <x v="0"/>
    <s v="REL  SETC  //  EXEC"/>
    <s v="1CORP20000"/>
    <x v="0"/>
    <s v="2CORP90000"/>
    <x v="0"/>
    <s v="3CORP96000"/>
    <x v="67"/>
    <s v="1DRIV11000"/>
    <s v="Reliability - Electric"/>
    <s v="2DRIV11600"/>
    <s v="Serve Growing Electric Load"/>
    <n v="0"/>
    <n v="0"/>
    <n v="0"/>
    <n v="0"/>
    <n v="0"/>
    <n v="0"/>
    <n v="0"/>
    <n v="0"/>
    <n v="0"/>
    <n v="1000000"/>
    <n v="-1000000"/>
    <n v="0"/>
    <n v="1000000"/>
    <n v="-1000000"/>
    <n v="0"/>
    <n v="12000000"/>
    <n v="-12000000"/>
    <n v="12000000"/>
    <n v="-14000000"/>
    <s v="Nedrud"/>
    <s v="Concurrent with Bainbridge substation - Est 2022 - $26M total cost.  Need Booga Overview CAK removed $26M ($12M in 2021; $12M in 2022) until project initiation completed- left $300K for initiation"/>
    <s v="N"/>
    <n v="-12000000"/>
  </r>
  <r>
    <x v="0"/>
    <s v="Operations"/>
    <s v="R.10019"/>
    <s v="CAP-KITSAP &amp; BAINBRIDGE ELECTR. CAPACITY"/>
    <s v="R.10019.02"/>
    <s v="FOSS CORNER 115KV"/>
    <s v="R.10019.02.01"/>
    <s v="FOSS CORNER 115KV"/>
    <s v="R.10019.02.01.01"/>
    <x v="802"/>
    <x v="0"/>
    <n v="4022"/>
    <s v="Roque Bamba"/>
    <x v="0"/>
    <s v="REL  SETC  //  EXEC"/>
    <s v="1CORP20000"/>
    <x v="0"/>
    <s v="2CORP90000"/>
    <x v="0"/>
    <s v="3CORP96000"/>
    <x v="67"/>
    <s v="1DRIV11000"/>
    <s v="Reliability - Electric"/>
    <s v="2DRIV11600"/>
    <s v="Serve Growing Electric Load"/>
    <n v="0"/>
    <n v="0"/>
    <n v="431.33"/>
    <n v="-1894.42"/>
    <n v="1894.42"/>
    <n v="0"/>
    <n v="0"/>
    <n v="0"/>
    <n v="0"/>
    <n v="0"/>
    <n v="0"/>
    <n v="0"/>
    <n v="0"/>
    <n v="0"/>
    <n v="0"/>
    <n v="0"/>
    <n v="0"/>
    <n v="0"/>
    <n v="1894.42"/>
    <s v="Bamba"/>
    <s v=" "/>
    <s v="N"/>
    <n v="0"/>
  </r>
  <r>
    <x v="0"/>
    <s v="Operations"/>
    <s v="R.10019"/>
    <s v="CAP-KITSAP &amp; BAINBRIDGE ELECTR. CAPACITY"/>
    <s v="R.10019.02"/>
    <s v="FOSS CORNER 115KV"/>
    <s v="R.10019.02.01"/>
    <s v="FOSS CORNER 115KV"/>
    <s v="R.10019.02.01.02"/>
    <x v="803"/>
    <x v="0"/>
    <n v="4022"/>
    <s v="Roque Bamba"/>
    <x v="0"/>
    <s v="REL  SETC  //  EXEC"/>
    <s v="1CORP10000"/>
    <x v="1"/>
    <s v="2CORP20000"/>
    <x v="11"/>
    <s v="3CORP29900"/>
    <x v="78"/>
    <s v="1DRIV11000"/>
    <s v="Reliability - Electric"/>
    <s v="2DRIV11600"/>
    <s v="Serve Growing Electric Load"/>
    <n v="0"/>
    <n v="0"/>
    <n v="9675.27"/>
    <n v="9847.7900000000009"/>
    <n v="-9847.7900000000009"/>
    <n v="0"/>
    <n v="0"/>
    <n v="0"/>
    <n v="986989.42110792804"/>
    <n v="0"/>
    <n v="986989.42110792804"/>
    <n v="11183428.21255365"/>
    <n v="0"/>
    <n v="11183428.21255365"/>
    <n v="0"/>
    <n v="0"/>
    <n v="0"/>
    <n v="0"/>
    <n v="12160569.843661578"/>
    <s v="Bamba"/>
    <s v="Completed in 2016 "/>
    <s v="N"/>
    <n v="0"/>
  </r>
  <r>
    <x v="0"/>
    <s v="Operations"/>
    <s v="R.10019"/>
    <s v="CAP-KITSAP &amp; BAINBRIDGE ELECTR. CAPACITY"/>
    <s v="R.10019.02"/>
    <s v="FOSS CORNER 115KV"/>
    <s v="R.10019.02.01"/>
    <s v="FOSS CORNER 115KV"/>
    <s v="R.10019.02.01.03"/>
    <x v="804"/>
    <x v="0"/>
    <n v="4022"/>
    <s v="Roque Bamba"/>
    <x v="0"/>
    <s v="REL  SETC  //  EXEC"/>
    <s v="1CORP20000"/>
    <x v="0"/>
    <s v="2CORP90000"/>
    <x v="0"/>
    <s v="3CORP96000"/>
    <x v="67"/>
    <s v="1DRIV11000"/>
    <s v="Reliability - Electric"/>
    <s v="2DRIV11600"/>
    <s v="Serve Growing Electric Load"/>
    <n v="0"/>
    <n v="0"/>
    <n v="4751.9799999999996"/>
    <n v="4751.9799999999996"/>
    <n v="-4751.9799999999996"/>
    <n v="4634932.4489264032"/>
    <n v="0"/>
    <n v="4634932.4489264032"/>
    <n v="4741678.6825289903"/>
    <n v="4634932.4489264004"/>
    <n v="106746.23360258993"/>
    <n v="0"/>
    <n v="4741678.6825289903"/>
    <n v="-4741678.6825289903"/>
    <n v="0"/>
    <n v="0"/>
    <n v="0"/>
    <n v="0"/>
    <n v="-4751.9799999972056"/>
    <s v="Bamba"/>
    <s v=" "/>
    <s v="N"/>
    <n v="0"/>
  </r>
  <r>
    <x v="0"/>
    <s v="Operations"/>
    <s v="R.10019"/>
    <s v="CAP-KITSAP &amp; BAINBRIDGE ELECTR. CAPACITY"/>
    <s v="R.10019.02"/>
    <s v="FOSS CORNER 115KV"/>
    <s v="R.10019.02.01"/>
    <s v="FOSS CORNER 115KV"/>
    <s v="R.10019.02.01.04"/>
    <x v="805"/>
    <x v="0"/>
    <n v="4022"/>
    <s v="Roque Bamba"/>
    <x v="1"/>
    <s v="REL  SETC  //  EXEC"/>
    <s v="1CORP20000"/>
    <x v="0"/>
    <s v="2CORP90000"/>
    <x v="0"/>
    <s v="3CORP96000"/>
    <x v="67"/>
    <s v="1DRIV11000"/>
    <s v="Reliability - Electric"/>
    <s v="2DRIV11200"/>
    <s v="Electric Compliance"/>
    <n v="0"/>
    <n v="0"/>
    <n v="0"/>
    <n v="0"/>
    <n v="0"/>
    <n v="0"/>
    <n v="0"/>
    <n v="0"/>
    <n v="0"/>
    <n v="0"/>
    <n v="0"/>
    <n v="0"/>
    <n v="0"/>
    <n v="0"/>
    <n v="0"/>
    <n v="0"/>
    <n v="0"/>
    <n v="0"/>
    <n v="0"/>
    <n v="0"/>
    <s v=" "/>
    <s v="N"/>
    <n v="0"/>
  </r>
  <r>
    <x v="0"/>
    <s v="Operations"/>
    <s v="R.10019"/>
    <s v="CAP-KITSAP &amp; BAINBRIDGE ELECTR. CAPACITY"/>
    <s v="R.10019.02"/>
    <s v="FOSS CORNER 115KV"/>
    <s v="R.10019.02.01"/>
    <s v="FOSS CORNER 115KV"/>
    <s v="R.10019.02.01.05"/>
    <x v="806"/>
    <x v="0"/>
    <n v="4022"/>
    <s v="Roque Bamba"/>
    <x v="1"/>
    <s v="REL  SETC  //  EXEC"/>
    <s v="1CORP20000"/>
    <x v="0"/>
    <s v="2CORP90000"/>
    <x v="0"/>
    <s v="3CORP96000"/>
    <x v="67"/>
    <s v="1DRIV11000"/>
    <s v="Reliability - Electric"/>
    <s v="2DRIV11200"/>
    <s v="Electric Compliance"/>
    <n v="0"/>
    <n v="0"/>
    <n v="0"/>
    <n v="0"/>
    <n v="0"/>
    <n v="0"/>
    <n v="0"/>
    <n v="0"/>
    <n v="0"/>
    <n v="0"/>
    <n v="0"/>
    <n v="0"/>
    <n v="0"/>
    <n v="0"/>
    <n v="0"/>
    <n v="0"/>
    <n v="0"/>
    <n v="0"/>
    <n v="0"/>
    <n v="0"/>
    <s v=" "/>
    <s v="N"/>
    <n v="0"/>
  </r>
  <r>
    <x v="0"/>
    <s v="Operations"/>
    <s v="R.10019"/>
    <s v="CAP-KITSAP &amp; BAINBRIDGE ELECTR. CAPACITY"/>
    <s v="R.10019.03"/>
    <s v="S. BREMERTON/BANGOR 115KV/230/KV"/>
    <s v="R.10019.03.01"/>
    <s v="S. BREMERTON/BANGOR 115KV/230/KV"/>
    <s v="R.10019.03.01.01"/>
    <x v="807"/>
    <x v="0"/>
    <n v="4022"/>
    <s v="Roque Bamba"/>
    <x v="0"/>
    <s v="REL  SETC  //  EXEC"/>
    <s v="1CORP20000"/>
    <x v="0"/>
    <s v="2CORP90000"/>
    <x v="0"/>
    <s v="3CORP96000"/>
    <x v="67"/>
    <s v="1DRIV11000"/>
    <s v="Reliability - Electric"/>
    <s v="2DRIV11600"/>
    <s v="Serve Growing Electric Load"/>
    <n v="0"/>
    <n v="0"/>
    <n v="0"/>
    <n v="0"/>
    <n v="0"/>
    <n v="0"/>
    <n v="0"/>
    <n v="0"/>
    <n v="0"/>
    <n v="0"/>
    <n v="0"/>
    <n v="0"/>
    <n v="0"/>
    <n v="0"/>
    <n v="0"/>
    <n v="0"/>
    <n v="0"/>
    <n v="0"/>
    <n v="0"/>
    <s v="Bamba"/>
    <s v=" "/>
    <s v="N"/>
    <n v="0"/>
  </r>
  <r>
    <x v="0"/>
    <s v="Operations"/>
    <s v="R.10020"/>
    <s v="CAP-KITTITAS ELECTRIC CAPACITY"/>
    <s v="R.10020.01"/>
    <s v="THORP SUBSTATION"/>
    <s v="R.10020.01.01"/>
    <s v="THORP SUBSTATION"/>
    <s v="R.10020.01.01.01"/>
    <x v="808"/>
    <x v="0"/>
    <n v="4022"/>
    <s v="Roque Bamba"/>
    <x v="0"/>
    <s v="REL  SETC  //  EXEC"/>
    <s v="1CORP20000"/>
    <x v="0"/>
    <s v="2CORP90000"/>
    <x v="0"/>
    <s v="3CORP96000"/>
    <x v="67"/>
    <s v="1DRIV11000"/>
    <s v="Reliability - Electric"/>
    <s v="2DRIV11600"/>
    <s v="Serve Growing Electric Load"/>
    <n v="0"/>
    <n v="0"/>
    <n v="2343.4"/>
    <n v="2343.4"/>
    <n v="-2343.4"/>
    <n v="0"/>
    <n v="0"/>
    <n v="0"/>
    <n v="0"/>
    <n v="0"/>
    <n v="0"/>
    <n v="0"/>
    <n v="0"/>
    <n v="0"/>
    <n v="0"/>
    <n v="0"/>
    <n v="0"/>
    <n v="0"/>
    <n v="-2343.4"/>
    <s v="Bamba"/>
    <s v=" "/>
    <s v="N"/>
    <n v="0"/>
  </r>
  <r>
    <x v="0"/>
    <s v="Operations"/>
    <s v="R.10020"/>
    <s v="CAP-KITTITAS ELECTRIC CAPACITY"/>
    <s v="R.10020.01"/>
    <s v="THORP SUBSTATION"/>
    <s v="R.10020.01.01"/>
    <s v="THORP SUBSTATION"/>
    <s v="R.10020.01.01.02"/>
    <x v="809"/>
    <x v="0"/>
    <n v="4022"/>
    <s v="Roque Bamba"/>
    <x v="0"/>
    <s v="REL  SETC  //  EXEC"/>
    <s v="1CORP20000"/>
    <x v="0"/>
    <s v="2CORP90000"/>
    <x v="0"/>
    <s v="3CORP96000"/>
    <x v="67"/>
    <s v="1DRIV11000"/>
    <s v="Reliability - Electric"/>
    <s v="2DRIV11600"/>
    <s v="Serve Growing Electric Load"/>
    <n v="0"/>
    <n v="0"/>
    <n v="0"/>
    <n v="0"/>
    <n v="0"/>
    <n v="0"/>
    <n v="0"/>
    <n v="0"/>
    <n v="0"/>
    <n v="0"/>
    <n v="0"/>
    <n v="0"/>
    <n v="0"/>
    <n v="0"/>
    <n v="0"/>
    <n v="0"/>
    <n v="0"/>
    <n v="0"/>
    <n v="0"/>
    <s v="Bamba"/>
    <s v=" "/>
    <s v="N"/>
    <n v="0"/>
  </r>
  <r>
    <x v="0"/>
    <s v="Operations"/>
    <s v="R.10020"/>
    <s v="CAP-KITTITAS ELECTRIC CAPACITY"/>
    <s v="R.10020.01"/>
    <s v="THORP SUBSTATION"/>
    <s v="R.10020.01.01"/>
    <s v="THORP SUBSTATION"/>
    <s v="R.10020.01.01.03"/>
    <x v="810"/>
    <x v="0"/>
    <n v="4022"/>
    <s v="Roque Bamba"/>
    <x v="1"/>
    <s v="REL  SETC  //  EXEC"/>
    <s v="1CORP20000"/>
    <x v="0"/>
    <s v="2CORP90000"/>
    <x v="0"/>
    <s v="3CORP96000"/>
    <x v="67"/>
    <s v="1DRIV11000"/>
    <s v="Reliability - Electric"/>
    <s v="2DRIV11600"/>
    <s v="Serve Growing Electric Load"/>
    <n v="0"/>
    <n v="0"/>
    <n v="0"/>
    <n v="0"/>
    <n v="0"/>
    <n v="0"/>
    <n v="0"/>
    <n v="0"/>
    <n v="0"/>
    <n v="0"/>
    <n v="0"/>
    <n v="0"/>
    <n v="0"/>
    <n v="0"/>
    <n v="0"/>
    <n v="0"/>
    <n v="0"/>
    <n v="0"/>
    <n v="0"/>
    <n v="0"/>
    <s v=" "/>
    <s v="N"/>
    <n v="0"/>
  </r>
  <r>
    <x v="0"/>
    <s v="Operations"/>
    <s v="R.10020"/>
    <s v="CAP-KITTITAS ELECTRIC CAPACITY"/>
    <s v="R.10020.02"/>
    <s v="WIND RIDGE-KITTITAS 115KV"/>
    <s v="R.10020.02.01"/>
    <s v="WIND RIDGE-KITTITAS 115KV"/>
    <s v="R.10020.02.01.01"/>
    <x v="811"/>
    <x v="0"/>
    <n v="4022"/>
    <s v="Roque Bamba"/>
    <x v="0"/>
    <s v="REL  SETC  //  EXEC"/>
    <s v="1CORP20000"/>
    <x v="0"/>
    <s v="2CORP90000"/>
    <x v="0"/>
    <s v="3CORP96000"/>
    <x v="67"/>
    <s v="1DRIV11000"/>
    <s v="Reliability - Electric"/>
    <s v="2DRIV11200"/>
    <s v="Electric Compliance"/>
    <n v="0"/>
    <n v="0"/>
    <n v="0"/>
    <n v="0"/>
    <n v="0"/>
    <n v="0"/>
    <n v="0"/>
    <n v="0"/>
    <n v="0"/>
    <n v="0"/>
    <n v="0"/>
    <n v="0"/>
    <n v="0"/>
    <n v="0"/>
    <n v="0"/>
    <n v="0"/>
    <n v="0"/>
    <n v="0"/>
    <n v="0"/>
    <s v="Bamba"/>
    <s v=" "/>
    <s v="N"/>
    <n v="0"/>
  </r>
  <r>
    <x v="0"/>
    <s v="Operations"/>
    <s v="R.10021"/>
    <s v="CAP-LACEY GAS CAPACITY"/>
    <s v="R.10021.01"/>
    <s v="NORTH LACEY SUPPLY"/>
    <s v="R.10021.01.01"/>
    <s v="NORTH LACEY SUPPLY"/>
    <s v="R.10021.01.01.01"/>
    <x v="812"/>
    <x v="0"/>
    <n v="4022"/>
    <s v="Roque Bamba"/>
    <x v="0"/>
    <s v="REL  SETC  //  EXEC"/>
    <s v="1CORP20000"/>
    <x v="0"/>
    <s v="2CORP90000"/>
    <x v="0"/>
    <s v="3CORP96500"/>
    <x v="91"/>
    <s v="1DRIV12000"/>
    <s v="Reliability - Gas"/>
    <s v="2DRIV12500"/>
    <s v="Serve Growing Gas Load"/>
    <n v="0"/>
    <n v="0"/>
    <n v="-79"/>
    <n v="-159"/>
    <n v="159"/>
    <n v="57212.411175804053"/>
    <n v="57212.411175804053"/>
    <n v="0"/>
    <n v="4244943"/>
    <n v="4244943"/>
    <n v="0"/>
    <n v="0"/>
    <n v="0"/>
    <n v="0"/>
    <n v="173402"/>
    <n v="0"/>
    <n v="173402"/>
    <n v="0"/>
    <n v="173561"/>
    <s v="Bamba"/>
    <s v=" "/>
    <s v="N"/>
    <n v="0"/>
  </r>
  <r>
    <x v="0"/>
    <s v="Operations"/>
    <s v="R.10022"/>
    <s v="CAP-LAKELAND HILLS SUBSTATION"/>
    <s v="R.10022.01"/>
    <s v="LAKELAND HILLS SUBSTATION"/>
    <s v="R.10022.01.01"/>
    <s v="LAKELAND HILLS SUBSTATION"/>
    <s v="R.10022.01.01.01"/>
    <x v="813"/>
    <x v="0"/>
    <n v="4022"/>
    <s v="Roque Bamba"/>
    <x v="0"/>
    <s v="REL  SETC  //  PLNG"/>
    <s v="1CORP20000"/>
    <x v="0"/>
    <s v="2CORP90000"/>
    <x v="0"/>
    <s v="3CORP96000"/>
    <x v="67"/>
    <s v="1DRIV12000"/>
    <s v="Reliability - Gas"/>
    <s v="2DRIV12500"/>
    <s v="Serve Growing Gas Load"/>
    <n v="0"/>
    <n v="0"/>
    <n v="0"/>
    <n v="0"/>
    <n v="0"/>
    <n v="0"/>
    <n v="0"/>
    <n v="0"/>
    <n v="0"/>
    <n v="0"/>
    <n v="0"/>
    <n v="0"/>
    <n v="0"/>
    <n v="0"/>
    <n v="327992.88625683641"/>
    <n v="327992.88625683641"/>
    <n v="0"/>
    <n v="0"/>
    <n v="0"/>
    <s v="Nedrud"/>
    <s v=" "/>
    <s v="N"/>
    <n v="0"/>
  </r>
  <r>
    <x v="0"/>
    <s v="Operations"/>
    <s v="R.10023"/>
    <s v="CAP-LAKEMONT SUBSTATION &amp; INFRASTRUCTURE"/>
    <s v="R.10023.01"/>
    <s v="LAKEMONT SUBSTATION"/>
    <s v="R.10023.01.01"/>
    <s v="LAKEMONT SUBSTATION"/>
    <s v="R.10023.01.01.01"/>
    <x v="814"/>
    <x v="0"/>
    <n v="4022"/>
    <s v="Roque Bamba"/>
    <x v="0"/>
    <s v="REL  SETC  //  PLNG"/>
    <s v="1CORP20000"/>
    <x v="0"/>
    <s v="2CORP90000"/>
    <x v="0"/>
    <s v="3CORP96000"/>
    <x v="67"/>
    <s v="1DRIV12000"/>
    <s v="Reliability - Gas"/>
    <s v="2DRIV12500"/>
    <s v="Serve Growing Gas Load"/>
    <n v="0"/>
    <n v="0"/>
    <n v="0"/>
    <n v="0"/>
    <n v="0"/>
    <n v="0"/>
    <n v="0"/>
    <n v="0"/>
    <n v="0"/>
    <n v="0"/>
    <n v="0"/>
    <n v="84372.124885635872"/>
    <n v="84372.124885635872"/>
    <n v="0"/>
    <n v="84372.642095914736"/>
    <n v="84372.642095914736"/>
    <n v="0"/>
    <n v="0"/>
    <n v="0"/>
    <s v="Nedrud"/>
    <s v=" "/>
    <s v="N"/>
    <n v="0"/>
  </r>
  <r>
    <x v="0"/>
    <s v="Operations"/>
    <s v="R.10024"/>
    <s v="CAP-METER OPERATIONS"/>
    <s v="R.10024.01"/>
    <s v="AMR OPERATIONS"/>
    <s v="R.10024.01.01"/>
    <s v="AMR OPERATIONS"/>
    <s v="R.10024.01.01.01"/>
    <x v="815"/>
    <x v="0"/>
    <n v="1224"/>
    <s v="Laura C Feinstein"/>
    <x v="0"/>
    <s v="REL  SETC  //  EXEC"/>
    <s v="1CORP10000"/>
    <x v="1"/>
    <s v="2CORP50000"/>
    <x v="5"/>
    <s v="3CORP53000"/>
    <x v="95"/>
    <s v="1DRIV11000"/>
    <s v="Reliability - Electric"/>
    <s v="2DRIV11300"/>
    <s v="Electric Modernization"/>
    <n v="0"/>
    <n v="350898"/>
    <n v="350648.6"/>
    <n v="58563.778700000003"/>
    <n v="292334.22129999998"/>
    <n v="0"/>
    <n v="361424.94"/>
    <n v="-361424.94"/>
    <n v="0"/>
    <n v="126794.02"/>
    <n v="-126794.02"/>
    <n v="0"/>
    <n v="0"/>
    <n v="0"/>
    <n v="0"/>
    <n v="0"/>
    <n v="0"/>
    <n v="0"/>
    <n v="-195884.73870000005"/>
    <s v="Feinstein/Shapiro"/>
    <s v="AMR Network equipment from AMX master spreadsheet with 3% inflation added "/>
    <s v="Y"/>
    <n v="0"/>
  </r>
  <r>
    <x v="0"/>
    <s v="Operations"/>
    <s v="R.10024"/>
    <s v="CAP-METER OPERATIONS"/>
    <s v="R.10024.01"/>
    <s v="AMR OPERATIONS"/>
    <s v="R.10024.01.01"/>
    <s v="AMR OPERATIONS"/>
    <s v="R.10024.01.01.02"/>
    <x v="816"/>
    <x v="0"/>
    <n v="1224"/>
    <s v="Laura C Feinstein"/>
    <x v="0"/>
    <s v="REL  SETC  //  OPER"/>
    <s v="1CORP10000"/>
    <x v="1"/>
    <s v="2CORP50000"/>
    <x v="5"/>
    <s v="3CORP51500"/>
    <x v="84"/>
    <s v="1DRIV12000"/>
    <s v="Reliability - Gas"/>
    <s v="2DRIV12100"/>
    <s v="Gas Modernization"/>
    <n v="0"/>
    <n v="0"/>
    <n v="0"/>
    <n v="2340795.3929630001"/>
    <n v="-2340795.3929630001"/>
    <n v="0"/>
    <n v="3582796.8"/>
    <n v="-3582796.8"/>
    <n v="0"/>
    <n v="0"/>
    <n v="0"/>
    <n v="0"/>
    <n v="0"/>
    <n v="0"/>
    <n v="0"/>
    <n v="0"/>
    <n v="0"/>
    <n v="0"/>
    <n v="-5923592.1929630004"/>
    <s v="Kostek"/>
    <s v="Feinstein checked. Assumes 40,000 modules. not in budget before"/>
    <s v="Y"/>
    <n v="0"/>
  </r>
  <r>
    <x v="0"/>
    <s v="Operations"/>
    <s v="R.10024"/>
    <s v="CAP-METER OPERATIONS"/>
    <s v="R.10024.01"/>
    <s v="AMR OPERATIONS"/>
    <s v="R.10024.01.01"/>
    <s v="AMR OPERATIONS"/>
    <s v="R.10024.01.01.04"/>
    <x v="817"/>
    <x v="0"/>
    <n v="3037"/>
    <s v="Loretta Jo Baggenstos"/>
    <x v="0"/>
    <s v="REL  SETC  //  EXEC"/>
    <s v="1CORP10000"/>
    <x v="1"/>
    <s v="2CORP50000"/>
    <x v="5"/>
    <s v="3CORP53000"/>
    <x v="95"/>
    <s v="1DRIV12000"/>
    <s v="Reliability - Gas"/>
    <s v="2DRIV12100"/>
    <s v="Gas Modernization"/>
    <n v="7370000"/>
    <n v="5865372"/>
    <n v="6949990.0099999998"/>
    <n v="3813927.4819999998"/>
    <n v="2051444.5180000002"/>
    <n v="5422000"/>
    <n v="4580000"/>
    <n v="842000"/>
    <n v="0"/>
    <n v="0"/>
    <n v="0"/>
    <n v="0"/>
    <n v="0"/>
    <n v="0"/>
    <n v="0"/>
    <n v="0"/>
    <n v="0"/>
    <n v="0"/>
    <n v="2893444.5180000002"/>
    <s v="Feinstein/Shapiro"/>
    <s v="Assumes no NCC (Jennifer inputting elsewhere). Assumes 36,000 modules for L+G MARP and 15,400 for PSE work. "/>
    <s v="Y"/>
    <n v="0"/>
  </r>
  <r>
    <x v="0"/>
    <s v="Operations"/>
    <s v="R.10024"/>
    <s v="CAP-METER OPERATIONS"/>
    <s v="R.10024.01"/>
    <s v="AMR OPERATIONS"/>
    <s v="R.10024.01.01"/>
    <s v="AMR OPERATIONS"/>
    <s v="R.10024.01.01.05"/>
    <x v="818"/>
    <x v="0"/>
    <n v="4059"/>
    <s v="Turushia L Thomas"/>
    <x v="0"/>
    <s v="REL  SETC  //  INIT"/>
    <s v="1CORP10000"/>
    <x v="1"/>
    <s v="2CORP50000"/>
    <x v="5"/>
    <s v="3CORP53000"/>
    <x v="95"/>
    <s v="1DRIV11000"/>
    <s v="Reliability - Electric"/>
    <s v="2DRIV11300"/>
    <s v="Electric Modernization"/>
    <n v="0"/>
    <n v="1153730"/>
    <n v="1819668.72"/>
    <n v="1005475.6949999999"/>
    <n v="148254.30500000005"/>
    <n v="0"/>
    <n v="1188341.9000000001"/>
    <n v="-1188341.9000000001"/>
    <n v="0"/>
    <n v="0"/>
    <n v="0"/>
    <n v="0"/>
    <n v="0"/>
    <n v="0"/>
    <n v="0"/>
    <n v="0"/>
    <n v="0"/>
    <n v="0"/>
    <n v="-1040087.5950000001"/>
    <s v="Feinstein/Shapiro"/>
    <s v="Turushia is forecasting just a 3% increase due to inflation/CPI escallation for this. "/>
    <s v="Y"/>
    <n v="0"/>
  </r>
  <r>
    <x v="0"/>
    <s v="Operations"/>
    <s v="R.10024"/>
    <s v="CAP-METER OPERATIONS"/>
    <s v="R.10024.02"/>
    <s v="GAS METERING OPERATIONS"/>
    <s v="R.10024.02.01"/>
    <s v="GAS METERING OPERATIONS"/>
    <s v="R.10024.02.01.01"/>
    <x v="819"/>
    <x v="0"/>
    <n v="3037"/>
    <s v="Loretta Jo Baggenstos"/>
    <x v="0"/>
    <s v="REL  SETC  //  OPER"/>
    <s v="1CORP20000"/>
    <x v="0"/>
    <s v="2CORP90000"/>
    <x v="0"/>
    <s v="3CORP91500"/>
    <x v="87"/>
    <s v="1DRIV12000"/>
    <s v="Reliability - Gas"/>
    <s v="2DRIV12200"/>
    <s v="Gas Operations"/>
    <n v="0"/>
    <n v="200000"/>
    <n v="353209.06"/>
    <n v="142691.49374999999"/>
    <n v="57308.506250000006"/>
    <n v="0"/>
    <n v="290000"/>
    <n v="-290000"/>
    <n v="0"/>
    <n v="290000"/>
    <n v="-290000"/>
    <n v="0"/>
    <n v="290000"/>
    <n v="-290000"/>
    <n v="0"/>
    <n v="290000"/>
    <n v="-290000"/>
    <n v="290000"/>
    <n v="-1102691.4937499999"/>
    <s v="Henderson"/>
    <s v=" "/>
    <s v="N"/>
    <n v="0"/>
  </r>
  <r>
    <x v="0"/>
    <s v="Operations"/>
    <s v="R.10024"/>
    <s v="CAP-METER OPERATIONS"/>
    <s v="R.10024.02"/>
    <s v="GAS METERING OPERATIONS"/>
    <s v="R.10024.02.01"/>
    <s v="GAS METERING OPERATIONS"/>
    <s v="R.10024.02.01.03"/>
    <x v="820"/>
    <x v="0"/>
    <n v="3037"/>
    <s v="Loretta Jo Baggenstos"/>
    <x v="0"/>
    <s v="REL  SETC  //  OPER"/>
    <s v="1CORP20000"/>
    <x v="0"/>
    <s v="2CORP90000"/>
    <x v="0"/>
    <s v="3CORP91500"/>
    <x v="87"/>
    <s v="1DRIV12000"/>
    <s v="Reliability - Gas"/>
    <s v="2DRIV12200"/>
    <s v="Gas Operations"/>
    <n v="2750000"/>
    <n v="2750000"/>
    <n v="4086220.31"/>
    <n v="1927001.5300000003"/>
    <n v="822998.46999999974"/>
    <n v="2807433.6283185845"/>
    <n v="2764400"/>
    <n v="43033.628318584524"/>
    <n v="2891929.2035398232"/>
    <n v="2764400"/>
    <n v="127529.20353982318"/>
    <n v="2979150.4424778763"/>
    <n v="2764400"/>
    <n v="214750.44247787632"/>
    <n v="3069097.3451327439"/>
    <n v="2764400"/>
    <n v="304697.34513274394"/>
    <n v="2764400"/>
    <n v="1513009.0894690277"/>
    <s v="Henderson"/>
    <s v=" "/>
    <s v="N"/>
    <n v="0"/>
  </r>
  <r>
    <x v="0"/>
    <s v="Operations"/>
    <s v="R.10025"/>
    <s v="CAP-MT. SI"/>
    <s v="R.10025.01"/>
    <s v="MT. SI TRANSMISSION"/>
    <s v="R.10025.01.01"/>
    <s v="MT. SI TRANSMISSION"/>
    <s v="R.10025.01.01.01"/>
    <x v="821"/>
    <x v="0"/>
    <n v="4022"/>
    <s v="Roque Bamba"/>
    <x v="0"/>
    <s v="REL  SETC  //  PLNG"/>
    <s v="1CORP20000"/>
    <x v="0"/>
    <s v="2CORP90000"/>
    <x v="0"/>
    <s v="3CORP93000"/>
    <x v="0"/>
    <s v="1DRIV11000"/>
    <s v="Reliability - Electric"/>
    <s v="2DRIV11100"/>
    <s v="Aging Infrastructure"/>
    <n v="0"/>
    <n v="0"/>
    <n v="0"/>
    <n v="0"/>
    <n v="0"/>
    <n v="0"/>
    <n v="0"/>
    <n v="0"/>
    <n v="0"/>
    <n v="0"/>
    <n v="0"/>
    <n v="0"/>
    <n v="0"/>
    <n v="0"/>
    <n v="0"/>
    <n v="0"/>
    <n v="0"/>
    <n v="0"/>
    <n v="0"/>
    <s v="Nedrud"/>
    <s v=" "/>
    <s v="N"/>
    <n v="0"/>
  </r>
  <r>
    <x v="0"/>
    <s v="Operations"/>
    <s v="R.10025"/>
    <s v="CAP-MT. SI"/>
    <s v="R.10025.01"/>
    <s v="MT. SI TRANSMISSION"/>
    <s v="R.10025.01.01"/>
    <s v="MT. SI TRANSMISSION"/>
    <s v="R.10025.01.01.02"/>
    <x v="822"/>
    <x v="0"/>
    <n v="4022"/>
    <s v="Roque Bamba"/>
    <x v="1"/>
    <s v="REL  SETC  //  PLNG"/>
    <s v="1CORP20000"/>
    <x v="0"/>
    <s v="2CORP90000"/>
    <x v="0"/>
    <s v="3CORP93000"/>
    <x v="0"/>
    <s v="1DRIV11000"/>
    <s v="Reliability - Electric"/>
    <s v="2DRIV11100"/>
    <s v="Aging Infrastructure"/>
    <n v="0"/>
    <n v="0"/>
    <n v="0"/>
    <n v="0"/>
    <n v="0"/>
    <n v="0"/>
    <n v="0"/>
    <n v="0"/>
    <n v="0"/>
    <n v="0"/>
    <n v="0"/>
    <n v="0"/>
    <n v="0"/>
    <n v="0"/>
    <n v="0"/>
    <n v="0"/>
    <n v="0"/>
    <n v="0"/>
    <n v="0"/>
    <n v="0"/>
    <s v=" "/>
    <s v="N"/>
    <n v="0"/>
  </r>
  <r>
    <x v="0"/>
    <s v="Operations"/>
    <s v="R.10025"/>
    <s v="CAP-MT. SI"/>
    <s v="R.10025.02"/>
    <s v="Mt. Si Substation"/>
    <s v="R.10025.02.01"/>
    <s v="Mt. Si Substation"/>
    <s v="R.10025.02.01.01"/>
    <x v="823"/>
    <x v="0"/>
    <n v="4022"/>
    <s v="Roque Bamba"/>
    <x v="0"/>
    <s v="REL  SETC  //  INIT"/>
    <s v="1CORP20000"/>
    <x v="0"/>
    <s v="2CORP90000"/>
    <x v="0"/>
    <s v="3CORP93000"/>
    <x v="0"/>
    <s v="1DRIV11000"/>
    <s v="Reliability - Electric"/>
    <s v="2DRIV11100"/>
    <s v="Aging Infrastructure"/>
    <n v="0"/>
    <n v="0"/>
    <n v="0"/>
    <n v="0"/>
    <n v="0"/>
    <n v="0"/>
    <n v="0"/>
    <n v="0"/>
    <n v="0"/>
    <n v="0"/>
    <n v="0"/>
    <n v="0"/>
    <n v="0"/>
    <n v="0"/>
    <n v="0"/>
    <n v="0"/>
    <n v="0"/>
    <n v="0"/>
    <n v="0"/>
    <s v="Nedrud"/>
    <s v=" "/>
    <s v="N"/>
    <n v="0"/>
  </r>
  <r>
    <x v="0"/>
    <s v="Operations"/>
    <s v="R.10026"/>
    <s v="CAP-NON-UTILITY PLANT"/>
    <s v="R.10026.01"/>
    <s v="NON-UTILITY PLANT"/>
    <s v="R.10026.01.01"/>
    <s v="NON-UTILITY PLANT"/>
    <s v="R.10026.01.01.01"/>
    <x v="824"/>
    <x v="0"/>
    <n v="1255"/>
    <s v="Gary B Bolton"/>
    <x v="0"/>
    <s v="REL  SETC  //  OPER"/>
    <s v="1CORP20000"/>
    <x v="0"/>
    <s v="2CORP90000"/>
    <x v="0"/>
    <s v="3CORP93000"/>
    <x v="0"/>
    <s v="1DRIV11000"/>
    <s v="Reliability - Electric"/>
    <s v="2DRIV11400"/>
    <s v="Electric Operations"/>
    <n v="0"/>
    <n v="0"/>
    <n v="2288.9"/>
    <n v="2901.8100000000004"/>
    <n v="-2901.8100000000004"/>
    <n v="0"/>
    <n v="0"/>
    <n v="0"/>
    <n v="0"/>
    <n v="0"/>
    <n v="0"/>
    <n v="0"/>
    <n v="0"/>
    <n v="0"/>
    <n v="0"/>
    <n v="0"/>
    <n v="0"/>
    <n v="0"/>
    <n v="-2901.8100000000004"/>
    <s v="Bolton"/>
    <s v=" "/>
    <s v="N"/>
    <n v="0"/>
  </r>
  <r>
    <x v="0"/>
    <s v="Operations"/>
    <s v="R.10027"/>
    <s v="CAP-NORTH KING ELECTRIC CAPACITY"/>
    <s v="R.10027.01"/>
    <s v="MOORLANDS-VITULLI 115KV"/>
    <s v="R.10027.01.01"/>
    <s v="MOORLANDS-VITULLI 115KV"/>
    <s v="R.10027.01.01.01"/>
    <x v="825"/>
    <x v="0"/>
    <n v="4022"/>
    <s v="Roque Bamba"/>
    <x v="0"/>
    <s v="REL  SETC  //  EXEC"/>
    <s v="1CORP10000"/>
    <x v="1"/>
    <s v="2CORP20000"/>
    <x v="11"/>
    <s v="3CORP29900"/>
    <x v="78"/>
    <s v="1DRIV11000"/>
    <s v="Reliability - Electric"/>
    <s v="2DRIV11200"/>
    <s v="Electric Compliance"/>
    <n v="0"/>
    <n v="0"/>
    <n v="59205.61"/>
    <n v="96749.079679999981"/>
    <n v="-96749.079679999981"/>
    <n v="0"/>
    <n v="0"/>
    <n v="0"/>
    <n v="0"/>
    <n v="0"/>
    <n v="0"/>
    <n v="0"/>
    <n v="0"/>
    <n v="0"/>
    <n v="0"/>
    <n v="0"/>
    <n v="0"/>
    <n v="0"/>
    <n v="-96749.079679999981"/>
    <s v="Bamba"/>
    <s v=" "/>
    <s v="N"/>
    <n v="0"/>
  </r>
  <r>
    <x v="0"/>
    <s v="Operations"/>
    <s v="R.10027"/>
    <s v="CAP-NORTH KING ELECTRIC CAPACITY"/>
    <s v="R.10027.01"/>
    <s v="MOORLANDS-VITULLI 115KV"/>
    <s v="R.10027.01.01"/>
    <s v="MOORLANDS-VITULLI 115KV"/>
    <s v="R.10027.01.01.02"/>
    <x v="826"/>
    <x v="0"/>
    <n v="4022"/>
    <s v="Roque Bamba"/>
    <x v="1"/>
    <s v="REL  SETC  //  EXEC"/>
    <s v="1CORP10000"/>
    <x v="1"/>
    <s v="2CORP20000"/>
    <x v="11"/>
    <s v="3CORP29900"/>
    <x v="78"/>
    <s v="1DRIV11000"/>
    <s v="Reliability - Electric"/>
    <s v="2DRIV11200"/>
    <s v="Electric Compliance"/>
    <n v="0"/>
    <n v="0"/>
    <n v="0"/>
    <n v="0"/>
    <n v="0"/>
    <n v="0"/>
    <n v="0"/>
    <n v="0"/>
    <n v="0"/>
    <n v="0"/>
    <n v="0"/>
    <n v="0"/>
    <n v="0"/>
    <n v="0"/>
    <n v="0"/>
    <n v="0"/>
    <n v="0"/>
    <n v="0"/>
    <n v="0"/>
    <n v="0"/>
    <s v=" "/>
    <s v="N"/>
    <n v="0"/>
  </r>
  <r>
    <x v="0"/>
    <s v="Operations"/>
    <s v="R.10027"/>
    <s v="CAP-NORTH KING ELECTRIC CAPACITY"/>
    <s v="R.10027.02"/>
    <s v="VERNELL SUBSTATION"/>
    <s v="R.10027.02.01"/>
    <s v="VERNELL SUBSTATION"/>
    <s v="R.10027.02.01.01"/>
    <x v="827"/>
    <x v="0"/>
    <n v="4022"/>
    <s v="Roque Bamba"/>
    <x v="0"/>
    <s v="REL  SETC  //  EXEC"/>
    <s v="1CORP20000"/>
    <x v="0"/>
    <s v="2CORP90000"/>
    <x v="0"/>
    <s v="3CORP96000"/>
    <x v="67"/>
    <s v="1DRIV11000"/>
    <s v="Reliability - Electric"/>
    <s v="2DRIV11600"/>
    <s v="Serve Growing Electric Load"/>
    <n v="500000"/>
    <n v="500000"/>
    <n v="1384384.8"/>
    <n v="1296827.1671129998"/>
    <n v="-796827.16711299983"/>
    <n v="0"/>
    <n v="0"/>
    <n v="0"/>
    <n v="675574.34793809464"/>
    <n v="675574.34793809464"/>
    <n v="0"/>
    <n v="1831468.1913258745"/>
    <n v="1831468.1913258745"/>
    <n v="0"/>
    <n v="2983042.5946446541"/>
    <n v="2983042.5946446541"/>
    <n v="0"/>
    <n v="0"/>
    <n v="-796827.16711299983"/>
    <s v="Bamba"/>
    <s v=" "/>
    <s v="N"/>
    <n v="0"/>
  </r>
  <r>
    <x v="0"/>
    <s v="Operations"/>
    <s v="R.10027"/>
    <s v="CAP-NORTH KING ELECTRIC CAPACITY"/>
    <s v="R.10027.02"/>
    <s v="VERNELL SUBSTATION"/>
    <s v="R.10027.02.01"/>
    <s v="VERNELL SUBSTATION"/>
    <s v="R.10027.02.01.02"/>
    <x v="828"/>
    <x v="0"/>
    <n v="4022"/>
    <s v="Roque Bamba"/>
    <x v="0"/>
    <s v="REL  SETC  //  EXEC"/>
    <s v="1CORP20000"/>
    <x v="0"/>
    <s v="2CORP90000"/>
    <x v="0"/>
    <s v="3CORP96000"/>
    <x v="67"/>
    <s v="1DRIV11000"/>
    <s v="Reliability - Electric"/>
    <s v="2DRIV11600"/>
    <s v="Serve Growing Electric Load"/>
    <n v="0"/>
    <n v="0"/>
    <n v="0"/>
    <n v="0"/>
    <n v="0"/>
    <n v="0"/>
    <n v="0"/>
    <n v="0"/>
    <n v="0"/>
    <n v="0"/>
    <n v="0"/>
    <n v="0"/>
    <n v="0"/>
    <n v="0"/>
    <n v="0"/>
    <n v="0"/>
    <n v="0"/>
    <n v="0"/>
    <n v="0"/>
    <s v="Bamba"/>
    <s v=" "/>
    <s v="N"/>
    <n v="0"/>
  </r>
  <r>
    <x v="0"/>
    <s v="Operations"/>
    <s v="R.10027"/>
    <s v="CAP-NORTH KING ELECTRIC CAPACITY"/>
    <s v="R.10027.02"/>
    <s v="VERNELL SUBSTATION"/>
    <s v="R.10027.02.01"/>
    <s v="VERNELL SUBSTATION"/>
    <s v="R.10027.02.01.03"/>
    <x v="829"/>
    <x v="0"/>
    <n v="4022"/>
    <s v="Roque Bamba"/>
    <x v="0"/>
    <s v="REL  SETC  //  EXEC"/>
    <s v="1CORP20000"/>
    <x v="0"/>
    <s v="2CORP90000"/>
    <x v="0"/>
    <s v="3CORP96000"/>
    <x v="67"/>
    <s v="1DRIV11000"/>
    <s v="Reliability - Electric"/>
    <s v="2DRIV11600"/>
    <s v="Serve Growing Electric Load"/>
    <n v="0"/>
    <n v="0"/>
    <n v="0"/>
    <n v="0"/>
    <n v="0"/>
    <n v="0"/>
    <n v="0"/>
    <n v="0"/>
    <n v="0"/>
    <n v="0"/>
    <n v="0"/>
    <n v="0"/>
    <n v="0"/>
    <n v="0"/>
    <n v="0"/>
    <n v="0"/>
    <n v="0"/>
    <n v="0"/>
    <n v="0"/>
    <s v="Bamba"/>
    <s v=" "/>
    <s v="N"/>
    <n v="0"/>
  </r>
  <r>
    <x v="0"/>
    <s v="Operations"/>
    <s v="R.10027"/>
    <s v="CAP-NORTH KING ELECTRIC CAPACITY"/>
    <s v="R.10027.02"/>
    <s v="VERNELL SUBSTATION"/>
    <s v="R.10027.02.01"/>
    <s v="VERNELL SUBSTATION"/>
    <s v="R.10027.02.01.04"/>
    <x v="830"/>
    <x v="0"/>
    <n v="4022"/>
    <s v="Roque Bamba"/>
    <x v="1"/>
    <s v="REL  SETC  //  INIT"/>
    <s v="1CORP20000"/>
    <x v="0"/>
    <s v="2CORP90000"/>
    <x v="0"/>
    <s v="3CORP96000"/>
    <x v="67"/>
    <s v="1DRIV11000"/>
    <s v="Reliability - Electric"/>
    <s v="2DRIV11600"/>
    <s v="Serve Growing Electric Load"/>
    <n v="0"/>
    <n v="0"/>
    <n v="0"/>
    <n v="0"/>
    <n v="0"/>
    <n v="0"/>
    <n v="0"/>
    <n v="0"/>
    <n v="0"/>
    <n v="0"/>
    <n v="0"/>
    <n v="0"/>
    <n v="0"/>
    <n v="0"/>
    <n v="0"/>
    <n v="0"/>
    <n v="0"/>
    <n v="0"/>
    <n v="0"/>
    <n v="0"/>
    <s v=" "/>
    <s v="N"/>
    <n v="0"/>
  </r>
  <r>
    <x v="0"/>
    <s v="Operations"/>
    <s v="R.10028"/>
    <s v="CAP-NORTH KING ELECTRIC RELIABILITY"/>
    <s v="R.10028.01"/>
    <s v="NORTH BELLEVUE BANK"/>
    <s v="R.10028.01.01"/>
    <s v="NORTH BELLEVUE BANK"/>
    <s v="R.10028.01.01.01"/>
    <x v="831"/>
    <x v="0"/>
    <n v="4022"/>
    <s v="Roque Bamba"/>
    <x v="0"/>
    <s v="REL  SETC  //  PLNG"/>
    <s v="1CORP10000"/>
    <x v="1"/>
    <s v="2CORP20000"/>
    <x v="11"/>
    <s v="3CORP28000"/>
    <x v="96"/>
    <s v="1DRIV11000"/>
    <s v="Reliability - Electric"/>
    <s v="2DRIV11600"/>
    <s v="Serve Growing Electric Load"/>
    <n v="0"/>
    <n v="0"/>
    <n v="0"/>
    <n v="0"/>
    <n v="0"/>
    <n v="0"/>
    <n v="0"/>
    <n v="0"/>
    <n v="0"/>
    <n v="0"/>
    <n v="0"/>
    <n v="0"/>
    <n v="0"/>
    <n v="0"/>
    <n v="0"/>
    <n v="0"/>
    <n v="0"/>
    <n v="0"/>
    <n v="0"/>
    <s v="Bamba"/>
    <s v=" "/>
    <s v="N"/>
    <n v="0"/>
  </r>
  <r>
    <x v="0"/>
    <s v="Operations"/>
    <s v="R.10028"/>
    <s v="CAP-NORTH KING ELECTRIC RELIABILITY"/>
    <s v="R.10028.02"/>
    <s v="STILLWATER-COTTAGE BROOK 115KV"/>
    <s v="R.10028.02.01"/>
    <s v="STILLWATER-COTTAGE BROOK 115KV"/>
    <s v="R.10028.02.01.01"/>
    <x v="832"/>
    <x v="0"/>
    <n v="4022"/>
    <s v="Roque Bamba"/>
    <x v="0"/>
    <s v="REL  SETC  //  EXEC"/>
    <s v="1CORP10000"/>
    <x v="1"/>
    <s v="2CORP20000"/>
    <x v="11"/>
    <s v="3CORP28000"/>
    <x v="96"/>
    <s v="1DRIV11000"/>
    <s v="Reliability - Electric"/>
    <s v="2DRIV11600"/>
    <s v="Serve Growing Electric Load"/>
    <n v="8139371"/>
    <n v="8139371"/>
    <n v="7411511.9800000004"/>
    <n v="6308800.2947339993"/>
    <n v="1830570.7052660007"/>
    <n v="0"/>
    <n v="0"/>
    <n v="0"/>
    <n v="0"/>
    <n v="0"/>
    <n v="0"/>
    <n v="0"/>
    <n v="0"/>
    <n v="0"/>
    <n v="0"/>
    <n v="0"/>
    <n v="0"/>
    <n v="0"/>
    <n v="1830570.7052660007"/>
    <s v="Bamba"/>
    <s v=" "/>
    <s v="N"/>
    <n v="0"/>
  </r>
  <r>
    <x v="0"/>
    <s v="Operations"/>
    <s v="R.10028"/>
    <s v="CAP-NORTH KING ELECTRIC RELIABILITY"/>
    <s v="R.10028.02"/>
    <s v="STILLWATER-COTTAGE BROOK 115KV"/>
    <s v="R.10028.02.01"/>
    <s v="STILLWATER-COTTAGE BROOK 115KV"/>
    <s v="R.10028.02.01.02"/>
    <x v="833"/>
    <x v="0"/>
    <n v="4022"/>
    <s v="Roque Bamba"/>
    <x v="1"/>
    <s v="REL  SETC  //  INIT"/>
    <s v="1CORP10000"/>
    <x v="1"/>
    <s v="2CORP20000"/>
    <x v="11"/>
    <s v="3CORP28000"/>
    <x v="96"/>
    <s v="1DRIV11000"/>
    <s v="Reliability - Electric"/>
    <s v="2DRIV11600"/>
    <s v="Serve Growing Electric Load"/>
    <n v="0"/>
    <n v="797404"/>
    <n v="0"/>
    <n v="0"/>
    <n v="797404"/>
    <n v="0"/>
    <n v="0"/>
    <n v="0"/>
    <n v="0"/>
    <n v="0"/>
    <n v="0"/>
    <n v="0"/>
    <n v="0"/>
    <n v="0"/>
    <n v="0"/>
    <n v="0"/>
    <n v="0"/>
    <n v="0"/>
    <n v="797404"/>
    <n v="0"/>
    <s v=" "/>
    <s v="N"/>
    <n v="0"/>
  </r>
  <r>
    <x v="0"/>
    <s v="Operations"/>
    <s v="R.10029"/>
    <s v="CAP-NORTH KING GAS CAPACITY"/>
    <s v="R.10029.01"/>
    <s v="TOLT HP REINFORCEMENT"/>
    <s v="R.10029.01.01"/>
    <s v="TOLT HP REINFORCEMENT"/>
    <s v="R.10029.01.01.01"/>
    <x v="834"/>
    <x v="0"/>
    <n v="4022"/>
    <s v="Roque Bamba"/>
    <x v="0"/>
    <s v="REL  SETC  //  DESG"/>
    <s v="1CORP10000"/>
    <x v="1"/>
    <s v="2CORP20000"/>
    <x v="11"/>
    <s v="3CORP28500"/>
    <x v="97"/>
    <s v="1DRIV12000"/>
    <s v="Reliability - Gas"/>
    <s v="2DRIV12500"/>
    <s v="Serve Growing Gas Load"/>
    <n v="1344000"/>
    <n v="1344000"/>
    <n v="47680.59"/>
    <n v="89263.460399999967"/>
    <n v="1254736.5396"/>
    <n v="601000"/>
    <n v="1344000"/>
    <n v="-743000"/>
    <n v="0"/>
    <n v="0"/>
    <n v="0"/>
    <n v="0"/>
    <n v="0"/>
    <n v="0"/>
    <n v="0"/>
    <n v="0"/>
    <n v="0"/>
    <n v="0"/>
    <n v="511736.53960000002"/>
    <s v="Bamba"/>
    <s v="The ACOE permit may not be received in time to complete this work in 2017 "/>
    <s v="N"/>
    <n v="0"/>
  </r>
  <r>
    <x v="0"/>
    <s v="Operations"/>
    <s v="R.10030"/>
    <s v="CAP-NORTH KING TRANSFORMATION"/>
    <s v="R.10030.01"/>
    <s v="NORTH KING TRANSFORMATION"/>
    <s v="R.10030.01.01"/>
    <s v="NORTH KING TRANSFORMATION"/>
    <s v="R.10030.01.01.01"/>
    <x v="835"/>
    <x v="0"/>
    <n v="4022"/>
    <s v="Roque Bamba"/>
    <x v="0"/>
    <s v="REL  SETC  //  PLNG"/>
    <s v="1CORP20000"/>
    <x v="0"/>
    <s v="2CORP90000"/>
    <x v="0"/>
    <s v="3CORP96000"/>
    <x v="67"/>
    <s v="1DRIV11000"/>
    <s v="Reliability - Electric"/>
    <s v="2DRIV11600"/>
    <s v="Serve Growing Electric Load"/>
    <n v="0"/>
    <n v="0"/>
    <n v="0"/>
    <n v="0"/>
    <n v="0"/>
    <n v="0"/>
    <n v="0"/>
    <n v="0"/>
    <n v="0"/>
    <n v="0"/>
    <n v="0"/>
    <n v="0"/>
    <n v="0"/>
    <n v="0"/>
    <n v="0"/>
    <n v="0"/>
    <n v="0"/>
    <n v="0"/>
    <n v="0"/>
    <s v="Bamba"/>
    <s v=" "/>
    <s v="N"/>
    <n v="0"/>
  </r>
  <r>
    <x v="0"/>
    <s v="Operations"/>
    <s v="R.10031"/>
    <s v="CAP-NORTH KING-BELLEVUE ELEC RELIABILITY"/>
    <s v="R.10031.01"/>
    <s v="LAKE HILLS-PHANTOM LAKE 115 KV"/>
    <s v="R.10031.01.01"/>
    <s v="LAKE HILLS-PHANTOM LAKE 115 KV"/>
    <s v="R.10031.01.01.01"/>
    <x v="836"/>
    <x v="0"/>
    <n v="4022"/>
    <s v="Roque Bamba"/>
    <x v="0"/>
    <s v="REL  SETC  //  EXEC"/>
    <s v="1CORP10000"/>
    <x v="1"/>
    <s v="2CORP20000"/>
    <x v="11"/>
    <s v="3CORP25500"/>
    <x v="98"/>
    <s v="1DRIV11000"/>
    <s v="Reliability - Electric"/>
    <s v="2DRIV11500"/>
    <s v="Reduce Electric Outages/Customer Interuptions"/>
    <n v="2030000"/>
    <n v="1617074"/>
    <n v="1794161.78"/>
    <n v="209486.770536"/>
    <n v="1407587.2294640001"/>
    <n v="5038584"/>
    <n v="4838584"/>
    <n v="200000"/>
    <n v="0"/>
    <n v="0"/>
    <n v="0"/>
    <n v="0"/>
    <n v="0"/>
    <n v="0"/>
    <n v="0"/>
    <n v="0"/>
    <n v="0"/>
    <n v="0"/>
    <n v="1607587.2294640001"/>
    <s v="Bamba"/>
    <s v=" "/>
    <s v="N"/>
    <n v="0"/>
  </r>
  <r>
    <x v="0"/>
    <s v="Operations"/>
    <s v="R.10031"/>
    <s v="CAP-NORTH KING-BELLEVUE ELEC RELIABILITY"/>
    <s v="R.10031.01"/>
    <s v="LAKE HILLS-PHANTOM LAKE 115 KV"/>
    <s v="R.10031.01.01"/>
    <s v="LAKE HILLS-PHANTOM LAKE 115 KV"/>
    <s v="R.10031.01.01.02"/>
    <x v="837"/>
    <x v="0"/>
    <n v="4022"/>
    <s v="Roque Bamba"/>
    <x v="0"/>
    <s v="REL  SETC  //  EXEC"/>
    <s v="1CORP10000"/>
    <x v="1"/>
    <s v="2CORP20000"/>
    <x v="11"/>
    <s v="3CORP25500"/>
    <x v="98"/>
    <s v="1DRIV11000"/>
    <s v="Reliability - Electric"/>
    <s v="2DRIV11500"/>
    <s v="Reduce Electric Outages/Customer Interuptions"/>
    <n v="0"/>
    <n v="412926"/>
    <n v="445985.24"/>
    <n v="1514038.5070770001"/>
    <n v="-1101112.5070770001"/>
    <n v="0"/>
    <n v="0"/>
    <n v="0"/>
    <n v="0"/>
    <n v="0"/>
    <n v="0"/>
    <n v="0"/>
    <n v="0"/>
    <n v="0"/>
    <n v="0"/>
    <n v="0"/>
    <n v="0"/>
    <n v="0"/>
    <n v="-1101112.5070770001"/>
    <s v="Bamba"/>
    <s v="Revised to reflect current plan based on permitting   "/>
    <s v="N"/>
    <n v="0"/>
  </r>
  <r>
    <x v="0"/>
    <s v="Operations"/>
    <s v="R.10031"/>
    <s v="CAP-NORTH KING-BELLEVUE ELEC RELIABILITY"/>
    <s v="R.10031.01"/>
    <s v="LAKE HILLS-PHANTOM LAKE 115 KV"/>
    <s v="R.10031.01.01"/>
    <s v="LAKE HILLS-PHANTOM LAKE 115 KV"/>
    <s v="R.10031.01.01.03"/>
    <x v="838"/>
    <x v="0"/>
    <n v="4022"/>
    <s v="Roque Bamba"/>
    <x v="1"/>
    <s v="REL  SETC  //  OPER"/>
    <s v="1CORP10000"/>
    <x v="1"/>
    <s v="2CORP20000"/>
    <x v="11"/>
    <s v="3CORP25500"/>
    <x v="98"/>
    <s v="1DRIV11000"/>
    <s v="Reliability - Electric"/>
    <s v="2DRIV11500"/>
    <s v="Reduce Electric Outages/Customer Interuptions"/>
    <n v="0"/>
    <n v="37678"/>
    <n v="0"/>
    <n v="0"/>
    <n v="37678"/>
    <n v="0"/>
    <n v="0"/>
    <n v="0"/>
    <n v="0"/>
    <n v="0"/>
    <n v="0"/>
    <n v="0"/>
    <n v="0"/>
    <n v="0"/>
    <n v="0"/>
    <n v="0"/>
    <n v="0"/>
    <n v="0"/>
    <n v="37678"/>
    <n v="0"/>
    <s v=" "/>
    <s v="N"/>
    <n v="0"/>
  </r>
  <r>
    <x v="0"/>
    <s v="Operations"/>
    <s v="R.10031"/>
    <s v="CAP-NORTH KING-BELLEVUE ELEC RELIABILITY"/>
    <s v="R.10031.01"/>
    <s v="LAKE HILLS-PHANTOM LAKE 115 KV"/>
    <s v="R.10031.01.01"/>
    <s v="LAKE HILLS-PHANTOM LAKE 115 KV"/>
    <s v="R.10031.01.01.04"/>
    <x v="839"/>
    <x v="0"/>
    <n v="4022"/>
    <s v="Roque Bamba"/>
    <x v="1"/>
    <s v="REL  SETC  //  INIT"/>
    <s v="1CORP10000"/>
    <x v="1"/>
    <s v="2CORP20000"/>
    <x v="11"/>
    <s v="3CORP25500"/>
    <x v="98"/>
    <s v="1DRIV11000"/>
    <s v="Reliability - Electric"/>
    <s v="2DRIV11500"/>
    <s v="Reduce Electric Outages/Customer Interuptions"/>
    <n v="0"/>
    <n v="0"/>
    <n v="0"/>
    <n v="0"/>
    <n v="0"/>
    <n v="0"/>
    <n v="0"/>
    <n v="0"/>
    <n v="0"/>
    <n v="0"/>
    <n v="0"/>
    <n v="0"/>
    <n v="0"/>
    <n v="0"/>
    <n v="0"/>
    <n v="0"/>
    <n v="0"/>
    <n v="0"/>
    <n v="0"/>
    <n v="0"/>
    <s v=" "/>
    <s v="N"/>
    <n v="0"/>
  </r>
  <r>
    <x v="0"/>
    <s v="Operations"/>
    <s v="R.10031"/>
    <s v="CAP-NORTH KING-BELLEVUE ELEC RELIABILITY"/>
    <s v="R.10031.02"/>
    <s v="LAKESIDE 115 KV"/>
    <s v="R.10031.02.01"/>
    <s v="LAKESIDE 115 KV"/>
    <s v="R.10031.02.01.01"/>
    <x v="840"/>
    <x v="0"/>
    <n v="4022"/>
    <s v="Roque Bamba"/>
    <x v="0"/>
    <s v="REL  SETC  //  EXEC"/>
    <s v="1CORP10000"/>
    <x v="1"/>
    <s v="2CORP20000"/>
    <x v="11"/>
    <s v="3CORP25000"/>
    <x v="99"/>
    <s v="1DRIV11000"/>
    <s v="Reliability - Electric"/>
    <s v="2DRIV11500"/>
    <s v="Reduce Electric Outages/Customer Interuptions"/>
    <n v="0"/>
    <n v="0"/>
    <n v="81504.05"/>
    <n v="111344.21000000002"/>
    <n v="-111344.21000000002"/>
    <n v="0"/>
    <n v="0"/>
    <n v="0"/>
    <n v="0"/>
    <n v="0"/>
    <n v="0"/>
    <n v="0"/>
    <n v="0"/>
    <n v="0"/>
    <n v="0"/>
    <n v="0"/>
    <n v="0"/>
    <n v="0"/>
    <n v="-111344.21000000002"/>
    <s v="Bamba"/>
    <s v=" "/>
    <s v="N"/>
    <n v="0"/>
  </r>
  <r>
    <x v="0"/>
    <s v="Operations"/>
    <s v="R.10031"/>
    <s v="CAP-NORTH KING-BELLEVUE ELEC RELIABILITY"/>
    <s v="R.10031.02"/>
    <s v="LAKESIDE 115 KV"/>
    <s v="R.10031.02.01"/>
    <s v="LAKESIDE 115 KV"/>
    <s v="R.10031.02.01.02"/>
    <x v="841"/>
    <x v="0"/>
    <n v="4022"/>
    <s v="Roque Bamba"/>
    <x v="0"/>
    <s v="REL  SETC  //  EXEC"/>
    <s v="1CORP10000"/>
    <x v="1"/>
    <s v="2CORP20000"/>
    <x v="11"/>
    <s v="3CORP25000"/>
    <x v="99"/>
    <s v="1DRIV11000"/>
    <s v="Reliability - Electric"/>
    <s v="2DRIV11500"/>
    <s v="Reduce Electric Outages/Customer Interuptions"/>
    <n v="6154248"/>
    <n v="5859129"/>
    <n v="7278965.0599999996"/>
    <n v="5683405.2332453001"/>
    <n v="175723.76675469987"/>
    <n v="0"/>
    <n v="0"/>
    <n v="0"/>
    <n v="0"/>
    <n v="0"/>
    <n v="0"/>
    <n v="0"/>
    <n v="0"/>
    <n v="0"/>
    <n v="0"/>
    <n v="0"/>
    <n v="0"/>
    <n v="0"/>
    <n v="175723.76675469987"/>
    <s v="Bamba"/>
    <s v=" "/>
    <s v="N"/>
    <n v="0"/>
  </r>
  <r>
    <x v="0"/>
    <s v="Operations"/>
    <s v="R.10031"/>
    <s v="CAP-NORTH KING-BELLEVUE ELEC RELIABILITY"/>
    <s v="R.10031.02"/>
    <s v="LAKESIDE 115 KV"/>
    <s v="R.10031.02.01"/>
    <s v="LAKESIDE 115 KV"/>
    <s v="R.10031.02.01.03"/>
    <x v="842"/>
    <x v="0"/>
    <n v="4022"/>
    <s v="Roque Bamba"/>
    <x v="0"/>
    <s v="REL  SETC  //  EXEC"/>
    <s v="1CORP10000"/>
    <x v="1"/>
    <s v="2CORP20000"/>
    <x v="11"/>
    <s v="3CORP25000"/>
    <x v="99"/>
    <s v="1DRIV11000"/>
    <s v="Reliability - Electric"/>
    <s v="2DRIV11500"/>
    <s v="Reduce Electric Outages/Customer Interuptions"/>
    <n v="0"/>
    <n v="0"/>
    <n v="-1615.77"/>
    <n v="-1615.77"/>
    <n v="1615.77"/>
    <n v="0"/>
    <n v="0"/>
    <n v="0"/>
    <n v="0"/>
    <n v="0"/>
    <n v="0"/>
    <n v="0"/>
    <n v="0"/>
    <n v="0"/>
    <n v="0"/>
    <n v="0"/>
    <n v="0"/>
    <n v="0"/>
    <n v="1615.77"/>
    <s v="Bamba"/>
    <s v=" "/>
    <s v="N"/>
    <n v="0"/>
  </r>
  <r>
    <x v="0"/>
    <s v="Operations"/>
    <s v="R.10031"/>
    <s v="CAP-NORTH KING-BELLEVUE ELEC RELIABILITY"/>
    <s v="R.10031.02"/>
    <s v="LAKESIDE 115 KV"/>
    <s v="R.10031.02.01"/>
    <s v="LAKESIDE 115 KV"/>
    <s v="R.10031.02.01.04"/>
    <x v="843"/>
    <x v="0"/>
    <n v="4022"/>
    <s v="Roque Bamba"/>
    <x v="0"/>
    <s v="REL  SETC  //  EXEC"/>
    <s v="1CORP10000"/>
    <x v="1"/>
    <s v="2CORP20000"/>
    <x v="11"/>
    <s v="3CORP25000"/>
    <x v="99"/>
    <s v="1DRIV11000"/>
    <s v="Reliability - Electric"/>
    <s v="2DRIV11500"/>
    <s v="Reduce Electric Outages/Customer Interuptions"/>
    <n v="0"/>
    <n v="0"/>
    <n v="6354.24"/>
    <n v="6384.54"/>
    <n v="-6384.54"/>
    <n v="0"/>
    <n v="0"/>
    <n v="0"/>
    <n v="0"/>
    <n v="0"/>
    <n v="0"/>
    <n v="0"/>
    <n v="0"/>
    <n v="0"/>
    <n v="0"/>
    <n v="0"/>
    <n v="0"/>
    <n v="0"/>
    <n v="-6384.54"/>
    <s v="Bamba"/>
    <s v=" "/>
    <s v="N"/>
    <n v="0"/>
  </r>
  <r>
    <x v="0"/>
    <s v="Operations"/>
    <s v="R.10031"/>
    <s v="CAP-NORTH KING-BELLEVUE ELEC RELIABILITY"/>
    <s v="R.10031.02"/>
    <s v="LAKESIDE 115 KV"/>
    <s v="R.10031.02.01"/>
    <s v="LAKESIDE 115 KV"/>
    <s v="R.10031.02.01.05"/>
    <x v="844"/>
    <x v="0"/>
    <n v="4022"/>
    <s v="Roque Bamba"/>
    <x v="1"/>
    <s v="REL  SETC  //  EXEC"/>
    <s v="1CORP10000"/>
    <x v="1"/>
    <s v="2CORP20000"/>
    <x v="11"/>
    <s v="3CORP25000"/>
    <x v="99"/>
    <s v="1DRIV11000"/>
    <s v="Reliability - Electric"/>
    <s v="2DRIV11500"/>
    <s v="Reduce Electric Outages/Customer Interuptions"/>
    <n v="0"/>
    <n v="82569"/>
    <n v="0"/>
    <n v="0"/>
    <n v="82569"/>
    <n v="0"/>
    <n v="0"/>
    <n v="0"/>
    <n v="0"/>
    <n v="0"/>
    <n v="0"/>
    <n v="0"/>
    <n v="0"/>
    <n v="0"/>
    <n v="0"/>
    <n v="0"/>
    <n v="0"/>
    <n v="0"/>
    <n v="82569"/>
    <n v="0"/>
    <s v=" "/>
    <s v="N"/>
    <n v="0"/>
  </r>
  <r>
    <x v="0"/>
    <s v="Operations"/>
    <s v="R.10031"/>
    <s v="CAP-NORTH KING-BELLEVUE ELEC RELIABILITY"/>
    <s v="R.10031.02"/>
    <s v="LAKESIDE 115 KV"/>
    <s v="R.10031.02.01"/>
    <s v="LAKESIDE 115 KV"/>
    <s v="R.10031.02.01.06"/>
    <x v="845"/>
    <x v="0"/>
    <n v="4022"/>
    <s v="Roque Bamba"/>
    <x v="1"/>
    <s v="REL  SETC  //  EXEC"/>
    <s v="1CORP10000"/>
    <x v="1"/>
    <s v="2CORP20000"/>
    <x v="11"/>
    <s v="3CORP25000"/>
    <x v="99"/>
    <s v="1DRIV11000"/>
    <s v="Reliability - Electric"/>
    <s v="2DRIV11500"/>
    <s v="Reduce Electric Outages/Customer Interuptions"/>
    <n v="0"/>
    <n v="0"/>
    <n v="0"/>
    <n v="0"/>
    <n v="0"/>
    <n v="0"/>
    <n v="0"/>
    <n v="0"/>
    <n v="0"/>
    <n v="0"/>
    <n v="0"/>
    <n v="0"/>
    <n v="0"/>
    <n v="0"/>
    <n v="0"/>
    <n v="0"/>
    <n v="0"/>
    <n v="0"/>
    <n v="0"/>
    <n v="0"/>
    <s v=" "/>
    <s v="N"/>
    <n v="0"/>
  </r>
  <r>
    <x v="0"/>
    <s v="Operations"/>
    <s v="R.10031"/>
    <s v="CAP-NORTH KING-BELLEVUE ELEC RELIABILITY"/>
    <s v="R.10031.02"/>
    <s v="LAKESIDE 115 KV"/>
    <s v="R.10031.02.01"/>
    <s v="LAKESIDE 115 KV"/>
    <s v="R.10031.02.01.07"/>
    <x v="846"/>
    <x v="0"/>
    <n v="4022"/>
    <s v="Roque Bamba"/>
    <x v="1"/>
    <s v="REL  SETC  //  EXEC"/>
    <s v="1CORP10000"/>
    <x v="1"/>
    <s v="2CORP20000"/>
    <x v="11"/>
    <s v="3CORP25000"/>
    <x v="99"/>
    <s v="1DRIV11000"/>
    <s v="Reliability - Electric"/>
    <s v="2DRIV11500"/>
    <s v="Reduce Electric Outages/Customer Interuptions"/>
    <n v="0"/>
    <n v="0"/>
    <n v="0"/>
    <n v="0"/>
    <n v="0"/>
    <n v="0"/>
    <n v="0"/>
    <n v="0"/>
    <n v="0"/>
    <n v="0"/>
    <n v="0"/>
    <n v="0"/>
    <n v="0"/>
    <n v="0"/>
    <n v="0"/>
    <n v="0"/>
    <n v="0"/>
    <n v="0"/>
    <n v="0"/>
    <n v="0"/>
    <s v=" "/>
    <s v="N"/>
    <n v="0"/>
  </r>
  <r>
    <x v="0"/>
    <s v="Operations"/>
    <s v="R.10031"/>
    <s v="CAP-NORTH KING-BELLEVUE ELEC RELIABILITY"/>
    <s v="R.10031.02"/>
    <s v="LAKESIDE 115 KV"/>
    <s v="R.10031.02.01"/>
    <s v="LAKESIDE 115 KV"/>
    <s v="R.10031.02.01.08"/>
    <x v="847"/>
    <x v="0"/>
    <n v="4022"/>
    <s v="Roque Bamba"/>
    <x v="0"/>
    <s v="REL  SETC  //  INIT"/>
    <s v="1CORP10000"/>
    <x v="1"/>
    <s v="2CORP20000"/>
    <x v="11"/>
    <s v="3CORP25000"/>
    <x v="99"/>
    <s v="1DRIV11000"/>
    <s v="Reliability - Electric"/>
    <s v="2DRIV11500"/>
    <s v="Reduce Electric Outages/Customer Interuptions"/>
    <n v="0"/>
    <n v="295119"/>
    <n v="377734.86"/>
    <n v="407225.84310870001"/>
    <n v="-112106.84310870001"/>
    <n v="0"/>
    <n v="0"/>
    <n v="0"/>
    <n v="0"/>
    <n v="0"/>
    <n v="0"/>
    <n v="0"/>
    <n v="0"/>
    <n v="0"/>
    <n v="0"/>
    <n v="0"/>
    <n v="0"/>
    <n v="0"/>
    <n v="-112106.84310870001"/>
    <s v="Bamba"/>
    <s v=" "/>
    <s v="N"/>
    <n v="0"/>
  </r>
  <r>
    <x v="0"/>
    <s v="Operations"/>
    <s v="R.10031"/>
    <s v="CAP-NORTH KING-BELLEVUE ELEC RELIABILITY"/>
    <s v="R.10031.02"/>
    <s v="LAKESIDE 115 KV"/>
    <s v="R.10031.02.01"/>
    <s v="LAKESIDE 115 KV"/>
    <s v="R.10031.02.01.09"/>
    <x v="848"/>
    <x v="0"/>
    <n v="4022"/>
    <s v="Roque Bamba"/>
    <x v="1"/>
    <s v="REL  SETC  //  INIT"/>
    <s v="1CORP10000"/>
    <x v="1"/>
    <s v="2CORP20000"/>
    <x v="11"/>
    <s v="3CORP25000"/>
    <x v="99"/>
    <s v="1DRIV11000"/>
    <s v="Reliability - Electric"/>
    <s v="2DRIV11500"/>
    <s v="Reduce Electric Outages/Customer Interuptions"/>
    <n v="0"/>
    <n v="82569"/>
    <n v="0"/>
    <n v="0"/>
    <n v="82569"/>
    <n v="0"/>
    <n v="0"/>
    <n v="0"/>
    <n v="0"/>
    <n v="0"/>
    <n v="0"/>
    <n v="0"/>
    <n v="0"/>
    <n v="0"/>
    <n v="0"/>
    <n v="0"/>
    <n v="0"/>
    <n v="0"/>
    <n v="82569"/>
    <n v="0"/>
    <s v=" "/>
    <s v="N"/>
    <n v="0"/>
  </r>
  <r>
    <x v="0"/>
    <s v="Operations"/>
    <s v="R.10031"/>
    <s v="CAP-NORTH KING-BELLEVUE ELEC RELIABILITY"/>
    <s v="R.10031.03"/>
    <s v="SAMMAMISH-JUANITA 115KV"/>
    <s v="R.10031.03.01"/>
    <s v="SAMMAMISH-JUANITA 115KV"/>
    <s v="R.10031.03.01.01"/>
    <x v="849"/>
    <x v="0"/>
    <n v="4022"/>
    <s v="Roque Bamba"/>
    <x v="0"/>
    <s v="REL  SETC  //  EXEC"/>
    <s v="1CORP10000"/>
    <x v="1"/>
    <s v="2CORP20000"/>
    <x v="11"/>
    <s v="3CORP27000"/>
    <x v="100"/>
    <s v="1DRIV11000"/>
    <s v="Reliability - Electric"/>
    <s v="2DRIV11200"/>
    <s v="Electric Compliance"/>
    <n v="6530000"/>
    <n v="6530000"/>
    <n v="945696.7"/>
    <n v="969802.24995529989"/>
    <n v="5560197.7500446998"/>
    <n v="7745735"/>
    <n v="13275735"/>
    <n v="-5530000"/>
    <n v="0"/>
    <n v="0"/>
    <n v="0"/>
    <n v="0"/>
    <n v="0"/>
    <n v="0"/>
    <n v="0"/>
    <n v="0"/>
    <n v="0"/>
    <n v="0"/>
    <n v="30197.750044699758"/>
    <s v="Bamba"/>
    <s v="Revised to reflect route selection negotiations/permitting, 2017 forecast reducewed to $1M "/>
    <s v="N"/>
    <n v="0"/>
  </r>
  <r>
    <x v="0"/>
    <s v="Operations"/>
    <s v="R.10032"/>
    <s v="CAP-NORTH SEATTLE PRESSURE"/>
    <s v="R.10032.01"/>
    <s v="NORTH SEATTLE PRESSURE INCREASE"/>
    <s v="R.10032.01.01"/>
    <s v="NORTH SEATTLE PRESSURE INCREASE"/>
    <s v="R.10032.01.01.01"/>
    <x v="850"/>
    <x v="0"/>
    <n v="4022"/>
    <s v="Roque Bamba"/>
    <x v="0"/>
    <s v="REL  SETC  //  EXEC"/>
    <s v="1CORP20000"/>
    <x v="0"/>
    <s v="2CORP90000"/>
    <x v="0"/>
    <s v="3CORP96500"/>
    <x v="91"/>
    <s v="1DRIV12000"/>
    <s v="Reliability - Gas"/>
    <s v="2DRIV12500"/>
    <s v="Serve Growing Gas Load"/>
    <n v="1000000"/>
    <n v="1000000"/>
    <n v="992223.05"/>
    <n v="0"/>
    <n v="1000000"/>
    <n v="0"/>
    <n v="0"/>
    <n v="0"/>
    <n v="0"/>
    <n v="0"/>
    <n v="0"/>
    <n v="0"/>
    <n v="0"/>
    <n v="0"/>
    <n v="0"/>
    <n v="0"/>
    <n v="0"/>
    <n v="1100000"/>
    <n v="1000000"/>
    <s v="Bamba"/>
    <s v=" "/>
    <s v="N"/>
    <n v="0"/>
  </r>
  <r>
    <x v="0"/>
    <s v="Operations"/>
    <s v="R.10033"/>
    <s v="CAP-OPERATIONS TOOLS"/>
    <s v="R.10033.01"/>
    <s v="OPERATIONS TOOLS"/>
    <s v="R.10033.01.01"/>
    <s v="OPERATIONS TOOLS"/>
    <s v="R.10033.01.01.01"/>
    <x v="851"/>
    <x v="0"/>
    <n v="4220"/>
    <s v="Cathy Koch"/>
    <x v="0"/>
    <s v="REL  SETC  //  OPER"/>
    <s v="1CORP10000"/>
    <x v="1"/>
    <s v="2CORP20000"/>
    <x v="11"/>
    <s v="3CORP22000"/>
    <x v="77"/>
    <s v="1DRIV11000"/>
    <s v="Reliability - Electric"/>
    <s v="2DRIV11400"/>
    <s v="Electric Operations"/>
    <n v="0"/>
    <n v="250156"/>
    <n v="245541.85"/>
    <n v="228637.3656125"/>
    <n v="21518.634387500002"/>
    <n v="0"/>
    <n v="257661"/>
    <n v="-257661"/>
    <n v="0"/>
    <n v="265391"/>
    <n v="-265391"/>
    <n v="0"/>
    <n v="273353"/>
    <n v="-273353"/>
    <n v="0"/>
    <n v="281554"/>
    <n v="-281554"/>
    <n v="290001"/>
    <n v="-1056440.3656124999"/>
    <s v="Flajole"/>
    <s v=" Any way to total hold flat to original?"/>
    <s v="N"/>
    <n v="0"/>
  </r>
  <r>
    <x v="0"/>
    <s v="Operations"/>
    <s v="R.10033"/>
    <s v="CAP-OPERATIONS TOOLS"/>
    <s v="R.10033.01"/>
    <s v="OPERATIONS TOOLS"/>
    <s v="R.10033.01.01"/>
    <s v="OPERATIONS TOOLS"/>
    <s v="R.10033.01.01.02"/>
    <x v="852"/>
    <x v="0"/>
    <n v="4220"/>
    <s v="Cathy Koch"/>
    <x v="0"/>
    <s v="REL  SETC  //  OPER"/>
    <s v="1CORP10000"/>
    <x v="1"/>
    <s v="2CORP20000"/>
    <x v="11"/>
    <s v="3CORP22000"/>
    <x v="77"/>
    <s v="1DRIV11000"/>
    <s v="Reliability - Electric"/>
    <s v="2DRIV11400"/>
    <s v="Electric Operations"/>
    <n v="0"/>
    <n v="2122"/>
    <n v="2122.66"/>
    <n v="1798.57125"/>
    <n v="323.42875000000004"/>
    <n v="0"/>
    <n v="2186"/>
    <n v="-2186"/>
    <n v="0"/>
    <n v="2252"/>
    <n v="-2252"/>
    <n v="0"/>
    <n v="2320"/>
    <n v="-2320"/>
    <n v="0"/>
    <n v="2388"/>
    <n v="-2388"/>
    <n v="2460"/>
    <n v="-8822.5712500000009"/>
    <s v="Flajole"/>
    <s v=" "/>
    <s v="N"/>
    <n v="0"/>
  </r>
  <r>
    <x v="0"/>
    <s v="Operations"/>
    <s v="R.10033"/>
    <s v="CAP-OPERATIONS TOOLS"/>
    <s v="R.10033.01"/>
    <s v="OPERATIONS TOOLS"/>
    <s v="R.10033.01.01"/>
    <s v="OPERATIONS TOOLS"/>
    <s v="R.10033.01.01.03"/>
    <x v="853"/>
    <x v="0"/>
    <n v="4220"/>
    <s v="Cathy Koch"/>
    <x v="0"/>
    <s v="REL  SETC  //  OPER"/>
    <s v="1CORP10000"/>
    <x v="1"/>
    <s v="2CORP20000"/>
    <x v="11"/>
    <s v="3CORP22000"/>
    <x v="77"/>
    <s v="1DRIV11000"/>
    <s v="Reliability - Electric"/>
    <s v="2DRIV11400"/>
    <s v="Electric Operations"/>
    <n v="0"/>
    <n v="451356"/>
    <n v="451336.02"/>
    <n v="394851.69425"/>
    <n v="56504.30575"/>
    <n v="0"/>
    <n v="464897"/>
    <n v="-464897"/>
    <n v="0"/>
    <n v="478844"/>
    <n v="-478844"/>
    <n v="0"/>
    <n v="493209"/>
    <n v="-493209"/>
    <n v="0"/>
    <n v="508005"/>
    <n v="-508005"/>
    <n v="523245"/>
    <n v="-1888450.6942499999"/>
    <s v="Flajole"/>
    <s v=" "/>
    <s v="N"/>
    <n v="0"/>
  </r>
  <r>
    <x v="0"/>
    <s v="Operations"/>
    <s v="R.10033"/>
    <s v="CAP-OPERATIONS TOOLS"/>
    <s v="R.10033.01"/>
    <s v="OPERATIONS TOOLS"/>
    <s v="R.10033.01.01"/>
    <s v="OPERATIONS TOOLS"/>
    <s v="R.10033.01.01.04"/>
    <x v="854"/>
    <x v="0"/>
    <n v="4220"/>
    <s v="Cathy Koch"/>
    <x v="0"/>
    <s v="REL  SETC  //  OPER"/>
    <s v="1CORP10000"/>
    <x v="1"/>
    <s v="2CORP20000"/>
    <x v="11"/>
    <s v="3CORP22000"/>
    <x v="77"/>
    <s v="1DRIV11000"/>
    <s v="Reliability - Electric"/>
    <s v="2DRIV11400"/>
    <s v="Electric Operations"/>
    <n v="470458.45827549958"/>
    <n v="0"/>
    <n v="0"/>
    <n v="0"/>
    <n v="0"/>
    <n v="480283.96235983749"/>
    <n v="0"/>
    <n v="480283.96235983749"/>
    <n v="508344.43628693372"/>
    <n v="0"/>
    <n v="508344.43628693372"/>
    <n v="534613.17414591624"/>
    <n v="0"/>
    <n v="534613.17414591624"/>
    <n v="582931.97098775033"/>
    <n v="0"/>
    <n v="582931.97098775033"/>
    <n v="0"/>
    <n v="2106173.5437804377"/>
    <s v="Flajole"/>
    <s v=" "/>
    <s v="N"/>
    <n v="0"/>
  </r>
  <r>
    <x v="0"/>
    <s v="Operations"/>
    <s v="R.10033"/>
    <s v="CAP-OPERATIONS TOOLS"/>
    <s v="R.10033.01"/>
    <s v="OPERATIONS TOOLS"/>
    <s v="R.10033.01.01"/>
    <s v="OPERATIONS TOOLS"/>
    <s v="R.10033.01.01.05"/>
    <x v="855"/>
    <x v="0"/>
    <n v="5030"/>
    <s v="Kris R Olin"/>
    <x v="0"/>
    <s v="REL  SETC  //  OPER"/>
    <s v="1CORP10000"/>
    <x v="1"/>
    <s v="2CORP20000"/>
    <x v="11"/>
    <s v="3CORP22000"/>
    <x v="77"/>
    <s v="1DRIV11000"/>
    <s v="Reliability - Electric"/>
    <s v="2DRIV11400"/>
    <s v="Electric Operations"/>
    <n v="114391.57500000001"/>
    <n v="120000"/>
    <n v="88629.1"/>
    <n v="99348.17"/>
    <n v="20651.830000000002"/>
    <n v="116780.63798230092"/>
    <n v="116780.63798230092"/>
    <n v="0"/>
    <n v="123603.51841160181"/>
    <n v="123603.51841160181"/>
    <n v="0"/>
    <n v="129990.73973602203"/>
    <n v="129990.73973602203"/>
    <n v="0"/>
    <n v="141739.41419519327"/>
    <n v="141739.41419519327"/>
    <n v="0"/>
    <n v="145991.59662104907"/>
    <n v="20651.830000000002"/>
    <s v="Flajole"/>
    <s v=" "/>
    <s v="N"/>
    <n v="0"/>
  </r>
  <r>
    <x v="0"/>
    <s v="Operations"/>
    <s v="R.10033"/>
    <s v="CAP-OPERATIONS TOOLS"/>
    <s v="R.10033.01"/>
    <s v="OPERATIONS TOOLS"/>
    <s v="R.10033.01.01"/>
    <s v="OPERATIONS TOOLS"/>
    <s v="R.10033.01.01.06"/>
    <x v="856"/>
    <x v="0"/>
    <n v="4220"/>
    <s v="Cathy Koch"/>
    <x v="0"/>
    <s v="REL  SETC  //  OPER"/>
    <s v="1CORP10000"/>
    <x v="1"/>
    <s v="2CORP20000"/>
    <x v="11"/>
    <s v="3CORP22000"/>
    <x v="77"/>
    <s v="1DRIV11000"/>
    <s v="Reliability - Electric"/>
    <s v="2DRIV11400"/>
    <s v="Electric Operations"/>
    <n v="1058096.2112500002"/>
    <n v="487011"/>
    <n v="477917.64"/>
    <n v="443419.66069999995"/>
    <n v="43591.339300000051"/>
    <n v="1080194.5038035403"/>
    <n v="501623"/>
    <n v="578571.50380354025"/>
    <n v="1117028.3110466928"/>
    <n v="516672"/>
    <n v="600356.31104669278"/>
    <n v="1154193.3603018995"/>
    <n v="532172.16"/>
    <n v="622021.20030189946"/>
    <n v="1199265.393659912"/>
    <n v="548137.31999999995"/>
    <n v="651128.0736599121"/>
    <n v="564587.43999999994"/>
    <n v="2495668.4281120449"/>
    <s v="Flajole"/>
    <s v=" "/>
    <s v="N"/>
    <n v="0"/>
  </r>
  <r>
    <x v="0"/>
    <s v="Operations"/>
    <s v="R.10033"/>
    <s v="CAP-OPERATIONS TOOLS"/>
    <s v="R.10033.01"/>
    <s v="OPERATIONS TOOLS"/>
    <s v="R.10033.01.01"/>
    <s v="OPERATIONS TOOLS"/>
    <s v="R.10033.01.01.07"/>
    <x v="857"/>
    <x v="0"/>
    <n v="4220"/>
    <s v="Cathy Koch"/>
    <x v="0"/>
    <s v="REL  SETC  //  OPER"/>
    <s v="1CORP10000"/>
    <x v="1"/>
    <s v="2CORP20000"/>
    <x v="11"/>
    <s v="3CORP22500"/>
    <x v="101"/>
    <s v="1DRIV12000"/>
    <s v="Reliability - Gas"/>
    <s v="2DRIV12200"/>
    <s v="Gas Operations"/>
    <n v="240718.20999999993"/>
    <n v="94632"/>
    <n v="94632.5"/>
    <n v="88213.28"/>
    <n v="6418.7200000000012"/>
    <n v="245745.59916460174"/>
    <n v="245745.59916460174"/>
    <n v="0"/>
    <n v="253141.82593557518"/>
    <n v="253141.82593557518"/>
    <n v="0"/>
    <n v="260776.64066690262"/>
    <n v="260776.64066690262"/>
    <n v="0"/>
    <n v="268650.04335858405"/>
    <n v="268650.04335858405"/>
    <n v="0"/>
    <n v="276709.54465934157"/>
    <n v="6418.7200000000012"/>
    <s v="Flajole"/>
    <s v=" "/>
    <s v="N"/>
    <n v="0"/>
  </r>
  <r>
    <x v="0"/>
    <s v="Operations"/>
    <s v="R.10033"/>
    <s v="CAP-OPERATIONS TOOLS"/>
    <s v="R.10033.01"/>
    <s v="OPERATIONS TOOLS"/>
    <s v="R.10033.01.01"/>
    <s v="OPERATIONS TOOLS"/>
    <s v="R.10033.01.01.08"/>
    <x v="858"/>
    <x v="0"/>
    <n v="4220"/>
    <s v="Cathy Koch"/>
    <x v="0"/>
    <s v="REL  SETC  //  OPER"/>
    <s v="1CORP10000"/>
    <x v="1"/>
    <s v="2CORP20000"/>
    <x v="11"/>
    <s v="3CORP22500"/>
    <x v="101"/>
    <s v="1DRIV12000"/>
    <s v="Reliability - Gas"/>
    <s v="2DRIV12200"/>
    <s v="Gas Operations"/>
    <n v="0"/>
    <n v="8169"/>
    <n v="8168.67"/>
    <n v="6673.731749999999"/>
    <n v="1495.268250000001"/>
    <n v="0"/>
    <n v="8414"/>
    <n v="-8414"/>
    <n v="0"/>
    <n v="8666"/>
    <n v="-8666"/>
    <n v="0"/>
    <n v="8926"/>
    <n v="-8926"/>
    <n v="0"/>
    <n v="9194"/>
    <n v="-9194"/>
    <n v="9470"/>
    <n v="-33704.731749999999"/>
    <s v="Flajole"/>
    <s v=" "/>
    <s v="N"/>
    <n v="0"/>
  </r>
  <r>
    <x v="0"/>
    <s v="Operations"/>
    <s v="R.10033"/>
    <s v="CAP-OPERATIONS TOOLS"/>
    <s v="R.10033.01"/>
    <s v="OPERATIONS TOOLS"/>
    <s v="R.10033.01.01"/>
    <s v="OPERATIONS TOOLS"/>
    <s v="R.10033.01.01.09"/>
    <x v="859"/>
    <x v="0"/>
    <n v="4220"/>
    <s v="Cathy Koch"/>
    <x v="0"/>
    <s v="REL  SETC  //  OPER"/>
    <s v="1CORP10000"/>
    <x v="1"/>
    <s v="2CORP20000"/>
    <x v="11"/>
    <s v="3CORP22500"/>
    <x v="101"/>
    <s v="1DRIV12000"/>
    <s v="Reliability - Gas"/>
    <s v="2DRIV12200"/>
    <s v="Gas Operations"/>
    <n v="0"/>
    <n v="105470"/>
    <n v="90479.38"/>
    <n v="391028.1700000001"/>
    <n v="-285558.1700000001"/>
    <n v="0"/>
    <n v="108634"/>
    <n v="-108634"/>
    <n v="0"/>
    <n v="111893"/>
    <n v="-111893"/>
    <n v="0"/>
    <n v="115250"/>
    <n v="-115250"/>
    <n v="0"/>
    <n v="118707"/>
    <n v="-118707"/>
    <n v="122268"/>
    <n v="-740042.17000000016"/>
    <s v="Flajole"/>
    <s v=" "/>
    <s v="N"/>
    <n v="0"/>
  </r>
  <r>
    <x v="0"/>
    <s v="Operations"/>
    <s v="R.10033"/>
    <s v="CAP-OPERATIONS TOOLS"/>
    <s v="R.10033.01"/>
    <s v="OPERATIONS TOOLS"/>
    <s v="R.10033.01.01"/>
    <s v="OPERATIONS TOOLS"/>
    <s v="R.10033.01.01.10"/>
    <x v="860"/>
    <x v="0"/>
    <n v="4220"/>
    <s v="Cathy Koch"/>
    <x v="0"/>
    <s v="REL  SETC  //  OPER"/>
    <s v="1CORP10000"/>
    <x v="1"/>
    <s v="2CORP20000"/>
    <x v="11"/>
    <s v="3CORP22500"/>
    <x v="101"/>
    <s v="1DRIV12000"/>
    <s v="Reliability - Gas"/>
    <s v="2DRIV12200"/>
    <s v="Gas Operations"/>
    <n v="0"/>
    <n v="2223"/>
    <n v="2222.5100000000002"/>
    <n v="1823.5664999999999"/>
    <n v="399.43350000000009"/>
    <n v="0"/>
    <n v="2289"/>
    <n v="-2289"/>
    <n v="0"/>
    <n v="2358"/>
    <n v="-2358"/>
    <n v="0"/>
    <n v="2429"/>
    <n v="-2429"/>
    <n v="0"/>
    <n v="2502"/>
    <n v="-2502"/>
    <n v="2577"/>
    <n v="-9178.5665000000008"/>
    <s v="Flajole"/>
    <s v=" "/>
    <s v="N"/>
    <n v="0"/>
  </r>
  <r>
    <x v="0"/>
    <s v="Operations"/>
    <s v="R.10033"/>
    <s v="CAP-OPERATIONS TOOLS"/>
    <s v="R.10033.01"/>
    <s v="OPERATIONS TOOLS"/>
    <s v="R.10033.01.01"/>
    <s v="OPERATIONS TOOLS"/>
    <s v="R.10033.01.01.11"/>
    <x v="861"/>
    <x v="0"/>
    <n v="4220"/>
    <s v="Cathy Koch"/>
    <x v="0"/>
    <s v="REL  SETC  //  OPER"/>
    <s v="1CORP10000"/>
    <x v="1"/>
    <s v="2CORP20000"/>
    <x v="11"/>
    <s v="3CORP22500"/>
    <x v="101"/>
    <s v="1DRIV12000"/>
    <s v="Reliability - Gas"/>
    <s v="2DRIV12200"/>
    <s v="Gas Operations"/>
    <n v="0"/>
    <n v="32464"/>
    <n v="32440.91"/>
    <n v="28016.256999999998"/>
    <n v="4447.7430000000022"/>
    <n v="0"/>
    <n v="33437"/>
    <n v="-33437"/>
    <n v="0"/>
    <n v="34440"/>
    <n v="-34440"/>
    <n v="0"/>
    <n v="35473"/>
    <n v="-35473"/>
    <n v="0"/>
    <n v="36537"/>
    <n v="-36537"/>
    <n v="37633"/>
    <n v="-135439.25699999998"/>
    <s v="Flajole"/>
    <s v=" "/>
    <s v="N"/>
    <n v="0"/>
  </r>
  <r>
    <x v="0"/>
    <s v="Operations"/>
    <s v="R.10033"/>
    <s v="CAP-OPERATIONS TOOLS"/>
    <s v="R.10033.01"/>
    <s v="OPERATIONS TOOLS"/>
    <s v="R.10033.01.01"/>
    <s v="OPERATIONS TOOLS"/>
    <s v="R.10033.01.01.12"/>
    <x v="862"/>
    <x v="0"/>
    <n v="4220"/>
    <s v="Cathy Koch"/>
    <x v="0"/>
    <s v="REL  SETC  //  OPER"/>
    <s v="1CORP10000"/>
    <x v="1"/>
    <s v="2CORP20000"/>
    <x v="11"/>
    <s v="3CORP22500"/>
    <x v="101"/>
    <s v="1DRIV12000"/>
    <s v="Reliability - Gas"/>
    <s v="2DRIV12200"/>
    <s v="Gas Operations"/>
    <n v="0"/>
    <n v="25175"/>
    <n v="25174.959999999999"/>
    <n v="21242.702249999998"/>
    <n v="3932.2977500000015"/>
    <n v="0"/>
    <n v="25930"/>
    <n v="-25930"/>
    <n v="0"/>
    <n v="26708"/>
    <n v="-26708"/>
    <n v="0"/>
    <n v="27509"/>
    <n v="-27509"/>
    <n v="0"/>
    <n v="28334"/>
    <n v="-28334"/>
    <n v="29184"/>
    <n v="-104548.70225"/>
    <s v="Flajole"/>
    <s v=" "/>
    <s v="N"/>
    <n v="0"/>
  </r>
  <r>
    <x v="0"/>
    <s v="Operations"/>
    <s v="R.10033"/>
    <s v="CAP-OPERATIONS TOOLS"/>
    <s v="R.10033.01"/>
    <s v="OPERATIONS TOOLS"/>
    <s v="R.10033.01.01"/>
    <s v="OPERATIONS TOOLS"/>
    <s v="R.10033.01.01.13"/>
    <x v="863"/>
    <x v="0"/>
    <n v="4220"/>
    <s v="Cathy Koch"/>
    <x v="0"/>
    <s v="REL  SETC  //  OPER"/>
    <s v="1CORP10000"/>
    <x v="1"/>
    <s v="2CORP20000"/>
    <x v="11"/>
    <s v="3CORP22500"/>
    <x v="101"/>
    <s v="1DRIV11000"/>
    <s v="Reliability - Electric"/>
    <s v="2DRIV11400"/>
    <s v="Electric Operations"/>
    <n v="0"/>
    <n v="114909"/>
    <n v="114909.38"/>
    <n v="101316.17550000001"/>
    <n v="13592.824499999988"/>
    <n v="0"/>
    <n v="0"/>
    <n v="0"/>
    <n v="0"/>
    <n v="0"/>
    <n v="0"/>
    <n v="0"/>
    <n v="0"/>
    <n v="0"/>
    <n v="0"/>
    <n v="0"/>
    <n v="0"/>
    <n v="0"/>
    <n v="13592.824499999988"/>
    <s v="Flajole"/>
    <s v=" "/>
    <s v="N"/>
    <n v="0"/>
  </r>
  <r>
    <x v="0"/>
    <s v="Operations"/>
    <s v="R.10033"/>
    <s v="CAP-OPERATIONS TOOLS"/>
    <s v="R.10033.01"/>
    <s v="OPERATIONS TOOLS"/>
    <s v="R.10033.01.01"/>
    <s v="OPERATIONS TOOLS"/>
    <s v="R.10033.01.01.14"/>
    <x v="864"/>
    <x v="0"/>
    <n v="4220"/>
    <s v="Cathy Koch"/>
    <x v="0"/>
    <s v="REL  SETC  //  OPER"/>
    <s v="1CORP10000"/>
    <x v="1"/>
    <s v="2CORP20000"/>
    <x v="11"/>
    <s v="3CORP22500"/>
    <x v="101"/>
    <s v="1DRIV11000"/>
    <s v="Reliability - Electric"/>
    <s v="2DRIV11400"/>
    <s v="Electric Operations"/>
    <n v="0"/>
    <n v="157391"/>
    <n v="157390.15"/>
    <n v="247490.34100000001"/>
    <n v="-90099.341000000015"/>
    <n v="0"/>
    <n v="0"/>
    <n v="0"/>
    <n v="0"/>
    <n v="0"/>
    <n v="0"/>
    <n v="0"/>
    <n v="0"/>
    <n v="0"/>
    <n v="0"/>
    <n v="0"/>
    <n v="0"/>
    <n v="0"/>
    <n v="-90099.341000000015"/>
    <s v="Flajole"/>
    <s v=" "/>
    <s v="N"/>
    <n v="0"/>
  </r>
  <r>
    <x v="0"/>
    <s v="Operations"/>
    <s v="R.10033"/>
    <s v="CAP-OPERATIONS TOOLS"/>
    <s v="R.10033.01"/>
    <s v="OPERATIONS TOOLS"/>
    <s v="R.10033.01.01"/>
    <s v="OPERATIONS TOOLS"/>
    <s v="R.10033.01.01.15"/>
    <x v="865"/>
    <x v="0"/>
    <n v="4220"/>
    <s v="Cathy Koch"/>
    <x v="0"/>
    <s v="REL  SETC  //  OPER"/>
    <s v="1CORP10000"/>
    <x v="1"/>
    <s v="2CORP20000"/>
    <x v="11"/>
    <s v="3CORP22500"/>
    <x v="101"/>
    <s v="1DRIV12000"/>
    <s v="Reliability - Gas"/>
    <s v="2DRIV12200"/>
    <s v="Gas Operations"/>
    <n v="0"/>
    <n v="32586"/>
    <n v="31879.39"/>
    <n v="28703.342250000002"/>
    <n v="3882.6577499999985"/>
    <n v="0"/>
    <n v="33563"/>
    <n v="-33563"/>
    <n v="0"/>
    <n v="34570"/>
    <n v="-34570"/>
    <n v="0"/>
    <n v="35607"/>
    <n v="-35607"/>
    <n v="0"/>
    <n v="36675"/>
    <n v="-36675"/>
    <n v="37775"/>
    <n v="-136532.34224999999"/>
    <s v="Flajole"/>
    <s v=" "/>
    <s v="N"/>
    <n v="0"/>
  </r>
  <r>
    <x v="0"/>
    <s v="Operations"/>
    <s v="R.10033"/>
    <s v="CAP-OPERATIONS TOOLS"/>
    <s v="R.10033.01"/>
    <s v="OPERATIONS TOOLS"/>
    <s v="R.10033.01.01"/>
    <s v="OPERATIONS TOOLS"/>
    <s v="R.10033.01.01.16"/>
    <x v="866"/>
    <x v="0"/>
    <n v="4220"/>
    <s v="Cathy Koch"/>
    <x v="0"/>
    <s v="REL  SETC  //  INIT"/>
    <s v="1CORP10000"/>
    <x v="1"/>
    <s v="2CORP20000"/>
    <x v="11"/>
    <s v="3CORP22500"/>
    <x v="101"/>
    <s v="1DRIV12000"/>
    <s v="Reliability - Gas"/>
    <s v="2DRIV12200"/>
    <s v="Gas Operations"/>
    <n v="0"/>
    <n v="0"/>
    <n v="0"/>
    <n v="0"/>
    <n v="0"/>
    <n v="0"/>
    <n v="0"/>
    <n v="0"/>
    <n v="0"/>
    <n v="0"/>
    <n v="0"/>
    <n v="0"/>
    <n v="0"/>
    <n v="0"/>
    <n v="0"/>
    <n v="0"/>
    <n v="0"/>
    <n v="0"/>
    <n v="0"/>
    <s v="Flajole"/>
    <s v=" "/>
    <s v="N"/>
    <n v="0"/>
  </r>
  <r>
    <x v="0"/>
    <s v="Operations"/>
    <s v="R.10033"/>
    <s v="CAP-OPERATIONS TOOLS"/>
    <s v="R.10033.01"/>
    <s v="OPERATIONS TOOLS"/>
    <s v="R.10033.01.01"/>
    <s v="OPERATIONS TOOLS"/>
    <s v="R.10033.01.01.17"/>
    <x v="867"/>
    <x v="0"/>
    <n v="4220"/>
    <s v="Cathy Koch"/>
    <x v="0"/>
    <s v="REL  SETC  //  INIT"/>
    <s v="1CORP10000"/>
    <x v="1"/>
    <s v="2CORP20000"/>
    <x v="11"/>
    <s v="3CORP22500"/>
    <x v="101"/>
    <s v="1DRIV11000"/>
    <s v="Reliability - Electric"/>
    <s v="2DRIV11400"/>
    <s v="Electric Operations"/>
    <n v="0"/>
    <n v="0"/>
    <n v="0"/>
    <n v="0"/>
    <n v="0"/>
    <n v="0"/>
    <n v="0"/>
    <n v="0"/>
    <n v="0"/>
    <n v="0"/>
    <n v="0"/>
    <n v="0"/>
    <n v="0"/>
    <n v="0"/>
    <n v="0"/>
    <n v="0"/>
    <n v="0"/>
    <n v="0"/>
    <n v="0"/>
    <s v="Flajole"/>
    <s v=" "/>
    <s v="N"/>
    <n v="0"/>
  </r>
  <r>
    <x v="0"/>
    <s v="Operations"/>
    <s v="R.10033"/>
    <s v="CAP-OPERATIONS TOOLS"/>
    <s v="R.10033.01"/>
    <s v="OPERATIONS TOOLS"/>
    <s v="R.10033.01.01"/>
    <s v="OPERATIONS TOOLS"/>
    <s v="R.10033.01.01.18"/>
    <x v="868"/>
    <x v="0"/>
    <n v="4220"/>
    <s v="Cathy Koch"/>
    <x v="0"/>
    <s v="REL  SETC  //  INIT"/>
    <s v="1CORP10000"/>
    <x v="1"/>
    <s v="2CORP20000"/>
    <x v="11"/>
    <s v="3CORP22500"/>
    <x v="101"/>
    <s v="1DRIV12000"/>
    <s v="Reliability - Gas"/>
    <s v="2DRIV12200"/>
    <s v="Gas Operations"/>
    <n v="0"/>
    <n v="0"/>
    <n v="0"/>
    <n v="0"/>
    <n v="0"/>
    <n v="0"/>
    <n v="0"/>
    <n v="0"/>
    <n v="0"/>
    <n v="0"/>
    <n v="0"/>
    <n v="0"/>
    <n v="0"/>
    <n v="0"/>
    <n v="0"/>
    <n v="0"/>
    <n v="0"/>
    <n v="0"/>
    <n v="0"/>
    <s v="Flajole"/>
    <s v=" "/>
    <s v="N"/>
    <n v="0"/>
  </r>
  <r>
    <x v="0"/>
    <s v="Operations"/>
    <s v="R.10034"/>
    <s v="CAP-PIERCE ELECTRIC CAPACITY"/>
    <s v="R.10034.01"/>
    <s v="PIERCE COUNTY 230KV"/>
    <s v="R.10034.01.01"/>
    <s v="PIERCE COUNTY 230KV"/>
    <s v="R.10034.01.01.01"/>
    <x v="869"/>
    <x v="0"/>
    <n v="4022"/>
    <s v="Roque Bamba"/>
    <x v="0"/>
    <s v="REL  SETC  //  EXEC"/>
    <s v="1CORP10000"/>
    <x v="1"/>
    <s v="2CORP20000"/>
    <x v="11"/>
    <s v="3CORP26500"/>
    <x v="102"/>
    <s v="1DRIV11000"/>
    <s v="Reliability - Electric"/>
    <s v="2DRIV11200"/>
    <s v="Electric Compliance"/>
    <n v="0"/>
    <n v="0"/>
    <n v="70537.990000000005"/>
    <n v="213108.37"/>
    <n v="-213108.37"/>
    <n v="0"/>
    <n v="0"/>
    <n v="0"/>
    <n v="0"/>
    <n v="0"/>
    <n v="0"/>
    <n v="0"/>
    <n v="0"/>
    <n v="0"/>
    <n v="0"/>
    <n v="0"/>
    <n v="0"/>
    <n v="0"/>
    <n v="-213108.37"/>
    <s v="Bamba"/>
    <s v=" "/>
    <s v="Y"/>
    <n v="0"/>
  </r>
  <r>
    <x v="0"/>
    <s v="Operations"/>
    <s v="R.10034"/>
    <s v="CAP-PIERCE ELECTRIC CAPACITY"/>
    <s v="R.10034.01"/>
    <s v="PIERCE COUNTY 230KV"/>
    <s v="R.10034.01.01"/>
    <s v="PIERCE COUNTY 230KV"/>
    <s v="R.10034.01.01.02"/>
    <x v="870"/>
    <x v="0"/>
    <n v="4022"/>
    <s v="Roque Bamba"/>
    <x v="0"/>
    <s v="REL  SETC  //  EXEC"/>
    <s v="1CORP10000"/>
    <x v="1"/>
    <s v="2CORP20000"/>
    <x v="11"/>
    <s v="3CORP26500"/>
    <x v="102"/>
    <s v="1DRIV11000"/>
    <s v="Reliability - Electric"/>
    <s v="2DRIV11200"/>
    <s v="Electric Compliance"/>
    <n v="0"/>
    <n v="1062786"/>
    <n v="1907931.89"/>
    <n v="4412861.7344800001"/>
    <n v="-3350075.7344800001"/>
    <n v="0"/>
    <n v="0"/>
    <n v="0"/>
    <n v="0"/>
    <n v="0"/>
    <n v="0"/>
    <n v="0"/>
    <n v="0"/>
    <n v="0"/>
    <n v="0"/>
    <n v="0"/>
    <n v="0"/>
    <n v="0"/>
    <n v="-3350075.7344800001"/>
    <s v="Bamba"/>
    <s v=" "/>
    <s v="Y"/>
    <n v="0"/>
  </r>
  <r>
    <x v="0"/>
    <s v="Operations"/>
    <s v="R.10034"/>
    <s v="CAP-PIERCE ELECTRIC CAPACITY"/>
    <s v="R.10034.01"/>
    <s v="PIERCE COUNTY 230KV"/>
    <s v="R.10034.01.01"/>
    <s v="PIERCE COUNTY 230KV"/>
    <s v="R.10034.01.01.03"/>
    <x v="871"/>
    <x v="0"/>
    <n v="4022"/>
    <s v="Roque Bamba"/>
    <x v="0"/>
    <s v="REL  SETC  //  EXEC"/>
    <s v="1CORP10000"/>
    <x v="1"/>
    <s v="2CORP20000"/>
    <x v="11"/>
    <s v="3CORP26500"/>
    <x v="102"/>
    <s v="1DRIV11000"/>
    <s v="Reliability - Electric"/>
    <s v="2DRIV11200"/>
    <s v="Electric Compliance"/>
    <n v="16204387.48"/>
    <n v="15141601"/>
    <n v="15138524.220000001"/>
    <n v="23124064.903228"/>
    <n v="-7982463.9032279998"/>
    <n v="18827165"/>
    <n v="1000000"/>
    <n v="17827165"/>
    <n v="0"/>
    <n v="0"/>
    <n v="0"/>
    <n v="0"/>
    <n v="0"/>
    <n v="0"/>
    <n v="0"/>
    <n v="0"/>
    <n v="0"/>
    <n v="0"/>
    <n v="9844701.0967720002"/>
    <s v="Bamba"/>
    <s v="2018 to be revised - likely reduced by approx. 4-5M - bid dependant (bids due 4/14) "/>
    <s v="Y"/>
    <n v="0"/>
  </r>
  <r>
    <x v="0"/>
    <s v="Operations"/>
    <s v="R.10034"/>
    <s v="CAP-PIERCE ELECTRIC CAPACITY"/>
    <s v="R.10034.01"/>
    <s v="PIERCE COUNTY 230KV"/>
    <s v="R.10034.01.01"/>
    <s v="PIERCE COUNTY 230KV"/>
    <s v="R.10034.01.01.04"/>
    <x v="872"/>
    <x v="0"/>
    <n v="4022"/>
    <s v="Roque Bamba"/>
    <x v="1"/>
    <s v="REL  SETC  //  INIT"/>
    <s v="1CORP10000"/>
    <x v="1"/>
    <s v="2CORP20000"/>
    <x v="11"/>
    <s v="3CORP26500"/>
    <x v="102"/>
    <s v="1DRIV11000"/>
    <s v="Reliability - Electric"/>
    <s v="2DRIV11200"/>
    <s v="Electric Compliance"/>
    <n v="0"/>
    <n v="1"/>
    <n v="0"/>
    <n v="0"/>
    <n v="1"/>
    <n v="0"/>
    <n v="0"/>
    <n v="0"/>
    <n v="0"/>
    <n v="0"/>
    <n v="0"/>
    <n v="0"/>
    <n v="0"/>
    <n v="0"/>
    <n v="0"/>
    <n v="0"/>
    <n v="0"/>
    <n v="0"/>
    <n v="1"/>
    <n v="0"/>
    <s v=" "/>
    <s v="Y"/>
    <n v="0"/>
  </r>
  <r>
    <x v="0"/>
    <s v="Operations"/>
    <s v="R.10034"/>
    <s v="CAP-PIERCE ELECTRIC CAPACITY"/>
    <s v="R.10034.01"/>
    <s v="PIERCE COUNTY 230KV"/>
    <s v="R.10034.01.01"/>
    <s v="PIERCE COUNTY 230KV"/>
    <s v="R.10034.01.01.05"/>
    <x v="873"/>
    <x v="0"/>
    <n v="4022"/>
    <s v="Roque Bamba"/>
    <x v="0"/>
    <s v="REL  SETC  //  INIT"/>
    <s v="1CORP10000"/>
    <x v="1"/>
    <s v="2CORP20000"/>
    <x v="11"/>
    <s v="3CORP26500"/>
    <x v="102"/>
    <s v="1DRIV11000"/>
    <s v="Reliability - Electric"/>
    <s v="2DRIV11200"/>
    <s v="Electric Compliance"/>
    <n v="0"/>
    <n v="0"/>
    <n v="0"/>
    <n v="0"/>
    <n v="0"/>
    <n v="0"/>
    <n v="0"/>
    <n v="0"/>
    <n v="0"/>
    <n v="0"/>
    <n v="0"/>
    <n v="0"/>
    <n v="0"/>
    <n v="0"/>
    <n v="0"/>
    <n v="0"/>
    <n v="0"/>
    <n v="0"/>
    <n v="0"/>
    <s v="Bamba"/>
    <s v=" "/>
    <s v="Y"/>
    <n v="0"/>
  </r>
  <r>
    <x v="0"/>
    <s v="Operations"/>
    <s v="R.10034"/>
    <s v="CAP-PIERCE ELECTRIC CAPACITY"/>
    <s v="R.10034.02"/>
    <s v="WOODLAND-ST. CLAIR 115 KV"/>
    <s v="R.10034.02.01"/>
    <s v="WOODLAND-ST. CLAIR 115 KV"/>
    <s v="R.10034.02.01.01"/>
    <x v="874"/>
    <x v="0"/>
    <n v="4022"/>
    <s v="Roque Bamba"/>
    <x v="0"/>
    <s v="REL  SETC  //  EXEC"/>
    <s v="1CORP20000"/>
    <x v="0"/>
    <s v="2CORP90000"/>
    <x v="0"/>
    <s v="3CORP94500"/>
    <x v="74"/>
    <s v="1DRIV11000"/>
    <s v="Reliability - Electric"/>
    <s v="2DRIV11200"/>
    <s v="Electric Compliance"/>
    <n v="0"/>
    <n v="0"/>
    <n v="0"/>
    <n v="0"/>
    <n v="0"/>
    <n v="0"/>
    <n v="0"/>
    <n v="0"/>
    <n v="0"/>
    <n v="0"/>
    <n v="0"/>
    <n v="0"/>
    <n v="0"/>
    <n v="0"/>
    <n v="0"/>
    <n v="0"/>
    <n v="0"/>
    <n v="500000"/>
    <n v="0"/>
    <s v="Nedrud"/>
    <s v="Has regional implications on BPA Raver - Paul 500 kV path.  Need Booga Overview "/>
    <s v="N"/>
    <n v="0"/>
  </r>
  <r>
    <x v="0"/>
    <s v="Operations"/>
    <s v="R.10034"/>
    <s v="CAP-PIERCE ELECTRIC CAPACITY"/>
    <s v="R.10034.02"/>
    <s v="WOODLAND-ST. CLAIR 115 KV"/>
    <s v="R.10034.02.01"/>
    <s v="WOODLAND-ST. CLAIR 115 KV"/>
    <s v="R.10034.02.01.02"/>
    <x v="875"/>
    <x v="0"/>
    <n v="4022"/>
    <s v="Roque Bamba"/>
    <x v="1"/>
    <s v="REL  SETC  //  OPER"/>
    <s v="1CORP20000"/>
    <x v="0"/>
    <s v="2CORP90000"/>
    <x v="0"/>
    <s v="3CORP94500"/>
    <x v="74"/>
    <s v="1DRIV11000"/>
    <s v="Reliability - Electric"/>
    <s v="2DRIV11200"/>
    <s v="Electric Compliance"/>
    <n v="0"/>
    <n v="0"/>
    <n v="0"/>
    <n v="0"/>
    <n v="0"/>
    <n v="0"/>
    <n v="0"/>
    <n v="0"/>
    <n v="0"/>
    <n v="0"/>
    <n v="0"/>
    <n v="0"/>
    <n v="0"/>
    <n v="0"/>
    <n v="0"/>
    <n v="0"/>
    <n v="0"/>
    <n v="0"/>
    <n v="0"/>
    <n v="0"/>
    <s v=" "/>
    <s v="N"/>
    <n v="0"/>
  </r>
  <r>
    <x v="0"/>
    <s v="Operations"/>
    <s v="R.10035"/>
    <s v="CAP-PIERCE ELECTRIC RELIABILITY"/>
    <s v="R.10035.01"/>
    <s v="WHITE RIVER-ELECTRON HEIGHTS 115KV"/>
    <s v="R.10035.01.01"/>
    <s v="WHITE RIVER-ELECTRON HEIGHTS 115KV"/>
    <s v="R.10035.01.01.01"/>
    <x v="876"/>
    <x v="0"/>
    <n v="4022"/>
    <s v="Roque Bamba"/>
    <x v="0"/>
    <s v="REL  SETC  //  EXEC"/>
    <s v="1CORP10000"/>
    <x v="1"/>
    <s v="2CORP20000"/>
    <x v="11"/>
    <s v="3CORP23500"/>
    <x v="103"/>
    <s v="1DRIV11000"/>
    <s v="Reliability - Electric"/>
    <s v="2DRIV11500"/>
    <s v="Reduce Electric Outages/Customer Interuptions"/>
    <n v="0"/>
    <n v="0"/>
    <n v="323002.81"/>
    <n v="333793.12"/>
    <n v="-333793.12"/>
    <n v="0"/>
    <n v="3500000"/>
    <n v="-3500000"/>
    <n v="0"/>
    <n v="0"/>
    <n v="0"/>
    <n v="0"/>
    <n v="0"/>
    <n v="0"/>
    <n v="0"/>
    <n v="0"/>
    <n v="0"/>
    <n v="0"/>
    <n v="-3833793.12"/>
    <s v="Bamba"/>
    <s v="Must construct in 2018 or risk losing SSDP - Shoreline Permit "/>
    <s v="N"/>
    <n v="0"/>
  </r>
  <r>
    <x v="0"/>
    <s v="Operations"/>
    <s v="R.10035"/>
    <s v="CAP-PIERCE ELECTRIC RELIABILITY"/>
    <s v="R.10035.01"/>
    <s v="WHITE RIVER-ELECTRON HEIGHTS 115KV"/>
    <s v="R.10035.01.01"/>
    <s v="WHITE RIVER-ELECTRON HEIGHTS 115KV"/>
    <s v="R.10035.01.01.02"/>
    <x v="877"/>
    <x v="0"/>
    <n v="4022"/>
    <s v="Roque Bamba"/>
    <x v="1"/>
    <s v="REL  SETC  //  OPER"/>
    <s v="1CORP10000"/>
    <x v="1"/>
    <s v="2CORP20000"/>
    <x v="11"/>
    <s v="3CORP23500"/>
    <x v="103"/>
    <s v="1DRIV11000"/>
    <s v="Reliability - Electric"/>
    <s v="2DRIV11500"/>
    <s v="Reduce Electric Outages/Customer Interuptions"/>
    <n v="0"/>
    <n v="8112"/>
    <n v="0"/>
    <n v="0"/>
    <n v="8112"/>
    <n v="0"/>
    <n v="0"/>
    <n v="0"/>
    <n v="0"/>
    <n v="0"/>
    <n v="0"/>
    <n v="0"/>
    <n v="0"/>
    <n v="0"/>
    <n v="0"/>
    <n v="0"/>
    <n v="0"/>
    <n v="0"/>
    <n v="8112"/>
    <n v="0"/>
    <s v=" "/>
    <s v="N"/>
    <n v="0"/>
  </r>
  <r>
    <x v="0"/>
    <s v="Operations"/>
    <s v="R.10036"/>
    <s v="CAP-REAL ESTATE"/>
    <s v="R.10036.01"/>
    <s v="REAL ESTATE LAND"/>
    <s v="R.10036.01.01"/>
    <s v="REAL ESTATE LAND PURCHASE/SALE"/>
    <s v="R.10036.01.01.01"/>
    <x v="878"/>
    <x v="0"/>
    <n v="1255"/>
    <s v="Gary B Bolton"/>
    <x v="0"/>
    <s v="REL  SETC  //  OPER"/>
    <s v="1CORP20000"/>
    <x v="0"/>
    <s v="2CORP90000"/>
    <x v="0"/>
    <s v="3CORP93000"/>
    <x v="0"/>
    <s v="1DRIV11000"/>
    <s v="Reliability - Electric"/>
    <s v="2DRIV11400"/>
    <s v="Electric Operations"/>
    <n v="0"/>
    <n v="0"/>
    <n v="3258.35"/>
    <n v="13158.33"/>
    <n v="-13158.33"/>
    <n v="0"/>
    <n v="0"/>
    <n v="0"/>
    <n v="0"/>
    <n v="0"/>
    <n v="0"/>
    <n v="0"/>
    <n v="0"/>
    <n v="0"/>
    <n v="0"/>
    <n v="0"/>
    <n v="0"/>
    <n v="0"/>
    <n v="-13158.33"/>
    <s v="Bolton"/>
    <s v=" "/>
    <s v="N"/>
    <n v="0"/>
  </r>
  <r>
    <x v="0"/>
    <s v="Operations"/>
    <s v="R.10036"/>
    <s v="CAP-REAL ESTATE"/>
    <s v="R.10036.01"/>
    <s v="REAL ESTATE LAND"/>
    <s v="R.10036.01.01"/>
    <s v="REAL ESTATE LAND PURCHASE/SALE"/>
    <s v="R.10036.01.01.02"/>
    <x v="879"/>
    <x v="0"/>
    <n v="1255"/>
    <s v="Gary B Bolton"/>
    <x v="0"/>
    <s v="REL  SETC  //  OPER"/>
    <s v="1CORP20000"/>
    <x v="0"/>
    <s v="2CORP90000"/>
    <x v="0"/>
    <s v="3CORP93000"/>
    <x v="0"/>
    <s v="1DRIV11000"/>
    <s v="Reliability - Electric"/>
    <s v="2DRIV11400"/>
    <s v="Electric Operations"/>
    <n v="0"/>
    <n v="0"/>
    <n v="5719.73"/>
    <n v="39449.129999999997"/>
    <n v="-39449.129999999997"/>
    <n v="0"/>
    <n v="0"/>
    <n v="0"/>
    <n v="0"/>
    <n v="0"/>
    <n v="0"/>
    <n v="0"/>
    <n v="0"/>
    <n v="0"/>
    <n v="0"/>
    <n v="0"/>
    <n v="0"/>
    <n v="0"/>
    <n v="-39449.129999999997"/>
    <s v="Bolton"/>
    <s v=" "/>
    <s v="N"/>
    <n v="0"/>
  </r>
  <r>
    <x v="0"/>
    <s v="Operations"/>
    <s v="R.10036"/>
    <s v="CAP-REAL ESTATE"/>
    <s v="R.10036.01"/>
    <s v="REAL ESTATE LAND"/>
    <s v="R.10036.01.01"/>
    <s v="REAL ESTATE LAND PURCHASE/SALE"/>
    <s v="R.10036.01.01.03"/>
    <x v="880"/>
    <x v="0"/>
    <n v="1255"/>
    <s v="Gary B Bolton"/>
    <x v="0"/>
    <s v="REL  SETC  //  INIT"/>
    <s v="1CORP20000"/>
    <x v="0"/>
    <s v="2CORP90000"/>
    <x v="0"/>
    <s v="3CORP93000"/>
    <x v="0"/>
    <s v="1DRIV11000"/>
    <s v="Reliability - Electric"/>
    <s v="2DRIV11400"/>
    <s v="Electric Operations"/>
    <n v="0"/>
    <n v="0"/>
    <n v="0"/>
    <n v="0"/>
    <n v="0"/>
    <n v="0"/>
    <n v="0"/>
    <n v="0"/>
    <n v="0"/>
    <n v="0"/>
    <n v="0"/>
    <n v="0"/>
    <n v="0"/>
    <n v="0"/>
    <n v="0"/>
    <n v="0"/>
    <n v="0"/>
    <n v="0"/>
    <n v="0"/>
    <s v="Bolton"/>
    <s v=" "/>
    <s v="N"/>
    <n v="0"/>
  </r>
  <r>
    <x v="0"/>
    <s v="Operations"/>
    <s v="R.10036"/>
    <s v="CAP-REAL ESTATE"/>
    <s v="R.10036.01"/>
    <s v="REAL ESTATE LAND"/>
    <s v="R.10036.01.01"/>
    <s v="REAL ESTATE LAND PURCHASE/SALE"/>
    <s v="R.10036.01.01.04"/>
    <x v="881"/>
    <x v="0"/>
    <n v="1255"/>
    <s v="Gary B Bolton"/>
    <x v="0"/>
    <s v="REL  SETC  //  INIT"/>
    <s v="1CORP20000"/>
    <x v="0"/>
    <s v="2CORP90000"/>
    <x v="0"/>
    <s v="3CORP93000"/>
    <x v="0"/>
    <s v="1DRIV11000"/>
    <s v="Reliability - Electric"/>
    <s v="2DRIV11400"/>
    <s v="Electric Operations"/>
    <n v="0"/>
    <n v="0"/>
    <n v="445.68"/>
    <n v="-321.45999999999998"/>
    <n v="321.45999999999998"/>
    <n v="0"/>
    <n v="0"/>
    <n v="0"/>
    <n v="0"/>
    <n v="0"/>
    <n v="0"/>
    <n v="0"/>
    <n v="0"/>
    <n v="0"/>
    <n v="0"/>
    <n v="0"/>
    <n v="0"/>
    <n v="0"/>
    <n v="321.45999999999998"/>
    <s v="Bolton"/>
    <s v=" "/>
    <s v="N"/>
    <n v="0"/>
  </r>
  <r>
    <x v="0"/>
    <s v="Operations"/>
    <s v="R.10037"/>
    <s v="CAP-SALVAGE PROGRAM"/>
    <s v="R.10037.01"/>
    <s v="SALVAGE PROGRAM"/>
    <s v="R.10037.01.01"/>
    <s v="SALVAGE PROGRAM"/>
    <s v="R.10037.01.01.01"/>
    <x v="882"/>
    <x v="0"/>
    <n v="4059"/>
    <s v="Turushia L Thomas"/>
    <x v="0"/>
    <s v="REL  SETC  //  OPER"/>
    <s v="1CORP10000"/>
    <x v="1"/>
    <s v="2CORP20000"/>
    <x v="11"/>
    <s v="3CORP22000"/>
    <x v="77"/>
    <s v="1DRIV11000"/>
    <s v="Reliability - Electric"/>
    <s v="2DRIV11300"/>
    <s v="Electric Modernization"/>
    <n v="121218.285"/>
    <n v="121218"/>
    <n v="499640"/>
    <n v="532693.70717499999"/>
    <n v="-411475.70717499999"/>
    <n v="123749.9235185841"/>
    <n v="123749.9235185841"/>
    <n v="0"/>
    <n v="127474.43577982302"/>
    <n v="127474.43577982302"/>
    <n v="0"/>
    <n v="131319.09359787614"/>
    <n v="131319.09359787614"/>
    <n v="0"/>
    <n v="135283.89697274339"/>
    <n v="135283.89697274339"/>
    <n v="0"/>
    <n v="139342.41388192569"/>
    <n v="-411475.70717499999"/>
    <s v="?"/>
    <s v=" "/>
    <s v="N"/>
    <n v="0"/>
  </r>
  <r>
    <x v="0"/>
    <s v="Operations"/>
    <s v="R.10037"/>
    <s v="CAP-SALVAGE PROGRAM"/>
    <s v="R.10037.01"/>
    <s v="SALVAGE PROGRAM"/>
    <s v="R.10037.01.01"/>
    <s v="SALVAGE PROGRAM"/>
    <s v="R.10037.01.01.02"/>
    <x v="883"/>
    <x v="0"/>
    <n v="4580"/>
    <s v="David J Landers"/>
    <x v="0"/>
    <s v="REL  SETC  //  OPER"/>
    <s v="1CORP10000"/>
    <x v="1"/>
    <s v="2CORP20000"/>
    <x v="11"/>
    <s v="3CORP22000"/>
    <x v="77"/>
    <s v="1DRIV11000"/>
    <s v="Reliability - Electric"/>
    <s v="2DRIV11500"/>
    <s v="Reduce Electric Outages/Customer Interuptions"/>
    <n v="0"/>
    <n v="0"/>
    <n v="-37662.32"/>
    <n v="-89324.82"/>
    <n v="89324.82"/>
    <n v="0"/>
    <n v="0"/>
    <n v="0"/>
    <n v="0"/>
    <n v="0"/>
    <n v="0"/>
    <n v="0"/>
    <n v="0"/>
    <n v="0"/>
    <n v="0"/>
    <n v="0"/>
    <n v="0"/>
    <n v="0"/>
    <n v="89324.82"/>
    <n v="0"/>
    <s v=" "/>
    <s v="N"/>
    <n v="0"/>
  </r>
  <r>
    <x v="0"/>
    <s v="Operations"/>
    <s v="R.10037"/>
    <s v="CAP-SALVAGE PROGRAM"/>
    <s v="R.10037.01"/>
    <s v="SALVAGE PROGRAM"/>
    <s v="R.10037.01.01"/>
    <s v="SALVAGE PROGRAM"/>
    <s v="R.10037.01.01.03"/>
    <x v="884"/>
    <x v="0"/>
    <n v="4580"/>
    <s v="David J Landers"/>
    <x v="0"/>
    <s v="REL  SETC  //  OPER"/>
    <s v="1CORP20000"/>
    <x v="0"/>
    <s v="2CORP90000"/>
    <x v="0"/>
    <s v="3CORP94500"/>
    <x v="74"/>
    <s v="1DRIV16000"/>
    <s v="Emergency Repair - Electric"/>
    <s v="2DRIV16200"/>
    <s v="Outage repair"/>
    <n v="0"/>
    <n v="0"/>
    <n v="0"/>
    <n v="0"/>
    <n v="0"/>
    <n v="0"/>
    <n v="0"/>
    <n v="0"/>
    <n v="0"/>
    <n v="0"/>
    <n v="0"/>
    <n v="0"/>
    <n v="0"/>
    <n v="0"/>
    <n v="0"/>
    <n v="0"/>
    <n v="0"/>
    <n v="0"/>
    <n v="0"/>
    <s v="?"/>
    <s v=" "/>
    <s v="N"/>
    <n v="0"/>
  </r>
  <r>
    <x v="0"/>
    <s v="Operations"/>
    <s v="R.10037"/>
    <s v="CAP-SALVAGE PROGRAM"/>
    <s v="R.10037.01"/>
    <s v="SALVAGE PROGRAM"/>
    <s v="R.10037.01.01"/>
    <s v="SALVAGE PROGRAM"/>
    <s v="R.10037.01.01.04"/>
    <x v="885"/>
    <x v="0"/>
    <n v="4580"/>
    <s v="David J Landers"/>
    <x v="0"/>
    <s v="REL  SETC  //  OPER"/>
    <s v="1CORP20000"/>
    <x v="0"/>
    <s v="2CORP90000"/>
    <x v="0"/>
    <s v="3CORP94500"/>
    <x v="74"/>
    <s v="1DRIV16000"/>
    <s v="Emergency Repair - Electric"/>
    <s v="2DRIV16200"/>
    <s v="Outage repair"/>
    <n v="-626334"/>
    <n v="-623599"/>
    <n v="-563692.5"/>
    <n v="-313162.5"/>
    <n v="-310436.5"/>
    <n v="-643559"/>
    <n v="-643559"/>
    <n v="0"/>
    <n v="-661257"/>
    <n v="-661257"/>
    <n v="0"/>
    <n v="-679442"/>
    <n v="-679442"/>
    <n v="0"/>
    <n v="-698127"/>
    <n v="-698127"/>
    <n v="0"/>
    <n v="-719070.81"/>
    <n v="-310436.5"/>
    <s v="?"/>
    <s v=" "/>
    <s v="N"/>
    <n v="0"/>
  </r>
  <r>
    <x v="0"/>
    <s v="Operations"/>
    <s v="R.10037"/>
    <s v="CAP-SALVAGE PROGRAM"/>
    <s v="R.10037.01"/>
    <s v="SALVAGE PROGRAM"/>
    <s v="R.10037.01.01"/>
    <s v="SALVAGE PROGRAM"/>
    <s v="R.10037.01.01.05"/>
    <x v="886"/>
    <x v="0"/>
    <n v="4580"/>
    <s v="David J Landers"/>
    <x v="0"/>
    <s v="REL  SETC  //  OPER"/>
    <s v="1CORP10000"/>
    <x v="1"/>
    <s v="2CORP20000"/>
    <x v="11"/>
    <s v="3CORP22000"/>
    <x v="77"/>
    <s v="1DRIV11000"/>
    <s v="Reliability - Electric"/>
    <s v="2DRIV11400"/>
    <s v="Electric Operations"/>
    <n v="1367.6025000000002"/>
    <n v="0"/>
    <n v="1368.2"/>
    <n v="1368.15"/>
    <n v="-1368.15"/>
    <n v="1396.1648176991155"/>
    <n v="1396.1648176991155"/>
    <n v="0"/>
    <n v="1438.1853122123898"/>
    <n v="1438.1853122123898"/>
    <n v="0"/>
    <n v="1481.561306548673"/>
    <n v="1481.561306548673"/>
    <n v="0"/>
    <n v="1526.2928007079649"/>
    <n v="1526.2928007079649"/>
    <n v="0"/>
    <n v="1572.081584729204"/>
    <n v="-1368.15"/>
    <s v="?"/>
    <s v=" "/>
    <s v="N"/>
    <n v="0"/>
  </r>
  <r>
    <x v="0"/>
    <s v="Operations"/>
    <s v="R.10037"/>
    <s v="CAP-SALVAGE PROGRAM"/>
    <s v="R.10037.01"/>
    <s v="SALVAGE PROGRAM"/>
    <s v="R.10037.01.01"/>
    <s v="SALVAGE PROGRAM"/>
    <s v="R.10037.01.01.06"/>
    <x v="887"/>
    <x v="0"/>
    <n v="3037"/>
    <s v="Loretta Jo Baggenstos"/>
    <x v="0"/>
    <s v="REL  SETC  //  OPER"/>
    <s v="1CORP10000"/>
    <x v="1"/>
    <s v="2CORP20000"/>
    <x v="11"/>
    <s v="3CORP22500"/>
    <x v="101"/>
    <s v="1DRIV12000"/>
    <s v="Reliability - Gas"/>
    <s v="2DRIV12100"/>
    <s v="Gas Modernization"/>
    <n v="254565.18000000002"/>
    <n v="254565"/>
    <n v="358335.88"/>
    <n v="286385.26572000002"/>
    <n v="-31820.265720000025"/>
    <n v="259881.76252035404"/>
    <n v="259881.76252035404"/>
    <n v="0"/>
    <n v="275065.29141750804"/>
    <n v="275065.29141750804"/>
    <n v="0"/>
    <n v="289279.31151602376"/>
    <n v="289279.31151602376"/>
    <n v="0"/>
    <n v="315424.62360269035"/>
    <n v="315424.62360269035"/>
    <n v="0"/>
    <n v="324887.36231077107"/>
    <n v="-31820.265720000025"/>
    <s v="?"/>
    <s v=" "/>
    <s v="N"/>
    <n v="0"/>
  </r>
  <r>
    <x v="0"/>
    <s v="Operations"/>
    <s v="R.10037"/>
    <s v="CAP-SALVAGE PROGRAM"/>
    <s v="R.10037.01"/>
    <s v="SALVAGE PROGRAM"/>
    <s v="R.10037.01.01"/>
    <s v="SALVAGE PROGRAM"/>
    <s v="R.10037.01.01.07"/>
    <x v="888"/>
    <x v="0"/>
    <n v="4580"/>
    <s v="David J Landers"/>
    <x v="0"/>
    <s v="REL  SETC  //  OPER"/>
    <s v="1CORP10000"/>
    <x v="1"/>
    <s v="2CORP20000"/>
    <x v="11"/>
    <s v="3CORP22500"/>
    <x v="101"/>
    <s v="1DRIV12000"/>
    <s v="Reliability - Gas"/>
    <s v="2DRIV12200"/>
    <s v="Gas Operations"/>
    <n v="1367.734463123847"/>
    <n v="0"/>
    <n v="1368.2"/>
    <n v="1367.1"/>
    <n v="-1367.1"/>
    <n v="1396.2995368669649"/>
    <n v="1396.2995368669649"/>
    <n v="0"/>
    <n v="1438.3240860348053"/>
    <n v="1438.3240860348053"/>
    <n v="0"/>
    <n v="1481.7042658209637"/>
    <n v="1481.7042658209637"/>
    <n v="0"/>
    <n v="1526.440076225439"/>
    <n v="1526.440076225439"/>
    <n v="0"/>
    <n v="1572.2332785122023"/>
    <n v="-1367.1"/>
    <s v="?"/>
    <s v=" "/>
    <s v="N"/>
    <n v="0"/>
  </r>
  <r>
    <x v="0"/>
    <s v="Operations"/>
    <s v="R.10037"/>
    <s v="CAP-SALVAGE PROGRAM"/>
    <s v="R.10037.01"/>
    <s v="SALVAGE PROGRAM"/>
    <s v="R.10037.01.01"/>
    <s v="SALVAGE PROGRAM"/>
    <s v="R.10037.01.01.08"/>
    <x v="889"/>
    <x v="0"/>
    <n v="4560"/>
    <s v="James A Pruchnic"/>
    <x v="0"/>
    <s v="REL  SETC  //  INIT"/>
    <s v="1CORP20000"/>
    <x v="0"/>
    <s v="2CORP90000"/>
    <x v="0"/>
    <s v="3CORP93000"/>
    <x v="0"/>
    <s v="1DRIV11000"/>
    <s v="Reliability - Electric"/>
    <s v="2DRIV11400"/>
    <s v="Electric Operations"/>
    <n v="0"/>
    <n v="0"/>
    <n v="0"/>
    <n v="0"/>
    <n v="0"/>
    <n v="0"/>
    <n v="0"/>
    <n v="0"/>
    <n v="0"/>
    <n v="0"/>
    <n v="0"/>
    <n v="0"/>
    <n v="0"/>
    <n v="0"/>
    <n v="0"/>
    <n v="0"/>
    <n v="0"/>
    <n v="0"/>
    <n v="0"/>
    <s v="Pruchnic"/>
    <s v=" "/>
    <s v="N"/>
    <n v="0"/>
  </r>
  <r>
    <x v="0"/>
    <s v="Operations"/>
    <s v="R.10037"/>
    <s v="CAP-SALVAGE PROGRAM"/>
    <s v="R.10037.01"/>
    <s v="SALVAGE PROGRAM"/>
    <s v="R.10037.01.01"/>
    <s v="SALVAGE PROGRAM"/>
    <s v="R.10037.01.01.09"/>
    <x v="890"/>
    <x v="0"/>
    <n v="4560"/>
    <s v="James A Pruchnic"/>
    <x v="0"/>
    <s v="REL  SETC  //  INIT"/>
    <s v="1CORP20000"/>
    <x v="0"/>
    <s v="2CORP90000"/>
    <x v="0"/>
    <s v="3CORP93000"/>
    <x v="0"/>
    <s v="1DRIV11000"/>
    <s v="Reliability - Electric"/>
    <s v="2DRIV11400"/>
    <s v="Electric Operations"/>
    <n v="0"/>
    <n v="0"/>
    <n v="-92734.84"/>
    <n v="-254296.86"/>
    <n v="254296.86"/>
    <n v="0"/>
    <n v="0"/>
    <n v="0"/>
    <n v="0"/>
    <n v="0"/>
    <n v="0"/>
    <n v="0"/>
    <n v="0"/>
    <n v="0"/>
    <n v="0"/>
    <n v="0"/>
    <n v="0"/>
    <n v="0"/>
    <n v="254296.86"/>
    <s v="Pruchnic"/>
    <s v=" "/>
    <s v="N"/>
    <n v="0"/>
  </r>
  <r>
    <x v="0"/>
    <s v="Operations"/>
    <s v="R.10038"/>
    <s v="CAP-SAMMAMISH &amp; ISSAQUAH ELEC. CAPACITY"/>
    <s v="R.10038.01"/>
    <s v="GRAND RIDGE SUBSTATION"/>
    <s v="R.10038.01.01"/>
    <s v="GRAND RIDGE SUBSTATION"/>
    <s v="R.10038.01.01.01"/>
    <x v="891"/>
    <x v="0"/>
    <n v="4022"/>
    <s v="Roque Bamba"/>
    <x v="0"/>
    <s v="REL  SETC  //  EXEC"/>
    <s v="1CORP20000"/>
    <x v="0"/>
    <s v="2CORP90000"/>
    <x v="0"/>
    <s v="3CORP96000"/>
    <x v="67"/>
    <s v="1DRIV11000"/>
    <s v="Reliability - Electric"/>
    <s v="2DRIV11600"/>
    <s v="Serve Growing Electric Load"/>
    <n v="25000"/>
    <n v="25000"/>
    <n v="0"/>
    <n v="10876.32"/>
    <n v="14123.68"/>
    <n v="0"/>
    <n v="0"/>
    <n v="0"/>
    <n v="0"/>
    <n v="0"/>
    <n v="0"/>
    <n v="353635.82590308384"/>
    <n v="353635.82590308384"/>
    <n v="0"/>
    <n v="0"/>
    <n v="0"/>
    <n v="0"/>
    <n v="0"/>
    <n v="14123.68"/>
    <s v="Bamba"/>
    <s v=" "/>
    <s v="N"/>
    <n v="0"/>
  </r>
  <r>
    <x v="0"/>
    <s v="Operations"/>
    <s v="R.10039"/>
    <s v="CAP-SE KING &amp; PIERCE ELECTRIC CAPACITY"/>
    <s v="R.10039.01"/>
    <s v="CHRISTOPHER SUB 230KV"/>
    <s v="R.10039.01.01"/>
    <s v="CHRISTOPHER SUB 230KV"/>
    <s v="R.10039.01.01.01"/>
    <x v="892"/>
    <x v="0"/>
    <n v="4022"/>
    <s v="Roque Bamba"/>
    <x v="0"/>
    <s v="REL  SETC  //  PLNG"/>
    <s v="1CORP20000"/>
    <x v="0"/>
    <s v="2CORP90000"/>
    <x v="0"/>
    <s v="3CORP93000"/>
    <x v="0"/>
    <s v="1DRIV11000"/>
    <s v="Reliability - Electric"/>
    <s v="2DRIV11100"/>
    <s v="Aging Infrastructure"/>
    <n v="0"/>
    <n v="0"/>
    <n v="0"/>
    <n v="0"/>
    <n v="0"/>
    <n v="0"/>
    <n v="0"/>
    <n v="0"/>
    <n v="0"/>
    <n v="0"/>
    <n v="0"/>
    <n v="0"/>
    <n v="0"/>
    <n v="0"/>
    <n v="58477.825610719105"/>
    <n v="58477.825610719105"/>
    <n v="0"/>
    <n v="0"/>
    <n v="0"/>
    <s v="Nedrud"/>
    <s v=" "/>
    <s v="N"/>
    <n v="0"/>
  </r>
  <r>
    <x v="0"/>
    <s v="Operations"/>
    <s v="R.10039"/>
    <s v="CAP-SE KING &amp; PIERCE ELECTRIC CAPACITY"/>
    <s v="R.10039.02"/>
    <s v="ELECTRON-ENUMCLAW 55KV"/>
    <s v="R.10039.02.01"/>
    <s v="ELECTRON-ENUMCLAW 55KV"/>
    <s v="R.10039.02.01.01"/>
    <x v="893"/>
    <x v="0"/>
    <n v="4022"/>
    <s v="Roque Bamba"/>
    <x v="0"/>
    <s v="REL  SETC  //  EXEC"/>
    <s v="1CORP10000"/>
    <x v="1"/>
    <s v="2CORP20000"/>
    <x v="11"/>
    <s v="3CORP23500"/>
    <x v="103"/>
    <s v="1DRIV11000"/>
    <s v="Reliability - Electric"/>
    <s v="2DRIV11600"/>
    <s v="Serve Growing Electric Load"/>
    <n v="0"/>
    <n v="0"/>
    <n v="18505.87"/>
    <n v="13584.380000000001"/>
    <n v="-13584.380000000001"/>
    <n v="0"/>
    <n v="0"/>
    <n v="0"/>
    <n v="0"/>
    <n v="0"/>
    <n v="0"/>
    <n v="0"/>
    <n v="0"/>
    <n v="0"/>
    <n v="0"/>
    <n v="0"/>
    <n v="0"/>
    <n v="0"/>
    <n v="-13584.380000000001"/>
    <s v="Bamba"/>
    <s v=" "/>
    <s v="N"/>
    <n v="0"/>
  </r>
  <r>
    <x v="0"/>
    <s v="Operations"/>
    <s v="R.10039"/>
    <s v="CAP-SE KING &amp; PIERCE ELECTRIC CAPACITY"/>
    <s v="R.10039.02"/>
    <s v="ELECTRON-ENUMCLAW 55KV"/>
    <s v="R.10039.02.01"/>
    <s v="ELECTRON-ENUMCLAW 55KV"/>
    <s v="R.10039.02.01.02"/>
    <x v="894"/>
    <x v="0"/>
    <n v="4022"/>
    <s v="Roque Bamba"/>
    <x v="0"/>
    <s v="REL  SETC  //  EXEC"/>
    <s v="1CORP20000"/>
    <x v="0"/>
    <s v="2CORP90000"/>
    <x v="0"/>
    <s v="3CORP96000"/>
    <x v="67"/>
    <s v="1DRIV11000"/>
    <s v="Reliability - Electric"/>
    <s v="2DRIV11600"/>
    <s v="Serve Growing Electric Load"/>
    <n v="0"/>
    <n v="0"/>
    <n v="154143.03"/>
    <n v="189020.69804400002"/>
    <n v="-189020.69804400002"/>
    <n v="0"/>
    <n v="0"/>
    <n v="0"/>
    <n v="0"/>
    <n v="0"/>
    <n v="0"/>
    <n v="0"/>
    <n v="0"/>
    <n v="0"/>
    <n v="0"/>
    <n v="0"/>
    <n v="0"/>
    <n v="0"/>
    <n v="-189020.69804400002"/>
    <s v="Bamba"/>
    <s v=" "/>
    <s v="N"/>
    <n v="0"/>
  </r>
  <r>
    <x v="0"/>
    <s v="Operations"/>
    <s v="R.10039"/>
    <s v="CAP-SE KING &amp; PIERCE ELECTRIC CAPACITY"/>
    <s v="R.10039.02"/>
    <s v="ELECTRON-ENUMCLAW 55KV"/>
    <s v="R.10039.02.01"/>
    <s v="ELECTRON-ENUMCLAW 55KV"/>
    <s v="R.10039.02.01.03"/>
    <x v="895"/>
    <x v="0"/>
    <n v="4022"/>
    <s v="Roque Bamba"/>
    <x v="0"/>
    <s v="REL  SETC  //  EXEC"/>
    <s v="1CORP10000"/>
    <x v="1"/>
    <s v="2CORP20000"/>
    <x v="11"/>
    <s v="3CORP23500"/>
    <x v="103"/>
    <s v="1DRIV11000"/>
    <s v="Reliability - Electric"/>
    <s v="2DRIV11200"/>
    <s v="Electric Compliance"/>
    <n v="0"/>
    <n v="1364101"/>
    <n v="267775.33"/>
    <n v="112966.22102800001"/>
    <n v="1251134.7789719999"/>
    <n v="0"/>
    <n v="0"/>
    <n v="0"/>
    <n v="0"/>
    <n v="0"/>
    <n v="0"/>
    <n v="0"/>
    <n v="0"/>
    <n v="0"/>
    <n v="0"/>
    <n v="0"/>
    <n v="0"/>
    <n v="0"/>
    <n v="1251134.7789719999"/>
    <s v="Bamba"/>
    <s v=" "/>
    <s v="N"/>
    <n v="0"/>
  </r>
  <r>
    <x v="0"/>
    <s v="Operations"/>
    <s v="R.10039"/>
    <s v="CAP-SE KING &amp; PIERCE ELECTRIC CAPACITY"/>
    <s v="R.10039.02"/>
    <s v="ELECTRON-ENUMCLAW 55KV"/>
    <s v="R.10039.02.01"/>
    <s v="ELECTRON-ENUMCLAW 55KV"/>
    <s v="R.10039.02.01.04"/>
    <x v="896"/>
    <x v="0"/>
    <n v="4022"/>
    <s v="Roque Bamba"/>
    <x v="0"/>
    <s v="REL  SETC  //  EXEC"/>
    <s v="1CORP10000"/>
    <x v="1"/>
    <s v="2CORP20000"/>
    <x v="11"/>
    <s v="3CORP23500"/>
    <x v="103"/>
    <s v="1DRIV11000"/>
    <s v="Reliability - Electric"/>
    <s v="2DRIV11200"/>
    <s v="Electric Compliance"/>
    <n v="0"/>
    <n v="124295"/>
    <n v="7359.47"/>
    <n v="12921.57746"/>
    <n v="111373.42254"/>
    <n v="0"/>
    <n v="0"/>
    <n v="0"/>
    <n v="0"/>
    <n v="0"/>
    <n v="0"/>
    <n v="0"/>
    <n v="0"/>
    <n v="0"/>
    <n v="0"/>
    <n v="0"/>
    <n v="0"/>
    <n v="0"/>
    <n v="111373.42254"/>
    <s v="Bamba"/>
    <s v=" "/>
    <s v="N"/>
    <n v="0"/>
  </r>
  <r>
    <x v="0"/>
    <s v="Operations"/>
    <s v="R.10039"/>
    <s v="CAP-SE KING &amp; PIERCE ELECTRIC CAPACITY"/>
    <s v="R.10039.02"/>
    <s v="ELECTRON-ENUMCLAW 55KV"/>
    <s v="R.10039.02.01"/>
    <s v="ELECTRON-ENUMCLAW 55KV"/>
    <s v="R.10039.02.01.05"/>
    <x v="897"/>
    <x v="0"/>
    <n v="4022"/>
    <s v="Roque Bamba"/>
    <x v="0"/>
    <s v="REL  SETC  //  EXEC"/>
    <s v="1CORP10000"/>
    <x v="1"/>
    <s v="2CORP20000"/>
    <x v="11"/>
    <s v="3CORP23500"/>
    <x v="103"/>
    <s v="1DRIV11000"/>
    <s v="Reliability - Electric"/>
    <s v="2DRIV11200"/>
    <s v="Electric Compliance"/>
    <n v="0"/>
    <n v="0"/>
    <n v="0"/>
    <n v="0"/>
    <n v="0"/>
    <n v="0"/>
    <n v="0"/>
    <n v="0"/>
    <n v="0"/>
    <n v="0"/>
    <n v="0"/>
    <n v="0"/>
    <n v="0"/>
    <n v="0"/>
    <n v="0"/>
    <n v="0"/>
    <n v="0"/>
    <n v="0"/>
    <n v="0"/>
    <s v="Bamba"/>
    <s v=" "/>
    <s v="N"/>
    <n v="0"/>
  </r>
  <r>
    <x v="0"/>
    <s v="Operations"/>
    <s v="R.10039"/>
    <s v="CAP-SE KING &amp; PIERCE ELECTRIC CAPACITY"/>
    <s v="R.10039.02"/>
    <s v="ELECTRON-ENUMCLAW 55KV"/>
    <s v="R.10039.02.01"/>
    <s v="ELECTRON-ENUMCLAW 55KV"/>
    <s v="R.10039.02.01.06"/>
    <x v="898"/>
    <x v="0"/>
    <n v="4022"/>
    <s v="Roque Bamba"/>
    <x v="0"/>
    <s v="REL  SETC  //  EXEC"/>
    <s v="1CORP10000"/>
    <x v="1"/>
    <s v="2CORP20000"/>
    <x v="11"/>
    <s v="3CORP23500"/>
    <x v="103"/>
    <s v="1DRIV11000"/>
    <s v="Reliability - Electric"/>
    <s v="2DRIV11200"/>
    <s v="Electric Compliance"/>
    <n v="0"/>
    <n v="0"/>
    <n v="0"/>
    <n v="0"/>
    <n v="0"/>
    <n v="0"/>
    <n v="0"/>
    <n v="0"/>
    <n v="0"/>
    <n v="0"/>
    <n v="0"/>
    <n v="0"/>
    <n v="0"/>
    <n v="0"/>
    <n v="0"/>
    <n v="0"/>
    <n v="0"/>
    <n v="0"/>
    <n v="0"/>
    <s v="Bamba"/>
    <s v=" "/>
    <s v="N"/>
    <n v="0"/>
  </r>
  <r>
    <x v="0"/>
    <s v="Operations"/>
    <s v="R.10039"/>
    <s v="CAP-SE KING &amp; PIERCE ELECTRIC CAPACITY"/>
    <s v="R.10039.02"/>
    <s v="ELECTRON-ENUMCLAW 55KV"/>
    <s v="R.10039.02.01"/>
    <s v="ELECTRON-ENUMCLAW 55KV"/>
    <s v="R.10039.02.01.07"/>
    <x v="899"/>
    <x v="0"/>
    <n v="4022"/>
    <s v="Roque Bamba"/>
    <x v="0"/>
    <s v="REL  SETC  //  EXEC"/>
    <s v="1CORP10000"/>
    <x v="1"/>
    <s v="2CORP20000"/>
    <x v="11"/>
    <s v="3CORP23500"/>
    <x v="103"/>
    <s v="1DRIV11000"/>
    <s v="Reliability - Electric"/>
    <s v="2DRIV11200"/>
    <s v="Electric Compliance"/>
    <n v="1848576"/>
    <n v="360180"/>
    <n v="16402.86"/>
    <n v="17348.19844"/>
    <n v="342831.80155999999"/>
    <n v="6469326"/>
    <n v="8100000"/>
    <n v="-1630674"/>
    <n v="6773709"/>
    <n v="6500000"/>
    <n v="273709"/>
    <n v="0"/>
    <n v="0"/>
    <n v="0"/>
    <n v="0"/>
    <n v="0"/>
    <n v="0"/>
    <n v="0"/>
    <n v="-1014133.1984399999"/>
    <s v="Bamba"/>
    <s v="Revised to reflect engineering progress, 2017 budget to be reduced prior to the 5&amp;7 CAK 2017  work pushed to 2018 and total lifetime adjusted to stay the same"/>
    <s v="N"/>
    <n v="0"/>
  </r>
  <r>
    <x v="0"/>
    <s v="Operations"/>
    <s v="R.10039"/>
    <s v="CAP-SE KING &amp; PIERCE ELECTRIC CAPACITY"/>
    <s v="R.10039.02"/>
    <s v="ELECTRON-ENUMCLAW 55KV"/>
    <s v="R.10039.02.01"/>
    <s v="ELECTRON-ENUMCLAW 55KV"/>
    <s v="R.10039.02.01.08"/>
    <x v="900"/>
    <x v="0"/>
    <n v="4022"/>
    <s v="Roque Bamba"/>
    <x v="1"/>
    <s v="REL  SETC  //  EXEC"/>
    <s v="1CORP10000"/>
    <x v="1"/>
    <s v="2CORP20000"/>
    <x v="11"/>
    <s v="3CORP23500"/>
    <x v="103"/>
    <s v="1DRIV11000"/>
    <s v="Reliability - Electric"/>
    <s v="2DRIV11200"/>
    <s v="Electric Compliance"/>
    <n v="0"/>
    <n v="0"/>
    <n v="0"/>
    <n v="0"/>
    <n v="0"/>
    <n v="0"/>
    <n v="0"/>
    <n v="0"/>
    <n v="0"/>
    <n v="0"/>
    <n v="0"/>
    <n v="0"/>
    <n v="0"/>
    <n v="0"/>
    <n v="0"/>
    <n v="0"/>
    <n v="0"/>
    <n v="0"/>
    <n v="0"/>
    <n v="0"/>
    <s v=" "/>
    <s v="N"/>
    <n v="0"/>
  </r>
  <r>
    <x v="0"/>
    <s v="Operations"/>
    <s v="R.10039"/>
    <s v="CAP-SE KING &amp; PIERCE ELECTRIC CAPACITY"/>
    <s v="R.10039.02"/>
    <s v="ELECTRON-ENUMCLAW 55KV"/>
    <s v="R.10039.02.01"/>
    <s v="ELECTRON-ENUMCLAW 55KV"/>
    <s v="R.10039.02.01.09"/>
    <x v="901"/>
    <x v="0"/>
    <n v="4022"/>
    <s v="Roque Bamba"/>
    <x v="1"/>
    <s v="REL  SETC  //  INIT"/>
    <s v="1CORP10000"/>
    <x v="1"/>
    <s v="2CORP20000"/>
    <x v="11"/>
    <s v="3CORP23500"/>
    <x v="103"/>
    <s v="1DRIV11000"/>
    <s v="Reliability - Electric"/>
    <s v="2DRIV11200"/>
    <s v="Electric Compliance"/>
    <n v="0"/>
    <n v="0"/>
    <n v="0"/>
    <n v="0"/>
    <n v="0"/>
    <n v="0"/>
    <n v="0"/>
    <n v="0"/>
    <n v="0"/>
    <n v="0"/>
    <n v="0"/>
    <n v="0"/>
    <n v="0"/>
    <n v="0"/>
    <n v="0"/>
    <n v="0"/>
    <n v="0"/>
    <n v="0"/>
    <n v="0"/>
    <n v="0"/>
    <s v=" "/>
    <s v="N"/>
    <n v="0"/>
  </r>
  <r>
    <x v="0"/>
    <s v="Operations"/>
    <s v="R.10039"/>
    <s v="CAP-SE KING &amp; PIERCE ELECTRIC CAPACITY"/>
    <s v="R.10039.03"/>
    <s v="WHITE RIVER-KRAIN SUBSTATION"/>
    <s v="R.10039.03.01"/>
    <s v="WHITE RIVER-KRAIN SUBSTATION"/>
    <s v="R.10039.03.01.01"/>
    <x v="902"/>
    <x v="0"/>
    <n v="4022"/>
    <s v="Roque Bamba"/>
    <x v="0"/>
    <s v="REL  SETC  //  PLNG"/>
    <s v="1CORP20000"/>
    <x v="0"/>
    <s v="2CORP90000"/>
    <x v="0"/>
    <s v="3CORP96000"/>
    <x v="67"/>
    <s v="1DRIV11000"/>
    <s v="Reliability - Electric"/>
    <s v="2DRIV11600"/>
    <s v="Serve Growing Electric Load"/>
    <n v="0"/>
    <n v="0"/>
    <n v="0"/>
    <n v="0"/>
    <n v="0"/>
    <n v="0"/>
    <n v="0"/>
    <n v="0"/>
    <n v="0"/>
    <n v="0"/>
    <n v="0"/>
    <n v="0"/>
    <n v="0"/>
    <n v="0"/>
    <n v="0"/>
    <n v="0"/>
    <n v="0"/>
    <n v="0"/>
    <n v="0"/>
    <s v="Bamba"/>
    <s v=" "/>
    <s v="N"/>
    <n v="0"/>
  </r>
  <r>
    <x v="0"/>
    <s v="Operations"/>
    <s v="R.10039"/>
    <s v="CAP-SE KING &amp; PIERCE ELECTRIC CAPACITY"/>
    <s v="R.10039.04"/>
    <s v="WHITE RIVER-KRAIN TRANSMISSION"/>
    <s v="R.10039.04.01"/>
    <s v="WHITE RIVER-KRAIN TRANSMISSION"/>
    <s v="R.10039.04.01.01"/>
    <x v="903"/>
    <x v="0"/>
    <n v="4022"/>
    <s v="Roque Bamba"/>
    <x v="0"/>
    <s v="REL  SETC  //  PLNG"/>
    <s v="1CORP20000"/>
    <x v="0"/>
    <s v="2CORP90000"/>
    <x v="0"/>
    <s v="3CORP96000"/>
    <x v="67"/>
    <s v="1DRIV11000"/>
    <s v="Reliability - Electric"/>
    <s v="2DRIV11600"/>
    <s v="Serve Growing Electric Load"/>
    <n v="0"/>
    <n v="0"/>
    <n v="0"/>
    <n v="0"/>
    <n v="0"/>
    <n v="0"/>
    <n v="0"/>
    <n v="0"/>
    <n v="0"/>
    <n v="0"/>
    <n v="0"/>
    <n v="0"/>
    <n v="40000"/>
    <n v="-40000"/>
    <n v="0"/>
    <n v="0"/>
    <n v="0"/>
    <n v="0"/>
    <n v="-40000"/>
    <s v="Bamba"/>
    <s v="Planning - Project Initiation "/>
    <s v="N"/>
    <n v="0"/>
  </r>
  <r>
    <x v="0"/>
    <s v="Operations"/>
    <s v="R.10040"/>
    <s v="CAP-SEABECK SUBSTATION"/>
    <s v="R.10040.01"/>
    <s v="SEABECK SUBSTATION"/>
    <s v="R.10040.01.01"/>
    <s v="SEABECK SUBSTATION"/>
    <s v="R.10040.01.01.01"/>
    <x v="904"/>
    <x v="0"/>
    <n v="4022"/>
    <s v="Roque Bamba"/>
    <x v="0"/>
    <s v="REL  SETC  //  PLNG"/>
    <s v="1CORP10000"/>
    <x v="1"/>
    <s v="2CORP20000"/>
    <x v="11"/>
    <s v="3CORP29900"/>
    <x v="78"/>
    <s v="1DRIV11000"/>
    <s v="Reliability - Electric"/>
    <s v="2DRIV11500"/>
    <s v="Reduce Electric Outages/Customer Interuptions"/>
    <n v="0"/>
    <n v="0"/>
    <n v="332821.28000000003"/>
    <n v="302250.5529979"/>
    <n v="-302250.5529979"/>
    <n v="0"/>
    <n v="0"/>
    <n v="0"/>
    <n v="0"/>
    <n v="0"/>
    <n v="0"/>
    <n v="0"/>
    <n v="0"/>
    <n v="0"/>
    <n v="0"/>
    <n v="0"/>
    <n v="0"/>
    <n v="0"/>
    <n v="-302250.5529979"/>
    <s v="Bamba"/>
    <s v=" "/>
    <s v="N"/>
    <n v="0"/>
  </r>
  <r>
    <x v="0"/>
    <s v="Operations"/>
    <s v="R.10040"/>
    <s v="CAP-SEABECK SUBSTATION"/>
    <s v="R.10040.01"/>
    <s v="SEABECK SUBSTATION"/>
    <s v="R.10040.01.01"/>
    <s v="SEABECK SUBSTATION"/>
    <s v="R.10040.01.01.02"/>
    <x v="905"/>
    <x v="0"/>
    <n v="4022"/>
    <s v="Roque Bamba"/>
    <x v="1"/>
    <s v="REL  SETC  //  PLNG"/>
    <s v="1CORP10000"/>
    <x v="1"/>
    <s v="2CORP20000"/>
    <x v="11"/>
    <s v="3CORP29900"/>
    <x v="78"/>
    <s v="1DRIV11000"/>
    <s v="Reliability - Electric"/>
    <s v="2DRIV11500"/>
    <s v="Reduce Electric Outages/Customer Interuptions"/>
    <n v="0"/>
    <n v="38226"/>
    <n v="0"/>
    <n v="0"/>
    <n v="38226"/>
    <n v="0"/>
    <n v="0"/>
    <n v="0"/>
    <n v="0"/>
    <n v="0"/>
    <n v="0"/>
    <n v="0"/>
    <n v="0"/>
    <n v="0"/>
    <n v="0"/>
    <n v="0"/>
    <n v="0"/>
    <n v="0"/>
    <n v="38226"/>
    <n v="0"/>
    <s v=" "/>
    <s v="N"/>
    <n v="0"/>
  </r>
  <r>
    <x v="0"/>
    <s v="Operations"/>
    <s v="R.10041"/>
    <s v="CAP-SEHOME SUBS CAPACITY"/>
    <s v="R.10041.01"/>
    <s v="SEHOME SUBSTATION"/>
    <s v="R.10041.01.01"/>
    <s v="SEHOME SUBSTATION"/>
    <s v="R.10041.01.01.01"/>
    <x v="906"/>
    <x v="0"/>
    <n v="4022"/>
    <s v="Roque Bamba"/>
    <x v="0"/>
    <s v="REL  SETC  //  EXEC"/>
    <s v="1CORP20000"/>
    <x v="0"/>
    <s v="2CORP90000"/>
    <x v="0"/>
    <s v="3CORP96000"/>
    <x v="67"/>
    <s v="1DRIV11000"/>
    <s v="Reliability - Electric"/>
    <s v="2DRIV11600"/>
    <s v="Serve Growing Electric Load"/>
    <n v="0"/>
    <n v="0"/>
    <n v="1449.21"/>
    <n v="1468.9099999999999"/>
    <n v="-1468.9099999999999"/>
    <n v="0"/>
    <n v="0"/>
    <n v="0"/>
    <n v="0"/>
    <n v="0"/>
    <n v="0"/>
    <n v="0"/>
    <n v="0"/>
    <n v="0"/>
    <n v="0"/>
    <n v="0"/>
    <n v="0"/>
    <n v="0"/>
    <n v="-1468.9099999999999"/>
    <s v="Bamba"/>
    <s v=" "/>
    <s v="N"/>
    <n v="0"/>
  </r>
  <r>
    <x v="0"/>
    <s v="Operations"/>
    <s v="R.10042"/>
    <s v="CAP-SILVERDALE TLINE CAPACITY"/>
    <s v="R.10042.01"/>
    <s v="SILVERDALE 115KV TAP TO VJN"/>
    <s v="R.10042.01.01"/>
    <s v="SILVERDALE 115KV TAP TO VJN"/>
    <s v="R.10042.01.01.01"/>
    <x v="907"/>
    <x v="0"/>
    <n v="4022"/>
    <s v="Roque Bamba"/>
    <x v="0"/>
    <s v="REL  SETC  //  EXEC"/>
    <s v="1CORP20000"/>
    <x v="0"/>
    <s v="2CORP90000"/>
    <x v="0"/>
    <s v="3CORP96000"/>
    <x v="67"/>
    <s v="1DRIV11000"/>
    <s v="Reliability - Electric"/>
    <s v="2DRIV11600"/>
    <s v="Serve Growing Electric Load"/>
    <n v="0"/>
    <n v="0"/>
    <n v="0"/>
    <n v="0"/>
    <n v="0"/>
    <n v="0"/>
    <n v="0"/>
    <n v="0"/>
    <n v="220000"/>
    <n v="0"/>
    <n v="220000"/>
    <n v="3253005.4544869349"/>
    <n v="0"/>
    <n v="3253005.4544869349"/>
    <n v="0"/>
    <n v="0"/>
    <n v="0"/>
    <n v="0"/>
    <n v="3473005.4544869349"/>
    <s v="Nedrud"/>
    <s v="Part of West Kitsap Projects JVN Removed dollars until West Kitsap Project initiation is complete"/>
    <s v="N"/>
    <n v="0"/>
  </r>
  <r>
    <x v="0"/>
    <s v="Operations"/>
    <s v="R.10043"/>
    <s v="CAP-SKAGIT WHATCOM ELECTRIC CAPACITY"/>
    <s v="R.10043.01"/>
    <s v="BAKER 115KV"/>
    <s v="R.10043.01.01"/>
    <s v="BAKER 115KV"/>
    <s v="R.10043.01.01.01"/>
    <x v="908"/>
    <x v="0"/>
    <n v="4022"/>
    <s v="Roque Bamba"/>
    <x v="0"/>
    <s v="REL  SETC  //  EXEC"/>
    <s v="1CORP20000"/>
    <x v="0"/>
    <s v="2CORP90000"/>
    <x v="0"/>
    <s v="3CORP96000"/>
    <x v="67"/>
    <s v="1DRIV11000"/>
    <s v="Reliability - Electric"/>
    <s v="2DRIV11200"/>
    <s v="Electric Compliance"/>
    <n v="0"/>
    <n v="0"/>
    <n v="0"/>
    <n v="0"/>
    <n v="0"/>
    <n v="0"/>
    <n v="0"/>
    <n v="0"/>
    <n v="0"/>
    <n v="0"/>
    <n v="0"/>
    <n v="0"/>
    <n v="0"/>
    <n v="0"/>
    <n v="0"/>
    <n v="0"/>
    <n v="0"/>
    <n v="0"/>
    <n v="0"/>
    <s v="Bamba"/>
    <s v=" "/>
    <s v="N"/>
    <n v="0"/>
  </r>
  <r>
    <x v="0"/>
    <s v="Operations"/>
    <s v="R.10043"/>
    <s v="CAP-SKAGIT WHATCOM ELECTRIC CAPACITY"/>
    <s v="R.10043.02"/>
    <s v="SKAGIT SWITCHING STATION"/>
    <s v="R.10043.02.01"/>
    <s v="SKAGIT SWITCHING STATION"/>
    <s v="R.10043.02.01.01"/>
    <x v="909"/>
    <x v="0"/>
    <n v="4022"/>
    <s v="Roque Bamba"/>
    <x v="0"/>
    <s v="REL  SETC  //  EXEC"/>
    <s v="1CORP20000"/>
    <x v="0"/>
    <s v="2CORP90000"/>
    <x v="0"/>
    <s v="3CORP96000"/>
    <x v="67"/>
    <s v="1DRIV11000"/>
    <s v="Reliability - Electric"/>
    <s v="2DRIV11600"/>
    <s v="Serve Growing Electric Load"/>
    <n v="0"/>
    <n v="0"/>
    <n v="-11666.57"/>
    <n v="-11666.569999999978"/>
    <n v="11666.569999999978"/>
    <n v="0"/>
    <n v="0"/>
    <n v="0"/>
    <n v="0"/>
    <n v="0"/>
    <n v="0"/>
    <n v="0"/>
    <n v="0"/>
    <n v="0"/>
    <n v="0"/>
    <n v="0"/>
    <n v="0"/>
    <n v="0"/>
    <n v="11666.569999999978"/>
    <s v="Bamba"/>
    <s v=" "/>
    <s v="N"/>
    <n v="0"/>
  </r>
  <r>
    <x v="0"/>
    <s v="Operations"/>
    <s v="R.10044"/>
    <s v="CAP-SOUTH KING ELECTRIC CAPACITY"/>
    <s v="R.10044.01"/>
    <s v="LAKE HOLM SUBSTATION"/>
    <s v="R.10044.01.01"/>
    <s v="LAKE HOLM SUBSTATION"/>
    <s v="R.10044.01.01.01"/>
    <x v="910"/>
    <x v="0"/>
    <n v="4022"/>
    <s v="Roque Bamba"/>
    <x v="0"/>
    <s v="REL  SETC  //  EXEC"/>
    <s v="1CORP10000"/>
    <x v="1"/>
    <s v="2CORP20000"/>
    <x v="11"/>
    <s v="3CORP24500"/>
    <x v="104"/>
    <s v="1DRIV11000"/>
    <s v="Reliability - Electric"/>
    <s v="2DRIV11600"/>
    <s v="Serve Growing Electric Load"/>
    <n v="0"/>
    <n v="0"/>
    <n v="0"/>
    <n v="0"/>
    <n v="0"/>
    <n v="0"/>
    <n v="0"/>
    <n v="0"/>
    <n v="0"/>
    <n v="0"/>
    <n v="0"/>
    <n v="0"/>
    <n v="0"/>
    <n v="0"/>
    <n v="0"/>
    <n v="0"/>
    <n v="0"/>
    <n v="0"/>
    <n v="0"/>
    <s v="Bamba"/>
    <s v=" "/>
    <s v="N"/>
    <n v="0"/>
  </r>
  <r>
    <x v="0"/>
    <s v="Operations"/>
    <s v="R.10044"/>
    <s v="CAP-SOUTH KING ELECTRIC CAPACITY"/>
    <s v="R.10044.01"/>
    <s v="LAKE HOLM SUBSTATION"/>
    <s v="R.10044.01.01"/>
    <s v="LAKE HOLM SUBSTATION"/>
    <s v="R.10044.01.01.02"/>
    <x v="911"/>
    <x v="0"/>
    <n v="4022"/>
    <s v="Roque Bamba"/>
    <x v="0"/>
    <s v="REL  SETC  //  EXEC"/>
    <s v="1CORP10000"/>
    <x v="1"/>
    <s v="2CORP20000"/>
    <x v="11"/>
    <s v="3CORP24500"/>
    <x v="104"/>
    <s v="1DRIV11000"/>
    <s v="Reliability - Electric"/>
    <s v="2DRIV11600"/>
    <s v="Serve Growing Electric Load"/>
    <n v="0"/>
    <n v="0"/>
    <n v="0"/>
    <n v="0"/>
    <n v="0"/>
    <n v="0"/>
    <n v="0"/>
    <n v="0"/>
    <n v="0"/>
    <n v="0"/>
    <n v="0"/>
    <n v="0"/>
    <n v="0"/>
    <n v="0"/>
    <n v="0"/>
    <n v="0"/>
    <n v="0"/>
    <n v="0"/>
    <n v="0"/>
    <s v="Bamba"/>
    <s v=" "/>
    <s v="N"/>
    <n v="0"/>
  </r>
  <r>
    <x v="0"/>
    <s v="Operations"/>
    <s v="R.10044"/>
    <s v="CAP-SOUTH KING ELECTRIC CAPACITY"/>
    <s v="R.10044.01"/>
    <s v="LAKE HOLM SUBSTATION"/>
    <s v="R.10044.01.01"/>
    <s v="LAKE HOLM SUBSTATION"/>
    <s v="R.10044.01.01.03"/>
    <x v="912"/>
    <x v="0"/>
    <n v="4022"/>
    <s v="Roque Bamba"/>
    <x v="0"/>
    <s v="REL  SETC  //  EXEC"/>
    <s v="1CORP10000"/>
    <x v="1"/>
    <s v="2CORP20000"/>
    <x v="11"/>
    <s v="3CORP24500"/>
    <x v="104"/>
    <s v="1DRIV11000"/>
    <s v="Reliability - Electric"/>
    <s v="2DRIV11600"/>
    <s v="Serve Growing Electric Load"/>
    <n v="0"/>
    <n v="0"/>
    <n v="0"/>
    <n v="0"/>
    <n v="0"/>
    <n v="0"/>
    <n v="0"/>
    <n v="0"/>
    <n v="483270.16607076436"/>
    <n v="483270.16607076436"/>
    <n v="0"/>
    <n v="8863485.4473176561"/>
    <n v="8863485.4473176561"/>
    <n v="0"/>
    <n v="5000000"/>
    <n v="5000000"/>
    <n v="0"/>
    <n v="0"/>
    <n v="0"/>
    <s v="Bamba"/>
    <s v=" "/>
    <s v="N"/>
    <n v="0"/>
  </r>
  <r>
    <x v="0"/>
    <s v="Operations"/>
    <s v="R.10044"/>
    <s v="CAP-SOUTH KING ELECTRIC CAPACITY"/>
    <s v="R.10044.01"/>
    <s v="LAKE HOLM SUBSTATION"/>
    <s v="R.10044.01.01"/>
    <s v="LAKE HOLM SUBSTATION"/>
    <s v="R.10044.01.01.04"/>
    <x v="913"/>
    <x v="0"/>
    <n v="4022"/>
    <s v="Roque Bamba"/>
    <x v="0"/>
    <s v="REL  SETC  //  EXEC"/>
    <s v="1CORP10000"/>
    <x v="1"/>
    <s v="2CORP20000"/>
    <x v="11"/>
    <s v="3CORP24500"/>
    <x v="104"/>
    <s v="1DRIV11000"/>
    <s v="Reliability - Electric"/>
    <s v="2DRIV11600"/>
    <s v="Serve Growing Electric Load"/>
    <n v="0"/>
    <n v="0"/>
    <n v="0"/>
    <n v="0"/>
    <n v="0"/>
    <n v="0"/>
    <n v="0"/>
    <n v="0"/>
    <n v="0"/>
    <n v="0"/>
    <n v="0"/>
    <n v="0"/>
    <n v="0"/>
    <n v="0"/>
    <n v="0"/>
    <n v="0"/>
    <n v="0"/>
    <n v="0"/>
    <n v="0"/>
    <s v="Bamba"/>
    <s v=" "/>
    <s v="N"/>
    <n v="0"/>
  </r>
  <r>
    <x v="0"/>
    <s v="Operations"/>
    <s v="R.10045"/>
    <s v="CAP-SOUTH KING ELECTRIC RELIABILITY"/>
    <s v="R.10045.01"/>
    <s v="TALBOT-ASBURY 115KV CABLE REPLACEMENT"/>
    <s v="R.10045.01.01"/>
    <s v="TALBOT-ASBURY 115KV CABLE REPLACEMENT"/>
    <s v="R.10045.01.01.01"/>
    <x v="914"/>
    <x v="0"/>
    <n v="4022"/>
    <s v="Roque Bamba"/>
    <x v="0"/>
    <s v="REL  SETC  //  CLOS"/>
    <s v="1CORP20000"/>
    <x v="0"/>
    <s v="2CORP90000"/>
    <x v="0"/>
    <s v="3CORP93000"/>
    <x v="0"/>
    <s v="1DRIV11000"/>
    <s v="Reliability - Electric"/>
    <s v="2DRIV11500"/>
    <s v="Reduce Electric Outages/Customer Interuptions"/>
    <n v="0"/>
    <n v="0"/>
    <n v="0"/>
    <n v="0"/>
    <n v="0"/>
    <n v="0"/>
    <n v="0"/>
    <n v="0"/>
    <n v="0"/>
    <n v="0"/>
    <n v="0"/>
    <n v="306221.53676429682"/>
    <n v="306221.53676429682"/>
    <n v="0"/>
    <n v="349489.52129390091"/>
    <n v="349489.52129390091"/>
    <n v="0"/>
    <n v="0"/>
    <n v="0"/>
    <s v="Nedrud"/>
    <s v="Estimated $14M - Need Booga Overview "/>
    <s v="N"/>
    <n v="0"/>
  </r>
  <r>
    <x v="0"/>
    <s v="Operations"/>
    <s v="R.10046"/>
    <s v="CAP-SOUTH KING GAS CAPACITY"/>
    <s v="R.10046.01"/>
    <s v="FREDERICKSON HP LATERAL"/>
    <s v="R.10046.01.01"/>
    <s v="FREDERICKSON HP LATERAL"/>
    <s v="R.10046.01.01.01"/>
    <x v="915"/>
    <x v="0"/>
    <n v="4022"/>
    <s v="Roque Bamba"/>
    <x v="0"/>
    <s v="REL  SETC  //  EXEC"/>
    <s v="1CORP20000"/>
    <x v="0"/>
    <s v="2CORP90000"/>
    <x v="0"/>
    <s v="3CORP96500"/>
    <x v="91"/>
    <s v="1DRIV12000"/>
    <s v="Reliability - Gas"/>
    <s v="2DRIV12500"/>
    <s v="Serve Growing Gas Load"/>
    <n v="0"/>
    <n v="100000"/>
    <n v="149709.62"/>
    <n v="0"/>
    <n v="100000"/>
    <n v="0"/>
    <n v="0"/>
    <n v="0"/>
    <n v="0"/>
    <n v="0"/>
    <n v="0"/>
    <n v="0"/>
    <n v="0"/>
    <n v="0"/>
    <n v="0"/>
    <n v="0"/>
    <n v="0"/>
    <n v="0"/>
    <n v="100000"/>
    <s v="Bamba"/>
    <s v=" "/>
    <s v="N"/>
    <n v="0"/>
  </r>
  <r>
    <x v="0"/>
    <s v="Operations"/>
    <s v="R.10047"/>
    <s v="CAP-SPA PROJECT"/>
    <s v="R.10047.01"/>
    <s v="SERVICE PROVIDER ACCRUAL"/>
    <s v="R.10047.01.01"/>
    <s v="SERVICE PROVIDER ACCRUAL"/>
    <s v="R.10047.01.01.01"/>
    <x v="916"/>
    <x v="0"/>
    <n v="4580"/>
    <s v="David J Landers"/>
    <x v="0"/>
    <s v="REL  SETC  //  EXEC"/>
    <s v="1CORP20000"/>
    <x v="0"/>
    <s v="2CORP90000"/>
    <x v="0"/>
    <s v="3CORP96000"/>
    <x v="67"/>
    <s v="1DRIV11000"/>
    <s v="Reliability - Electric"/>
    <s v="2DRIV11600"/>
    <s v="Serve Growing Electric Load"/>
    <n v="0"/>
    <n v="0"/>
    <n v="0"/>
    <n v="0"/>
    <n v="0"/>
    <n v="0"/>
    <n v="0"/>
    <n v="0"/>
    <n v="0"/>
    <n v="0"/>
    <n v="0"/>
    <n v="0"/>
    <n v="0"/>
    <n v="0"/>
    <n v="0"/>
    <n v="0"/>
    <n v="0"/>
    <n v="0"/>
    <n v="0"/>
    <s v="Nedrud"/>
    <s v=" "/>
    <s v="N"/>
    <n v="0"/>
  </r>
  <r>
    <x v="0"/>
    <s v="Operations"/>
    <s v="R.10047"/>
    <s v="CAP-SPA PROJECT"/>
    <s v="R.10047.01"/>
    <s v="SERVICE PROVIDER ACCRUAL"/>
    <s v="R.10047.01.01"/>
    <s v="SERVICE PROVIDER ACCRUAL"/>
    <s v="R.10047.01.01.02"/>
    <x v="917"/>
    <x v="0"/>
    <n v="4207"/>
    <s v="Jennifer R Tada"/>
    <x v="0"/>
    <s v="REL  SETC  //  EXEC"/>
    <s v="1CORP20000"/>
    <x v="0"/>
    <s v="2CORP90000"/>
    <x v="0"/>
    <s v="3CORP90500"/>
    <x v="66"/>
    <s v="1DRIV21000"/>
    <s v="Customer Requested Services - Electric"/>
    <s v="2DRIV21200"/>
    <s v="New Customer Requests - Electric"/>
    <n v="0"/>
    <n v="0"/>
    <n v="0"/>
    <n v="0"/>
    <n v="0"/>
    <n v="0"/>
    <n v="0"/>
    <n v="0"/>
    <n v="0"/>
    <n v="0"/>
    <n v="0"/>
    <n v="0"/>
    <n v="0"/>
    <n v="0"/>
    <n v="0"/>
    <n v="0"/>
    <n v="0"/>
    <n v="0"/>
    <n v="0"/>
    <s v="Tada"/>
    <s v=" "/>
    <s v="N"/>
    <n v="0"/>
  </r>
  <r>
    <x v="0"/>
    <s v="Operations"/>
    <s v="R.10047"/>
    <s v="CAP-SPA PROJECT"/>
    <s v="R.10047.01"/>
    <s v="SERVICE PROVIDER ACCRUAL"/>
    <s v="R.10047.01.01"/>
    <s v="SERVICE PROVIDER ACCRUAL"/>
    <s v="R.10047.01.01.03"/>
    <x v="918"/>
    <x v="0"/>
    <n v="4580"/>
    <s v="David J Landers"/>
    <x v="0"/>
    <s v="REL  SETC  //  EXEC"/>
    <s v="1CORP20000"/>
    <x v="0"/>
    <s v="2CORP90000"/>
    <x v="0"/>
    <s v="3CORP93000"/>
    <x v="0"/>
    <s v="1DRIV11000"/>
    <s v="Reliability - Electric"/>
    <s v="2DRIV11100"/>
    <s v="Aging Infrastructure"/>
    <n v="0"/>
    <n v="0"/>
    <n v="0"/>
    <n v="0"/>
    <n v="0"/>
    <n v="0"/>
    <n v="0"/>
    <n v="0"/>
    <n v="0"/>
    <n v="0"/>
    <n v="0"/>
    <n v="0"/>
    <n v="0"/>
    <n v="0"/>
    <n v="0"/>
    <n v="0"/>
    <n v="0"/>
    <n v="0"/>
    <n v="0"/>
    <s v="Nedrud"/>
    <s v=" "/>
    <s v="N"/>
    <n v="0"/>
  </r>
  <r>
    <x v="0"/>
    <s v="Operations"/>
    <s v="R.10047"/>
    <s v="CAP-SPA PROJECT"/>
    <s v="R.10047.01"/>
    <s v="SERVICE PROVIDER ACCRUAL"/>
    <s v="R.10047.01.01"/>
    <s v="SERVICE PROVIDER ACCRUAL"/>
    <s v="R.10047.01.01.04"/>
    <x v="919"/>
    <x v="0"/>
    <n v="3090"/>
    <s v="Tom Koeppel"/>
    <x v="0"/>
    <s v="REL  SETC  //  EXEC"/>
    <s v="1CORP20000"/>
    <x v="0"/>
    <s v="2CORP90000"/>
    <x v="0"/>
    <s v="3CORP94500"/>
    <x v="74"/>
    <s v="1DRIV16000"/>
    <s v="Emergency Repair - Electric"/>
    <s v="2DRIV16200"/>
    <s v="Outage repair"/>
    <n v="0"/>
    <n v="0"/>
    <n v="0"/>
    <n v="0"/>
    <n v="0"/>
    <n v="0"/>
    <n v="0"/>
    <n v="0"/>
    <n v="0"/>
    <n v="0"/>
    <n v="0"/>
    <n v="0"/>
    <n v="0"/>
    <n v="0"/>
    <n v="0"/>
    <n v="0"/>
    <n v="0"/>
    <n v="0"/>
    <n v="0"/>
    <n v="0"/>
    <s v=" "/>
    <s v="N"/>
    <n v="0"/>
  </r>
  <r>
    <x v="0"/>
    <s v="Operations"/>
    <s v="R.10047"/>
    <s v="CAP-SPA PROJECT"/>
    <s v="R.10047.01"/>
    <s v="SERVICE PROVIDER ACCRUAL"/>
    <s v="R.10047.01.01"/>
    <s v="SERVICE PROVIDER ACCRUAL"/>
    <s v="R.10047.01.01.05"/>
    <x v="920"/>
    <x v="0"/>
    <n v="4207"/>
    <s v="Jennifer R Tada"/>
    <x v="0"/>
    <s v="REL  SETC  //  EXEC"/>
    <s v="1CORP20000"/>
    <x v="0"/>
    <s v="2CORP90000"/>
    <x v="0"/>
    <s v="3CORP95000"/>
    <x v="70"/>
    <s v="1DRIV21000"/>
    <s v="Customer Requested Services - Electric"/>
    <s v="2DRIV21300"/>
    <s v="Public Improvement - Electric"/>
    <n v="0"/>
    <n v="0"/>
    <n v="0"/>
    <n v="0"/>
    <n v="0"/>
    <n v="0"/>
    <n v="0"/>
    <n v="0"/>
    <n v="0"/>
    <n v="0"/>
    <n v="0"/>
    <n v="0"/>
    <n v="0"/>
    <n v="0"/>
    <n v="0"/>
    <n v="0"/>
    <n v="0"/>
    <n v="0"/>
    <n v="0"/>
    <s v="Tada"/>
    <s v=" "/>
    <s v="N"/>
    <n v="0"/>
  </r>
  <r>
    <x v="0"/>
    <s v="Operations"/>
    <s v="R.10047"/>
    <s v="CAP-SPA PROJECT"/>
    <s v="R.10047.01"/>
    <s v="SERVICE PROVIDER ACCRUAL"/>
    <s v="R.10047.01.01"/>
    <s v="SERVICE PROVIDER ACCRUAL"/>
    <s v="R.10047.01.01.06"/>
    <x v="921"/>
    <x v="0"/>
    <n v="4580"/>
    <s v="David J Landers"/>
    <x v="0"/>
    <s v="REL  SETC  //  EXEC"/>
    <s v="1CORP20000"/>
    <x v="0"/>
    <s v="2CORP90000"/>
    <x v="0"/>
    <s v="3CORP96000"/>
    <x v="67"/>
    <s v="1DRIV11000"/>
    <s v="Reliability - Electric"/>
    <s v="2DRIV11600"/>
    <s v="Serve Growing Electric Load"/>
    <n v="0"/>
    <n v="0"/>
    <n v="0"/>
    <n v="0"/>
    <n v="0"/>
    <n v="0"/>
    <n v="0"/>
    <n v="0"/>
    <n v="0"/>
    <n v="0"/>
    <n v="0"/>
    <n v="0"/>
    <n v="0"/>
    <n v="0"/>
    <n v="0"/>
    <n v="0"/>
    <n v="0"/>
    <n v="0"/>
    <n v="0"/>
    <s v="Nedrud"/>
    <s v=" "/>
    <s v="N"/>
    <n v="0"/>
  </r>
  <r>
    <x v="0"/>
    <s v="Operations"/>
    <s v="R.10047"/>
    <s v="CAP-SPA PROJECT"/>
    <s v="R.10047.01"/>
    <s v="SERVICE PROVIDER ACCRUAL"/>
    <s v="R.10047.01.01"/>
    <s v="SERVICE PROVIDER ACCRUAL"/>
    <s v="R.10047.01.01.07"/>
    <x v="922"/>
    <x v="0"/>
    <n v="4580"/>
    <s v="David J Landers"/>
    <x v="0"/>
    <s v="REL  SETC  //  EXEC"/>
    <s v="1CORP20000"/>
    <x v="0"/>
    <s v="2CORP90000"/>
    <x v="0"/>
    <s v="3CORP93000"/>
    <x v="0"/>
    <s v="1DRIV11000"/>
    <s v="Reliability - Electric"/>
    <s v="2DRIV11100"/>
    <s v="Aging Infrastructure"/>
    <n v="0"/>
    <n v="0"/>
    <n v="0"/>
    <n v="0"/>
    <n v="0"/>
    <n v="0"/>
    <n v="0"/>
    <n v="0"/>
    <n v="0"/>
    <n v="0"/>
    <n v="0"/>
    <n v="0"/>
    <n v="0"/>
    <n v="0"/>
    <n v="0"/>
    <n v="0"/>
    <n v="0"/>
    <n v="0"/>
    <n v="0"/>
    <s v="Nedrud"/>
    <s v=" "/>
    <s v="N"/>
    <n v="0"/>
  </r>
  <r>
    <x v="0"/>
    <s v="Operations"/>
    <s v="R.10047"/>
    <s v="CAP-SPA PROJECT"/>
    <s v="R.10047.01"/>
    <s v="SERVICE PROVIDER ACCRUAL"/>
    <s v="R.10047.01.01"/>
    <s v="SERVICE PROVIDER ACCRUAL"/>
    <s v="R.10047.01.01.08"/>
    <x v="923"/>
    <x v="0"/>
    <n v="4207"/>
    <s v="Jennifer R Tada"/>
    <x v="0"/>
    <s v="REL  SETC  //  EXEC"/>
    <s v="1CORP20000"/>
    <x v="0"/>
    <s v="2CORP90000"/>
    <x v="0"/>
    <s v="3CORP90500"/>
    <x v="66"/>
    <s v="1DRIV21000"/>
    <s v="Customer Requested Services - Electric"/>
    <s v="2DRIV21000"/>
    <s v="Customer Reimbursed - Electric"/>
    <n v="0"/>
    <n v="0"/>
    <n v="0"/>
    <n v="0"/>
    <n v="0"/>
    <n v="0"/>
    <n v="0"/>
    <n v="0"/>
    <n v="0"/>
    <n v="0"/>
    <n v="0"/>
    <n v="0"/>
    <n v="0"/>
    <n v="0"/>
    <n v="0"/>
    <n v="0"/>
    <n v="0"/>
    <n v="0"/>
    <n v="0"/>
    <s v="Tada"/>
    <s v=" "/>
    <s v="N"/>
    <n v="0"/>
  </r>
  <r>
    <x v="0"/>
    <s v="Operations"/>
    <s v="R.10047"/>
    <s v="CAP-SPA PROJECT"/>
    <s v="R.10047.01"/>
    <s v="SERVICE PROVIDER ACCRUAL"/>
    <s v="R.10047.01.01"/>
    <s v="SERVICE PROVIDER ACCRUAL"/>
    <s v="R.10047.01.01.09"/>
    <x v="924"/>
    <x v="0"/>
    <n v="4580"/>
    <s v="David J Landers"/>
    <x v="0"/>
    <s v="REL  SETC  //  EXEC"/>
    <s v="1CORP20000"/>
    <x v="0"/>
    <s v="2CORP90000"/>
    <x v="0"/>
    <s v="3CORP96500"/>
    <x v="91"/>
    <s v="1DRIV12000"/>
    <s v="Reliability - Gas"/>
    <s v="2DRIV12500"/>
    <s v="Serve Growing Gas Load"/>
    <n v="0"/>
    <n v="0"/>
    <n v="0"/>
    <n v="0"/>
    <n v="0"/>
    <n v="0"/>
    <n v="0"/>
    <n v="0"/>
    <n v="0"/>
    <n v="0"/>
    <n v="0"/>
    <n v="0"/>
    <n v="0"/>
    <n v="0"/>
    <n v="0"/>
    <n v="0"/>
    <n v="0"/>
    <n v="0"/>
    <n v="0"/>
    <s v="Henderson"/>
    <s v=" "/>
    <s v="N"/>
    <n v="0"/>
  </r>
  <r>
    <x v="0"/>
    <s v="Operations"/>
    <s v="R.10047"/>
    <s v="CAP-SPA PROJECT"/>
    <s v="R.10047.01"/>
    <s v="SERVICE PROVIDER ACCRUAL"/>
    <s v="R.10047.01.01"/>
    <s v="SERVICE PROVIDER ACCRUAL"/>
    <s v="R.10047.01.01.10"/>
    <x v="925"/>
    <x v="0"/>
    <n v="4207"/>
    <s v="Jennifer R Tada"/>
    <x v="0"/>
    <s v="REL  SETC  //  EXEC"/>
    <s v="1CORP20000"/>
    <x v="0"/>
    <s v="2CORP90000"/>
    <x v="0"/>
    <s v="3CORP91000"/>
    <x v="75"/>
    <s v="1DRIV22000"/>
    <s v="Customer Requested Services - Gas"/>
    <s v="2DRIV22100"/>
    <s v="New Customer Requests - Gas"/>
    <n v="0"/>
    <n v="0"/>
    <n v="0"/>
    <n v="0"/>
    <n v="0"/>
    <n v="0"/>
    <n v="0"/>
    <n v="0"/>
    <n v="0"/>
    <n v="0"/>
    <n v="0"/>
    <n v="0"/>
    <n v="0"/>
    <n v="0"/>
    <n v="0"/>
    <n v="0"/>
    <n v="0"/>
    <n v="0"/>
    <n v="0"/>
    <s v="Tada"/>
    <s v=" "/>
    <s v="N"/>
    <n v="0"/>
  </r>
  <r>
    <x v="0"/>
    <s v="Operations"/>
    <s v="R.10047"/>
    <s v="CAP-SPA PROJECT"/>
    <s v="R.10047.01"/>
    <s v="SERVICE PROVIDER ACCRUAL"/>
    <s v="R.10047.01.01"/>
    <s v="SERVICE PROVIDER ACCRUAL"/>
    <s v="R.10047.01.01.11"/>
    <x v="926"/>
    <x v="0"/>
    <n v="4580"/>
    <s v="David J Landers"/>
    <x v="0"/>
    <s v="REL  SETC  //  EXEC"/>
    <s v="1CORP20000"/>
    <x v="0"/>
    <s v="2CORP90000"/>
    <x v="0"/>
    <s v="3CORP93500"/>
    <x v="89"/>
    <s v="1DRIV12000"/>
    <s v="Reliability - Gas"/>
    <s v="2DRIV12300"/>
    <s v="Integrity Management"/>
    <n v="0"/>
    <n v="0"/>
    <n v="0"/>
    <n v="0"/>
    <n v="0"/>
    <n v="0"/>
    <n v="0"/>
    <n v="0"/>
    <n v="0"/>
    <n v="0"/>
    <n v="0"/>
    <n v="0"/>
    <n v="0"/>
    <n v="0"/>
    <n v="0"/>
    <n v="0"/>
    <n v="0"/>
    <n v="0"/>
    <n v="0"/>
    <s v="Henderson"/>
    <s v=" "/>
    <s v="N"/>
    <n v="0"/>
  </r>
  <r>
    <x v="0"/>
    <s v="Operations"/>
    <s v="R.10047"/>
    <s v="CAP-SPA PROJECT"/>
    <s v="R.10047.01"/>
    <s v="SERVICE PROVIDER ACCRUAL"/>
    <s v="R.10047.01.01"/>
    <s v="SERVICE PROVIDER ACCRUAL"/>
    <s v="R.10047.01.01.12"/>
    <x v="927"/>
    <x v="0"/>
    <n v="3083"/>
    <s v="John H Klippert"/>
    <x v="0"/>
    <s v="REL  SETC  //  EXEC"/>
    <s v="1CORP20000"/>
    <x v="0"/>
    <s v="2CORP90000"/>
    <x v="0"/>
    <s v="3CORP92000"/>
    <x v="93"/>
    <s v="1DRIV17000"/>
    <s v="Emergency Repair - Gas"/>
    <s v="2DRIV17000"/>
    <s v="Leaks"/>
    <n v="0"/>
    <n v="0"/>
    <n v="0"/>
    <n v="0"/>
    <n v="0"/>
    <n v="0"/>
    <n v="0"/>
    <n v="0"/>
    <n v="0"/>
    <n v="0"/>
    <n v="0"/>
    <n v="0"/>
    <n v="0"/>
    <n v="0"/>
    <n v="0"/>
    <n v="0"/>
    <n v="0"/>
    <n v="0"/>
    <n v="0"/>
    <s v="Henderson"/>
    <s v=" "/>
    <s v="N"/>
    <n v="0"/>
  </r>
  <r>
    <x v="0"/>
    <s v="Operations"/>
    <s v="R.10047"/>
    <s v="CAP-SPA PROJECT"/>
    <s v="R.10047.01"/>
    <s v="SERVICE PROVIDER ACCRUAL"/>
    <s v="R.10047.01.01"/>
    <s v="SERVICE PROVIDER ACCRUAL"/>
    <s v="R.10047.01.01.13"/>
    <x v="928"/>
    <x v="0"/>
    <n v="4207"/>
    <s v="Jennifer R Tada"/>
    <x v="0"/>
    <s v="REL  SETC  //  EXEC"/>
    <s v="1CORP20000"/>
    <x v="0"/>
    <s v="2CORP90000"/>
    <x v="0"/>
    <s v="3CORP91000"/>
    <x v="75"/>
    <s v="1DRIV22000"/>
    <s v="Customer Requested Services - Gas"/>
    <s v="2DRIV22100"/>
    <s v="New Customer Requests - Gas"/>
    <n v="0"/>
    <n v="0"/>
    <n v="0"/>
    <n v="0"/>
    <n v="0"/>
    <n v="0"/>
    <n v="0"/>
    <n v="0"/>
    <n v="0"/>
    <n v="0"/>
    <n v="0"/>
    <n v="0"/>
    <n v="0"/>
    <n v="0"/>
    <n v="0"/>
    <n v="0"/>
    <n v="0"/>
    <n v="0"/>
    <n v="0"/>
    <s v="Tada"/>
    <s v=" "/>
    <s v="N"/>
    <n v="0"/>
  </r>
  <r>
    <x v="0"/>
    <s v="Operations"/>
    <s v="R.10047"/>
    <s v="CAP-SPA PROJECT"/>
    <s v="R.10047.01"/>
    <s v="SERVICE PROVIDER ACCRUAL"/>
    <s v="R.10047.01.01"/>
    <s v="SERVICE PROVIDER ACCRUAL"/>
    <s v="R.10047.01.01.14"/>
    <x v="929"/>
    <x v="0"/>
    <n v="4207"/>
    <s v="Jennifer R Tada"/>
    <x v="0"/>
    <s v="REL  SETC  //  EXEC"/>
    <s v="1CORP20000"/>
    <x v="0"/>
    <s v="2CORP90000"/>
    <x v="0"/>
    <s v="3CORP95500"/>
    <x v="90"/>
    <s v="1DRIV22000"/>
    <s v="Customer Requested Services - Gas"/>
    <s v="2DRIV22200"/>
    <s v="Public Improvement - Gas"/>
    <n v="0"/>
    <n v="0"/>
    <n v="0"/>
    <n v="0"/>
    <n v="0"/>
    <n v="0"/>
    <n v="0"/>
    <n v="0"/>
    <n v="0"/>
    <n v="0"/>
    <n v="0"/>
    <n v="0"/>
    <n v="0"/>
    <n v="0"/>
    <n v="0"/>
    <n v="0"/>
    <n v="0"/>
    <n v="0"/>
    <n v="0"/>
    <s v="Tada"/>
    <s v=" "/>
    <s v="N"/>
    <n v="0"/>
  </r>
  <r>
    <x v="0"/>
    <s v="Operations"/>
    <s v="R.10047"/>
    <s v="CAP-SPA PROJECT"/>
    <s v="R.10047.01"/>
    <s v="SERVICE PROVIDER ACCRUAL"/>
    <s v="R.10047.01.01"/>
    <s v="SERVICE PROVIDER ACCRUAL"/>
    <s v="R.10047.01.01.15"/>
    <x v="930"/>
    <x v="0"/>
    <n v="4580"/>
    <s v="David J Landers"/>
    <x v="0"/>
    <s v="REL  SETC  //  EXEC"/>
    <s v="1CORP20000"/>
    <x v="0"/>
    <s v="2CORP90000"/>
    <x v="0"/>
    <s v="3CORP93500"/>
    <x v="89"/>
    <s v="1DRIV12000"/>
    <s v="Reliability - Gas"/>
    <s v="2DRIV12300"/>
    <s v="Integrity Management"/>
    <n v="0"/>
    <n v="0"/>
    <n v="0"/>
    <n v="0"/>
    <n v="0"/>
    <n v="0"/>
    <n v="0"/>
    <n v="0"/>
    <n v="0"/>
    <n v="0"/>
    <n v="0"/>
    <n v="0"/>
    <n v="0"/>
    <n v="0"/>
    <n v="0"/>
    <n v="0"/>
    <n v="0"/>
    <n v="0"/>
    <n v="0"/>
    <s v="Henderson"/>
    <s v=" "/>
    <s v="N"/>
    <n v="0"/>
  </r>
  <r>
    <x v="0"/>
    <s v="Operations"/>
    <s v="R.10047"/>
    <s v="CAP-SPA PROJECT"/>
    <s v="R.10047.02"/>
    <s v="SERVICE PROVIDER ALIGNMENT"/>
    <s v="R.10047.02.01"/>
    <s v="SERVICE PROVIDER ALIGNMENT"/>
    <s v="R.10047.02.01.01"/>
    <x v="931"/>
    <x v="0"/>
    <n v="4005"/>
    <s v="Patrick Ryan Murphy"/>
    <x v="0"/>
    <s v="CLSD SETC  //  EXEC"/>
    <s v="1CORP10000"/>
    <x v="1"/>
    <s v="2CORP20000"/>
    <x v="11"/>
    <s v="3CORP29900"/>
    <x v="78"/>
    <s v="1DRIV11000"/>
    <s v="Reliability - Electric"/>
    <s v="2DRIV11500"/>
    <s v="Reduce Electric Outages/Customer Interuptions"/>
    <n v="0"/>
    <n v="0"/>
    <n v="0"/>
    <n v="0"/>
    <n v="0"/>
    <n v="0"/>
    <n v="0"/>
    <n v="0"/>
    <n v="0"/>
    <n v="0"/>
    <n v="0"/>
    <n v="0"/>
    <n v="0"/>
    <n v="0"/>
    <n v="0"/>
    <n v="0"/>
    <n v="0"/>
    <n v="0"/>
    <n v="0"/>
    <s v="Murphy"/>
    <s v="I'm not sure what this is "/>
    <s v="N"/>
    <n v="0"/>
  </r>
  <r>
    <x v="0"/>
    <s v="Operations"/>
    <s v="R.10047"/>
    <s v="CAP-SPA PROJECT"/>
    <s v="R.10047.02"/>
    <s v="SERVICE PROVIDER ALIGNMENT"/>
    <s v="R.10047.02.01"/>
    <s v="SERVICE PROVIDER ALIGNMENT"/>
    <s v="R.10047.02.01.02"/>
    <x v="932"/>
    <x v="0"/>
    <n v="4019"/>
    <s v="Robert S Stafford"/>
    <x v="0"/>
    <s v="REL  SETC  //  EXEC"/>
    <s v="1CORP10000"/>
    <x v="1"/>
    <s v="2CORP20000"/>
    <x v="11"/>
    <s v="3CORP29900"/>
    <x v="78"/>
    <s v="1DRIV11000"/>
    <s v="Reliability - Electric"/>
    <s v="2DRIV11500"/>
    <s v="Reduce Electric Outages/Customer Interuptions"/>
    <n v="0"/>
    <n v="0"/>
    <n v="-38148.18"/>
    <n v="-82098.559999999983"/>
    <n v="82098.559999999983"/>
    <n v="0"/>
    <n v="0"/>
    <n v="0"/>
    <n v="0"/>
    <n v="0"/>
    <n v="0"/>
    <n v="0"/>
    <n v="0"/>
    <n v="0"/>
    <n v="0"/>
    <n v="0"/>
    <n v="0"/>
    <n v="0"/>
    <n v="82098.559999999983"/>
    <s v="Stafford"/>
    <s v="I'm not sure what this is "/>
    <s v="N"/>
    <n v="0"/>
  </r>
  <r>
    <x v="0"/>
    <s v="Operations"/>
    <s v="R.10048"/>
    <s v="CAP-ST CLAIR-YELM ELEC CAPACITY"/>
    <s v="R.10048.01"/>
    <s v="ST CLAIR-YELM 115KV"/>
    <s v="R.10048.01.01"/>
    <s v="ST CLAIR-YELM 115KV"/>
    <s v="R.10048.01.01.01"/>
    <x v="933"/>
    <x v="0"/>
    <n v="4022"/>
    <s v="Roque Bamba"/>
    <x v="0"/>
    <s v="REL  SETC  //  EXEC"/>
    <s v="1CORP10000"/>
    <x v="1"/>
    <s v="2CORP20000"/>
    <x v="11"/>
    <s v="3CORP29900"/>
    <x v="78"/>
    <s v="1DRIV11000"/>
    <s v="Reliability - Electric"/>
    <s v="2DRIV11600"/>
    <s v="Serve Growing Electric Load"/>
    <n v="0"/>
    <n v="0"/>
    <n v="0"/>
    <n v="0"/>
    <n v="0"/>
    <n v="0"/>
    <n v="0"/>
    <n v="0"/>
    <n v="54176.475642237303"/>
    <n v="54176"/>
    <n v="0.47564223730296362"/>
    <n v="1100944.7982949961"/>
    <n v="1100944.7982949961"/>
    <n v="0"/>
    <n v="2005920.0000000002"/>
    <n v="2005920.0000000002"/>
    <n v="0"/>
    <n v="0"/>
    <n v="0.47564223730296362"/>
    <s v="Bamba"/>
    <s v="NEDRUD - Input from Planning - this project is Tono-Yelm project with higher estimated cost - need Booga overview prior to proceeding. CAK comment indicated I crossed out.  Reinstated until more investigation completed and overall keeps MP more realistic"/>
    <s v="N"/>
    <n v="0"/>
  </r>
  <r>
    <x v="0"/>
    <s v="Operations"/>
    <s v="R.10049"/>
    <s v="CAP-TACOMA GAS CAPACITY"/>
    <s v="R.10049.01"/>
    <s v="SOUTH TACOMA SUPPLY REINFORCEMENT"/>
    <s v="R.10049.01.01"/>
    <s v="SOUTH TACOMA SUPPLY REINFORCEMENT"/>
    <s v="R.10049.01.01.01"/>
    <x v="934"/>
    <x v="0"/>
    <n v="4022"/>
    <s v="Roque Bamba"/>
    <x v="0"/>
    <s v="REL  SETC  //  EXEC"/>
    <s v="1CORP20000"/>
    <x v="0"/>
    <s v="2CORP90000"/>
    <x v="0"/>
    <s v="3CORP96500"/>
    <x v="91"/>
    <s v="1DRIV12000"/>
    <s v="Reliability - Gas"/>
    <s v="2DRIV12500"/>
    <s v="Serve Growing Gas Load"/>
    <n v="450000"/>
    <n v="450000"/>
    <n v="368452.05"/>
    <n v="495708.51930749998"/>
    <n v="-45708.519307499984"/>
    <n v="0"/>
    <n v="0"/>
    <n v="0"/>
    <n v="0"/>
    <n v="0"/>
    <n v="0"/>
    <n v="0"/>
    <n v="0"/>
    <n v="0"/>
    <n v="0"/>
    <n v="0"/>
    <n v="0"/>
    <n v="0"/>
    <n v="-45708.519307499984"/>
    <s v="Bamba"/>
    <s v="2018 work is under the Tacoma LNG plant "/>
    <s v="N"/>
    <n v="0"/>
  </r>
  <r>
    <x v="0"/>
    <s v="Operations"/>
    <s v="R.10049"/>
    <s v="CAP-TACOMA GAS CAPACITY"/>
    <s v="R.10049.01"/>
    <s v="SOUTH TACOMA SUPPLY REINFORCEMENT"/>
    <s v="R.10049.01.01"/>
    <s v="SOUTH TACOMA SUPPLY REINFORCEMENT"/>
    <s v="R.10049.01.01.02"/>
    <x v="935"/>
    <x v="0"/>
    <n v="4022"/>
    <s v="Roque Bamba"/>
    <x v="1"/>
    <s v="REL  SETC  //  INIT"/>
    <s v="1CORP20000"/>
    <x v="0"/>
    <s v="2CORP90000"/>
    <x v="0"/>
    <s v="3CORP96500"/>
    <x v="91"/>
    <s v="1DRIV12000"/>
    <s v="Reliability - Gas"/>
    <s v="2DRIV12500"/>
    <s v="Serve Growing Gas Load"/>
    <n v="0"/>
    <n v="38226"/>
    <n v="0"/>
    <n v="0"/>
    <n v="38226"/>
    <n v="0"/>
    <n v="0"/>
    <n v="0"/>
    <n v="0"/>
    <n v="0"/>
    <n v="0"/>
    <n v="0"/>
    <n v="0"/>
    <n v="0"/>
    <n v="0"/>
    <n v="0"/>
    <n v="0"/>
    <n v="0"/>
    <n v="38226"/>
    <n v="0"/>
    <s v=" "/>
    <s v="N"/>
    <n v="0"/>
  </r>
  <r>
    <x v="0"/>
    <s v="Operations"/>
    <s v="R.10050"/>
    <s v="CAP-THURSTON ELECTRIC CAPACITY"/>
    <s v="R.10050.01"/>
    <s v="BLUMAER TO ELECTRON HEIGHTS 115 KV"/>
    <s v="R.10050.01.01"/>
    <s v="BLUMAER TO ELECTRON HEIGHTS 115 KV"/>
    <s v="R.10050.01.01.01"/>
    <x v="936"/>
    <x v="0"/>
    <n v="4022"/>
    <s v="Roque Bamba"/>
    <x v="0"/>
    <s v="REL  SETC  //  EXEC"/>
    <s v="1CORP20000"/>
    <x v="0"/>
    <s v="2CORP90000"/>
    <x v="0"/>
    <s v="3CORP96000"/>
    <x v="67"/>
    <s v="1DRIV11000"/>
    <s v="Reliability - Electric"/>
    <s v="2DRIV11200"/>
    <s v="Electric Compliance"/>
    <n v="0"/>
    <n v="0"/>
    <n v="21667.03"/>
    <n v="21667.03"/>
    <n v="-21667.03"/>
    <n v="0"/>
    <n v="0"/>
    <n v="0"/>
    <n v="0"/>
    <n v="0"/>
    <n v="0"/>
    <n v="0"/>
    <n v="0"/>
    <n v="0"/>
    <n v="0"/>
    <n v="0"/>
    <n v="0"/>
    <n v="0"/>
    <n v="-21667.03"/>
    <s v="Bamba"/>
    <s v=" "/>
    <s v="N"/>
    <n v="0"/>
  </r>
  <r>
    <x v="0"/>
    <s v="Operations"/>
    <s v="R.10050"/>
    <s v="CAP-THURSTON ELECTRIC CAPACITY"/>
    <s v="R.10050.01"/>
    <s v="BLUMAER TO ELECTRON HEIGHTS 115 KV"/>
    <s v="R.10050.01.01"/>
    <s v="BLUMAER TO ELECTRON HEIGHTS 115 KV"/>
    <s v="R.10050.01.01.02"/>
    <x v="937"/>
    <x v="0"/>
    <n v="4022"/>
    <s v="Roque Bamba"/>
    <x v="0"/>
    <s v="REL  SETC  //  EXEC"/>
    <s v="1CORP20000"/>
    <x v="0"/>
    <s v="2CORP90000"/>
    <x v="0"/>
    <s v="3CORP96000"/>
    <x v="67"/>
    <s v="1DRIV11000"/>
    <s v="Reliability - Electric"/>
    <s v="2DRIV11200"/>
    <s v="Electric Compliance"/>
    <n v="0"/>
    <n v="0"/>
    <n v="94171.96"/>
    <n v="94171.959999999992"/>
    <n v="-94171.959999999992"/>
    <n v="0"/>
    <n v="0"/>
    <n v="0"/>
    <n v="0"/>
    <n v="0"/>
    <n v="0"/>
    <n v="0"/>
    <n v="0"/>
    <n v="0"/>
    <n v="0"/>
    <n v="0"/>
    <n v="0"/>
    <n v="0"/>
    <n v="-94171.959999999992"/>
    <s v="Bamba"/>
    <s v=" "/>
    <s v="N"/>
    <n v="0"/>
  </r>
  <r>
    <x v="0"/>
    <s v="Operations"/>
    <s v="R.10050"/>
    <s v="CAP-THURSTON ELECTRIC CAPACITY"/>
    <s v="R.10050.01"/>
    <s v="BLUMAER TO ELECTRON HEIGHTS 115 KV"/>
    <s v="R.10050.01.01"/>
    <s v="BLUMAER TO ELECTRON HEIGHTS 115 KV"/>
    <s v="R.10050.01.01.03"/>
    <x v="938"/>
    <x v="0"/>
    <n v="4022"/>
    <s v="Roque Bamba"/>
    <x v="0"/>
    <s v="REL  SETC  //  EXEC"/>
    <s v="1CORP20000"/>
    <x v="0"/>
    <s v="2CORP90000"/>
    <x v="0"/>
    <s v="3CORP96000"/>
    <x v="67"/>
    <s v="1DRIV11000"/>
    <s v="Reliability - Electric"/>
    <s v="2DRIV11200"/>
    <s v="Electric Compliance"/>
    <n v="0"/>
    <n v="0"/>
    <n v="32534.240000000002"/>
    <n v="33209.230000000003"/>
    <n v="-33209.230000000003"/>
    <n v="0"/>
    <n v="0"/>
    <n v="0"/>
    <n v="0"/>
    <n v="0"/>
    <n v="0"/>
    <n v="0"/>
    <n v="0"/>
    <n v="0"/>
    <n v="0"/>
    <n v="0"/>
    <n v="0"/>
    <n v="0"/>
    <n v="-33209.230000000003"/>
    <s v="Bamba"/>
    <s v=" "/>
    <s v="N"/>
    <n v="0"/>
  </r>
  <r>
    <x v="0"/>
    <s v="Operations"/>
    <s v="R.10050"/>
    <s v="CAP-THURSTON ELECTRIC CAPACITY"/>
    <s v="R.10050.01"/>
    <s v="BLUMAER TO ELECTRON HEIGHTS 115 KV"/>
    <s v="R.10050.01.01"/>
    <s v="BLUMAER TO ELECTRON HEIGHTS 115 KV"/>
    <s v="R.10050.01.01.04"/>
    <x v="939"/>
    <x v="0"/>
    <n v="4022"/>
    <s v="Roque Bamba"/>
    <x v="1"/>
    <s v="REL  SETC  //  EXEC"/>
    <s v="1CORP20000"/>
    <x v="0"/>
    <s v="2CORP90000"/>
    <x v="0"/>
    <s v="3CORP96000"/>
    <x v="67"/>
    <s v="1DRIV11000"/>
    <s v="Reliability - Electric"/>
    <s v="2DRIV11600"/>
    <s v="Serve Growing Electric Load"/>
    <n v="0"/>
    <n v="0"/>
    <n v="0"/>
    <n v="0"/>
    <n v="0"/>
    <n v="0"/>
    <n v="0"/>
    <n v="0"/>
    <n v="0"/>
    <n v="0"/>
    <n v="0"/>
    <n v="0"/>
    <n v="0"/>
    <n v="0"/>
    <n v="0"/>
    <n v="0"/>
    <n v="0"/>
    <n v="0"/>
    <n v="0"/>
    <n v="0"/>
    <s v=" "/>
    <s v="N"/>
    <n v="0"/>
  </r>
  <r>
    <x v="0"/>
    <s v="Operations"/>
    <s v="R.10050"/>
    <s v="CAP-THURSTON ELECTRIC CAPACITY"/>
    <s v="R.10050.02"/>
    <s v="CARPENTER SUBSTATION"/>
    <s v="R.10050.02.01"/>
    <s v="CARPENTER SUBSTATION"/>
    <s v="R.10050.02.01.01"/>
    <x v="940"/>
    <x v="0"/>
    <n v="4022"/>
    <s v="Roque Bamba"/>
    <x v="0"/>
    <s v="REL  SETC  //  EXEC"/>
    <s v="1CORP20000"/>
    <x v="0"/>
    <s v="2CORP90000"/>
    <x v="0"/>
    <s v="3CORP96000"/>
    <x v="67"/>
    <s v="1DRIV11000"/>
    <s v="Reliability - Electric"/>
    <s v="2DRIV11600"/>
    <s v="Serve Growing Electric Load"/>
    <n v="0"/>
    <n v="0"/>
    <n v="0"/>
    <n v="0"/>
    <n v="0"/>
    <n v="0"/>
    <n v="0"/>
    <n v="0"/>
    <n v="0"/>
    <n v="0"/>
    <n v="0"/>
    <n v="0"/>
    <n v="0"/>
    <n v="0"/>
    <n v="0"/>
    <n v="0"/>
    <n v="0"/>
    <n v="0"/>
    <n v="0"/>
    <s v="Bamba"/>
    <s v=" "/>
    <s v="N"/>
    <n v="0"/>
  </r>
  <r>
    <x v="0"/>
    <s v="Operations"/>
    <s v="R.10050"/>
    <s v="CAP-THURSTON ELECTRIC CAPACITY"/>
    <s v="R.10050.02"/>
    <s v="CARPENTER SUBSTATION"/>
    <s v="R.10050.02.01"/>
    <s v="CARPENTER SUBSTATION"/>
    <s v="R.10050.02.01.02"/>
    <x v="941"/>
    <x v="0"/>
    <n v="4022"/>
    <s v="Roque Bamba"/>
    <x v="0"/>
    <s v="REL  SETC  //  EXEC"/>
    <s v="1CORP20000"/>
    <x v="0"/>
    <s v="2CORP90000"/>
    <x v="0"/>
    <s v="3CORP96000"/>
    <x v="67"/>
    <s v="1DRIV11000"/>
    <s v="Reliability - Electric"/>
    <s v="2DRIV11600"/>
    <s v="Serve Growing Electric Load"/>
    <n v="0"/>
    <n v="0"/>
    <n v="0"/>
    <n v="0"/>
    <n v="0"/>
    <n v="0"/>
    <n v="0"/>
    <n v="0"/>
    <n v="0"/>
    <n v="0"/>
    <n v="0"/>
    <n v="0"/>
    <n v="0"/>
    <n v="0"/>
    <n v="0"/>
    <n v="0"/>
    <n v="0"/>
    <n v="0"/>
    <n v="0"/>
    <s v="Bamba"/>
    <s v=" "/>
    <s v="N"/>
    <n v="0"/>
  </r>
  <r>
    <x v="0"/>
    <s v="Operations"/>
    <s v="R.10050"/>
    <s v="CAP-THURSTON ELECTRIC CAPACITY"/>
    <s v="R.10050.03"/>
    <s v="HOFFMAN SWITCHING STATION"/>
    <s v="R.10050.03.01"/>
    <s v="HOFFMAN SWITCHING STATION"/>
    <s v="R.10050.03.01.01"/>
    <x v="942"/>
    <x v="0"/>
    <n v="4022"/>
    <s v="Roque Bamba"/>
    <x v="0"/>
    <s v="REL  SETC  //  OPER"/>
    <s v="1CORP20000"/>
    <x v="0"/>
    <s v="2CORP90000"/>
    <x v="0"/>
    <s v="3CORP96000"/>
    <x v="67"/>
    <s v="1DRIV11000"/>
    <s v="Reliability - Electric"/>
    <s v="2DRIV11600"/>
    <s v="Serve Growing Electric Load"/>
    <n v="0"/>
    <n v="0"/>
    <n v="0"/>
    <n v="0"/>
    <n v="0"/>
    <n v="0"/>
    <n v="0"/>
    <n v="0"/>
    <n v="0"/>
    <n v="0"/>
    <n v="0"/>
    <n v="0"/>
    <n v="0"/>
    <n v="0"/>
    <n v="0"/>
    <n v="0"/>
    <n v="0"/>
    <n v="0"/>
    <n v="0"/>
    <s v="Bamba"/>
    <s v=" "/>
    <s v="N"/>
    <n v="0"/>
  </r>
  <r>
    <x v="0"/>
    <s v="Operations"/>
    <s v="R.10050"/>
    <s v="CAP-THURSTON ELECTRIC CAPACITY"/>
    <s v="R.10050.04"/>
    <s v="NISQUALLY SUBSTATION PROJECT"/>
    <s v="R.10050.04.01"/>
    <s v="NISQUALLY SUBSTATION PROJECT"/>
    <s v="R.10050.04.01.01"/>
    <x v="943"/>
    <x v="0"/>
    <n v="4022"/>
    <s v="Roque Bamba"/>
    <x v="0"/>
    <s v="REL  SETC  //  EXEC"/>
    <s v="1CORP20000"/>
    <x v="0"/>
    <s v="2CORP90000"/>
    <x v="0"/>
    <s v="3CORP96000"/>
    <x v="67"/>
    <s v="1DRIV11000"/>
    <s v="Reliability - Electric"/>
    <s v="2DRIV11600"/>
    <s v="Serve Growing Electric Load"/>
    <n v="0"/>
    <n v="0"/>
    <n v="0"/>
    <n v="0"/>
    <n v="0"/>
    <n v="118143.20030270271"/>
    <n v="100000"/>
    <n v="18143.200302702709"/>
    <n v="78599.927372999999"/>
    <n v="0"/>
    <n v="78599.927372999999"/>
    <n v="647939.06541880919"/>
    <n v="0"/>
    <n v="647939.06541880919"/>
    <n v="2522401.5542620169"/>
    <n v="2522402"/>
    <n v="-0.44573798310011625"/>
    <n v="0"/>
    <n v="744681.74735652877"/>
    <s v="Nedrud"/>
    <s v=" JVN Removed dollars until Project Initiation is complete"/>
    <s v="N"/>
    <n v="0"/>
  </r>
  <r>
    <x v="0"/>
    <s v="Operations"/>
    <s v="R.10050"/>
    <s v="CAP-THURSTON ELECTRIC CAPACITY"/>
    <s v="R.10050.05"/>
    <s v="SPURGEON CREEK"/>
    <s v="R.10050.05.01"/>
    <s v="SPURGEON CREEK"/>
    <s v="R.10050.05.01.01"/>
    <x v="944"/>
    <x v="0"/>
    <n v="4022"/>
    <s v="Roque Bamba"/>
    <x v="0"/>
    <s v="REL  SETC  //  DESG"/>
    <s v="1CORP10000"/>
    <x v="1"/>
    <s v="2CORP20000"/>
    <x v="11"/>
    <s v="3CORP27600"/>
    <x v="105"/>
    <s v="1DRIV11000"/>
    <s v="Reliability - Electric"/>
    <s v="2DRIV11600"/>
    <s v="Serve Growing Electric Load"/>
    <n v="0"/>
    <n v="0"/>
    <n v="40362"/>
    <n v="0"/>
    <n v="0"/>
    <n v="0"/>
    <n v="0"/>
    <n v="0"/>
    <n v="0"/>
    <n v="0"/>
    <n v="0"/>
    <n v="0"/>
    <n v="0"/>
    <n v="0"/>
    <n v="0"/>
    <n v="0"/>
    <n v="0"/>
    <n v="0"/>
    <n v="0"/>
    <s v="Bamba"/>
    <s v="NEDRUD - Input from planning - The remainingSopurgeon Creek project needs approval to proceed. Phase 1 (Substation work is complete in 2017.) The cost estimate is for looping the Olympia - St Clair #1 line into Spurgeon Creek. - Need Booga Overview and Project Initiation. estimated 12M 2022 "/>
    <s v="N"/>
    <n v="0"/>
  </r>
  <r>
    <x v="0"/>
    <s v="Operations"/>
    <s v="R.10050"/>
    <s v="CAP-THURSTON ELECTRIC CAPACITY"/>
    <s v="R.10050.05"/>
    <s v="SPURGEON CREEK"/>
    <s v="R.10050.05.01"/>
    <s v="SPURGEON CREEK"/>
    <s v="R.10050.05.01.02"/>
    <x v="945"/>
    <x v="0"/>
    <n v="4022"/>
    <s v="Roque Bamba"/>
    <x v="0"/>
    <s v="REL  SETC  //  DESG"/>
    <s v="1CORP10000"/>
    <x v="1"/>
    <s v="2CORP20000"/>
    <x v="11"/>
    <s v="3CORP27500"/>
    <x v="106"/>
    <s v="1DRIV11000"/>
    <s v="Reliability - Electric"/>
    <s v="2DRIV11600"/>
    <s v="Serve Growing Electric Load"/>
    <n v="0"/>
    <n v="0"/>
    <n v="47512.67"/>
    <n v="49610.7"/>
    <n v="-49610.7"/>
    <n v="0"/>
    <n v="0"/>
    <n v="0"/>
    <n v="0"/>
    <n v="0"/>
    <n v="0"/>
    <n v="0"/>
    <n v="0"/>
    <n v="0"/>
    <n v="0"/>
    <n v="0"/>
    <n v="0"/>
    <n v="0"/>
    <n v="-49610.7"/>
    <s v="Bamba"/>
    <s v=" "/>
    <s v="N"/>
    <n v="0"/>
  </r>
  <r>
    <x v="0"/>
    <s v="Operations"/>
    <s v="R.10050"/>
    <s v="CAP-THURSTON ELECTRIC CAPACITY"/>
    <s v="R.10050.05"/>
    <s v="SPURGEON CREEK"/>
    <s v="R.10050.05.01"/>
    <s v="SPURGEON CREEK"/>
    <s v="R.10050.05.01.03"/>
    <x v="946"/>
    <x v="0"/>
    <n v="4022"/>
    <s v="Roque Bamba"/>
    <x v="0"/>
    <s v="REL  SETC  //  DESG"/>
    <s v="1CORP10000"/>
    <x v="1"/>
    <s v="2CORP20000"/>
    <x v="11"/>
    <s v="3CORP27500"/>
    <x v="106"/>
    <s v="1DRIV11000"/>
    <s v="Reliability - Electric"/>
    <s v="2DRIV11600"/>
    <s v="Serve Growing Electric Load"/>
    <n v="0"/>
    <n v="0"/>
    <n v="650939.54"/>
    <n v="883390.66"/>
    <n v="-883390.66"/>
    <n v="0"/>
    <n v="0"/>
    <n v="0"/>
    <n v="0"/>
    <n v="0"/>
    <n v="0"/>
    <n v="0"/>
    <n v="0"/>
    <n v="0"/>
    <n v="554787"/>
    <n v="554787"/>
    <n v="0"/>
    <n v="0"/>
    <n v="-883390.66"/>
    <s v="Bamba"/>
    <s v=" "/>
    <s v="N"/>
    <n v="0"/>
  </r>
  <r>
    <x v="0"/>
    <s v="Operations"/>
    <s v="R.10050"/>
    <s v="CAP-THURSTON ELECTRIC CAPACITY"/>
    <s v="R.10050.05"/>
    <s v="SPURGEON CREEK"/>
    <s v="R.10050.05.01"/>
    <s v="SPURGEON CREEK"/>
    <s v="R.10050.05.01.04"/>
    <x v="947"/>
    <x v="0"/>
    <n v="4022"/>
    <s v="Roque Bamba"/>
    <x v="0"/>
    <s v="REL  SETC  //  DESG"/>
    <s v="1CORP10000"/>
    <x v="1"/>
    <s v="2CORP20000"/>
    <x v="11"/>
    <s v="3CORP27500"/>
    <x v="106"/>
    <s v="1DRIV11000"/>
    <s v="Reliability - Electric"/>
    <s v="2DRIV11600"/>
    <s v="Serve Growing Electric Load"/>
    <n v="0"/>
    <n v="0"/>
    <n v="4270.24"/>
    <n v="12638.94"/>
    <n v="-12638.94"/>
    <n v="0"/>
    <n v="0"/>
    <n v="0"/>
    <n v="0"/>
    <n v="0"/>
    <n v="0"/>
    <n v="0"/>
    <n v="0"/>
    <n v="0"/>
    <n v="0"/>
    <n v="0"/>
    <n v="0"/>
    <n v="0"/>
    <n v="-12638.94"/>
    <s v="Bamba"/>
    <s v="NEDRUD - Input from planning - The remainingSopurgeon Creek project needs approval to proceed. Phase 1 (Substation work is complete in 2017.) The cost estimate is for looping the Olympia - St Clair #1 line into Spurgeon Creek. - Need Booga Overview and Project Initiation. Estimated 9M 2022 "/>
    <s v="N"/>
    <n v="0"/>
  </r>
  <r>
    <x v="0"/>
    <s v="Operations"/>
    <s v="R.10050"/>
    <s v="CAP-THURSTON ELECTRIC CAPACITY"/>
    <s v="R.10050.05"/>
    <s v="SPURGEON CREEK"/>
    <s v="R.10050.05.01"/>
    <s v="SPURGEON CREEK"/>
    <s v="R.10050.05.01.05"/>
    <x v="948"/>
    <x v="0"/>
    <n v="4022"/>
    <s v="Roque Bamba"/>
    <x v="0"/>
    <s v="REL  SETC  //  DESG"/>
    <s v="1CORP10000"/>
    <x v="1"/>
    <s v="2CORP20000"/>
    <x v="11"/>
    <s v="3CORP27600"/>
    <x v="105"/>
    <s v="1DRIV11000"/>
    <s v="Reliability - Electric"/>
    <s v="2DRIV11600"/>
    <s v="Serve Growing Electric Load"/>
    <n v="0"/>
    <n v="0"/>
    <n v="9676.5300000000007"/>
    <n v="7282.1200000000008"/>
    <n v="-7282.1200000000008"/>
    <n v="0"/>
    <n v="0"/>
    <n v="0"/>
    <n v="0"/>
    <n v="0"/>
    <n v="0"/>
    <n v="782610.09077693941"/>
    <n v="782610.09077693941"/>
    <n v="0"/>
    <n v="1399055.7308193832"/>
    <n v="1399055.7308193832"/>
    <n v="0"/>
    <n v="0"/>
    <n v="-7282.1200000000008"/>
    <s v="Bamba"/>
    <s v=" "/>
    <s v="N"/>
    <n v="0"/>
  </r>
  <r>
    <x v="0"/>
    <s v="Operations"/>
    <s v="R.10050"/>
    <s v="CAP-THURSTON ELECTRIC CAPACITY"/>
    <s v="R.10050.05"/>
    <s v="SPURGEON CREEK"/>
    <s v="R.10050.05.01"/>
    <s v="SPURGEON CREEK"/>
    <s v="R.10050.05.01.06"/>
    <x v="949"/>
    <x v="0"/>
    <n v="4022"/>
    <s v="Roque Bamba"/>
    <x v="1"/>
    <s v="REL  SETC  //  INIT"/>
    <s v="1CORP10000"/>
    <x v="1"/>
    <s v="2CORP20000"/>
    <x v="11"/>
    <s v="3CORP27600"/>
    <x v="105"/>
    <s v="1DRIV11000"/>
    <s v="Reliability - Electric"/>
    <s v="2DRIV11600"/>
    <s v="Serve Growing Electric Load"/>
    <n v="0"/>
    <n v="0"/>
    <n v="0"/>
    <n v="0"/>
    <n v="0"/>
    <n v="0"/>
    <n v="0"/>
    <n v="0"/>
    <n v="0"/>
    <n v="0"/>
    <n v="0"/>
    <n v="0"/>
    <n v="0"/>
    <n v="0"/>
    <n v="0"/>
    <n v="0"/>
    <n v="0"/>
    <n v="0"/>
    <n v="0"/>
    <n v="0"/>
    <s v=" "/>
    <s v="N"/>
    <n v="0"/>
  </r>
  <r>
    <x v="0"/>
    <s v="Operations"/>
    <s v="R.10051"/>
    <s v="CAP-THURSTON ELECTRIC RELIABLITY"/>
    <s v="R.10051.01"/>
    <s v="THURSTON COUNTY 230KV"/>
    <s v="R.10051.01.01"/>
    <s v="THURSTON COUNTY 230KV"/>
    <s v="R.10051.01.01.01"/>
    <x v="950"/>
    <x v="0"/>
    <n v="4022"/>
    <s v="Roque Bamba"/>
    <x v="0"/>
    <s v="REL  SETC  //  EXEC"/>
    <s v="1CORP20000"/>
    <x v="0"/>
    <s v="2CORP90000"/>
    <x v="0"/>
    <s v="3CORP96000"/>
    <x v="67"/>
    <s v="1DRIV11000"/>
    <s v="Reliability - Electric"/>
    <s v="2DRIV11500"/>
    <s v="Reduce Electric Outages/Customer Interuptions"/>
    <n v="0"/>
    <n v="0"/>
    <n v="0"/>
    <n v="0"/>
    <n v="0"/>
    <n v="0"/>
    <n v="0"/>
    <n v="0"/>
    <n v="0"/>
    <n v="0"/>
    <n v="0"/>
    <n v="0"/>
    <n v="0"/>
    <n v="0"/>
    <n v="0"/>
    <n v="0"/>
    <n v="0"/>
    <n v="0"/>
    <n v="0"/>
    <s v="Bamba"/>
    <s v=" "/>
    <s v="N"/>
    <n v="0"/>
  </r>
  <r>
    <x v="0"/>
    <s v="Operations"/>
    <s v="R.10051"/>
    <s v="CAP-THURSTON ELECTRIC RELIABLITY"/>
    <s v="R.10051.02"/>
    <s v="TONO SUBSTATION"/>
    <s v="R.10051.02.01"/>
    <s v="TONO SUBSTATION"/>
    <s v="R.10051.02.01.01"/>
    <x v="951"/>
    <x v="0"/>
    <n v="4022"/>
    <s v="Roque Bamba"/>
    <x v="0"/>
    <s v="REL  SETC  //  EXEC"/>
    <s v="1CORP20000"/>
    <x v="0"/>
    <s v="2CORP90000"/>
    <x v="0"/>
    <s v="3CORP96000"/>
    <x v="67"/>
    <s v="1DRIV11000"/>
    <s v="Reliability - Electric"/>
    <s v="2DRIV11500"/>
    <s v="Reduce Electric Outages/Customer Interuptions"/>
    <n v="0"/>
    <n v="0"/>
    <n v="0"/>
    <n v="0"/>
    <n v="0"/>
    <n v="0"/>
    <n v="0"/>
    <n v="0"/>
    <n v="0"/>
    <n v="100000"/>
    <n v="-100000"/>
    <n v="0"/>
    <n v="0"/>
    <n v="0"/>
    <n v="970282.97286367789"/>
    <n v="970283"/>
    <n v="-2.7136322110891342E-2"/>
    <n v="1500000"/>
    <n v="-100000.02713632211"/>
    <s v="Nedrud"/>
    <s v="Booga Review complete JVN Removed dollars until Project Initiation is complete (added $100k to initiate in 2019)"/>
    <s v="N"/>
    <n v="-1500000"/>
  </r>
  <r>
    <x v="0"/>
    <s v="Operations"/>
    <s v="R.10052"/>
    <s v="CAP-TUKWILLA/SEATAC CAPACITY"/>
    <s v="R.10052.01"/>
    <s v="BRISCO PARK SUBSTATION"/>
    <s v="R.10052.01.01"/>
    <s v="BRISCO PARK SUBSTATION"/>
    <s v="R.10052.01.01.01"/>
    <x v="952"/>
    <x v="0"/>
    <n v="4022"/>
    <s v="Roque Bamba"/>
    <x v="0"/>
    <s v="REL  SETC  //  EXEC"/>
    <s v="1CORP20000"/>
    <x v="0"/>
    <s v="2CORP90000"/>
    <x v="0"/>
    <s v="3CORP96000"/>
    <x v="67"/>
    <s v="1DRIV11000"/>
    <s v="Reliability - Electric"/>
    <s v="2DRIV11600"/>
    <s v="Serve Growing Electric Load"/>
    <n v="1725000"/>
    <n v="1725000"/>
    <n v="2053592.05"/>
    <n v="2080290.69"/>
    <n v="-355290.68999999994"/>
    <n v="114357.59825651938"/>
    <n v="114357.59825651938"/>
    <n v="0"/>
    <n v="493362.65704264154"/>
    <n v="493362.65704264154"/>
    <n v="0"/>
    <n v="0"/>
    <n v="0"/>
    <n v="0"/>
    <n v="0"/>
    <n v="0"/>
    <n v="0"/>
    <n v="0"/>
    <n v="-355290.68999999994"/>
    <s v="Bamba"/>
    <s v="NEDRUD - Planning - In Project initiation - that team to true up  - estimated cost $16M to construct in 2020.  Booga overview complete "/>
    <s v="N"/>
    <n v="0"/>
  </r>
  <r>
    <x v="0"/>
    <s v="Operations"/>
    <s v="R.10052"/>
    <s v="CAP-TUKWILLA/SEATAC CAPACITY"/>
    <s v="R.10052.01"/>
    <s v="BRISCO PARK SUBSTATION"/>
    <s v="R.10052.01.01"/>
    <s v="BRISCO PARK SUBSTATION"/>
    <s v="R.10052.01.01.02"/>
    <x v="953"/>
    <x v="0"/>
    <n v="4022"/>
    <s v="Roque Bamba"/>
    <x v="0"/>
    <s v="REL  SETC  //  EXEC"/>
    <s v="1CORP20000"/>
    <x v="0"/>
    <s v="2CORP90000"/>
    <x v="0"/>
    <s v="3CORP96000"/>
    <x v="67"/>
    <s v="1DRIV11000"/>
    <s v="Reliability - Electric"/>
    <s v="2DRIV11600"/>
    <s v="Serve Growing Electric Load"/>
    <n v="0"/>
    <n v="0"/>
    <n v="0"/>
    <n v="19420.506000000001"/>
    <n v="-19420.506000000001"/>
    <n v="0"/>
    <n v="0"/>
    <n v="0"/>
    <n v="0"/>
    <n v="0"/>
    <n v="0"/>
    <n v="0"/>
    <n v="0"/>
    <n v="0"/>
    <n v="0"/>
    <n v="0"/>
    <n v="0"/>
    <n v="0"/>
    <n v="-19420.506000000001"/>
    <s v="Bamba"/>
    <s v="NEDRUD - Planning - In Project initiation - that team to true up  - estimated cost $3.5M to construct in 2020.  Booga overview complete "/>
    <s v="N"/>
    <n v="0"/>
  </r>
  <r>
    <x v="0"/>
    <s v="Operations"/>
    <s v="R.10053"/>
    <s v="CAP-WHATCOM &amp; SKAGIT ELECTR. RELIABILITY"/>
    <s v="R.10053.01"/>
    <s v="ISLANDING-WHATCOM/SKAGIT"/>
    <s v="R.10053.01.01"/>
    <s v="ISLANDING-WHATCOM/SKAGIT"/>
    <s v="R.10053.01.01.01"/>
    <x v="954"/>
    <x v="0"/>
    <n v="4022"/>
    <s v="Roque Bamba"/>
    <x v="0"/>
    <s v="REL  SETC  //  EXEC"/>
    <s v="1CORP20000"/>
    <x v="0"/>
    <s v="2CORP90000"/>
    <x v="0"/>
    <s v="3CORP93000"/>
    <x v="0"/>
    <s v="1DRIV11000"/>
    <s v="Reliability - Electric"/>
    <s v="2DRIV11500"/>
    <s v="Reduce Electric Outages/Customer Interuptions"/>
    <n v="0"/>
    <n v="0"/>
    <n v="0"/>
    <n v="0"/>
    <n v="0"/>
    <n v="0"/>
    <n v="0"/>
    <n v="0"/>
    <n v="0"/>
    <n v="0"/>
    <n v="0"/>
    <n v="428441.40017777798"/>
    <n v="428441.40017777798"/>
    <n v="0"/>
    <n v="0"/>
    <n v="0"/>
    <n v="0"/>
    <n v="0"/>
    <n v="0"/>
    <s v="Nedrud"/>
    <s v=" "/>
    <s v="N"/>
    <n v="0"/>
  </r>
  <r>
    <x v="0"/>
    <s v="Operations"/>
    <s v="R.10054"/>
    <s v="CAP-WHATCOM ELECTRIC RELIABILITY"/>
    <s v="R.10054.01"/>
    <s v="BELLINGHAM-SEDRO TRANSMISSION"/>
    <s v="R.10054.01.01"/>
    <s v="BELLINGHAM-SEDRO TRANSMISSION"/>
    <s v="R.10054.01.01.01"/>
    <x v="955"/>
    <x v="0"/>
    <n v="4022"/>
    <s v="Roque Bamba"/>
    <x v="0"/>
    <s v="REL  SETC  //  EXEC"/>
    <s v="1CORP10000"/>
    <x v="1"/>
    <s v="2CORP20000"/>
    <x v="11"/>
    <s v="3CORP29500"/>
    <x v="107"/>
    <s v="1DRIV11000"/>
    <s v="Reliability - Electric"/>
    <s v="2DRIV11200"/>
    <s v="Electric Compliance"/>
    <n v="1700000"/>
    <n v="1462863"/>
    <n v="3232774.11"/>
    <n v="3353671.39175"/>
    <n v="-1890808.39175"/>
    <n v="2838597"/>
    <n v="5661396"/>
    <n v="-2822799"/>
    <n v="2822799"/>
    <n v="2785662"/>
    <n v="37137"/>
    <n v="2822799"/>
    <n v="0"/>
    <n v="2822799"/>
    <n v="1700000"/>
    <n v="0"/>
    <n v="1700000"/>
    <n v="0"/>
    <n v="-153671.39174999995"/>
    <s v="Bamba"/>
    <s v="Spread revised to reflect current plan Consider delay"/>
    <s v="N"/>
    <n v="0"/>
  </r>
  <r>
    <x v="0"/>
    <s v="Operations"/>
    <s v="R.10054"/>
    <s v="CAP-WHATCOM ELECTRIC RELIABILITY"/>
    <s v="R.10054.01"/>
    <s v="BELLINGHAM-SEDRO TRANSMISSION"/>
    <s v="R.10054.01.01"/>
    <s v="BELLINGHAM-SEDRO TRANSMISSION"/>
    <s v="R.10054.01.01.02"/>
    <x v="956"/>
    <x v="0"/>
    <n v="4022"/>
    <s v="Roque Bamba"/>
    <x v="1"/>
    <s v="REL  SETC  //  INIT"/>
    <s v="1CORP10000"/>
    <x v="1"/>
    <s v="2CORP20000"/>
    <x v="11"/>
    <s v="3CORP29500"/>
    <x v="107"/>
    <s v="1DRIV11000"/>
    <s v="Reliability - Electric"/>
    <s v="2DRIV11200"/>
    <s v="Electric Compliance"/>
    <n v="0"/>
    <n v="0"/>
    <n v="0"/>
    <n v="0"/>
    <n v="0"/>
    <n v="0"/>
    <n v="0"/>
    <n v="0"/>
    <n v="0"/>
    <n v="0"/>
    <n v="0"/>
    <n v="0"/>
    <n v="0"/>
    <n v="0"/>
    <n v="0"/>
    <n v="0"/>
    <n v="0"/>
    <n v="0"/>
    <n v="0"/>
    <n v="0"/>
    <s v=" "/>
    <s v="N"/>
    <n v="0"/>
  </r>
  <r>
    <x v="0"/>
    <s v="Operations"/>
    <s v="R.10054"/>
    <s v="CAP-WHATCOM ELECTRIC RELIABILITY"/>
    <s v="R.10054.02"/>
    <s v="GLACIER ENERGY STORAGE PROJECT"/>
    <s v="R.10054.02.01"/>
    <s v="GLACIER ENERGY STORAGE PROJECT"/>
    <s v="R.10054.02.01.01"/>
    <x v="957"/>
    <x v="0"/>
    <n v="4022"/>
    <s v="Roque Bamba"/>
    <x v="0"/>
    <s v="REL  SETC  //  EXEC"/>
    <s v="1CORP10000"/>
    <x v="1"/>
    <s v="2CORP15000"/>
    <x v="12"/>
    <s v="3CORP16000"/>
    <x v="69"/>
    <s v="1DRIV11000"/>
    <s v="Reliability - Electric"/>
    <s v="2DRIV11300"/>
    <s v="Electric Modernization"/>
    <n v="100000"/>
    <n v="100000"/>
    <n v="199909.52"/>
    <n v="244813.35773999998"/>
    <n v="-144813.35773999998"/>
    <n v="0"/>
    <n v="0"/>
    <n v="0"/>
    <n v="0"/>
    <n v="0"/>
    <n v="0"/>
    <n v="0"/>
    <n v="0"/>
    <n v="0"/>
    <n v="0"/>
    <n v="0"/>
    <n v="0"/>
    <n v="0"/>
    <n v="-144813.35773999998"/>
    <s v="Nedrud"/>
    <s v=" "/>
    <s v="N"/>
    <n v="0"/>
  </r>
  <r>
    <x v="0"/>
    <s v="Operations"/>
    <s v="R.10054"/>
    <s v="CAP-WHATCOM ELECTRIC RELIABILITY"/>
    <s v="R.10054.02"/>
    <s v="GLACIER ENERGY STORAGE PROJECT"/>
    <s v="R.10054.02.01"/>
    <s v="GLACIER ENERGY STORAGE PROJECT"/>
    <s v="R.10054.02.01.02"/>
    <x v="958"/>
    <x v="0"/>
    <n v="4022"/>
    <s v="Roque Bamba"/>
    <x v="1"/>
    <s v="REL  SETC  //  EXEC"/>
    <s v="1CORP10000"/>
    <x v="1"/>
    <s v="2CORP20000"/>
    <x v="11"/>
    <s v="3CORP29500"/>
    <x v="107"/>
    <s v="1DRIV11000"/>
    <s v="Reliability - Electric"/>
    <s v="2DRIV11300"/>
    <s v="Electric Modernization"/>
    <n v="0"/>
    <n v="0"/>
    <n v="0"/>
    <n v="0"/>
    <n v="0"/>
    <n v="0"/>
    <n v="0"/>
    <n v="0"/>
    <n v="0"/>
    <n v="0"/>
    <n v="0"/>
    <n v="0"/>
    <n v="0"/>
    <n v="0"/>
    <n v="0"/>
    <n v="0"/>
    <n v="0"/>
    <n v="0"/>
    <n v="0"/>
    <n v="0"/>
    <s v=" "/>
    <s v="N"/>
    <n v="0"/>
  </r>
  <r>
    <x v="0"/>
    <s v="Operations"/>
    <s v="R.10054"/>
    <s v="CAP-WHATCOM ELECTRIC RELIABILITY"/>
    <s v="R.10054.03"/>
    <s v="Lynden Substation Expansion"/>
    <s v="R.10054.03.01"/>
    <s v="Property Purchase"/>
    <s v="R.10054.03.01.01"/>
    <x v="959"/>
    <x v="0"/>
    <n v="4022"/>
    <s v="Roque Bamba"/>
    <x v="0"/>
    <s v="REL  SETC  //  INIT"/>
    <s v="1CORP10000"/>
    <x v="1"/>
    <s v="2CORP20000"/>
    <x v="11"/>
    <s v="3CORP29500"/>
    <x v="107"/>
    <s v="1DRIV11000"/>
    <s v="Reliability - Electric"/>
    <s v="2DRIV11600"/>
    <s v="Serve Growing Electric Load"/>
    <n v="0"/>
    <n v="237137"/>
    <n v="223773.06"/>
    <n v="297990.47599999985"/>
    <n v="-60853.47599999985"/>
    <n v="0"/>
    <n v="200000"/>
    <n v="-200000"/>
    <n v="0"/>
    <n v="500000"/>
    <n v="-500000"/>
    <n v="0"/>
    <n v="0"/>
    <n v="0"/>
    <n v="0"/>
    <n v="0"/>
    <n v="0"/>
    <n v="0"/>
    <n v="-760853.47599999979"/>
    <s v="Bamba"/>
    <s v="Prelim numbers based on limited review CAK removed Lynden until initiation completed ($9M in 2020.  Left initiation funding"/>
    <s v="N"/>
    <n v="0"/>
  </r>
  <r>
    <x v="0"/>
    <s v="Operations"/>
    <s v="R.10055"/>
    <s v="CAP-WHIDBEY ISLAND ELECTRIC RELIABILITY"/>
    <s v="R.10055.01"/>
    <s v="MAXWELTON SUBSTATION"/>
    <s v="R.10055.01.01"/>
    <s v="MAXWELTON SUBSTATION"/>
    <s v="R.10055.01.01.01"/>
    <x v="960"/>
    <x v="0"/>
    <n v="4022"/>
    <s v="Roque Bamba"/>
    <x v="0"/>
    <s v="REL  SETC  //  EXEC"/>
    <s v="1CORP10000"/>
    <x v="1"/>
    <s v="2CORP20000"/>
    <x v="11"/>
    <s v="3CORP26000"/>
    <x v="108"/>
    <s v="1DRIV11000"/>
    <s v="Reliability - Electric"/>
    <s v="2DRIV11500"/>
    <s v="Reduce Electric Outages/Customer Interuptions"/>
    <n v="1750000"/>
    <n v="1486176"/>
    <n v="1741714.53"/>
    <n v="4956245.4984499998"/>
    <n v="-3470069.4984499998"/>
    <n v="0"/>
    <n v="0"/>
    <n v="0"/>
    <n v="0"/>
    <n v="0"/>
    <n v="0"/>
    <n v="0"/>
    <n v="0"/>
    <n v="0"/>
    <n v="0"/>
    <n v="0"/>
    <n v="0"/>
    <n v="0"/>
    <n v="-3470069.4984499998"/>
    <s v="Bamba"/>
    <s v=" "/>
    <s v="N"/>
    <n v="0"/>
  </r>
  <r>
    <x v="0"/>
    <s v="Operations"/>
    <s v="R.10055"/>
    <s v="CAP-WHIDBEY ISLAND ELECTRIC RELIABILITY"/>
    <s v="R.10055.01"/>
    <s v="MAXWELTON SUBSTATION"/>
    <s v="R.10055.01.01"/>
    <s v="MAXWELTON SUBSTATION"/>
    <s v="R.10055.01.01.02"/>
    <x v="961"/>
    <x v="0"/>
    <n v="4022"/>
    <s v="Roque Bamba"/>
    <x v="0"/>
    <s v="REL  SETC  //  EXEC"/>
    <s v="1CORP10000"/>
    <x v="1"/>
    <s v="2CORP20000"/>
    <x v="11"/>
    <s v="3CORP26000"/>
    <x v="108"/>
    <s v="1DRIV11000"/>
    <s v="Reliability - Electric"/>
    <s v="2DRIV11500"/>
    <s v="Reduce Electric Outages/Customer Interuptions"/>
    <n v="0"/>
    <n v="77132"/>
    <n v="881.01"/>
    <n v="20590.579679999995"/>
    <n v="56541.420320000005"/>
    <n v="0"/>
    <n v="0"/>
    <n v="0"/>
    <n v="0"/>
    <n v="0"/>
    <n v="0"/>
    <n v="0"/>
    <n v="0"/>
    <n v="0"/>
    <n v="0"/>
    <n v="0"/>
    <n v="0"/>
    <n v="0"/>
    <n v="56541.420320000005"/>
    <s v="Bamba"/>
    <s v=" "/>
    <s v="N"/>
    <n v="0"/>
  </r>
  <r>
    <x v="0"/>
    <s v="Operations"/>
    <s v="R.10055"/>
    <s v="CAP-WHIDBEY ISLAND ELECTRIC RELIABILITY"/>
    <s v="R.10055.01"/>
    <s v="MAXWELTON SUBSTATION"/>
    <s v="R.10055.01.01"/>
    <s v="MAXWELTON SUBSTATION"/>
    <s v="R.10055.01.01.03"/>
    <x v="962"/>
    <x v="0"/>
    <n v="4022"/>
    <s v="Roque Bamba"/>
    <x v="0"/>
    <s v="REL  SETC  //  EXEC"/>
    <s v="1CORP10000"/>
    <x v="1"/>
    <s v="2CORP20000"/>
    <x v="11"/>
    <s v="3CORP26000"/>
    <x v="108"/>
    <s v="1DRIV11000"/>
    <s v="Reliability - Electric"/>
    <s v="2DRIV11500"/>
    <s v="Reduce Electric Outages/Customer Interuptions"/>
    <n v="0"/>
    <n v="186692"/>
    <n v="207642.54"/>
    <n v="169455.31540000002"/>
    <n v="17236.684599999979"/>
    <n v="0"/>
    <n v="700000"/>
    <n v="-700000"/>
    <n v="0"/>
    <n v="0"/>
    <n v="0"/>
    <n v="0"/>
    <n v="0"/>
    <n v="0"/>
    <n v="0"/>
    <n v="0"/>
    <n v="0"/>
    <n v="0"/>
    <n v="-682763.31539999996"/>
    <s v="Bamba"/>
    <s v="Revised to reflect schedule - pushes Langley Tap rebuild to 2018 "/>
    <s v="N"/>
    <n v="0"/>
  </r>
  <r>
    <x v="0"/>
    <s v="Operations"/>
    <s v="R.10055"/>
    <s v="CAP-WHIDBEY ISLAND ELECTRIC RELIABILITY"/>
    <s v="R.10055.01"/>
    <s v="MAXWELTON SUBSTATION"/>
    <s v="R.10055.01.01"/>
    <s v="MAXWELTON SUBSTATION"/>
    <s v="R.10055.01.01.04"/>
    <x v="963"/>
    <x v="0"/>
    <n v="4022"/>
    <s v="Roque Bamba"/>
    <x v="1"/>
    <s v="REL  SETC  //  INIT"/>
    <s v="1CORP10000"/>
    <x v="1"/>
    <s v="2CORP20000"/>
    <x v="11"/>
    <s v="3CORP26000"/>
    <x v="108"/>
    <s v="1DRIV11000"/>
    <s v="Reliability - Electric"/>
    <s v="2DRIV11500"/>
    <s v="Reduce Electric Outages/Customer Interuptions"/>
    <n v="0"/>
    <n v="38226"/>
    <n v="0"/>
    <n v="0"/>
    <n v="38226"/>
    <n v="0"/>
    <n v="0"/>
    <n v="0"/>
    <n v="0"/>
    <n v="0"/>
    <n v="0"/>
    <n v="0"/>
    <n v="0"/>
    <n v="0"/>
    <n v="0"/>
    <n v="0"/>
    <n v="0"/>
    <n v="0"/>
    <n v="38226"/>
    <n v="0"/>
    <s v=" "/>
    <s v="N"/>
    <n v="0"/>
  </r>
  <r>
    <x v="0"/>
    <s v="Operations"/>
    <s v="R.10055"/>
    <s v="CAP-WHIDBEY ISLAND ELECTRIC RELIABILITY"/>
    <s v="R.10055.02"/>
    <s v="WHIDBEY ISLAND 115KV"/>
    <s v="R.10055.02.01"/>
    <s v="WHIDBEY ISLAND 115KV"/>
    <s v="R.10055.02.01.01"/>
    <x v="964"/>
    <x v="0"/>
    <n v="4022"/>
    <s v="Roque Bamba"/>
    <x v="0"/>
    <s v="REL  SETC  //  EXEC"/>
    <s v="1CORP10000"/>
    <x v="1"/>
    <s v="2CORP20000"/>
    <x v="11"/>
    <s v="3CORP29900"/>
    <x v="78"/>
    <s v="1DRIV11000"/>
    <s v="Reliability - Electric"/>
    <s v="2DRIV11500"/>
    <s v="Reduce Electric Outages/Customer Interuptions"/>
    <n v="0"/>
    <n v="0"/>
    <n v="0"/>
    <n v="0"/>
    <n v="0"/>
    <n v="385287.56709251105"/>
    <n v="385287.56709251105"/>
    <n v="0"/>
    <n v="385287.56709251105"/>
    <n v="385287.56709251105"/>
    <n v="0"/>
    <n v="385287.56709251105"/>
    <n v="385287.56709251105"/>
    <n v="0"/>
    <n v="385287.56709251105"/>
    <n v="385287.56709251105"/>
    <n v="0"/>
    <n v="0"/>
    <n v="0"/>
    <s v="Bamba"/>
    <s v="? "/>
    <s v="N"/>
    <n v="0"/>
  </r>
  <r>
    <x v="0"/>
    <s v="Operations"/>
    <s v="R.10055"/>
    <s v="CAP-WHIDBEY ISLAND ELECTRIC RELIABILITY"/>
    <s v="R.10055.02"/>
    <s v="WHIDBEY ISLAND 115KV"/>
    <s v="R.10055.02.01"/>
    <s v="WHIDBEY ISLAND 115KV"/>
    <s v="R.10055.02.01.02"/>
    <x v="965"/>
    <x v="0"/>
    <n v="4022"/>
    <s v="Roque Bamba"/>
    <x v="1"/>
    <s v="REL  SETC  //  EXEC"/>
    <s v="1CORP10000"/>
    <x v="1"/>
    <s v="2CORP20000"/>
    <x v="11"/>
    <s v="3CORP29900"/>
    <x v="78"/>
    <s v="1DRIV11000"/>
    <s v="Reliability - Electric"/>
    <s v="2DRIV11500"/>
    <s v="Reduce Electric Outages/Customer Interuptions"/>
    <n v="0"/>
    <n v="0"/>
    <n v="0"/>
    <n v="0"/>
    <n v="0"/>
    <n v="0"/>
    <n v="0"/>
    <n v="0"/>
    <n v="0"/>
    <n v="0"/>
    <n v="0"/>
    <n v="0"/>
    <n v="0"/>
    <n v="0"/>
    <n v="0"/>
    <n v="0"/>
    <n v="0"/>
    <n v="0"/>
    <n v="0"/>
    <n v="0"/>
    <s v=" "/>
    <s v="N"/>
    <n v="0"/>
  </r>
  <r>
    <x v="0"/>
    <s v="Operations"/>
    <s v="R.10056"/>
    <s v="CAP-WILKESON ELECTRIC RELIABILITY"/>
    <s v="R.10056.01"/>
    <s v="WILKESON SUBSTATION"/>
    <s v="R.10056.01.01"/>
    <s v="WILKESON SUBSTATION"/>
    <s v="R.10056.01.01.01"/>
    <x v="966"/>
    <x v="0"/>
    <n v="4022"/>
    <s v="Roque Bamba"/>
    <x v="0"/>
    <s v="REL  SETC  //  EXEC"/>
    <s v="1CORP20000"/>
    <x v="0"/>
    <s v="2CORP90000"/>
    <x v="0"/>
    <s v="3CORP93000"/>
    <x v="0"/>
    <s v="1DRIV11000"/>
    <s v="Reliability - Electric"/>
    <s v="2DRIV11100"/>
    <s v="Aging Infrastructure"/>
    <n v="0"/>
    <n v="0"/>
    <n v="0"/>
    <n v="0"/>
    <n v="0"/>
    <n v="0"/>
    <n v="0"/>
    <n v="0"/>
    <n v="0"/>
    <n v="0"/>
    <n v="0"/>
    <n v="0"/>
    <n v="0"/>
    <n v="0"/>
    <n v="0"/>
    <n v="0"/>
    <n v="0"/>
    <n v="0"/>
    <n v="0"/>
    <s v="Nedrud"/>
    <s v=" "/>
    <s v="N"/>
    <n v="0"/>
  </r>
  <r>
    <x v="4"/>
    <s v="Customer Experience"/>
    <s v="X.10001"/>
    <s v="CAP-COMPRESSED NATURAL GAS (CNG)"/>
    <s v="X.10001.01"/>
    <s v="COMPRESSED NATURAL GAS (CNG) DEVELOPMENT"/>
    <s v="X.10001.01.01"/>
    <s v="COMPRESSED NATURAL GAS (CNG) DEVELOPMENT"/>
    <s v="X.10001.01.01.01"/>
    <x v="967"/>
    <x v="0"/>
    <n v="4407"/>
    <s v="Brian H Lenz"/>
    <x v="0"/>
    <s v="REL  SETC  //  EXEC"/>
    <s v="1CORP10000"/>
    <x v="1"/>
    <s v="2CORP30000"/>
    <x v="2"/>
    <s v="3CORP31000"/>
    <x v="109"/>
    <s v="1DRIV30000"/>
    <s v="Customer Solutions"/>
    <s v="2DRIV31000"/>
    <s v="Commercial Natural Gas"/>
    <n v="1700000"/>
    <n v="1700000"/>
    <n v="1958250"/>
    <n v="118.62"/>
    <n v="1699881.38"/>
    <n v="1700000"/>
    <n v="1700000"/>
    <n v="0"/>
    <n v="0"/>
    <n v="1700000"/>
    <n v="-1700000"/>
    <n v="0"/>
    <n v="1700000"/>
    <n v="-1700000"/>
    <n v="0"/>
    <n v="1700000"/>
    <n v="-1700000"/>
    <n v="1700000"/>
    <n v="-3400118.62"/>
    <n v="0"/>
    <n v="0"/>
    <s v="N"/>
    <n v="0"/>
  </r>
  <r>
    <x v="4"/>
    <s v="Customer Experience"/>
    <s v="X.10002"/>
    <s v="CAP-EQUIPMENT RENTED TO CUSTOMERS"/>
    <s v="X.10002.01"/>
    <s v="GAS"/>
    <s v="X.10002.01.01"/>
    <s v="WATER HEATER"/>
    <s v="X.10002.01.01.01"/>
    <x v="968"/>
    <x v="0"/>
    <n v="3015"/>
    <s v="Malcolm McCulloch"/>
    <x v="0"/>
    <s v="REL  SETC  //  EXEC"/>
    <s v="1CORP10000"/>
    <x v="1"/>
    <s v="2CORP30000"/>
    <x v="2"/>
    <s v="3CORP35000"/>
    <x v="110"/>
    <s v="1DRIV30000"/>
    <s v="Customer Solutions"/>
    <s v="2DRIV35000"/>
    <s v="Lease Services"/>
    <n v="0"/>
    <n v="618430"/>
    <n v="634589.1"/>
    <n v="633328.29028049996"/>
    <n v="-14898.290280499961"/>
    <n v="0"/>
    <n v="0"/>
    <n v="0"/>
    <n v="0"/>
    <n v="0"/>
    <n v="0"/>
    <n v="0"/>
    <n v="0"/>
    <n v="0"/>
    <n v="0"/>
    <n v="0"/>
    <n v="0"/>
    <n v="0"/>
    <n v="-14898.290280499961"/>
    <n v="0"/>
    <n v="0"/>
    <s v="N"/>
    <n v="0"/>
  </r>
  <r>
    <x v="4"/>
    <s v="Customer Experience"/>
    <s v="X.10002"/>
    <s v="CAP-EQUIPMENT RENTED TO CUSTOMERS"/>
    <s v="X.10002.01"/>
    <s v="GAS"/>
    <s v="X.10002.01.01"/>
    <s v="WATER HEATER"/>
    <s v="X.10002.01.01.02"/>
    <x v="969"/>
    <x v="0"/>
    <n v="3015"/>
    <s v="Malcolm McCulloch"/>
    <x v="0"/>
    <s v="REL  SETC  //  OPER"/>
    <s v="1CORP10000"/>
    <x v="1"/>
    <s v="2CORP30000"/>
    <x v="2"/>
    <s v="3CORP35000"/>
    <x v="110"/>
    <s v="1DRIV30000"/>
    <s v="Customer Solutions"/>
    <s v="2DRIV35000"/>
    <s v="Lease Services"/>
    <n v="2478623"/>
    <n v="1860193"/>
    <n v="1861131.36"/>
    <n v="1586878.8647011002"/>
    <n v="273314.13529889984"/>
    <n v="2772605"/>
    <n v="2772605"/>
    <n v="0"/>
    <n v="3103651"/>
    <n v="3103651"/>
    <n v="0"/>
    <n v="3476699"/>
    <n v="3476699"/>
    <n v="0"/>
    <n v="3897374"/>
    <n v="3897374"/>
    <n v="0"/>
    <n v="4368950"/>
    <n v="273314.13529889984"/>
    <n v="0"/>
    <n v="0"/>
    <s v="N"/>
    <n v="0"/>
  </r>
  <r>
    <x v="4"/>
    <s v="Customer Experience"/>
    <s v="X.10003"/>
    <s v="CAP-STREET LIGHTS"/>
    <s v="X.10003.01"/>
    <s v="INTOLIGHT LIGHTING"/>
    <s v="X.10003.01.01"/>
    <s v="LED"/>
    <s v="X.10003.01.01.01"/>
    <x v="970"/>
    <x v="0"/>
    <n v="3515"/>
    <s v="Malcolm McCulloch"/>
    <x v="0"/>
    <s v="REL  SETC  //  EXEC"/>
    <s v="1CORP10000"/>
    <x v="1"/>
    <s v="2CORP30000"/>
    <x v="2"/>
    <s v="3CORP34000"/>
    <x v="111"/>
    <s v="1DRIV30000"/>
    <s v="Customer Solutions"/>
    <s v="2DRIV34000"/>
    <s v="Intolight Sales &amp; Marketing"/>
    <n v="5815907"/>
    <n v="4071135"/>
    <n v="6036389.75"/>
    <n v="4476812.0867407005"/>
    <n v="-405677.08674070053"/>
    <n v="5757873"/>
    <n v="9794613"/>
    <n v="-4036740"/>
    <n v="5724595"/>
    <n v="9948749"/>
    <n v="-4224154"/>
    <n v="5360897"/>
    <n v="10111701"/>
    <n v="-4750804"/>
    <n v="5360897"/>
    <n v="10283605"/>
    <n v="-4922708"/>
    <n v="10464611"/>
    <n v="-18340083.086740702"/>
    <n v="0"/>
    <n v="0"/>
    <s v="N"/>
    <n v="0"/>
  </r>
  <r>
    <x v="4"/>
    <s v="Customer Experience"/>
    <s v="X.10003"/>
    <s v="CAP-STREET LIGHTS"/>
    <s v="X.10003.01"/>
    <s v="INTOLIGHT LIGHTING"/>
    <s v="X.10003.01.02"/>
    <s v="NON-LED"/>
    <s v="X.10003.01.02.01"/>
    <x v="971"/>
    <x v="0"/>
    <n v="3515"/>
    <s v="Malcolm McCulloch"/>
    <x v="0"/>
    <s v="REL  SETC  //  EXEC"/>
    <s v="1CORP10000"/>
    <x v="1"/>
    <s v="2CORP30000"/>
    <x v="2"/>
    <s v="3CORP34000"/>
    <x v="111"/>
    <s v="1DRIV30000"/>
    <s v="Customer Solutions"/>
    <s v="2DRIV34000"/>
    <s v="Intolight Sales &amp; Marketing"/>
    <n v="0"/>
    <n v="1744772"/>
    <n v="2150219.69"/>
    <n v="1342895.0456113"/>
    <n v="401876.95438869996"/>
    <n v="0"/>
    <n v="0"/>
    <n v="0"/>
    <n v="0"/>
    <n v="0"/>
    <n v="0"/>
    <n v="0"/>
    <n v="0"/>
    <n v="0"/>
    <n v="0"/>
    <n v="0"/>
    <n v="0"/>
    <n v="0"/>
    <n v="401876.95438869996"/>
    <n v="0"/>
    <n v="0"/>
    <s v="N"/>
    <n v="0"/>
  </r>
  <r>
    <x v="0"/>
    <s v="Operations"/>
    <s v="R.TBD"/>
    <s v="TBD"/>
    <s v="R.TBD"/>
    <s v="TBD"/>
    <s v="R.TBD"/>
    <s v="TBD"/>
    <s v="R.10019.03.01.03"/>
    <x v="972"/>
    <x v="0"/>
    <s v="TBD"/>
    <s v="TBD"/>
    <x v="0"/>
    <s v="N/A"/>
    <s v="1CORP20000"/>
    <x v="0"/>
    <s v="2CORP90000"/>
    <x v="0"/>
    <s v="3CORP96000"/>
    <x v="67"/>
    <s v="1DRIV11000"/>
    <s v="Reliability - Electric"/>
    <s v="2DRIV11600"/>
    <s v="Serve Growing Electric Load"/>
    <n v="0"/>
    <n v="0"/>
    <n v="0"/>
    <n v="40155.838000000003"/>
    <n v="-40155.838000000003"/>
    <n v="0"/>
    <n v="250000"/>
    <n v="-250000"/>
    <n v="350000"/>
    <n v="350000"/>
    <n v="0"/>
    <n v="600000"/>
    <n v="600000"/>
    <n v="0"/>
    <n v="1800241"/>
    <n v="1800241"/>
    <n v="0"/>
    <n v="0"/>
    <n v="-290155.83799999999"/>
    <s v="Bamba"/>
    <s v="Needs funding in 2018 for development "/>
    <s v="N"/>
    <n v="0"/>
  </r>
  <r>
    <x v="0"/>
    <s v="Operations"/>
    <s v="R.TBD"/>
    <s v="TBD"/>
    <s v="R.TBD"/>
    <s v="TBD"/>
    <s v="R.TBD"/>
    <s v="TBD"/>
    <s v="Project Initiation-Pioneer Substation/Switching Station"/>
    <x v="973"/>
    <x v="1"/>
    <s v="TBD"/>
    <s v="TBD"/>
    <x v="0"/>
    <s v="N/A"/>
    <s v="1CORP20000"/>
    <x v="0"/>
    <s v="2CORP90000"/>
    <x v="0"/>
    <s v="3CORP96000"/>
    <x v="67"/>
    <s v="1DRIV11000"/>
    <s v="Reliability - Electric"/>
    <s v="2DRIV11600"/>
    <s v="Serve Growing Electric Load"/>
    <n v="0"/>
    <n v="0"/>
    <n v="0"/>
    <n v="0"/>
    <n v="0"/>
    <n v="0"/>
    <n v="0"/>
    <n v="0"/>
    <n v="0"/>
    <n v="100000"/>
    <n v="-100000"/>
    <n v="125900.70864163217"/>
    <n v="0"/>
    <n v="125900.70864163217"/>
    <n v="457354.10312645475"/>
    <n v="0"/>
    <n v="457354.10312645475"/>
    <n v="0"/>
    <n v="483254.81176808686"/>
    <s v="Nedrud"/>
    <s v=" JVN Removed dollars until Project Initiation is complete"/>
    <s v="N"/>
    <n v="0"/>
  </r>
  <r>
    <x v="0"/>
    <s v="Operations"/>
    <s v="R.TBD"/>
    <s v="TBD"/>
    <s v="R.TBD"/>
    <s v="TBD"/>
    <s v="R.TBD"/>
    <s v="TBD"/>
    <s v="Current Differential Relays"/>
    <x v="974"/>
    <x v="1"/>
    <s v="TBD"/>
    <s v="TBD"/>
    <x v="0"/>
    <s v="N/A"/>
    <s v="1CORP20000"/>
    <x v="0"/>
    <s v="2CORP90000"/>
    <x v="0"/>
    <s v="3CORP93000"/>
    <x v="0"/>
    <s v="1DRIV11000"/>
    <s v="Reliability - Electric"/>
    <s v="2DRIV11100"/>
    <s v="Aging Infrastructure"/>
    <n v="0"/>
    <n v="0"/>
    <n v="0"/>
    <n v="0"/>
    <n v="0"/>
    <n v="0"/>
    <n v="0"/>
    <n v="0"/>
    <n v="283639.50809599995"/>
    <n v="283640"/>
    <n v="-0.49190400005318224"/>
    <n v="283639.50809599995"/>
    <n v="283640"/>
    <n v="-0.49190400005318224"/>
    <n v="0"/>
    <n v="292149"/>
    <n v="-292149"/>
    <n v="300913"/>
    <n v="-292149.98380800011"/>
    <s v="Nedrud"/>
    <s v=" "/>
    <s v="N"/>
    <n v="0"/>
  </r>
  <r>
    <x v="0"/>
    <s v="Operations"/>
    <s v="R.TBD"/>
    <s v="TBD"/>
    <s v="R.TBD"/>
    <s v="TBD"/>
    <s v="R.TBD"/>
    <s v="TBD"/>
    <s v="Placeholder-E Oly GS Rebuild"/>
    <x v="975"/>
    <x v="1"/>
    <s v="TBD"/>
    <s v="TBD"/>
    <x v="0"/>
    <s v="N/A"/>
    <s v="1CORP20000"/>
    <x v="0"/>
    <s v="2CORP90000"/>
    <x v="0"/>
    <s v="3CORP96500"/>
    <x v="91"/>
    <s v="1DRIV12000"/>
    <s v="Reliability - Gas"/>
    <s v="2DRIV12500"/>
    <s v="Serve Growing Gas Load"/>
    <n v="0"/>
    <n v="0"/>
    <n v="0"/>
    <n v="0"/>
    <n v="0"/>
    <n v="0"/>
    <n v="0"/>
    <n v="0"/>
    <n v="0"/>
    <n v="0"/>
    <n v="0"/>
    <n v="0"/>
    <n v="0"/>
    <n v="0"/>
    <n v="4776000"/>
    <n v="0"/>
    <n v="4776000"/>
    <n v="0"/>
    <n v="4776000"/>
    <s v="Henderson"/>
    <s v=" "/>
    <s v="N"/>
    <n v="0"/>
  </r>
  <r>
    <x v="0"/>
    <s v="Operations"/>
    <s v="R.TBD"/>
    <s v="TBD"/>
    <s v="R.TBD"/>
    <s v="TBD"/>
    <s v="R.TBD"/>
    <s v="TBD"/>
    <s v="R.10029.02.01.01"/>
    <x v="976"/>
    <x v="0"/>
    <s v="TBD"/>
    <s v="TBD"/>
    <x v="0"/>
    <s v="N/A"/>
    <s v="1CORP20000"/>
    <x v="0"/>
    <s v="2CORP90000"/>
    <x v="0"/>
    <s v="3CORP96500"/>
    <x v="91"/>
    <s v="1DRIV12000"/>
    <s v="Reliability - Gas"/>
    <s v="2DRIV12500"/>
    <s v="Serve Growing Gas Load"/>
    <n v="100000"/>
    <n v="0"/>
    <n v="0"/>
    <n v="119952"/>
    <n v="-119952"/>
    <n v="173805.7839697341"/>
    <n v="173805.7839697341"/>
    <n v="0"/>
    <n v="0"/>
    <n v="7000000"/>
    <n v="-7000000"/>
    <n v="0"/>
    <n v="11000000"/>
    <n v="-11000000"/>
    <n v="0"/>
    <n v="14600000"/>
    <n v="-14600000"/>
    <n v="8000000"/>
    <n v="-32719952"/>
    <s v="Bamba"/>
    <s v="WBS already created.  Would we really be ready for this in 2018?  CAK - deleting total $22M that spanned 2018 - 2020 until initiation completed for N Seatthe Pressure (line 429)"/>
    <s v="N"/>
    <n v="-8000000"/>
  </r>
  <r>
    <x v="0"/>
    <s v="Operations"/>
    <s v="R.TBD"/>
    <s v="TBD"/>
    <s v="R.TBD"/>
    <s v="TBD"/>
    <s v="R.TBD"/>
    <s v="TBD"/>
    <s v="Project Initiation-Greenwood Pressure Increase &amp; LS Install"/>
    <x v="977"/>
    <x v="1"/>
    <s v="TBD"/>
    <s v="TBD"/>
    <x v="0"/>
    <s v="N/A"/>
    <s v="1CORP20000"/>
    <x v="0"/>
    <s v="2CORP90000"/>
    <x v="0"/>
    <s v="3CORP96500"/>
    <x v="91"/>
    <s v="1DRIV12000"/>
    <s v="Reliability - Gas"/>
    <s v="2DRIV12500"/>
    <s v="Serve Growing Gas Load"/>
    <n v="0"/>
    <n v="0"/>
    <n v="0"/>
    <n v="0"/>
    <n v="0"/>
    <n v="0"/>
    <n v="0"/>
    <n v="0"/>
    <n v="602141.53464293957"/>
    <n v="602141.53464293957"/>
    <n v="0"/>
    <n v="2519272"/>
    <n v="6500000"/>
    <n v="-3980728"/>
    <n v="0"/>
    <n v="0"/>
    <n v="0"/>
    <n v="0"/>
    <n v="-3980728"/>
    <s v="Bamba"/>
    <s v=" CAK - deleting $10M that spanned 2018-2020 until project initiation completed for N Seatthe Pressure (line 429)"/>
    <s v="N"/>
    <n v="0"/>
  </r>
  <r>
    <x v="0"/>
    <s v="Operations"/>
    <s v="R.TBD"/>
    <s v="TBD"/>
    <s v="R.TBD"/>
    <s v="TBD"/>
    <s v="R.TBD"/>
    <s v="TBD"/>
    <s v="Lake Stevens GS Rebuild"/>
    <x v="978"/>
    <x v="1"/>
    <s v="TBD"/>
    <s v="TBD"/>
    <x v="0"/>
    <s v="N/A"/>
    <s v="1CORP20000"/>
    <x v="0"/>
    <s v="2CORP90000"/>
    <x v="0"/>
    <s v="3CORP96500"/>
    <x v="91"/>
    <s v="1DRIV12000"/>
    <s v="Reliability - Gas"/>
    <s v="2DRIV12500"/>
    <s v="Serve Growing Gas Load"/>
    <n v="0"/>
    <n v="0"/>
    <n v="0"/>
    <n v="0"/>
    <n v="0"/>
    <n v="0"/>
    <n v="0"/>
    <n v="0"/>
    <n v="0"/>
    <n v="0"/>
    <n v="0"/>
    <n v="695400.00000000012"/>
    <n v="0"/>
    <n v="695400.00000000012"/>
    <n v="0"/>
    <n v="0"/>
    <n v="0"/>
    <n v="0"/>
    <n v="695400.00000000012"/>
    <s v="Henderson"/>
    <s v=" "/>
    <s v="N"/>
    <n v="0"/>
  </r>
  <r>
    <x v="0"/>
    <s v="Operations"/>
    <s v="R.TBD"/>
    <s v="TBD"/>
    <s v="R.TBD"/>
    <s v="TBD"/>
    <s v="R.TBD"/>
    <s v="TBD"/>
    <s v="Machias GS Rebuild"/>
    <x v="979"/>
    <x v="1"/>
    <s v="TBD"/>
    <s v="TBD"/>
    <x v="0"/>
    <s v="N/A"/>
    <s v="1CORP20000"/>
    <x v="0"/>
    <s v="2CORP90000"/>
    <x v="0"/>
    <s v="3CORP96500"/>
    <x v="91"/>
    <s v="1DRIV12000"/>
    <s v="Reliability - Gas"/>
    <s v="2DRIV12500"/>
    <s v="Serve Growing Gas Load"/>
    <n v="0"/>
    <n v="0"/>
    <n v="0"/>
    <n v="0"/>
    <n v="0"/>
    <n v="0"/>
    <n v="0"/>
    <n v="0"/>
    <n v="0"/>
    <n v="0"/>
    <n v="0"/>
    <n v="3477000"/>
    <n v="0"/>
    <n v="3477000"/>
    <n v="0"/>
    <n v="100000"/>
    <n v="-100000"/>
    <n v="3477000"/>
    <n v="3377000"/>
    <s v="Henderson"/>
    <s v=" Need a review with Booga"/>
    <s v="N"/>
    <n v="0"/>
  </r>
  <r>
    <x v="0"/>
    <s v="Operations"/>
    <s v="R.TBD"/>
    <s v="TBD"/>
    <s v="R.TBD"/>
    <s v="TBD"/>
    <s v="R.TBD"/>
    <s v="TBD"/>
    <s v="May Valley GS Rebuild"/>
    <x v="980"/>
    <x v="1"/>
    <s v="TBD"/>
    <s v="TBD"/>
    <x v="0"/>
    <s v="N/A"/>
    <s v="1CORP20000"/>
    <x v="0"/>
    <s v="2CORP90000"/>
    <x v="0"/>
    <s v="3CORP96500"/>
    <x v="91"/>
    <s v="1DRIV12000"/>
    <s v="Reliability - Gas"/>
    <s v="2DRIV12500"/>
    <s v="Serve Growing Gas Load"/>
    <n v="0"/>
    <n v="0"/>
    <n v="0"/>
    <n v="0"/>
    <n v="0"/>
    <n v="0"/>
    <n v="0"/>
    <n v="0"/>
    <n v="0"/>
    <n v="0"/>
    <n v="0"/>
    <n v="0"/>
    <n v="0"/>
    <n v="0"/>
    <n v="3581999.9999999995"/>
    <n v="0"/>
    <n v="3581999.9999999995"/>
    <n v="0"/>
    <n v="3581999.9999999995"/>
    <s v="Henderson"/>
    <s v=" "/>
    <s v="N"/>
    <n v="0"/>
  </r>
  <r>
    <x v="0"/>
    <s v="Operations"/>
    <s v="R.TBD"/>
    <s v="TBD"/>
    <s v="R.TBD"/>
    <s v="TBD"/>
    <s v="R.TBD"/>
    <s v="TBD"/>
    <s v="Vashon Island HP Upgrade Phase 1"/>
    <x v="981"/>
    <x v="1"/>
    <s v="TBD"/>
    <s v="TBD"/>
    <x v="0"/>
    <s v="N/A"/>
    <s v="1CORP20000"/>
    <x v="0"/>
    <s v="2CORP90000"/>
    <x v="0"/>
    <s v="3CORP96500"/>
    <x v="91"/>
    <s v="1DRIV12000"/>
    <s v="Reliability - Gas"/>
    <s v="2DRIV12500"/>
    <s v="Serve Growing Gas Load"/>
    <n v="0"/>
    <n v="0"/>
    <n v="0"/>
    <n v="0"/>
    <n v="0"/>
    <n v="1836240.0000000002"/>
    <n v="50000"/>
    <n v="1786240.0000000002"/>
    <n v="0"/>
    <n v="1786240"/>
    <n v="-1786240"/>
    <n v="0"/>
    <n v="0"/>
    <n v="0"/>
    <n v="0"/>
    <n v="0"/>
    <n v="0"/>
    <n v="0"/>
    <n v="2.3283064365386963E-10"/>
    <s v="Henderson"/>
    <s v=" CAK - appears moved out by DH, but lowered to 1.8M versus 2M"/>
    <s v="N"/>
    <n v="0"/>
  </r>
  <r>
    <x v="0"/>
    <s v="Operations"/>
    <s v="R.TBD"/>
    <s v="TBD"/>
    <s v="R.TBD"/>
    <s v="TBD"/>
    <s v="R.TBD"/>
    <s v="TBD"/>
    <s v="Project Initiation-BPA Olympia 115kV bus improvments"/>
    <x v="982"/>
    <x v="1"/>
    <s v="TBD"/>
    <s v="TBD"/>
    <x v="0"/>
    <s v="N/A"/>
    <s v="1CORP20000"/>
    <x v="0"/>
    <s v="2CORP90000"/>
    <x v="0"/>
    <s v="3CORP96000"/>
    <x v="67"/>
    <s v="1DRIV11000"/>
    <s v="Reliability - Electric"/>
    <s v="2DRIV11600"/>
    <s v="Serve Growing Electric Load"/>
    <n v="0"/>
    <n v="0"/>
    <n v="0"/>
    <n v="0"/>
    <n v="0"/>
    <n v="0"/>
    <n v="0"/>
    <n v="0"/>
    <n v="0"/>
    <n v="0"/>
    <n v="0"/>
    <n v="121268.35045866825"/>
    <n v="0"/>
    <n v="121268.35045866825"/>
    <n v="299993.73081938323"/>
    <n v="121268.35045866825"/>
    <n v="178725.38036071497"/>
    <n v="299993.73081938323"/>
    <n v="299993.73081938323"/>
    <s v="Nedrud"/>
    <s v="Move $$s to 2021/2022 - pending BPA SIS which has 4 year lead time. "/>
    <s v="N"/>
    <n v="0"/>
  </r>
  <r>
    <x v="0"/>
    <s v="Operations"/>
    <s v="R.TBD"/>
    <s v="TBD"/>
    <s v="R.TBD"/>
    <s v="TBD"/>
    <s v="R.TBD"/>
    <s v="TBD"/>
    <s v="BPA Olympia - Airport (Fiber only)"/>
    <x v="983"/>
    <x v="1"/>
    <s v="TBD"/>
    <s v="TBD"/>
    <x v="0"/>
    <s v="N/A"/>
    <s v="1CORP20000"/>
    <x v="0"/>
    <s v="2CORP90000"/>
    <x v="0"/>
    <s v="3CORP96000"/>
    <x v="67"/>
    <s v="1DRIV11000"/>
    <s v="Reliability - Electric"/>
    <s v="2DRIV11600"/>
    <s v="Serve Growing Electric Load"/>
    <n v="0"/>
    <n v="0"/>
    <n v="0"/>
    <n v="0"/>
    <n v="0"/>
    <n v="0"/>
    <n v="0"/>
    <n v="0"/>
    <n v="0"/>
    <n v="0"/>
    <n v="0"/>
    <n v="600000"/>
    <n v="0"/>
    <n v="600000"/>
    <n v="0"/>
    <n v="0"/>
    <n v="0"/>
    <n v="0"/>
    <n v="600000"/>
    <n v="0"/>
    <s v=" "/>
    <s v="N"/>
    <n v="0"/>
  </r>
  <r>
    <x v="0"/>
    <s v="Operations"/>
    <s v="R.TBD"/>
    <s v="TBD"/>
    <s v="R.TBD"/>
    <s v="TBD"/>
    <s v="R.TBD"/>
    <s v="TBD"/>
    <s v="Yelm GS Rebuild"/>
    <x v="984"/>
    <x v="1"/>
    <s v="TBD"/>
    <s v="TBD"/>
    <x v="0"/>
    <s v="N/A"/>
    <s v="1CORP20000"/>
    <x v="0"/>
    <s v="2CORP90000"/>
    <x v="0"/>
    <s v="3CORP96500"/>
    <x v="91"/>
    <s v="1DRIV12000"/>
    <s v="Reliability - Gas"/>
    <s v="2DRIV12500"/>
    <s v="Serve Growing Gas Load"/>
    <n v="0"/>
    <n v="0"/>
    <n v="0"/>
    <n v="0"/>
    <n v="0"/>
    <n v="327900"/>
    <n v="0"/>
    <n v="327900"/>
    <n v="0"/>
    <n v="0"/>
    <n v="0"/>
    <n v="0"/>
    <n v="0"/>
    <n v="0"/>
    <n v="0"/>
    <n v="0"/>
    <n v="0"/>
    <n v="0"/>
    <n v="327900"/>
    <s v="Henderson"/>
    <s v=" "/>
    <s v="N"/>
    <n v="0"/>
  </r>
  <r>
    <x v="3"/>
    <s v="Energy Operations"/>
    <s v="K.TBD"/>
    <s v="TBD"/>
    <s v="K.TBD"/>
    <s v="TBD"/>
    <s v="K.TBD"/>
    <s v="TBD"/>
    <s v="Breakout - New Resource - Wind"/>
    <x v="985"/>
    <x v="0"/>
    <s v="TBD"/>
    <s v="TBD"/>
    <x v="0"/>
    <s v="N/A"/>
    <s v="1CORP20000"/>
    <x v="0"/>
    <s v="2CORP70000"/>
    <x v="6"/>
    <s v="TBD"/>
    <x v="112"/>
    <s v="1DRIV13000"/>
    <s v="Reliability - Generation"/>
    <s v="2DRIV13000"/>
    <s v="Reliability - Generation"/>
    <n v="0"/>
    <n v="0"/>
    <n v="0"/>
    <n v="0"/>
    <n v="0"/>
    <n v="0"/>
    <n v="0"/>
    <n v="0"/>
    <n v="0"/>
    <n v="0"/>
    <n v="0"/>
    <n v="0"/>
    <n v="0"/>
    <n v="0"/>
    <n v="4651000"/>
    <n v="0"/>
    <n v="4651000"/>
    <n v="0"/>
    <n v="4651000"/>
    <n v="0"/>
    <n v="0"/>
    <s v="N"/>
    <n v="0"/>
  </r>
  <r>
    <x v="0"/>
    <s v="Operations"/>
    <s v="R.TBD"/>
    <s v="TBD"/>
    <s v="R.TBD"/>
    <s v="TBD"/>
    <s v="R.TBD"/>
    <s v="TBD"/>
    <s v="DA over AMI Network (network enhancement)"/>
    <x v="986"/>
    <x v="1"/>
    <s v="TBD"/>
    <s v="TBD"/>
    <x v="0"/>
    <s v="N/A"/>
    <s v="1CORP10000"/>
    <x v="1"/>
    <s v="2CORP50000"/>
    <x v="5"/>
    <s v="3CORP52000"/>
    <x v="82"/>
    <s v="1DRIV11000"/>
    <s v="Reliability - Electric"/>
    <s v="2DRIV11300"/>
    <s v="Electric Modernization"/>
    <n v="0"/>
    <n v="0"/>
    <n v="0"/>
    <n v="0"/>
    <n v="0"/>
    <n v="0"/>
    <n v="308713"/>
    <n v="-308713"/>
    <n v="0"/>
    <n v="0"/>
    <n v="0"/>
    <n v="0"/>
    <n v="0"/>
    <n v="0"/>
    <n v="0"/>
    <n v="0"/>
    <n v="0"/>
    <n v="0"/>
    <n v="-308713"/>
    <s v="Feinstein"/>
    <s v="Matches Initiation Proposal "/>
    <s v="Y"/>
    <n v="0"/>
  </r>
  <r>
    <x v="0"/>
    <s v="Operations"/>
    <s v="R.TBD"/>
    <s v="TBD"/>
    <s v="R.TBD"/>
    <s v="TBD"/>
    <s v="R.TBD"/>
    <s v="TBD"/>
    <s v="Project Initiation-Smart Grid field lab"/>
    <x v="987"/>
    <x v="1"/>
    <s v="TBD"/>
    <s v="TBD"/>
    <x v="0"/>
    <s v="N/A"/>
    <s v="1CORP10000"/>
    <x v="1"/>
    <s v="2CORP15000"/>
    <x v="12"/>
    <s v="3CORP17000"/>
    <x v="72"/>
    <s v="1DRIV11000"/>
    <s v="Reliability - Electric"/>
    <s v="2DRIV11700"/>
    <s v="Smart Grid"/>
    <n v="0"/>
    <n v="0"/>
    <n v="0"/>
    <n v="0"/>
    <n v="0"/>
    <n v="0"/>
    <n v="500000"/>
    <n v="-500000"/>
    <n v="0"/>
    <n v="500000"/>
    <n v="-500000"/>
    <n v="0"/>
    <n v="500000"/>
    <n v="-500000"/>
    <n v="0"/>
    <n v="0"/>
    <n v="0"/>
    <n v="0"/>
    <n v="-1500000"/>
    <s v="Feinstein"/>
    <s v="no initiation proposal *yet* CAK lowered from $7.25M (bulk of which was in 2018) to $1.5M as we'll need to determine total cost and timing first"/>
    <s v="N"/>
    <n v="0"/>
  </r>
  <r>
    <x v="0"/>
    <s v="Operations"/>
    <s v="R.TBD"/>
    <s v="TBD"/>
    <s v="R.TBD"/>
    <s v="TBD"/>
    <s v="R.TBD"/>
    <s v="TBD"/>
    <s v="Project Initiation-Talbot - Lakeside 115 kV #3 Via Hazelwood"/>
    <x v="988"/>
    <x v="1"/>
    <s v="TBD"/>
    <s v="TBD"/>
    <x v="0"/>
    <s v="N/A"/>
    <s v="1CORP10000"/>
    <x v="1"/>
    <s v="2CORP20000"/>
    <x v="11"/>
    <s v="3CORP25000"/>
    <x v="99"/>
    <s v="1DRIV11000"/>
    <s v="Reliability - Electric"/>
    <s v="2DRIV11500"/>
    <s v="Reduce Electric Outages/Customer Interuptions"/>
    <n v="0"/>
    <n v="0"/>
    <n v="0"/>
    <n v="0"/>
    <n v="0"/>
    <n v="0"/>
    <n v="35000"/>
    <n v="-35000"/>
    <n v="0"/>
    <n v="300000"/>
    <n v="-300000"/>
    <n v="0"/>
    <n v="0"/>
    <n v="0"/>
    <n v="0"/>
    <n v="0"/>
    <n v="0"/>
    <n v="25000000"/>
    <n v="-335000"/>
    <s v="Nedrud"/>
    <s v="This project may need to be accelerated if both Talbot - Lakeside 115 kV lines are converted to 230 kV.  Not presented to Booga CAK - funding of $20M in 2021 and $10M in 2022 will be added when Conversion to 230 is agreed upon and reviewed with BKG.  However I'm using this line item to capture what is a more likely total MP funding level as without it is amounts to only $5M."/>
    <s v="N"/>
    <n v="0"/>
  </r>
  <r>
    <x v="0"/>
    <s v="Operations"/>
    <s v="R.TBD"/>
    <s v="TBD"/>
    <s v="R.TBD"/>
    <s v="TBD"/>
    <s v="R.TBD"/>
    <s v="TBD"/>
    <s v="Project Initiation-Berrydale 230-115 kV Bank #2"/>
    <x v="989"/>
    <x v="1"/>
    <s v="TBD"/>
    <s v="TBD"/>
    <x v="0"/>
    <s v="N/A"/>
    <s v="1CORP20000"/>
    <x v="0"/>
    <s v="2CORP90000"/>
    <x v="0"/>
    <s v="3CORP96000"/>
    <x v="67"/>
    <s v="1DRIV11000"/>
    <s v="Reliability - Electric"/>
    <s v="2DRIV11600"/>
    <s v="Serve Growing Electric Load"/>
    <n v="0"/>
    <n v="0"/>
    <n v="0"/>
    <n v="0"/>
    <n v="0"/>
    <n v="0"/>
    <n v="0"/>
    <n v="0"/>
    <n v="0"/>
    <n v="300000"/>
    <n v="-300000"/>
    <n v="0"/>
    <n v="0"/>
    <n v="0"/>
    <n v="0"/>
    <n v="300000"/>
    <n v="-300000"/>
    <n v="15000000"/>
    <n v="-600000"/>
    <s v="Nedrud"/>
    <s v="With the new transformer ratings forthcoming it may drive the need for the second Berrydale Bank.  Not presented to Booga CAK removing $15M in 2022 until project initiation completed - left initiation funding"/>
    <s v="N"/>
    <n v="-15000000"/>
  </r>
  <r>
    <x v="0"/>
    <s v="Operations"/>
    <s v="R.TBD"/>
    <s v="TBD"/>
    <s v="R.TBD"/>
    <s v="TBD"/>
    <s v="R.TBD"/>
    <s v="TBD"/>
    <s v="Project Initiation-Skagit Switching Station"/>
    <x v="990"/>
    <x v="1"/>
    <s v="TBD"/>
    <s v="TBD"/>
    <x v="0"/>
    <s v="N/A"/>
    <s v="1CORP20000"/>
    <x v="0"/>
    <s v="2CORP90000"/>
    <x v="0"/>
    <s v="3CORP96000"/>
    <x v="67"/>
    <s v="1DRIV11000"/>
    <s v="Reliability - Electric"/>
    <s v="2DRIV11600"/>
    <s v="Serve Growing Electric Load"/>
    <n v="0"/>
    <n v="0"/>
    <n v="0"/>
    <n v="0"/>
    <n v="0"/>
    <n v="0"/>
    <n v="0"/>
    <n v="0"/>
    <n v="0"/>
    <n v="200000"/>
    <n v="-200000"/>
    <n v="0"/>
    <n v="0"/>
    <n v="0"/>
    <n v="0"/>
    <n v="200000"/>
    <n v="-200000"/>
    <n v="1000000"/>
    <n v="-400000"/>
    <s v="Nedrud"/>
    <s v="Has not been reviewed by Booga; needs planning study. CAK removing  $1M in 2022 until project initiation completed - left initiation funding"/>
    <s v="N"/>
    <n v="-1000000"/>
  </r>
  <r>
    <x v="0"/>
    <s v="Operations"/>
    <s v="R.TBD"/>
    <s v="TBD"/>
    <s v="R.TBD"/>
    <s v="TBD"/>
    <s v="R.TBD"/>
    <s v="TBD"/>
    <s v="Project Initiation-Sedro-Skagit #2 115 kV Line"/>
    <x v="991"/>
    <x v="1"/>
    <s v="TBD"/>
    <s v="TBD"/>
    <x v="0"/>
    <s v="N/A"/>
    <s v="1CORP20000"/>
    <x v="0"/>
    <s v="2CORP90000"/>
    <x v="0"/>
    <s v="3CORP96000"/>
    <x v="67"/>
    <s v="1DRIV11000"/>
    <s v="Reliability - Electric"/>
    <s v="2DRIV11600"/>
    <s v="Serve Growing Electric Load"/>
    <n v="0"/>
    <n v="0"/>
    <n v="0"/>
    <n v="0"/>
    <n v="0"/>
    <n v="0"/>
    <n v="0"/>
    <n v="0"/>
    <n v="0"/>
    <n v="200000"/>
    <n v="-200000"/>
    <n v="0"/>
    <n v="0"/>
    <n v="0"/>
    <n v="0"/>
    <n v="200000"/>
    <n v="-200000"/>
    <n v="1000000"/>
    <n v="-400000"/>
    <s v="Nedrud"/>
    <s v="Has not been reviewed by Booga; needs planning study. CAK removing  $1M in 2022 until project initiation completed - left initiation funding"/>
    <s v="N"/>
    <n v="-1000000"/>
  </r>
  <r>
    <x v="0"/>
    <s v="Operations"/>
    <s v="R.TBD"/>
    <s v="TBD"/>
    <s v="R.TBD"/>
    <s v="TBD"/>
    <s v="R.TBD"/>
    <s v="TBD"/>
    <s v="Project Initiation-E Whatcom Transmission Improvement"/>
    <x v="992"/>
    <x v="1"/>
    <s v="TBD"/>
    <s v="TBD"/>
    <x v="0"/>
    <s v="N/A"/>
    <s v="1CORP20000"/>
    <x v="0"/>
    <s v="2CORP90000"/>
    <x v="0"/>
    <s v="3CORP93000"/>
    <x v="0"/>
    <s v="1DRIV11000"/>
    <s v="Reliability - Electric"/>
    <s v="2DRIV11500"/>
    <s v="Reduce Electric Outages/Customer Interuptions"/>
    <n v="0"/>
    <n v="0"/>
    <n v="0"/>
    <n v="0"/>
    <n v="0"/>
    <n v="0"/>
    <n v="0"/>
    <n v="0"/>
    <n v="0"/>
    <n v="0"/>
    <n v="0"/>
    <n v="0"/>
    <n v="0"/>
    <n v="0"/>
    <n v="0"/>
    <n v="0"/>
    <n v="0"/>
    <n v="0"/>
    <n v="0"/>
    <s v="Nedrud"/>
    <s v="Has not been reviewed by Booga; needs planning study. CAK removed funding of $12.2M until completion of initiation"/>
    <s v="N"/>
    <n v="0"/>
  </r>
  <r>
    <x v="0"/>
    <s v="Operations"/>
    <s v="R.TBD"/>
    <s v="TBD"/>
    <s v="R.TBD"/>
    <s v="TBD"/>
    <s v="R.TBD"/>
    <s v="TBD"/>
    <s v="Project Initiation-Bellingham-Roeder Line Upgrade"/>
    <x v="993"/>
    <x v="1"/>
    <s v="TBD"/>
    <s v="TBD"/>
    <x v="0"/>
    <s v="N/A"/>
    <s v="1CORP20000"/>
    <x v="0"/>
    <s v="2CORP90000"/>
    <x v="0"/>
    <s v="3CORP96000"/>
    <x v="67"/>
    <s v="1DRIV11000"/>
    <s v="Reliability - Electric"/>
    <s v="2DRIV11600"/>
    <s v="Serve Growing Electric Load"/>
    <n v="0"/>
    <n v="0"/>
    <n v="0"/>
    <n v="0"/>
    <n v="0"/>
    <n v="0"/>
    <n v="0"/>
    <n v="0"/>
    <n v="0"/>
    <n v="100000"/>
    <n v="-100000"/>
    <n v="0"/>
    <n v="100000"/>
    <n v="-100000"/>
    <n v="0"/>
    <n v="6500000"/>
    <n v="-6500000"/>
    <n v="0"/>
    <n v="-6700000"/>
    <s v="Nedrud"/>
    <s v="Has not been reviewed by Booga; needs planning study. CAK removing $6.5M in 2021until project initiation completed -left initiation funding"/>
    <s v="N"/>
    <n v="0"/>
  </r>
  <r>
    <x v="0"/>
    <s v="Operations"/>
    <s v="R.TBD"/>
    <s v="TBD"/>
    <s v="R.TBD"/>
    <s v="TBD"/>
    <s v="R.TBD"/>
    <s v="TBD"/>
    <s v="Project Initiation-3rd Line to Whidbey"/>
    <x v="994"/>
    <x v="1"/>
    <s v="TBD"/>
    <s v="TBD"/>
    <x v="0"/>
    <s v="N/A"/>
    <s v="1CORP10000"/>
    <x v="1"/>
    <s v="2CORP20000"/>
    <x v="11"/>
    <s v="3CORP29900"/>
    <x v="78"/>
    <s v="1DRIV11000"/>
    <s v="Reliability - Electric"/>
    <s v="2DRIV11500"/>
    <s v="Reduce Electric Outages/Customer Interuptions"/>
    <n v="0"/>
    <n v="0"/>
    <n v="0"/>
    <n v="0"/>
    <n v="0"/>
    <n v="0"/>
    <n v="0"/>
    <n v="0"/>
    <n v="0"/>
    <n v="100000"/>
    <n v="-100000"/>
    <n v="0"/>
    <n v="0"/>
    <n v="0"/>
    <n v="0"/>
    <n v="200000"/>
    <n v="-200000"/>
    <n v="1000000"/>
    <n v="-300000"/>
    <s v="Nedrud"/>
    <s v="Has not been reviewed by Booga; needs planning study. "/>
    <s v="N"/>
    <n v="0"/>
  </r>
  <r>
    <x v="0"/>
    <s v="Operations"/>
    <s v="R.TBD"/>
    <s v="TBD"/>
    <s v="R.TBD"/>
    <s v="TBD"/>
    <s v="R.TBD"/>
    <s v="TBD"/>
    <s v="Project Initiation-Vernell-Lochleven 115 kV Line"/>
    <x v="995"/>
    <x v="1"/>
    <s v="TBD"/>
    <s v="TBD"/>
    <x v="0"/>
    <s v="N/A"/>
    <s v="1CORP20000"/>
    <x v="0"/>
    <s v="2CORP90000"/>
    <x v="0"/>
    <s v="3CORP96000"/>
    <x v="67"/>
    <s v="1DRIV11000"/>
    <s v="Reliability - Electric"/>
    <s v="2DRIV11600"/>
    <s v="Serve Growing Electric Load"/>
    <n v="0"/>
    <n v="0"/>
    <n v="0"/>
    <n v="0"/>
    <n v="0"/>
    <n v="0"/>
    <n v="0"/>
    <n v="0"/>
    <n v="0"/>
    <n v="100000"/>
    <n v="-100000"/>
    <n v="0"/>
    <n v="200000"/>
    <n v="-200000"/>
    <n v="0"/>
    <n v="4000000"/>
    <n v="-4000000"/>
    <n v="4000000"/>
    <n v="-4300000"/>
    <s v="Nedrud"/>
    <s v="Related to the Vernell project. Has not been reviewed by Booga; needs planning study. COJ CAK removing $8M across 2021 and 2022 until project initiation completed - left initiation funding"/>
    <s v="N"/>
    <n v="-4000000"/>
  </r>
  <r>
    <x v="0"/>
    <s v="Operations"/>
    <s v="R.TBD"/>
    <s v="TBD"/>
    <s v="R.TBD"/>
    <s v="TBD"/>
    <s v="R.TBD"/>
    <s v="TBD"/>
    <s v="Project Initiation-Bonney Lake HP Phase 2"/>
    <x v="996"/>
    <x v="1"/>
    <s v="TBD"/>
    <s v="TBD"/>
    <x v="0"/>
    <s v="N/A"/>
    <s v="1CORP10000"/>
    <x v="1"/>
    <s v="2CORP20000"/>
    <x v="11"/>
    <s v="3CORP21500"/>
    <x v="68"/>
    <s v="1DRIV12000"/>
    <s v="Reliability - Gas"/>
    <s v="2DRIV12500"/>
    <s v="Serve Growing Gas Load"/>
    <n v="0"/>
    <n v="0"/>
    <n v="0"/>
    <n v="0"/>
    <n v="0"/>
    <n v="0"/>
    <n v="0"/>
    <n v="0"/>
    <n v="0"/>
    <n v="0"/>
    <n v="0"/>
    <n v="0"/>
    <n v="53019"/>
    <n v="-53019"/>
    <n v="0"/>
    <n v="5795000"/>
    <n v="-5795000"/>
    <n v="0"/>
    <n v="-5848019"/>
    <s v="TBD - Henderson"/>
    <s v=" CAK moved dollars from 2019 construction to line up with original 2021 plan that show in line 11"/>
    <s v="N"/>
    <n v="0"/>
  </r>
  <r>
    <x v="0"/>
    <s v="Operations"/>
    <s v="R.TBD"/>
    <s v="TBD"/>
    <s v="R.TBD"/>
    <s v="TBD"/>
    <s v="R.TBD"/>
    <s v="TBD"/>
    <s v="Alaskan Way Viaduct Phase 3 - Elliot Bay (HP and IP)"/>
    <x v="997"/>
    <x v="1"/>
    <s v="TBD"/>
    <s v="TBD"/>
    <x v="0"/>
    <s v="N/A"/>
    <s v="1CORP20000"/>
    <x v="0"/>
    <s v="2CORP90000"/>
    <x v="0"/>
    <s v="3CORP95500"/>
    <x v="90"/>
    <s v="1DRIV22000"/>
    <s v="Customer Requested Services - Gas"/>
    <s v="2DRIV22200"/>
    <s v="Public Improvement - Gas"/>
    <n v="0"/>
    <n v="0"/>
    <n v="0"/>
    <n v="0"/>
    <n v="0"/>
    <n v="0"/>
    <n v="0"/>
    <n v="0"/>
    <n v="0"/>
    <n v="0"/>
    <n v="0"/>
    <n v="0"/>
    <n v="0"/>
    <n v="0"/>
    <n v="0"/>
    <n v="0"/>
    <n v="0"/>
    <n v="0"/>
    <n v="0"/>
    <s v="TBD - Henderson"/>
    <s v="May be aligned with PI AWV work "/>
    <s v="N"/>
    <n v="0"/>
  </r>
  <r>
    <x v="0"/>
    <s v="Operations"/>
    <s v="R.TBD"/>
    <s v="TBD"/>
    <s v="R.TBD"/>
    <s v="TBD"/>
    <s v="R.TBD"/>
    <s v="TBD"/>
    <s v="RS-2339 HP Inlet Piping Replacement"/>
    <x v="998"/>
    <x v="1"/>
    <s v="TBD"/>
    <s v="TBD"/>
    <x v="0"/>
    <s v="N/A"/>
    <s v="1CORP20000"/>
    <x v="0"/>
    <s v="2CORP90000"/>
    <x v="0"/>
    <s v="3CORP96500"/>
    <x v="91"/>
    <s v="1DRIV12000"/>
    <s v="Reliability - Gas"/>
    <s v="2DRIV12500"/>
    <s v="Serve Growing Gas Load"/>
    <n v="0"/>
    <n v="0"/>
    <n v="0"/>
    <n v="0"/>
    <n v="0"/>
    <n v="0"/>
    <n v="0"/>
    <n v="0"/>
    <n v="0"/>
    <n v="0"/>
    <n v="0"/>
    <n v="0"/>
    <n v="0"/>
    <n v="0"/>
    <n v="0"/>
    <n v="1000000"/>
    <n v="-1000000"/>
    <n v="0"/>
    <n v="-1000000"/>
    <s v="TBD - Henderson"/>
    <s v=" CAK - moved from 2018 to 2021 to return total spend of WBS to orignial level"/>
    <s v="N"/>
    <n v="0"/>
  </r>
  <r>
    <x v="0"/>
    <s v="Operations"/>
    <s v="R.TBD"/>
    <s v="TBD"/>
    <s v="R.TBD"/>
    <s v="TBD"/>
    <s v="R.TBD"/>
    <s v="TBD"/>
    <s v="Project Initiation-N Seattle HP Reinforcement Phase 1"/>
    <x v="999"/>
    <x v="1"/>
    <s v="TBD"/>
    <s v="TBD"/>
    <x v="0"/>
    <s v="N/A"/>
    <s v="1CORP20000"/>
    <x v="0"/>
    <s v="2CORP90000"/>
    <x v="0"/>
    <s v="3CORP96500"/>
    <x v="91"/>
    <s v="1DRIV12000"/>
    <s v="Reliability - Gas"/>
    <s v="2DRIV12500"/>
    <s v="Serve Growing Gas Load"/>
    <n v="0"/>
    <n v="0"/>
    <n v="0"/>
    <n v="0"/>
    <n v="0"/>
    <n v="0"/>
    <n v="0"/>
    <n v="0"/>
    <n v="0"/>
    <n v="0"/>
    <n v="0"/>
    <n v="0"/>
    <n v="0"/>
    <n v="0"/>
    <n v="0"/>
    <n v="0"/>
    <n v="0"/>
    <n v="0"/>
    <n v="0"/>
    <s v="TBD - Henderson"/>
    <s v=" CAK - deleting $8.1M that spanned 2021-2022 until project initiation completed for N Seatthe Pressure (line 429)"/>
    <s v="N"/>
    <n v="0"/>
  </r>
  <r>
    <x v="0"/>
    <s v="Operations"/>
    <s v="R.TBD"/>
    <s v="TBD"/>
    <s v="R.TBD"/>
    <s v="TBD"/>
    <s v="R.TBD"/>
    <s v="TBD"/>
    <s v="Renton Limited Pressure Increase"/>
    <x v="1000"/>
    <x v="1"/>
    <s v="TBD"/>
    <s v="TBD"/>
    <x v="0"/>
    <s v="N/A"/>
    <s v="1CORP20000"/>
    <x v="0"/>
    <s v="2CORP90000"/>
    <x v="0"/>
    <s v="3CORP96500"/>
    <x v="91"/>
    <s v="1DRIV12000"/>
    <s v="Reliability - Gas"/>
    <s v="2DRIV12500"/>
    <s v="Serve Growing Gas Load"/>
    <n v="0"/>
    <n v="0"/>
    <n v="0"/>
    <n v="0"/>
    <n v="0"/>
    <n v="0"/>
    <n v="0"/>
    <n v="0"/>
    <n v="0"/>
    <n v="0"/>
    <n v="0"/>
    <n v="0"/>
    <n v="0"/>
    <n v="0"/>
    <n v="0"/>
    <n v="0"/>
    <n v="0"/>
    <n v="50000"/>
    <n v="0"/>
    <s v="TBD - Henderson"/>
    <s v="Construction in 2023 "/>
    <s v="N"/>
    <n v="0"/>
  </r>
  <r>
    <x v="0"/>
    <s v="Operations"/>
    <s v="R.TBD"/>
    <s v="TBD"/>
    <s v="R.TBD"/>
    <s v="TBD"/>
    <s v="R.TBD"/>
    <s v="TBD"/>
    <s v="Project Initiation-Bonney Lake HP Phase 3"/>
    <x v="1001"/>
    <x v="1"/>
    <s v="TBD"/>
    <s v="TBD"/>
    <x v="0"/>
    <s v="N/A"/>
    <s v="1CORP10000"/>
    <x v="1"/>
    <s v="2CORP20000"/>
    <x v="11"/>
    <s v="3CORP21500"/>
    <x v="68"/>
    <s v="1DRIV12000"/>
    <s v="Reliability - Gas"/>
    <s v="2DRIV12500"/>
    <s v="Serve Growing Gas Load"/>
    <n v="0"/>
    <n v="0"/>
    <n v="0"/>
    <n v="0"/>
    <n v="0"/>
    <n v="0"/>
    <n v="0"/>
    <n v="0"/>
    <n v="0"/>
    <n v="0"/>
    <n v="0"/>
    <n v="0"/>
    <n v="0"/>
    <n v="0"/>
    <n v="0"/>
    <n v="0"/>
    <n v="0"/>
    <n v="100000"/>
    <n v="0"/>
    <s v="TBD - Henderson"/>
    <s v="Construction in 2023 "/>
    <s v="N"/>
    <n v="0"/>
  </r>
  <r>
    <x v="0"/>
    <s v="Operations"/>
    <s v="R.TBD"/>
    <s v="TBD"/>
    <s v="R.TBD"/>
    <s v="TBD"/>
    <s v="R.TBD"/>
    <s v="TBD"/>
    <s v="Duvall IP Reinforcement"/>
    <x v="1002"/>
    <x v="1"/>
    <s v="TBD"/>
    <s v="TBD"/>
    <x v="0"/>
    <s v="N/A"/>
    <s v="1CORP20000"/>
    <x v="0"/>
    <s v="2CORP90000"/>
    <x v="0"/>
    <s v="3CORP96500"/>
    <x v="91"/>
    <s v="1DRIV12000"/>
    <s v="Reliability - Gas"/>
    <s v="2DRIV12500"/>
    <s v="Serve Growing Gas Load"/>
    <n v="0"/>
    <n v="0"/>
    <n v="0"/>
    <n v="0"/>
    <n v="0"/>
    <n v="0"/>
    <n v="3675000"/>
    <n v="-3675000"/>
    <n v="0"/>
    <n v="0"/>
    <n v="0"/>
    <n v="0"/>
    <n v="0"/>
    <n v="0"/>
    <n v="0"/>
    <n v="0"/>
    <n v="0"/>
    <n v="0"/>
    <n v="-3675000"/>
    <s v="Bamba"/>
    <s v="2017 data needs to be filled in "/>
    <s v="N"/>
    <n v="0"/>
  </r>
  <r>
    <x v="0"/>
    <s v="Operations"/>
    <s v="R.TBD"/>
    <s v="TBD"/>
    <s v="R.TBD"/>
    <s v="TBD"/>
    <s v="R.TBD"/>
    <s v="TBD"/>
    <s v="Mukilteo 6&quot; IP Reinforcement"/>
    <x v="1003"/>
    <x v="1"/>
    <s v="TBD"/>
    <s v="TBD"/>
    <x v="0"/>
    <s v="N/A"/>
    <s v="1CORP20000"/>
    <x v="0"/>
    <s v="2CORP90000"/>
    <x v="0"/>
    <s v="3CORP96500"/>
    <x v="91"/>
    <s v="1DRIV12000"/>
    <s v="Reliability - Gas"/>
    <s v="2DRIV12500"/>
    <s v="Serve Growing Gas Load"/>
    <n v="0"/>
    <n v="0"/>
    <n v="0"/>
    <n v="0"/>
    <n v="0"/>
    <n v="0"/>
    <n v="0"/>
    <n v="0"/>
    <n v="0"/>
    <n v="1128600"/>
    <n v="-1128600"/>
    <n v="0"/>
    <n v="0"/>
    <n v="0"/>
    <n v="0"/>
    <n v="0"/>
    <n v="0"/>
    <n v="0"/>
    <n v="-1128600"/>
    <s v="TBD - Henderson"/>
    <s v=" CAK - moved from 2018 to 2019 to return total spend of WBS to orignial level"/>
    <s v="N"/>
    <n v="0"/>
  </r>
  <r>
    <x v="0"/>
    <s v="Operations"/>
    <s v="R.TBD"/>
    <s v="TBD"/>
    <s v="R.TBD"/>
    <s v="TBD"/>
    <s v="R.TBD"/>
    <s v="TBD"/>
    <s v="Black Diamond 8&quot; IP Reinforcement Phase 1"/>
    <x v="1004"/>
    <x v="1"/>
    <s v="TBD"/>
    <s v="TBD"/>
    <x v="0"/>
    <s v="N/A"/>
    <s v="1CORP20000"/>
    <x v="0"/>
    <s v="2CORP90000"/>
    <x v="0"/>
    <s v="3CORP96500"/>
    <x v="91"/>
    <s v="1DRIV12000"/>
    <s v="Reliability - Gas"/>
    <s v="2DRIV12500"/>
    <s v="Serve Growing Gas Load"/>
    <n v="0"/>
    <n v="0"/>
    <n v="0"/>
    <n v="0"/>
    <n v="0"/>
    <n v="0"/>
    <n v="1134000"/>
    <n v="-1134000"/>
    <n v="0"/>
    <n v="0"/>
    <n v="0"/>
    <n v="0"/>
    <n v="0"/>
    <n v="0"/>
    <n v="0"/>
    <n v="0"/>
    <n v="0"/>
    <n v="0"/>
    <n v="-1134000"/>
    <s v="TBD - Henderson"/>
    <s v="Oakpointe "/>
    <s v="N"/>
    <n v="0"/>
  </r>
  <r>
    <x v="0"/>
    <s v="Operations"/>
    <s v="R.TBD"/>
    <s v="TBD"/>
    <s v="R.TBD"/>
    <s v="TBD"/>
    <s v="R.TBD"/>
    <s v="TBD"/>
    <s v="Edgewood 108th Ave E 6&quot; IP Reinforcement"/>
    <x v="1005"/>
    <x v="1"/>
    <s v="TBD"/>
    <s v="TBD"/>
    <x v="0"/>
    <s v="N/A"/>
    <s v="1CORP20000"/>
    <x v="0"/>
    <s v="2CORP90000"/>
    <x v="0"/>
    <s v="3CORP96500"/>
    <x v="91"/>
    <s v="1DRIV12000"/>
    <s v="Reliability - Gas"/>
    <s v="2DRIV12500"/>
    <s v="Serve Growing Gas Load"/>
    <n v="0"/>
    <n v="0"/>
    <n v="0"/>
    <n v="0"/>
    <n v="0"/>
    <n v="0"/>
    <n v="1426000"/>
    <n v="-1426000"/>
    <n v="0"/>
    <n v="0"/>
    <n v="0"/>
    <n v="0"/>
    <n v="0"/>
    <n v="0"/>
    <n v="0"/>
    <n v="0"/>
    <n v="0"/>
    <n v="0"/>
    <n v="-1426000"/>
    <s v="TBD - Henderson"/>
    <s v=" "/>
    <s v="N"/>
    <n v="0"/>
  </r>
  <r>
    <x v="0"/>
    <s v="Operations"/>
    <s v="R.TBD"/>
    <s v="TBD"/>
    <s v="R.TBD"/>
    <s v="TBD"/>
    <s v="R.TBD"/>
    <s v="TBD"/>
    <s v="Renton East Hill FHP Phase 1"/>
    <x v="1006"/>
    <x v="1"/>
    <s v="TBD"/>
    <s v="TBD"/>
    <x v="0"/>
    <s v="N/A"/>
    <s v="1CORP20000"/>
    <x v="0"/>
    <s v="2CORP90000"/>
    <x v="0"/>
    <s v="3CORP96500"/>
    <x v="91"/>
    <s v="1DRIV12000"/>
    <s v="Reliability - Gas"/>
    <s v="2DRIV12500"/>
    <s v="Serve Growing Gas Load"/>
    <n v="0"/>
    <n v="0"/>
    <n v="0"/>
    <n v="0"/>
    <n v="0"/>
    <n v="0"/>
    <n v="0"/>
    <n v="0"/>
    <n v="0"/>
    <n v="0"/>
    <n v="0"/>
    <n v="0"/>
    <n v="20000"/>
    <n v="-20000"/>
    <n v="0"/>
    <n v="3000000"/>
    <n v="-3000000"/>
    <n v="0"/>
    <n v="-3020000"/>
    <s v="TBD - Henderson"/>
    <s v="Future HP installed as IP; may be under PI work "/>
    <s v="N"/>
    <n v="0"/>
  </r>
  <r>
    <x v="0"/>
    <s v="Operations"/>
    <s v="R.TBD"/>
    <s v="TBD"/>
    <s v="R.TBD"/>
    <s v="TBD"/>
    <s v="R.TBD"/>
    <s v="TBD"/>
    <s v="Everett DR 436 Rebuild"/>
    <x v="1007"/>
    <x v="1"/>
    <s v="TBD"/>
    <s v="TBD"/>
    <x v="0"/>
    <s v="N/A"/>
    <s v="1CORP20000"/>
    <x v="0"/>
    <s v="2CORP90000"/>
    <x v="0"/>
    <s v="3CORP96000"/>
    <x v="67"/>
    <s v="1DRIV11000"/>
    <s v="Reliability - Electric"/>
    <s v="2DRIV11600"/>
    <s v="Serve Growing Electric Load"/>
    <n v="0"/>
    <n v="0"/>
    <n v="0"/>
    <n v="0"/>
    <n v="0"/>
    <n v="0"/>
    <n v="0"/>
    <n v="0"/>
    <n v="0"/>
    <n v="0"/>
    <n v="0"/>
    <n v="0"/>
    <n v="0"/>
    <n v="0"/>
    <n v="0"/>
    <n v="50000"/>
    <n v="-50000"/>
    <n v="1000000"/>
    <n v="-50000"/>
    <s v="TBD - Henderson"/>
    <s v=" CAK - moved this out to land in 2022"/>
    <s v="N"/>
    <n v="0"/>
  </r>
  <r>
    <x v="0"/>
    <s v="Operations"/>
    <s v="R.TBD"/>
    <s v="TBD"/>
    <s v="R.TBD"/>
    <s v="TBD"/>
    <s v="R.TBD"/>
    <s v="TBD"/>
    <s v="Black Diamond 8&quot; IP Reinforcement Phase 2A"/>
    <x v="1008"/>
    <x v="1"/>
    <s v="TBD"/>
    <s v="TBD"/>
    <x v="0"/>
    <s v="N/A"/>
    <s v="1CORP20000"/>
    <x v="0"/>
    <s v="2CORP90000"/>
    <x v="0"/>
    <s v="3CORP96500"/>
    <x v="91"/>
    <s v="1DRIV12000"/>
    <s v="Reliability - Gas"/>
    <s v="2DRIV12500"/>
    <s v="Serve Growing Gas Load"/>
    <n v="0"/>
    <n v="0"/>
    <n v="0"/>
    <n v="0"/>
    <n v="0"/>
    <n v="0"/>
    <n v="20000"/>
    <n v="-20000"/>
    <n v="0"/>
    <n v="1188000"/>
    <n v="-1188000"/>
    <n v="0"/>
    <n v="0"/>
    <n v="0"/>
    <n v="0"/>
    <n v="0"/>
    <n v="0"/>
    <n v="0"/>
    <n v="-1208000"/>
    <s v="TBD - Henderson"/>
    <s v="Oakpointe "/>
    <s v="N"/>
    <n v="0"/>
  </r>
  <r>
    <x v="0"/>
    <s v="Operations"/>
    <s v="R.TBD"/>
    <s v="TBD"/>
    <s v="R.TBD"/>
    <s v="TBD"/>
    <s v="R.TBD"/>
    <s v="TBD"/>
    <s v="Black Diamond 8&quot; IP Reinforcement Phase 3"/>
    <x v="1009"/>
    <x v="1"/>
    <s v="TBD"/>
    <s v="TBD"/>
    <x v="0"/>
    <s v="N/A"/>
    <s v="1CORP20000"/>
    <x v="0"/>
    <s v="2CORP90000"/>
    <x v="0"/>
    <s v="3CORP96500"/>
    <x v="91"/>
    <s v="1DRIV12000"/>
    <s v="Reliability - Gas"/>
    <s v="2DRIV12500"/>
    <s v="Serve Growing Gas Load"/>
    <n v="0"/>
    <n v="0"/>
    <n v="0"/>
    <n v="0"/>
    <n v="0"/>
    <n v="0"/>
    <n v="0"/>
    <n v="0"/>
    <n v="0"/>
    <n v="20000"/>
    <n v="-20000"/>
    <n v="0"/>
    <n v="1202850"/>
    <n v="-1202850"/>
    <n v="0"/>
    <n v="0"/>
    <n v="0"/>
    <n v="0"/>
    <n v="-1222850"/>
    <s v="TBD - Henderson"/>
    <s v="Oakpointe "/>
    <s v="N"/>
    <n v="0"/>
  </r>
  <r>
    <x v="0"/>
    <s v="Operations"/>
    <s v="R.TBD"/>
    <s v="TBD"/>
    <s v="R.TBD"/>
    <s v="TBD"/>
    <s v="R.TBD"/>
    <s v="TBD"/>
    <s v="Spanaway 8&quot; IP Reinforcement"/>
    <x v="1010"/>
    <x v="1"/>
    <s v="TBD"/>
    <s v="TBD"/>
    <x v="0"/>
    <s v="N/A"/>
    <s v="1CORP20000"/>
    <x v="0"/>
    <s v="2CORP90000"/>
    <x v="0"/>
    <s v="3CORP96500"/>
    <x v="91"/>
    <s v="1DRIV12000"/>
    <s v="Reliability - Gas"/>
    <s v="2DRIV12500"/>
    <s v="Serve Growing Gas Load"/>
    <n v="0"/>
    <n v="0"/>
    <n v="0"/>
    <n v="0"/>
    <n v="0"/>
    <n v="0"/>
    <n v="0"/>
    <n v="0"/>
    <n v="0"/>
    <n v="20000"/>
    <n v="-20000"/>
    <n v="0"/>
    <n v="1247400"/>
    <n v="-1247400"/>
    <n v="0"/>
    <n v="0"/>
    <n v="0"/>
    <n v="0"/>
    <n v="-1267400"/>
    <s v="TBD - Henderson"/>
    <s v=" "/>
    <s v="N"/>
    <n v="0"/>
  </r>
  <r>
    <x v="0"/>
    <s v="Operations"/>
    <s v="R.TBD"/>
    <s v="TBD"/>
    <s v="R.TBD"/>
    <s v="TBD"/>
    <s v="R.TBD"/>
    <s v="TBD"/>
    <s v="Edgewood Chrisella Rd 8&quot; IP Reinforcement"/>
    <x v="1011"/>
    <x v="1"/>
    <s v="TBD"/>
    <s v="TBD"/>
    <x v="0"/>
    <s v="N/A"/>
    <s v="1CORP20000"/>
    <x v="0"/>
    <s v="2CORP90000"/>
    <x v="0"/>
    <s v="3CORP96500"/>
    <x v="91"/>
    <s v="1DRIV12000"/>
    <s v="Reliability - Gas"/>
    <s v="2DRIV12500"/>
    <s v="Serve Growing Gas Load"/>
    <n v="0"/>
    <n v="0"/>
    <n v="0"/>
    <n v="0"/>
    <n v="0"/>
    <n v="0"/>
    <n v="0"/>
    <n v="0"/>
    <n v="0"/>
    <n v="20000"/>
    <n v="-20000"/>
    <n v="0"/>
    <n v="1065250"/>
    <n v="-1065250"/>
    <n v="0"/>
    <n v="0"/>
    <n v="0"/>
    <n v="0"/>
    <n v="-1085250"/>
    <s v="TBD - Henderson"/>
    <s v=" "/>
    <s v="N"/>
    <n v="0"/>
  </r>
  <r>
    <x v="0"/>
    <s v="Operations"/>
    <s v="R.TBD"/>
    <s v="TBD"/>
    <s v="R.TBD"/>
    <s v="TBD"/>
    <s v="R.TBD"/>
    <s v="TBD"/>
    <s v="Puyallup 122nd Ave E 8&quot; IP Reinforcement"/>
    <x v="1012"/>
    <x v="1"/>
    <s v="TBD"/>
    <s v="TBD"/>
    <x v="0"/>
    <s v="N/A"/>
    <s v="1CORP20000"/>
    <x v="0"/>
    <s v="2CORP90000"/>
    <x v="0"/>
    <s v="3CORP96500"/>
    <x v="91"/>
    <s v="1DRIV12000"/>
    <s v="Reliability - Gas"/>
    <s v="2DRIV12500"/>
    <s v="Serve Growing Gas Load"/>
    <n v="0"/>
    <n v="0"/>
    <n v="0"/>
    <n v="0"/>
    <n v="0"/>
    <n v="0"/>
    <n v="0"/>
    <n v="0"/>
    <n v="0"/>
    <n v="0"/>
    <n v="0"/>
    <n v="0"/>
    <n v="20000"/>
    <n v="-20000"/>
    <n v="0"/>
    <n v="1188000"/>
    <n v="-1188000"/>
    <n v="0"/>
    <n v="-1208000"/>
    <s v="TBD - Henderson"/>
    <s v=" "/>
    <s v="N"/>
    <n v="0"/>
  </r>
  <r>
    <x v="0"/>
    <s v="Operations"/>
    <s v="R.TBD"/>
    <s v="TBD"/>
    <s v="R.TBD"/>
    <s v="TBD"/>
    <s v="R.TBD"/>
    <s v="TBD"/>
    <s v="Dupont Constitution Dr 8&quot; IP Reinforcement"/>
    <x v="1013"/>
    <x v="1"/>
    <s v="TBD"/>
    <s v="TBD"/>
    <x v="0"/>
    <s v="N/A"/>
    <s v="1CORP20000"/>
    <x v="0"/>
    <s v="2CORP90000"/>
    <x v="0"/>
    <s v="3CORP96500"/>
    <x v="91"/>
    <s v="1DRIV12000"/>
    <s v="Reliability - Gas"/>
    <s v="2DRIV12500"/>
    <s v="Serve Growing Gas Load"/>
    <n v="0"/>
    <n v="0"/>
    <n v="0"/>
    <n v="0"/>
    <n v="0"/>
    <n v="0"/>
    <n v="0"/>
    <n v="0"/>
    <n v="0"/>
    <n v="0"/>
    <n v="0"/>
    <n v="0"/>
    <n v="20000"/>
    <n v="-20000"/>
    <n v="0"/>
    <n v="1098900"/>
    <n v="-1098900"/>
    <n v="0"/>
    <n v="-1118900"/>
    <s v="TBD - Henderson"/>
    <s v=" "/>
    <s v="N"/>
    <n v="0"/>
  </r>
  <r>
    <x v="0"/>
    <s v="Operations"/>
    <s v="R.TBD"/>
    <s v="TBD"/>
    <s v="R.TBD"/>
    <s v="TBD"/>
    <s v="R.TBD"/>
    <s v="TBD"/>
    <s v="Mill Creek 6&quot; IP Reinforcement"/>
    <x v="1014"/>
    <x v="1"/>
    <s v="TBD"/>
    <s v="TBD"/>
    <x v="0"/>
    <s v="N/A"/>
    <s v="1CORP20000"/>
    <x v="0"/>
    <s v="2CORP90000"/>
    <x v="0"/>
    <s v="3CORP96500"/>
    <x v="91"/>
    <s v="1DRIV12000"/>
    <s v="Reliability - Gas"/>
    <s v="2DRIV12500"/>
    <s v="Serve Growing Gas Load"/>
    <n v="0"/>
    <n v="0"/>
    <n v="0"/>
    <n v="0"/>
    <n v="0"/>
    <n v="0"/>
    <n v="0"/>
    <n v="0"/>
    <n v="0"/>
    <n v="0"/>
    <n v="0"/>
    <n v="0"/>
    <n v="0"/>
    <n v="0"/>
    <n v="0"/>
    <n v="20000"/>
    <n v="-20000"/>
    <n v="1425600"/>
    <n v="-20000"/>
    <s v="TBD - Henderson"/>
    <s v=" "/>
    <s v="N"/>
    <n v="0"/>
  </r>
  <r>
    <x v="0"/>
    <s v="Operations"/>
    <s v="R.TBD"/>
    <s v="TBD"/>
    <s v="R.TBD"/>
    <s v="TBD"/>
    <s v="R.TBD"/>
    <s v="TBD"/>
    <s v="Placeholder-Maple Valley Kent Kangley Rd FHP"/>
    <x v="1015"/>
    <x v="1"/>
    <s v="TBD"/>
    <s v="TBD"/>
    <x v="0"/>
    <s v="N/A"/>
    <s v="1CORP20000"/>
    <x v="0"/>
    <s v="2CORP90000"/>
    <x v="0"/>
    <s v="3CORP93500"/>
    <x v="89"/>
    <s v="1DRIV12000"/>
    <s v="Reliability - Gas"/>
    <s v="2DRIV12500"/>
    <s v="Serve Growing Gas Load"/>
    <n v="0"/>
    <n v="0"/>
    <n v="0"/>
    <n v="0"/>
    <n v="0"/>
    <n v="0"/>
    <n v="0"/>
    <n v="0"/>
    <n v="0"/>
    <n v="0"/>
    <n v="0"/>
    <n v="0"/>
    <n v="0"/>
    <n v="0"/>
    <n v="0"/>
    <n v="20000"/>
    <n v="-20000"/>
    <n v="3000000"/>
    <n v="-20000"/>
    <s v="TBD - Henderson"/>
    <s v=" "/>
    <s v="N"/>
    <n v="0"/>
  </r>
  <r>
    <x v="0"/>
    <s v="Operations"/>
    <s v="R.TBD"/>
    <s v="TBD"/>
    <s v="R.TBD"/>
    <s v="TBD"/>
    <s v="R.TBD"/>
    <s v="TBD"/>
    <s v="OPSO Station Remediation"/>
    <x v="1016"/>
    <x v="1"/>
    <s v="TBD"/>
    <s v="TBD"/>
    <x v="0"/>
    <s v="N/A"/>
    <s v="1CORP20000"/>
    <x v="0"/>
    <s v="2CORP90000"/>
    <x v="0"/>
    <s v="3CORP96000"/>
    <x v="67"/>
    <s v="1DRIV11000"/>
    <s v="Reliability - Electric"/>
    <s v="2DRIV11600"/>
    <s v="Serve Growing Electric Load"/>
    <n v="0"/>
    <n v="0"/>
    <n v="0"/>
    <n v="0"/>
    <n v="0"/>
    <n v="0"/>
    <n v="500000"/>
    <n v="-500000"/>
    <n v="0"/>
    <n v="500000"/>
    <n v="-500000"/>
    <n v="0"/>
    <n v="500000"/>
    <n v="-500000"/>
    <n v="0"/>
    <n v="500000"/>
    <n v="-500000"/>
    <n v="500000"/>
    <n v="-2000000"/>
    <s v="TBD - Henderson"/>
    <s v=" "/>
    <s v="N"/>
    <n v="0"/>
  </r>
  <r>
    <x v="3"/>
    <s v="Energy Operations"/>
    <s v="K.TBD"/>
    <s v="TBD"/>
    <s v="K.TBD"/>
    <s v="TBD"/>
    <s v="K.TBD"/>
    <s v="TBD"/>
    <s v="Breakout - Replace Governor Air Compressor"/>
    <x v="1017"/>
    <x v="0"/>
    <s v="TBD"/>
    <s v="TBD"/>
    <x v="0"/>
    <s v="N/A"/>
    <m/>
    <x v="0"/>
    <m/>
    <x v="6"/>
    <m/>
    <x v="42"/>
    <m/>
    <m/>
    <m/>
    <m/>
    <n v="0"/>
    <n v="0"/>
    <m/>
    <n v="0"/>
    <n v="0"/>
    <n v="0"/>
    <n v="0"/>
    <n v="0"/>
    <n v="0"/>
    <n v="0"/>
    <n v="0"/>
    <n v="0"/>
    <n v="0"/>
    <n v="0"/>
    <n v="0"/>
    <n v="0"/>
    <n v="0"/>
    <n v="0"/>
    <n v="0"/>
    <m/>
    <s v="May go under existing WBS."/>
    <s v="N"/>
    <n v="0"/>
  </r>
  <r>
    <x v="3"/>
    <s v="Energy Operations"/>
    <s v="K.TBD"/>
    <s v="TBD"/>
    <s v="K.TBD"/>
    <s v="TBD"/>
    <s v="K.TBD"/>
    <s v="TBD"/>
    <s v="Breakout - Replace U3 Station Service Transformer - 750kva"/>
    <x v="1018"/>
    <x v="0"/>
    <s v="TBD"/>
    <s v="TBD"/>
    <x v="0"/>
    <s v="N/A"/>
    <m/>
    <x v="0"/>
    <m/>
    <x v="6"/>
    <m/>
    <x v="42"/>
    <m/>
    <m/>
    <m/>
    <m/>
    <n v="0"/>
    <n v="0"/>
    <m/>
    <n v="0"/>
    <n v="0"/>
    <n v="0"/>
    <n v="0"/>
    <n v="0"/>
    <n v="0"/>
    <n v="0"/>
    <n v="0"/>
    <n v="0"/>
    <n v="0"/>
    <n v="0"/>
    <n v="0"/>
    <n v="0"/>
    <n v="0"/>
    <n v="0"/>
    <n v="0"/>
    <m/>
    <s v="May go under existing WBS."/>
    <s v="N"/>
    <n v="0"/>
  </r>
  <r>
    <x v="3"/>
    <s v="Energy Operations"/>
    <s v="K.TBD"/>
    <s v="TBD"/>
    <s v="K.TBD"/>
    <s v="TBD"/>
    <s v="K.TBD"/>
    <s v="TBD"/>
    <s v="Breakout - 480V Transformer Replacement"/>
    <x v="1019"/>
    <x v="0"/>
    <s v="TBD"/>
    <s v="TBD"/>
    <x v="0"/>
    <s v="N/A"/>
    <m/>
    <x v="0"/>
    <m/>
    <x v="6"/>
    <m/>
    <x v="42"/>
    <m/>
    <m/>
    <m/>
    <m/>
    <n v="0"/>
    <n v="0"/>
    <m/>
    <n v="0"/>
    <n v="0"/>
    <n v="0"/>
    <n v="0"/>
    <n v="0"/>
    <n v="0"/>
    <n v="0"/>
    <n v="0"/>
    <n v="0"/>
    <n v="0"/>
    <n v="0"/>
    <n v="0"/>
    <n v="0"/>
    <n v="0"/>
    <n v="0"/>
    <n v="0"/>
    <m/>
    <s v="May go under existing WBS."/>
    <s v="N"/>
    <n v="0"/>
  </r>
  <r>
    <x v="3"/>
    <s v="Energy Operations"/>
    <s v="K.TBD"/>
    <s v="TBD"/>
    <s v="K.TBD"/>
    <s v="TBD"/>
    <s v="K.TBD"/>
    <s v="TBD"/>
    <s v="Breakout - Dam Monitoring Automation"/>
    <x v="1020"/>
    <x v="0"/>
    <s v="TBD"/>
    <s v="TBD"/>
    <x v="0"/>
    <s v="N/A"/>
    <m/>
    <x v="0"/>
    <m/>
    <x v="6"/>
    <m/>
    <x v="42"/>
    <m/>
    <m/>
    <m/>
    <m/>
    <n v="0"/>
    <n v="0"/>
    <m/>
    <n v="0"/>
    <n v="0"/>
    <n v="0"/>
    <n v="0"/>
    <n v="0"/>
    <n v="0"/>
    <n v="0"/>
    <n v="0"/>
    <n v="0"/>
    <n v="0"/>
    <n v="0"/>
    <n v="0"/>
    <n v="0"/>
    <n v="0"/>
    <n v="0"/>
    <n v="0"/>
    <m/>
    <s v="May go under existing WBS."/>
    <s v="N"/>
    <n v="0"/>
  </r>
  <r>
    <x v="3"/>
    <s v="Energy Operations"/>
    <s v="K.TBD"/>
    <s v="TBD"/>
    <s v="K.TBD"/>
    <s v="TBD"/>
    <s v="K.TBD"/>
    <s v="TBD"/>
    <s v="Breakout - Flexi Float Barge System purchase"/>
    <x v="1021"/>
    <x v="0"/>
    <s v="TBD"/>
    <s v="TBD"/>
    <x v="0"/>
    <s v="N/A"/>
    <m/>
    <x v="0"/>
    <m/>
    <x v="6"/>
    <m/>
    <x v="42"/>
    <m/>
    <m/>
    <m/>
    <m/>
    <n v="0"/>
    <n v="0"/>
    <m/>
    <n v="0"/>
    <n v="0"/>
    <n v="0"/>
    <n v="0"/>
    <n v="0"/>
    <n v="0"/>
    <n v="0"/>
    <n v="0"/>
    <n v="0"/>
    <n v="0"/>
    <n v="0"/>
    <n v="0"/>
    <n v="0"/>
    <n v="0"/>
    <n v="0"/>
    <n v="0"/>
    <m/>
    <s v="May go under existing WBS."/>
    <s v="N"/>
    <n v="0"/>
  </r>
  <r>
    <x v="3"/>
    <s v="Energy Operations"/>
    <s v="K.10002"/>
    <s v="CAP-BAKER PROJECTS"/>
    <s v="K.10002.01"/>
    <s v="BAKER PROJECTS"/>
    <s v="K.10002.01.01"/>
    <s v="LOWER BAKER"/>
    <s v="K.10002.01.01.06"/>
    <x v="1022"/>
    <x v="1"/>
    <n v="5150"/>
    <s v="Matthew J Blanton"/>
    <x v="0"/>
    <s v="REL  SETC  //  EXEC"/>
    <s v="1CORP20000"/>
    <x v="0"/>
    <s v="2CORP70000"/>
    <x v="6"/>
    <s v="3CORP72000"/>
    <x v="42"/>
    <s v="1DRIV13000"/>
    <s v="Reliability - Generation"/>
    <s v="2DRIV13000"/>
    <s v="Reliability - Generation"/>
    <n v="0"/>
    <n v="0"/>
    <m/>
    <n v="0"/>
    <n v="0"/>
    <n v="0"/>
    <n v="3750000"/>
    <n v="-3750000"/>
    <n v="0"/>
    <n v="0"/>
    <n v="0"/>
    <n v="0"/>
    <n v="0"/>
    <n v="0"/>
    <n v="0"/>
    <n v="0"/>
    <n v="0"/>
    <n v="0"/>
    <n v="-3750000"/>
    <m/>
    <m/>
    <s v="N"/>
    <n v="0"/>
  </r>
  <r>
    <x v="3"/>
    <s v="Energy Operations"/>
    <s v="K.TBD"/>
    <s v="TBD"/>
    <s v="K.TBD"/>
    <s v="TBD"/>
    <s v="K.TBD"/>
    <s v="TBD"/>
    <s v="Breakout - Replace U3 duel compressor system "/>
    <x v="1023"/>
    <x v="0"/>
    <s v="TBD"/>
    <s v="TBD"/>
    <x v="0"/>
    <s v="N/A"/>
    <m/>
    <x v="0"/>
    <m/>
    <x v="6"/>
    <m/>
    <x v="42"/>
    <m/>
    <m/>
    <m/>
    <m/>
    <n v="0"/>
    <n v="0"/>
    <m/>
    <n v="0"/>
    <n v="0"/>
    <n v="0"/>
    <n v="0"/>
    <n v="0"/>
    <n v="0"/>
    <n v="0"/>
    <n v="0"/>
    <n v="0"/>
    <n v="0"/>
    <n v="0"/>
    <n v="0"/>
    <n v="0"/>
    <n v="0"/>
    <n v="0"/>
    <n v="0"/>
    <m/>
    <s v="May go under existing WBS."/>
    <s v="N"/>
    <n v="0"/>
  </r>
  <r>
    <x v="4"/>
    <s v="Customer Experience"/>
    <m/>
    <m/>
    <m/>
    <m/>
    <m/>
    <m/>
    <s v="Placeholder - INTOLIGHT LIGHTING Non-Consumption Operating Revenue"/>
    <x v="1024"/>
    <x v="0"/>
    <s v="TBD"/>
    <s v="TBD"/>
    <x v="0"/>
    <m/>
    <m/>
    <x v="1"/>
    <m/>
    <x v="2"/>
    <m/>
    <x v="111"/>
    <m/>
    <m/>
    <m/>
    <m/>
    <n v="0"/>
    <n v="0"/>
    <m/>
    <n v="0"/>
    <n v="0"/>
    <n v="0"/>
    <n v="-7490410"/>
    <n v="7490410"/>
    <n v="0"/>
    <n v="-7351365"/>
    <n v="7351365"/>
    <n v="0"/>
    <n v="-7241246"/>
    <n v="7241246"/>
    <n v="0"/>
    <n v="-7156435"/>
    <n v="7156435"/>
    <n v="-7093785"/>
    <n v="29239456"/>
    <m/>
    <n v="0"/>
    <s v="N"/>
    <n v="0"/>
  </r>
  <r>
    <x v="1"/>
    <s v="Corporate"/>
    <m/>
    <m/>
    <m/>
    <m/>
    <m/>
    <m/>
    <s v="TBD-Other facilities"/>
    <x v="1025"/>
    <x v="0"/>
    <m/>
    <m/>
    <x v="0"/>
    <m/>
    <m/>
    <x v="0"/>
    <m/>
    <x v="1"/>
    <m/>
    <x v="7"/>
    <m/>
    <m/>
    <m/>
    <m/>
    <n v="0"/>
    <n v="0"/>
    <m/>
    <n v="0"/>
    <n v="0"/>
    <n v="0"/>
    <n v="0"/>
    <n v="0"/>
    <n v="0"/>
    <n v="0"/>
    <n v="0"/>
    <n v="0"/>
    <n v="0"/>
    <n v="0"/>
    <n v="0"/>
    <n v="0"/>
    <n v="0"/>
    <n v="12600000"/>
    <n v="0"/>
    <m/>
    <s v="Updated hierarchy to break out Facilities Master Plan."/>
    <s v="N"/>
    <n v="0"/>
  </r>
  <r>
    <x v="2"/>
    <s v="IT"/>
    <m/>
    <m/>
    <m/>
    <m/>
    <m/>
    <m/>
    <s v="C4C Pilot Deployment"/>
    <x v="1026"/>
    <x v="1"/>
    <m/>
    <m/>
    <x v="0"/>
    <m/>
    <m/>
    <x v="0"/>
    <m/>
    <x v="8"/>
    <m/>
    <x v="38"/>
    <m/>
    <m/>
    <m/>
    <m/>
    <n v="0"/>
    <n v="0"/>
    <m/>
    <n v="0"/>
    <n v="0"/>
    <n v="0"/>
    <n v="250000"/>
    <n v="-250000"/>
    <n v="0"/>
    <n v="0"/>
    <n v="0"/>
    <n v="0"/>
    <n v="0"/>
    <n v="0"/>
    <n v="0"/>
    <n v="0"/>
    <n v="0"/>
    <n v="0"/>
    <n v="-250000"/>
    <m/>
    <s v="Changed Corp H3 from Future Non-Strategic Initiatives to Project Initiation Requests."/>
    <s v="N"/>
    <n v="0"/>
  </r>
  <r>
    <x v="2"/>
    <s v="IT"/>
    <m/>
    <m/>
    <m/>
    <m/>
    <m/>
    <m/>
    <s v="Cognos Replacement"/>
    <x v="1027"/>
    <x v="1"/>
    <m/>
    <m/>
    <x v="0"/>
    <m/>
    <m/>
    <x v="0"/>
    <m/>
    <x v="8"/>
    <m/>
    <x v="38"/>
    <m/>
    <m/>
    <m/>
    <m/>
    <n v="0"/>
    <n v="0"/>
    <m/>
    <n v="0"/>
    <n v="0"/>
    <n v="0"/>
    <n v="200000"/>
    <n v="-200000"/>
    <n v="0"/>
    <n v="1253000"/>
    <n v="-1253000"/>
    <n v="0"/>
    <n v="0"/>
    <n v="0"/>
    <n v="0"/>
    <n v="0"/>
    <n v="0"/>
    <n v="0"/>
    <n v="-1453000"/>
    <m/>
    <s v="Changed Corp H3 from Future Non-Strategic Initiatives to Project Initiation Requests."/>
    <s v="N"/>
    <n v="0"/>
  </r>
  <r>
    <x v="2"/>
    <s v="IT"/>
    <m/>
    <m/>
    <m/>
    <m/>
    <m/>
    <m/>
    <s v="Distribution Automation over AMI"/>
    <x v="1028"/>
    <x v="1"/>
    <m/>
    <m/>
    <x v="0"/>
    <m/>
    <m/>
    <x v="0"/>
    <m/>
    <x v="8"/>
    <m/>
    <x v="38"/>
    <m/>
    <m/>
    <m/>
    <m/>
    <n v="0"/>
    <n v="0"/>
    <m/>
    <n v="0"/>
    <n v="0"/>
    <n v="0"/>
    <n v="0"/>
    <n v="0"/>
    <n v="0"/>
    <n v="0"/>
    <n v="0"/>
    <n v="0"/>
    <n v="0"/>
    <n v="0"/>
    <n v="0"/>
    <n v="0"/>
    <n v="0"/>
    <n v="0"/>
    <n v="0"/>
    <m/>
    <s v="Changed Corp H3 from Future Non-Strategic Initiatives to Project Initiation Requests."/>
    <s v="N"/>
    <n v="0"/>
  </r>
  <r>
    <x v="2"/>
    <s v="IT"/>
    <m/>
    <m/>
    <m/>
    <m/>
    <m/>
    <m/>
    <s v="DMS"/>
    <x v="1029"/>
    <x v="1"/>
    <m/>
    <m/>
    <x v="0"/>
    <m/>
    <m/>
    <x v="0"/>
    <m/>
    <x v="8"/>
    <m/>
    <x v="38"/>
    <m/>
    <m/>
    <m/>
    <m/>
    <n v="0"/>
    <n v="0"/>
    <m/>
    <n v="0"/>
    <n v="0"/>
    <n v="0"/>
    <n v="750000"/>
    <n v="-750000"/>
    <n v="0"/>
    <n v="7007000"/>
    <n v="-7007000"/>
    <n v="0"/>
    <n v="5256000"/>
    <n v="-5256000"/>
    <n v="0"/>
    <n v="2000000"/>
    <n v="-2000000"/>
    <n v="0"/>
    <n v="-15013000"/>
    <m/>
    <s v="Changed Corp H3 from Future Non-Strategic Initiatives to Project Initiation Requests."/>
    <s v="N"/>
    <n v="0"/>
  </r>
  <r>
    <x v="2"/>
    <s v="IT"/>
    <m/>
    <m/>
    <m/>
    <m/>
    <m/>
    <m/>
    <s v="Employee Electronic Platform"/>
    <x v="1030"/>
    <x v="1"/>
    <m/>
    <m/>
    <x v="0"/>
    <m/>
    <m/>
    <x v="0"/>
    <m/>
    <x v="8"/>
    <m/>
    <x v="38"/>
    <m/>
    <m/>
    <m/>
    <m/>
    <n v="0"/>
    <n v="0"/>
    <m/>
    <n v="0"/>
    <n v="0"/>
    <n v="0"/>
    <n v="150000"/>
    <n v="-150000"/>
    <n v="0"/>
    <n v="1350000"/>
    <n v="-1350000"/>
    <n v="0"/>
    <n v="0"/>
    <n v="0"/>
    <n v="0"/>
    <n v="0"/>
    <n v="0"/>
    <n v="0"/>
    <n v="-1500000"/>
    <m/>
    <s v="Changed Corp H3 from Future Non-Strategic Initiatives to Project Initiation Requests."/>
    <s v="N"/>
    <n v="0"/>
  </r>
  <r>
    <x v="2"/>
    <s v="IT"/>
    <m/>
    <m/>
    <m/>
    <m/>
    <m/>
    <m/>
    <s v="eProcurement Phase 2"/>
    <x v="1031"/>
    <x v="1"/>
    <m/>
    <m/>
    <x v="0"/>
    <m/>
    <m/>
    <x v="0"/>
    <m/>
    <x v="8"/>
    <m/>
    <x v="38"/>
    <m/>
    <m/>
    <m/>
    <m/>
    <n v="0"/>
    <n v="0"/>
    <m/>
    <n v="0"/>
    <n v="0"/>
    <n v="0"/>
    <n v="100000"/>
    <n v="-100000"/>
    <n v="0"/>
    <n v="1900000"/>
    <n v="-1900000"/>
    <n v="0"/>
    <n v="0"/>
    <n v="0"/>
    <n v="0"/>
    <n v="0"/>
    <n v="0"/>
    <n v="0"/>
    <n v="-2000000"/>
    <m/>
    <s v="added 6/16/2017"/>
    <s v="N"/>
    <n v="0"/>
  </r>
  <r>
    <x v="2"/>
    <s v="IT"/>
    <m/>
    <m/>
    <m/>
    <m/>
    <m/>
    <m/>
    <s v="Green Direct Billing Update"/>
    <x v="1032"/>
    <x v="1"/>
    <m/>
    <m/>
    <x v="0"/>
    <m/>
    <m/>
    <x v="0"/>
    <m/>
    <x v="8"/>
    <m/>
    <x v="38"/>
    <m/>
    <m/>
    <m/>
    <m/>
    <n v="0"/>
    <n v="0"/>
    <m/>
    <n v="0"/>
    <n v="0"/>
    <n v="0"/>
    <n v="177525"/>
    <n v="-177525"/>
    <n v="0"/>
    <n v="0"/>
    <n v="0"/>
    <n v="0"/>
    <n v="0"/>
    <n v="0"/>
    <n v="0"/>
    <n v="0"/>
    <n v="0"/>
    <n v="0"/>
    <n v="-177525"/>
    <m/>
    <s v="Changed Corp H3 from Future Non-Strategic Initiatives to Project Initiation Requests."/>
    <s v="N"/>
    <n v="0"/>
  </r>
  <r>
    <x v="2"/>
    <s v="IT"/>
    <m/>
    <m/>
    <m/>
    <m/>
    <m/>
    <m/>
    <s v="Enterprise Data Archiving"/>
    <x v="1033"/>
    <x v="1"/>
    <m/>
    <m/>
    <x v="0"/>
    <m/>
    <m/>
    <x v="0"/>
    <m/>
    <x v="8"/>
    <m/>
    <x v="38"/>
    <m/>
    <m/>
    <m/>
    <m/>
    <n v="0"/>
    <n v="0"/>
    <m/>
    <n v="0"/>
    <n v="0"/>
    <n v="0"/>
    <n v="100000"/>
    <n v="-100000"/>
    <n v="0"/>
    <n v="1563000"/>
    <n v="-1563000"/>
    <n v="0"/>
    <n v="0"/>
    <n v="0"/>
    <n v="0"/>
    <n v="0"/>
    <n v="0"/>
    <n v="0"/>
    <n v="-1663000"/>
    <m/>
    <s v="Changed Corp H3 from Future Non-Strategic Initiatives to Project Initiation Requests."/>
    <s v="N"/>
    <n v="0"/>
  </r>
  <r>
    <x v="2"/>
    <s v="IT"/>
    <m/>
    <m/>
    <m/>
    <m/>
    <m/>
    <m/>
    <s v="Leasing Standard Software Implementation (LSSI)"/>
    <x v="1034"/>
    <x v="1"/>
    <m/>
    <m/>
    <x v="0"/>
    <m/>
    <m/>
    <x v="0"/>
    <m/>
    <x v="8"/>
    <m/>
    <x v="38"/>
    <m/>
    <m/>
    <m/>
    <m/>
    <n v="0"/>
    <n v="0"/>
    <m/>
    <n v="0"/>
    <n v="0"/>
    <n v="0"/>
    <n v="938000"/>
    <n v="-938000"/>
    <n v="0"/>
    <n v="0"/>
    <n v="0"/>
    <n v="0"/>
    <n v="0"/>
    <n v="0"/>
    <n v="0"/>
    <n v="0"/>
    <n v="0"/>
    <n v="0"/>
    <n v="-938000"/>
    <m/>
    <s v="Changed Corp H3 from Future Non-Strategic Initiatives to Project Initiation Requests."/>
    <s v="N"/>
    <n v="0"/>
  </r>
  <r>
    <x v="2"/>
    <s v="IT"/>
    <m/>
    <m/>
    <m/>
    <m/>
    <m/>
    <m/>
    <s v="OSISoft PI Historian"/>
    <x v="1035"/>
    <x v="1"/>
    <m/>
    <m/>
    <x v="0"/>
    <m/>
    <m/>
    <x v="0"/>
    <m/>
    <x v="8"/>
    <m/>
    <x v="38"/>
    <m/>
    <m/>
    <m/>
    <m/>
    <n v="0"/>
    <n v="0"/>
    <m/>
    <n v="0"/>
    <n v="0"/>
    <n v="0"/>
    <n v="250000"/>
    <n v="-250000"/>
    <n v="0"/>
    <n v="750000"/>
    <n v="-750000"/>
    <n v="0"/>
    <n v="500000"/>
    <n v="-500000"/>
    <n v="0"/>
    <n v="0"/>
    <n v="0"/>
    <n v="0"/>
    <n v="-1500000"/>
    <m/>
    <s v="Changed Corp H3 from Future Non-Strategic Initiatives to Project Initiation Requests."/>
    <s v="N"/>
    <n v="0"/>
  </r>
  <r>
    <x v="2"/>
    <s v="IT"/>
    <m/>
    <m/>
    <m/>
    <m/>
    <m/>
    <m/>
    <s v="PowerPlan Upgrade"/>
    <x v="1036"/>
    <x v="1"/>
    <m/>
    <m/>
    <x v="0"/>
    <m/>
    <m/>
    <x v="0"/>
    <m/>
    <x v="8"/>
    <m/>
    <x v="38"/>
    <m/>
    <m/>
    <m/>
    <m/>
    <n v="0"/>
    <n v="0"/>
    <m/>
    <n v="0"/>
    <n v="0"/>
    <n v="0"/>
    <n v="1063000"/>
    <n v="-1063000"/>
    <n v="0"/>
    <n v="0"/>
    <n v="0"/>
    <n v="0"/>
    <n v="0"/>
    <n v="0"/>
    <n v="0"/>
    <n v="0"/>
    <n v="0"/>
    <n v="0"/>
    <n v="-1063000"/>
    <m/>
    <s v="Changed Corp H3 from Future Non-Strategic Initiatives to Project Initiation Requests."/>
    <s v="N"/>
    <n v="0"/>
  </r>
  <r>
    <x v="2"/>
    <s v="IT"/>
    <m/>
    <m/>
    <m/>
    <m/>
    <m/>
    <m/>
    <s v="PowerSim Replacement"/>
    <x v="1037"/>
    <x v="1"/>
    <m/>
    <m/>
    <x v="0"/>
    <m/>
    <m/>
    <x v="0"/>
    <m/>
    <x v="8"/>
    <m/>
    <x v="38"/>
    <m/>
    <m/>
    <m/>
    <m/>
    <n v="0"/>
    <n v="0"/>
    <m/>
    <n v="0"/>
    <n v="0"/>
    <n v="0"/>
    <n v="100000"/>
    <n v="-100000"/>
    <n v="0"/>
    <n v="683000"/>
    <n v="-683000"/>
    <n v="0"/>
    <n v="0"/>
    <n v="0"/>
    <n v="0"/>
    <n v="0"/>
    <n v="0"/>
    <n v="0"/>
    <n v="-783000"/>
    <m/>
    <s v="Changed Corp H3 from Future Non-Strategic Initiatives to Project Initiation Requests."/>
    <s v="N"/>
    <n v="0"/>
  </r>
  <r>
    <x v="2"/>
    <s v="IT"/>
    <m/>
    <m/>
    <m/>
    <m/>
    <m/>
    <m/>
    <s v="Project Portfolio Management Software Implementation"/>
    <x v="1038"/>
    <x v="1"/>
    <m/>
    <m/>
    <x v="0"/>
    <m/>
    <m/>
    <x v="0"/>
    <m/>
    <x v="8"/>
    <m/>
    <x v="38"/>
    <m/>
    <m/>
    <m/>
    <m/>
    <n v="0"/>
    <n v="0"/>
    <m/>
    <n v="0"/>
    <n v="0"/>
    <n v="0"/>
    <n v="100000"/>
    <n v="-100000"/>
    <n v="0"/>
    <n v="1553000"/>
    <n v="-1553000"/>
    <n v="0"/>
    <n v="0"/>
    <n v="0"/>
    <n v="0"/>
    <n v="0"/>
    <n v="0"/>
    <n v="0"/>
    <n v="-1653000"/>
    <m/>
    <s v="Changed Corp H3 from Future Non-Strategic Initiatives to Project Initiation Requests."/>
    <s v="N"/>
    <n v="0"/>
  </r>
  <r>
    <x v="2"/>
    <s v="IT"/>
    <m/>
    <m/>
    <m/>
    <m/>
    <m/>
    <m/>
    <s v="Proposal for Wireless Spectrum"/>
    <x v="1039"/>
    <x v="1"/>
    <m/>
    <m/>
    <x v="0"/>
    <m/>
    <m/>
    <x v="0"/>
    <m/>
    <x v="8"/>
    <m/>
    <x v="38"/>
    <m/>
    <m/>
    <m/>
    <m/>
    <n v="0"/>
    <n v="0"/>
    <m/>
    <n v="0"/>
    <n v="0"/>
    <n v="0"/>
    <n v="9958000"/>
    <n v="-9958000"/>
    <n v="0"/>
    <n v="1439000"/>
    <n v="-1439000"/>
    <n v="0"/>
    <n v="689062.5"/>
    <n v="-689062.5"/>
    <n v="0"/>
    <n v="689062.5"/>
    <n v="-689062.5"/>
    <n v="0"/>
    <n v="-12775125"/>
    <m/>
    <s v="Changed Corp H3 from Future Non-Strategic Initiatives to Project Initiation Requests."/>
    <s v="N"/>
    <n v="0"/>
  </r>
  <r>
    <x v="2"/>
    <s v="IT"/>
    <m/>
    <m/>
    <m/>
    <m/>
    <m/>
    <m/>
    <s v="UI Enhancements"/>
    <x v="1040"/>
    <x v="1"/>
    <m/>
    <m/>
    <x v="0"/>
    <m/>
    <m/>
    <x v="0"/>
    <m/>
    <x v="8"/>
    <m/>
    <x v="38"/>
    <m/>
    <m/>
    <m/>
    <m/>
    <n v="0"/>
    <n v="0"/>
    <m/>
    <n v="0"/>
    <n v="0"/>
    <n v="0"/>
    <n v="250000"/>
    <n v="-250000"/>
    <n v="0"/>
    <n v="0"/>
    <n v="0"/>
    <n v="0"/>
    <n v="0"/>
    <n v="0"/>
    <n v="0"/>
    <n v="0"/>
    <n v="0"/>
    <n v="0"/>
    <n v="-250000"/>
    <m/>
    <s v="Changed Corp H3 from Future Non-Strategic Initiatives to Project Initiation Requests."/>
    <s v="N"/>
    <n v="0"/>
  </r>
  <r>
    <x v="2"/>
    <s v="IT"/>
    <m/>
    <m/>
    <m/>
    <m/>
    <m/>
    <m/>
    <s v="EMS Upgrade"/>
    <x v="1041"/>
    <x v="1"/>
    <m/>
    <m/>
    <x v="0"/>
    <m/>
    <m/>
    <x v="0"/>
    <m/>
    <x v="8"/>
    <m/>
    <x v="38"/>
    <m/>
    <m/>
    <m/>
    <m/>
    <n v="0"/>
    <n v="0"/>
    <m/>
    <n v="0"/>
    <n v="0"/>
    <n v="0"/>
    <n v="9500000"/>
    <n v="-9500000"/>
    <n v="0"/>
    <n v="500000"/>
    <n v="-500000"/>
    <n v="0"/>
    <n v="0"/>
    <n v="0"/>
    <n v="0"/>
    <n v="0"/>
    <n v="0"/>
    <n v="0"/>
    <n v="-10000000"/>
    <m/>
    <s v="Changed Corp H3 from Future Non-Strategic Initiatives to Project Initiation Requests."/>
    <s v="N"/>
    <n v="0"/>
  </r>
  <r>
    <x v="2"/>
    <s v="IT"/>
    <s v="F.10015"/>
    <s v="CAP-OPERATIONAL APPLICATIONS"/>
    <s v="F.10015.06"/>
    <s v="SAP"/>
    <s v="F.10015.06.14"/>
    <s v="SAP CHARM"/>
    <s v="F.10015.06.14.01"/>
    <x v="1042"/>
    <x v="0"/>
    <m/>
    <m/>
    <x v="0"/>
    <m/>
    <m/>
    <x v="0"/>
    <m/>
    <x v="8"/>
    <m/>
    <x v="39"/>
    <m/>
    <m/>
    <m/>
    <m/>
    <n v="0"/>
    <n v="0"/>
    <m/>
    <n v="399791.67"/>
    <n v="-399791.67"/>
    <n v="0"/>
    <n v="0"/>
    <n v="0"/>
    <n v="0"/>
    <n v="0"/>
    <n v="0"/>
    <n v="0"/>
    <n v="0"/>
    <n v="0"/>
    <n v="0"/>
    <n v="0"/>
    <n v="0"/>
    <n v="0"/>
    <n v="-399791.67"/>
    <m/>
    <m/>
    <s v="N"/>
    <n v="0"/>
  </r>
  <r>
    <x v="2"/>
    <s v="IT"/>
    <s v="F.10017"/>
    <s v="CAP-OPERATIONAL INFRASTRUCTURE"/>
    <s v="F.10017.13"/>
    <s v="VOICE"/>
    <s v="F.10017.13.03"/>
    <s v="Access Center Technology Refresh"/>
    <s v="F.10017.13.03.02"/>
    <x v="1043"/>
    <x v="0"/>
    <m/>
    <m/>
    <x v="0"/>
    <m/>
    <m/>
    <x v="0"/>
    <m/>
    <x v="8"/>
    <m/>
    <x v="39"/>
    <m/>
    <m/>
    <m/>
    <m/>
    <n v="0"/>
    <n v="0"/>
    <m/>
    <n v="79940.040000000008"/>
    <n v="-79940.040000000008"/>
    <n v="0"/>
    <n v="0"/>
    <n v="0"/>
    <n v="0"/>
    <n v="0"/>
    <n v="0"/>
    <n v="0"/>
    <n v="0"/>
    <n v="0"/>
    <n v="0"/>
    <n v="0"/>
    <n v="0"/>
    <n v="0"/>
    <n v="-79940.040000000008"/>
    <m/>
    <s v="Why was this WBS created?"/>
    <s v="N"/>
    <n v="0"/>
  </r>
  <r>
    <x v="3"/>
    <s v="Energy Operations"/>
    <s v="K.TBD"/>
    <s v="TBD"/>
    <s v="K.TBD"/>
    <s v="TBD"/>
    <s v="K.TBD"/>
    <s v="TBD"/>
    <s v="K.10012.01.04.02"/>
    <x v="1044"/>
    <x v="0"/>
    <s v="TBD"/>
    <s v="TBD"/>
    <x v="0"/>
    <s v="N/A"/>
    <m/>
    <x v="1"/>
    <m/>
    <x v="10"/>
    <m/>
    <x v="56"/>
    <m/>
    <m/>
    <m/>
    <m/>
    <n v="0"/>
    <n v="0"/>
    <m/>
    <n v="77579.06"/>
    <n v="-77579.06"/>
    <n v="0"/>
    <n v="0"/>
    <n v="0"/>
    <n v="0"/>
    <n v="0"/>
    <n v="0"/>
    <n v="0"/>
    <n v="0"/>
    <n v="0"/>
    <n v="0"/>
    <n v="0"/>
    <n v="0"/>
    <n v="0"/>
    <n v="-77579.06"/>
    <m/>
    <s v="Why was this WBS created?"/>
    <s v="Y"/>
    <n v="0"/>
  </r>
  <r>
    <x v="3"/>
    <s v="Energy Operations"/>
    <s v="K.TBD"/>
    <s v="TBD"/>
    <s v="K.TBD"/>
    <s v="TBD"/>
    <s v="K.TBD"/>
    <s v="FREDONIA"/>
    <s v="K.10034.01.01.01"/>
    <x v="1045"/>
    <x v="0"/>
    <s v="TBD"/>
    <s v="TBD"/>
    <x v="0"/>
    <s v="N/A"/>
    <m/>
    <x v="0"/>
    <m/>
    <x v="6"/>
    <m/>
    <x v="17"/>
    <m/>
    <m/>
    <m/>
    <m/>
    <n v="0"/>
    <n v="0"/>
    <m/>
    <n v="1132047"/>
    <n v="-1132047"/>
    <n v="0"/>
    <n v="0"/>
    <n v="0"/>
    <n v="0"/>
    <n v="0"/>
    <n v="0"/>
    <n v="0"/>
    <n v="0"/>
    <n v="0"/>
    <n v="0"/>
    <n v="0"/>
    <n v="0"/>
    <n v="0"/>
    <n v="-1132047"/>
    <m/>
    <s v="New Simple Cycle WBS."/>
    <s v="N"/>
    <n v="0"/>
  </r>
  <r>
    <x v="3"/>
    <s v="Energy Operations"/>
    <s v="K.10034"/>
    <s v="CAP-GENERATION SIMPLE CYCLE"/>
    <s v="K.10034.01"/>
    <s v="SIMPLE CYCLE GEN"/>
    <s v="K.10034.01.01"/>
    <s v="FREDONIA"/>
    <s v="K.10034.01.01.02"/>
    <x v="1046"/>
    <x v="0"/>
    <s v="TBD"/>
    <s v="TBD"/>
    <x v="0"/>
    <s v="N/A"/>
    <m/>
    <x v="0"/>
    <m/>
    <x v="6"/>
    <m/>
    <x v="17"/>
    <m/>
    <m/>
    <m/>
    <m/>
    <n v="0"/>
    <n v="0"/>
    <m/>
    <n v="21704.43"/>
    <n v="-21704.43"/>
    <n v="0"/>
    <n v="0"/>
    <n v="0"/>
    <n v="0"/>
    <n v="0"/>
    <n v="0"/>
    <n v="0"/>
    <n v="0"/>
    <n v="0"/>
    <n v="0"/>
    <n v="0"/>
    <n v="0"/>
    <n v="0"/>
    <n v="-21704.43"/>
    <m/>
    <s v="Added WBS 8-9-17"/>
    <s v="N"/>
    <n v="0"/>
  </r>
  <r>
    <x v="3"/>
    <s v="Energy Operations"/>
    <s v="K.TBD"/>
    <s v="TBD"/>
    <s v="K.TBD"/>
    <s v="TBD"/>
    <s v="K.TBD"/>
    <s v="TBD"/>
    <s v="K.10034.01.02.01"/>
    <x v="1047"/>
    <x v="0"/>
    <s v="TBD"/>
    <s v="TBD"/>
    <x v="0"/>
    <s v="N/A"/>
    <m/>
    <x v="0"/>
    <m/>
    <x v="6"/>
    <m/>
    <x v="52"/>
    <m/>
    <m/>
    <m/>
    <m/>
    <n v="0"/>
    <n v="0"/>
    <m/>
    <n v="0"/>
    <n v="0"/>
    <n v="0"/>
    <n v="0"/>
    <n v="0"/>
    <n v="0"/>
    <n v="0"/>
    <n v="0"/>
    <n v="0"/>
    <n v="0"/>
    <n v="0"/>
    <n v="0"/>
    <n v="0"/>
    <n v="0"/>
    <n v="0"/>
    <n v="0"/>
    <m/>
    <s v="New Simple Cycle WBS."/>
    <s v="N"/>
    <n v="0"/>
  </r>
  <r>
    <x v="3"/>
    <s v="Energy Operations"/>
    <s v="K.TBD"/>
    <s v="TBD"/>
    <s v="K.TBD"/>
    <s v="TBD"/>
    <s v="K.TBD"/>
    <s v="TBD"/>
    <s v="K.10034.01.02.02"/>
    <x v="1048"/>
    <x v="0"/>
    <s v="TBD"/>
    <s v="TBD"/>
    <x v="0"/>
    <s v="N/A"/>
    <m/>
    <x v="0"/>
    <m/>
    <x v="6"/>
    <m/>
    <x v="52"/>
    <m/>
    <m/>
    <m/>
    <m/>
    <n v="0"/>
    <n v="0"/>
    <m/>
    <n v="0"/>
    <n v="0"/>
    <n v="0"/>
    <n v="0"/>
    <n v="0"/>
    <n v="0"/>
    <n v="0"/>
    <n v="0"/>
    <n v="0"/>
    <n v="0"/>
    <n v="0"/>
    <n v="0"/>
    <n v="0"/>
    <n v="0"/>
    <n v="0"/>
    <n v="0"/>
    <m/>
    <s v="New Simple Cycle WBS."/>
    <s v="N"/>
    <n v="0"/>
  </r>
  <r>
    <x v="3"/>
    <s v="Energy Operations"/>
    <s v="K.TBD"/>
    <s v="TBD"/>
    <s v="K.TBD"/>
    <s v="TBD"/>
    <s v="K.TBD"/>
    <s v="TBD"/>
    <s v="K.10034.01.02.03"/>
    <x v="1049"/>
    <x v="0"/>
    <s v="TBD"/>
    <s v="TBD"/>
    <x v="0"/>
    <s v="N/A"/>
    <m/>
    <x v="0"/>
    <m/>
    <x v="6"/>
    <m/>
    <x v="52"/>
    <m/>
    <m/>
    <m/>
    <m/>
    <n v="0"/>
    <n v="0"/>
    <m/>
    <n v="787827.36900000006"/>
    <n v="-787827.36900000006"/>
    <n v="0"/>
    <n v="0"/>
    <n v="0"/>
    <n v="0"/>
    <n v="0"/>
    <n v="0"/>
    <n v="0"/>
    <n v="0"/>
    <n v="0"/>
    <n v="0"/>
    <n v="0"/>
    <n v="0"/>
    <n v="0"/>
    <n v="-787827.36900000006"/>
    <m/>
    <s v="New Simple Cycle WBS."/>
    <s v="N"/>
    <n v="0"/>
  </r>
  <r>
    <x v="3"/>
    <s v="Energy Operations"/>
    <s v="K.10034"/>
    <s v="CAP-GENERATION SIMPLE CYCLE"/>
    <s v="K.10034.01"/>
    <s v="SIMPLE CYCLE GEN"/>
    <s v="K.10034.01.02"/>
    <s v="FREDRICKSON"/>
    <s v="K.10034.01.02.04"/>
    <x v="1050"/>
    <x v="0"/>
    <s v="TBD"/>
    <s v="TBD"/>
    <x v="0"/>
    <s v="N/A"/>
    <m/>
    <x v="0"/>
    <m/>
    <x v="6"/>
    <m/>
    <x v="52"/>
    <m/>
    <m/>
    <m/>
    <m/>
    <n v="0"/>
    <n v="0"/>
    <m/>
    <n v="28080.15"/>
    <n v="-28080.15"/>
    <n v="0"/>
    <n v="0"/>
    <n v="0"/>
    <n v="0"/>
    <n v="0"/>
    <n v="0"/>
    <n v="0"/>
    <n v="0"/>
    <n v="0"/>
    <n v="0"/>
    <n v="0"/>
    <n v="0"/>
    <n v="0"/>
    <n v="-28080.15"/>
    <m/>
    <s v="Added WBS 8-9-17"/>
    <s v="N"/>
    <n v="0"/>
  </r>
  <r>
    <x v="3"/>
    <s v="Energy Operations"/>
    <s v="K.TBD"/>
    <s v="TBD"/>
    <s v="K.TBD"/>
    <s v="TBD"/>
    <s v="K.TBD"/>
    <s v="TBD"/>
    <s v="K.10034.01.03.01"/>
    <x v="1051"/>
    <x v="0"/>
    <s v="TBD"/>
    <s v="TBD"/>
    <x v="0"/>
    <s v="N/A"/>
    <m/>
    <x v="0"/>
    <m/>
    <x v="6"/>
    <m/>
    <x v="65"/>
    <m/>
    <m/>
    <m/>
    <m/>
    <n v="0"/>
    <n v="0"/>
    <m/>
    <n v="0"/>
    <n v="0"/>
    <n v="0"/>
    <n v="75000"/>
    <n v="-75000"/>
    <n v="0"/>
    <n v="0"/>
    <n v="0"/>
    <n v="0"/>
    <n v="0"/>
    <n v="0"/>
    <n v="0"/>
    <n v="0"/>
    <n v="0"/>
    <n v="0"/>
    <n v="-75000"/>
    <m/>
    <s v="New Simple Cycle WBS."/>
    <s v="N"/>
    <n v="0"/>
  </r>
  <r>
    <x v="3"/>
    <s v="Energy Operations"/>
    <s v="K.10034"/>
    <s v="CAP-GENERATION SIMPLE CYCLE"/>
    <s v="K.10034.01"/>
    <s v="SIMPLE CYCLE GEN"/>
    <s v="K.10034.01.03"/>
    <s v="WHITEHORN"/>
    <s v="K.10034.01.03.02"/>
    <x v="1052"/>
    <x v="0"/>
    <s v="TBD"/>
    <s v="TBD"/>
    <x v="0"/>
    <s v="N/A"/>
    <m/>
    <x v="0"/>
    <m/>
    <x v="6"/>
    <m/>
    <x v="65"/>
    <m/>
    <m/>
    <m/>
    <m/>
    <n v="0"/>
    <n v="0"/>
    <m/>
    <n v="18994.400000000001"/>
    <n v="-18994.400000000001"/>
    <n v="0"/>
    <n v="0"/>
    <n v="0"/>
    <n v="0"/>
    <n v="0"/>
    <n v="0"/>
    <n v="0"/>
    <n v="0"/>
    <n v="0"/>
    <n v="0"/>
    <n v="0"/>
    <n v="0"/>
    <n v="0"/>
    <n v="-18994.400000000001"/>
    <m/>
    <s v="Added WBS 8-9-17"/>
    <s v="N"/>
    <n v="0"/>
  </r>
  <r>
    <x v="0"/>
    <s v="Operations"/>
    <s v="R.10008"/>
    <s v="CAP-ELECTRIC RELOCATIONS/CONVERSIONS"/>
    <s v="R.10008.03"/>
    <s v="PI-DRIVEN ELEC RELOCATIONS/CONVERSIONS"/>
    <s v="R.10008.03.01"/>
    <s v="PI-DRIVEN ELEC RELOCATIONS/CONVERSIONS"/>
    <s v="R.10008.03.01.13"/>
    <x v="1053"/>
    <x v="0"/>
    <m/>
    <m/>
    <x v="0"/>
    <m/>
    <m/>
    <x v="0"/>
    <m/>
    <x v="0"/>
    <m/>
    <x v="70"/>
    <m/>
    <m/>
    <m/>
    <m/>
    <n v="0"/>
    <n v="0"/>
    <m/>
    <n v="176.67"/>
    <n v="-176.67"/>
    <n v="0"/>
    <n v="0"/>
    <n v="0"/>
    <n v="0"/>
    <n v="0"/>
    <n v="0"/>
    <n v="0"/>
    <n v="0"/>
    <n v="0"/>
    <n v="0"/>
    <n v="0"/>
    <n v="0"/>
    <n v="0"/>
    <n v="-176.67"/>
    <m/>
    <m/>
    <s v="N"/>
    <n v="0"/>
  </r>
  <r>
    <x v="3"/>
    <s v="Energy Operations"/>
    <s v="K.TBD"/>
    <s v="TBD"/>
    <s v="K.10033"/>
    <s v="TBD"/>
    <s v="K.TBD"/>
    <s v="TBD"/>
    <s v="K.10033.01.01.01"/>
    <x v="1054"/>
    <x v="1"/>
    <s v="TBD"/>
    <s v="TBD"/>
    <x v="0"/>
    <s v="N/A"/>
    <m/>
    <x v="0"/>
    <m/>
    <x v="6"/>
    <m/>
    <x v="60"/>
    <m/>
    <s v="Compliance"/>
    <m/>
    <s v="Compliance"/>
    <n v="0"/>
    <n v="0"/>
    <m/>
    <n v="4065.13"/>
    <n v="-4065.13"/>
    <n v="0"/>
    <n v="0"/>
    <n v="0"/>
    <n v="0"/>
    <n v="0"/>
    <n v="0"/>
    <n v="0"/>
    <n v="0"/>
    <n v="0"/>
    <n v="0"/>
    <n v="0"/>
    <n v="0"/>
    <n v="0"/>
    <n v="-4065.13"/>
    <m/>
    <s v="See email from Tom Flynn."/>
    <s v="N"/>
    <n v="0"/>
  </r>
  <r>
    <x v="2"/>
    <s v="IT"/>
    <s v="F.10007"/>
    <s v="CAP-FUTURE PROJECT FUNDING CSA"/>
    <s v="F.10007.02"/>
    <s v="IT Operational Projects"/>
    <s v="F.10007.02.01"/>
    <s v="IT Operational Projects"/>
    <s v="F.10007.02.01.02"/>
    <x v="1055"/>
    <x v="0"/>
    <m/>
    <m/>
    <x v="0"/>
    <m/>
    <m/>
    <x v="0"/>
    <m/>
    <x v="8"/>
    <m/>
    <x v="39"/>
    <m/>
    <m/>
    <m/>
    <m/>
    <n v="0"/>
    <n v="0"/>
    <m/>
    <n v="2219330"/>
    <n v="-2219330"/>
    <n v="0"/>
    <n v="0"/>
    <n v="0"/>
    <n v="0"/>
    <n v="0"/>
    <n v="0"/>
    <n v="0"/>
    <n v="0"/>
    <n v="0"/>
    <n v="0"/>
    <n v="0"/>
    <n v="0"/>
    <n v="0"/>
    <n v="-2219330"/>
    <m/>
    <m/>
    <s v="N"/>
    <n v="0"/>
  </r>
  <r>
    <x v="3"/>
    <s v="Energy Operations"/>
    <s v="K.TBD"/>
    <s v="TBD"/>
    <s v="K.TBD"/>
    <s v="BAKER PROJECTS"/>
    <s v="K.TBD"/>
    <s v="LOWER BAKER"/>
    <s v="Construct Equipment Storage Bldg"/>
    <x v="1056"/>
    <x v="1"/>
    <s v="TBD"/>
    <s v="TBD"/>
    <x v="0"/>
    <s v="N/A"/>
    <s v="1CORP20000"/>
    <x v="0"/>
    <s v="2CORP70000"/>
    <x v="6"/>
    <s v="3CORP72000"/>
    <x v="42"/>
    <m/>
    <m/>
    <m/>
    <m/>
    <n v="0"/>
    <n v="0"/>
    <m/>
    <n v="0"/>
    <n v="0"/>
    <n v="0"/>
    <n v="0"/>
    <n v="0"/>
    <n v="0"/>
    <n v="3171900"/>
    <n v="-3171900"/>
    <n v="0"/>
    <n v="0"/>
    <n v="0"/>
    <n v="0"/>
    <n v="0"/>
    <n v="0"/>
    <n v="0"/>
    <n v="-3171900"/>
    <m/>
    <m/>
    <s v="N"/>
    <n v="0"/>
  </r>
  <r>
    <x v="3"/>
    <s v="Energy Operations"/>
    <s v="K.TBD"/>
    <s v="TBD"/>
    <s v="K.TBD"/>
    <s v="BAKER PROJECTS"/>
    <s v="K.TBD"/>
    <s v="UPPER BAKER"/>
    <s v="UB Hatchery Expansion"/>
    <x v="1057"/>
    <x v="1"/>
    <s v="TBD"/>
    <s v="TBD"/>
    <x v="0"/>
    <s v="N/A"/>
    <s v="1CORP20000"/>
    <x v="0"/>
    <s v="2CORP70000"/>
    <x v="6"/>
    <s v="3CORP72500"/>
    <x v="43"/>
    <m/>
    <m/>
    <m/>
    <m/>
    <n v="0"/>
    <n v="0"/>
    <m/>
    <n v="0"/>
    <n v="0"/>
    <n v="0"/>
    <n v="0"/>
    <n v="0"/>
    <n v="0"/>
    <n v="0"/>
    <n v="0"/>
    <n v="0"/>
    <n v="0"/>
    <n v="0"/>
    <n v="0"/>
    <n v="4000000"/>
    <n v="-4000000"/>
    <n v="0"/>
    <n v="-4000000"/>
    <m/>
    <m/>
    <s v="N"/>
    <n v="0"/>
  </r>
  <r>
    <x v="3"/>
    <s v="Energy Operations"/>
    <s v="K.TBD"/>
    <s v="TBD"/>
    <s v="K.TBD"/>
    <s v="BAKER PROJECTS"/>
    <s v="K.TBD"/>
    <s v="UPPER BAKER"/>
    <s v="Upgrade to System 1 vibration monitoring."/>
    <x v="1058"/>
    <x v="1"/>
    <s v="TBD"/>
    <s v="TBD"/>
    <x v="0"/>
    <s v="N/A"/>
    <s v="1CORP20000"/>
    <x v="0"/>
    <s v="2CORP70000"/>
    <x v="6"/>
    <s v="3CORP72500"/>
    <x v="43"/>
    <m/>
    <m/>
    <m/>
    <m/>
    <n v="0"/>
    <n v="0"/>
    <m/>
    <n v="0"/>
    <n v="0"/>
    <n v="0"/>
    <n v="0"/>
    <n v="0"/>
    <n v="0"/>
    <n v="0"/>
    <n v="0"/>
    <n v="0"/>
    <n v="0"/>
    <n v="0"/>
    <n v="0"/>
    <n v="250000"/>
    <n v="-250000"/>
    <n v="0"/>
    <n v="-250000"/>
    <m/>
    <m/>
    <s v="N"/>
    <n v="0"/>
  </r>
  <r>
    <x v="3"/>
    <s v="Energy Operations"/>
    <s v="K.TBD"/>
    <s v="TBD"/>
    <s v="K.TBD"/>
    <s v="BAKER PROJECTS"/>
    <s v="K.TBD"/>
    <s v="UPPER BAKER"/>
    <s v="Replace FSC Guide Net"/>
    <x v="1059"/>
    <x v="1"/>
    <s v="TBD"/>
    <s v="TBD"/>
    <x v="0"/>
    <s v="N/A"/>
    <s v="1CORP20000"/>
    <x v="0"/>
    <s v="2CORP70000"/>
    <x v="6"/>
    <s v="3CORP72500"/>
    <x v="43"/>
    <m/>
    <m/>
    <m/>
    <m/>
    <n v="0"/>
    <n v="0"/>
    <m/>
    <n v="0"/>
    <n v="0"/>
    <n v="0"/>
    <n v="0"/>
    <n v="0"/>
    <n v="0"/>
    <n v="0"/>
    <n v="0"/>
    <n v="0"/>
    <n v="4200000"/>
    <n v="-4200000"/>
    <n v="0"/>
    <n v="0"/>
    <n v="0"/>
    <n v="0"/>
    <n v="-4200000"/>
    <m/>
    <m/>
    <s v="N"/>
    <n v="0"/>
  </r>
  <r>
    <x v="3"/>
    <s v="Energy Operations"/>
    <s v="K.TBD"/>
    <s v="TBD"/>
    <s v="K.TBD"/>
    <s v="BAKER PROJECTS"/>
    <s v="K.TBD"/>
    <s v="UPPER BAKER"/>
    <s v="Construct new shop and vehicle storage facilities"/>
    <x v="1060"/>
    <x v="1"/>
    <s v="TBD"/>
    <s v="TBD"/>
    <x v="0"/>
    <s v="N/A"/>
    <s v="1CORP20000"/>
    <x v="0"/>
    <s v="2CORP70000"/>
    <x v="6"/>
    <s v="3CORP72500"/>
    <x v="43"/>
    <m/>
    <m/>
    <m/>
    <m/>
    <n v="0"/>
    <n v="0"/>
    <m/>
    <n v="0"/>
    <n v="0"/>
    <n v="0"/>
    <n v="0"/>
    <n v="0"/>
    <n v="0"/>
    <n v="0"/>
    <n v="0"/>
    <n v="0"/>
    <n v="0"/>
    <n v="0"/>
    <n v="0"/>
    <n v="2400000"/>
    <n v="-2400000"/>
    <n v="0"/>
    <n v="-2400000"/>
    <m/>
    <m/>
    <s v="N"/>
    <n v="0"/>
  </r>
  <r>
    <x v="3"/>
    <s v="Energy Operations"/>
    <s v="K.TBD"/>
    <s v="TBD"/>
    <s v="K.TBD"/>
    <s v="Encogen Projects"/>
    <s v="K.TBD"/>
    <s v="Encogen"/>
    <s v="Unit 1 SCR Replacement"/>
    <x v="1061"/>
    <x v="1"/>
    <s v="TBD"/>
    <s v="TBD"/>
    <x v="0"/>
    <s v="N/A"/>
    <s v="1CORP20000"/>
    <x v="0"/>
    <s v="2CORP70000"/>
    <x v="6"/>
    <s v="3CORP74000"/>
    <x v="49"/>
    <m/>
    <m/>
    <m/>
    <m/>
    <n v="0"/>
    <n v="0"/>
    <m/>
    <n v="0"/>
    <n v="0"/>
    <n v="0"/>
    <n v="1600000"/>
    <n v="-1600000"/>
    <n v="0"/>
    <n v="0"/>
    <n v="0"/>
    <n v="0"/>
    <n v="0"/>
    <n v="0"/>
    <n v="0"/>
    <n v="0"/>
    <n v="0"/>
    <n v="0"/>
    <n v="-1600000"/>
    <m/>
    <m/>
    <s v="N"/>
    <n v="0"/>
  </r>
  <r>
    <x v="3"/>
    <s v="Energy Operations"/>
    <s v="K.TBD"/>
    <s v="TBD"/>
    <s v="K.TBD"/>
    <s v="Encogen Projects"/>
    <s v="K.TBD"/>
    <s v="Encogen"/>
    <s v="Unit 2 SCR Replacement"/>
    <x v="1062"/>
    <x v="1"/>
    <s v="TBD"/>
    <s v="TBD"/>
    <x v="0"/>
    <s v="N/A"/>
    <s v="1CORP20000"/>
    <x v="0"/>
    <s v="2CORP70000"/>
    <x v="6"/>
    <s v="3CORP74000"/>
    <x v="49"/>
    <m/>
    <m/>
    <m/>
    <m/>
    <n v="0"/>
    <n v="0"/>
    <m/>
    <n v="0"/>
    <n v="0"/>
    <n v="0"/>
    <n v="1600000"/>
    <n v="-1600000"/>
    <n v="0"/>
    <n v="0"/>
    <n v="0"/>
    <n v="0"/>
    <n v="0"/>
    <n v="0"/>
    <n v="0"/>
    <n v="0"/>
    <n v="0"/>
    <n v="0"/>
    <n v="-1600000"/>
    <m/>
    <m/>
    <s v="N"/>
    <n v="0"/>
  </r>
  <r>
    <x v="3"/>
    <s v="Energy Operations"/>
    <s v="K.TBD"/>
    <s v="TBD"/>
    <s v="K.TBD"/>
    <s v="Encogen Projects"/>
    <s v="K.TBD"/>
    <s v="Encogen"/>
    <s v="Unit 3 SCR Replacement"/>
    <x v="1063"/>
    <x v="1"/>
    <s v="TBD"/>
    <s v="TBD"/>
    <x v="0"/>
    <s v="N/A"/>
    <s v="1CORP20000"/>
    <x v="0"/>
    <s v="2CORP70000"/>
    <x v="6"/>
    <s v="3CORP74000"/>
    <x v="49"/>
    <m/>
    <m/>
    <m/>
    <m/>
    <n v="0"/>
    <n v="0"/>
    <m/>
    <n v="0"/>
    <n v="0"/>
    <n v="0"/>
    <n v="1600000"/>
    <n v="-1600000"/>
    <n v="0"/>
    <n v="0"/>
    <n v="0"/>
    <n v="0"/>
    <n v="0"/>
    <n v="0"/>
    <n v="0"/>
    <n v="0"/>
    <n v="0"/>
    <n v="0"/>
    <n v="-1600000"/>
    <m/>
    <m/>
    <s v="N"/>
    <n v="0"/>
  </r>
  <r>
    <x v="3"/>
    <s v="Energy Operations"/>
    <s v="K.TBD"/>
    <s v="TBD"/>
    <s v="K.TBD"/>
    <s v="Encogen Projects"/>
    <s v="K.TBD"/>
    <s v="Encogen"/>
    <s v="Pre-action foam system on STG"/>
    <x v="1064"/>
    <x v="1"/>
    <s v="TBD"/>
    <s v="TBD"/>
    <x v="0"/>
    <s v="N/A"/>
    <s v="1CORP20000"/>
    <x v="0"/>
    <s v="2CORP70000"/>
    <x v="6"/>
    <s v="3CORP74000"/>
    <x v="49"/>
    <m/>
    <m/>
    <m/>
    <m/>
    <n v="0"/>
    <n v="0"/>
    <m/>
    <n v="0"/>
    <n v="0"/>
    <n v="0"/>
    <n v="0"/>
    <n v="0"/>
    <n v="0"/>
    <n v="425000"/>
    <n v="-425000"/>
    <n v="0"/>
    <n v="0"/>
    <n v="0"/>
    <n v="0"/>
    <n v="0"/>
    <n v="0"/>
    <n v="0"/>
    <n v="-425000"/>
    <m/>
    <m/>
    <s v="N"/>
    <n v="0"/>
  </r>
  <r>
    <x v="3"/>
    <s v="Energy Operations"/>
    <s v="K.TBD"/>
    <s v="TBD"/>
    <s v="K.TBD"/>
    <s v="Encogen Projects"/>
    <s v="K.TBD"/>
    <s v="Encogen"/>
    <s v="Sample Panels"/>
    <x v="1065"/>
    <x v="1"/>
    <s v="TBD"/>
    <s v="TBD"/>
    <x v="0"/>
    <s v="N/A"/>
    <s v="1CORP20000"/>
    <x v="0"/>
    <s v="2CORP70000"/>
    <x v="6"/>
    <s v="3CORP74000"/>
    <x v="49"/>
    <m/>
    <m/>
    <m/>
    <m/>
    <n v="0"/>
    <n v="0"/>
    <m/>
    <n v="0"/>
    <n v="0"/>
    <n v="0"/>
    <n v="0"/>
    <n v="0"/>
    <n v="0"/>
    <n v="0"/>
    <n v="0"/>
    <n v="0"/>
    <n v="90000"/>
    <n v="-90000"/>
    <n v="0"/>
    <n v="0"/>
    <n v="0"/>
    <n v="0"/>
    <n v="-90000"/>
    <m/>
    <m/>
    <s v="N"/>
    <n v="0"/>
  </r>
  <r>
    <x v="3"/>
    <s v="Energy Operations"/>
    <s v="K.TBD"/>
    <s v="TBD"/>
    <s v="K.TBD"/>
    <s v="Encogen Projects"/>
    <s v="K.TBD"/>
    <s v="Encogen"/>
    <s v="Rebuild B Gas Compressor"/>
    <x v="1066"/>
    <x v="1"/>
    <s v="TBD"/>
    <s v="TBD"/>
    <x v="0"/>
    <s v="N/A"/>
    <s v="1CORP20000"/>
    <x v="0"/>
    <s v="2CORP70000"/>
    <x v="6"/>
    <s v="3CORP74000"/>
    <x v="49"/>
    <m/>
    <m/>
    <m/>
    <m/>
    <n v="0"/>
    <n v="0"/>
    <m/>
    <n v="0"/>
    <n v="0"/>
    <n v="0"/>
    <n v="0"/>
    <n v="0"/>
    <n v="0"/>
    <n v="0"/>
    <n v="0"/>
    <n v="0"/>
    <n v="0"/>
    <n v="0"/>
    <n v="0"/>
    <n v="170000"/>
    <n v="-170000"/>
    <n v="0"/>
    <n v="-170000"/>
    <m/>
    <m/>
    <s v="N"/>
    <n v="0"/>
  </r>
  <r>
    <x v="3"/>
    <s v="Energy Operations"/>
    <s v="K.TBD"/>
    <s v="TBD"/>
    <s v="K.TBD"/>
    <s v="Ferndale Projects"/>
    <s v="K.TBD"/>
    <s v="Ferndale"/>
    <s v="Repl/Upgrades HMI"/>
    <x v="1067"/>
    <x v="1"/>
    <s v="TBD"/>
    <s v="TBD"/>
    <x v="0"/>
    <s v="N/A"/>
    <s v="1CORP20000"/>
    <x v="0"/>
    <s v="2CORP70000"/>
    <x v="6"/>
    <s v="3CORP74500"/>
    <x v="50"/>
    <m/>
    <m/>
    <m/>
    <m/>
    <n v="0"/>
    <n v="0"/>
    <m/>
    <n v="0"/>
    <n v="0"/>
    <n v="0"/>
    <n v="200000"/>
    <n v="-200000"/>
    <n v="0"/>
    <n v="0"/>
    <n v="0"/>
    <n v="0"/>
    <n v="0"/>
    <n v="0"/>
    <n v="0"/>
    <n v="0"/>
    <n v="0"/>
    <n v="0"/>
    <n v="-200000"/>
    <m/>
    <m/>
    <s v="N"/>
    <n v="0"/>
  </r>
  <r>
    <x v="3"/>
    <s v="Energy Operations"/>
    <s v="K.TBD"/>
    <s v="TBD"/>
    <s v="K.TBD"/>
    <s v="FREDDY 1 OPERATIONAL"/>
    <s v="K.TBD"/>
    <s v="FREDDY 1"/>
    <s v="Install Security System"/>
    <x v="1068"/>
    <x v="1"/>
    <s v="TBD"/>
    <s v="TBD"/>
    <x v="0"/>
    <s v="N/A"/>
    <s v="1CORP20000"/>
    <x v="0"/>
    <s v="2CORP70000"/>
    <x v="6"/>
    <s v="3CORP75000"/>
    <x v="51"/>
    <m/>
    <m/>
    <m/>
    <m/>
    <n v="0"/>
    <n v="0"/>
    <m/>
    <n v="0"/>
    <n v="0"/>
    <n v="0"/>
    <n v="100000"/>
    <n v="-100000"/>
    <n v="0"/>
    <n v="0"/>
    <n v="0"/>
    <n v="0"/>
    <n v="0"/>
    <n v="0"/>
    <n v="0"/>
    <n v="0"/>
    <n v="0"/>
    <n v="0"/>
    <n v="-100000"/>
    <m/>
    <m/>
    <s v="N"/>
    <n v="0"/>
  </r>
  <r>
    <x v="3"/>
    <s v="Energy Operations"/>
    <s v="K.TBD"/>
    <s v="TBD"/>
    <s v="K.TBD"/>
    <s v="TBD"/>
    <s v="K.TBD"/>
    <s v="FREDONIA"/>
    <s v="Repl Exhaust Syst w/Stainless Steel"/>
    <x v="1069"/>
    <x v="1"/>
    <s v="TBD"/>
    <s v="TBD"/>
    <x v="0"/>
    <s v="N/A"/>
    <m/>
    <x v="0"/>
    <m/>
    <x v="6"/>
    <m/>
    <x v="17"/>
    <m/>
    <m/>
    <m/>
    <m/>
    <n v="0"/>
    <n v="0"/>
    <m/>
    <n v="0"/>
    <n v="0"/>
    <n v="0"/>
    <n v="1900000"/>
    <n v="-1900000"/>
    <n v="0"/>
    <n v="0"/>
    <n v="0"/>
    <n v="0"/>
    <n v="0"/>
    <n v="0"/>
    <n v="0"/>
    <n v="0"/>
    <n v="0"/>
    <n v="0"/>
    <n v="-1900000"/>
    <m/>
    <m/>
    <s v="N"/>
    <n v="0"/>
  </r>
  <r>
    <x v="3"/>
    <s v="Energy Operations"/>
    <s v="K.TBD"/>
    <s v="TBD"/>
    <s v="K.TBD"/>
    <s v="TBD"/>
    <s v="K.TBD"/>
    <s v="FREDONIA"/>
    <s v="Repl SCR Core Unitss #3 &amp;#4"/>
    <x v="1070"/>
    <x v="1"/>
    <s v="TBD"/>
    <s v="TBD"/>
    <x v="0"/>
    <s v="N/A"/>
    <m/>
    <x v="0"/>
    <m/>
    <x v="6"/>
    <m/>
    <x v="17"/>
    <m/>
    <m/>
    <m/>
    <m/>
    <n v="0"/>
    <n v="0"/>
    <m/>
    <n v="0"/>
    <n v="0"/>
    <n v="0"/>
    <n v="1192849"/>
    <n v="-1192849"/>
    <n v="0"/>
    <n v="0"/>
    <n v="0"/>
    <n v="0"/>
    <n v="0"/>
    <n v="0"/>
    <n v="0"/>
    <n v="0"/>
    <n v="0"/>
    <n v="0"/>
    <n v="-1192849"/>
    <m/>
    <m/>
    <s v="N"/>
    <n v="0"/>
  </r>
  <r>
    <x v="3"/>
    <s v="Energy Operations"/>
    <s v="K.TBD"/>
    <s v="TBD"/>
    <s v="K.TBD"/>
    <s v="TBD"/>
    <s v="K.TBD"/>
    <s v="FREDONIA"/>
    <s v="Repl Exciter Voltage Regulator/Relay Protection"/>
    <x v="1071"/>
    <x v="1"/>
    <s v="TBD"/>
    <s v="TBD"/>
    <x v="0"/>
    <s v="N/A"/>
    <m/>
    <x v="0"/>
    <m/>
    <x v="6"/>
    <m/>
    <x v="17"/>
    <m/>
    <m/>
    <m/>
    <m/>
    <n v="0"/>
    <n v="0"/>
    <m/>
    <n v="0"/>
    <n v="0"/>
    <n v="0"/>
    <n v="700000"/>
    <n v="-700000"/>
    <n v="0"/>
    <n v="0"/>
    <n v="0"/>
    <n v="0"/>
    <n v="0"/>
    <n v="0"/>
    <n v="0"/>
    <n v="0"/>
    <n v="0"/>
    <n v="0"/>
    <n v="-700000"/>
    <m/>
    <m/>
    <s v="N"/>
    <n v="0"/>
  </r>
  <r>
    <x v="3"/>
    <s v="Energy Operations"/>
    <s v="K.TBD"/>
    <s v="TBD"/>
    <s v="K.TBD"/>
    <s v="TBD"/>
    <s v="K.TBD"/>
    <s v="FREDONIA"/>
    <s v="Repl &amp; 3&amp;4 Pratt Control System"/>
    <x v="1072"/>
    <x v="1"/>
    <s v="TBD"/>
    <s v="TBD"/>
    <x v="0"/>
    <s v="N/A"/>
    <m/>
    <x v="0"/>
    <m/>
    <x v="6"/>
    <m/>
    <x v="17"/>
    <m/>
    <m/>
    <m/>
    <m/>
    <n v="0"/>
    <n v="0"/>
    <m/>
    <n v="0"/>
    <n v="0"/>
    <n v="0"/>
    <n v="0"/>
    <n v="0"/>
    <n v="0"/>
    <n v="0"/>
    <n v="0"/>
    <n v="0"/>
    <n v="500000"/>
    <n v="-500000"/>
    <n v="0"/>
    <n v="0"/>
    <n v="0"/>
    <n v="0"/>
    <n v="-500000"/>
    <m/>
    <m/>
    <s v="N"/>
    <n v="0"/>
  </r>
  <r>
    <x v="3"/>
    <s v="Energy Operations"/>
    <s v="K.TBD"/>
    <s v="TBD"/>
    <s v="K.TBD"/>
    <s v="GOLDENDALE PROJECTS"/>
    <s v="K.TBD"/>
    <s v="GOLDENDALE"/>
    <s v="Replace SCR"/>
    <x v="1073"/>
    <x v="1"/>
    <s v="TBD"/>
    <s v="TBD"/>
    <x v="0"/>
    <s v="N/A"/>
    <s v="1CORP20000"/>
    <x v="0"/>
    <s v="2CORP70000"/>
    <x v="6"/>
    <s v="3CORP76500"/>
    <x v="57"/>
    <m/>
    <m/>
    <m/>
    <m/>
    <n v="0"/>
    <n v="0"/>
    <m/>
    <n v="0"/>
    <n v="0"/>
    <n v="0"/>
    <n v="1680000"/>
    <n v="-1680000"/>
    <n v="0"/>
    <n v="0"/>
    <n v="0"/>
    <n v="0"/>
    <n v="1331275"/>
    <n v="-1331275"/>
    <n v="0"/>
    <n v="0"/>
    <n v="0"/>
    <n v="0"/>
    <n v="-3011275"/>
    <m/>
    <m/>
    <s v="N"/>
    <n v="0"/>
  </r>
  <r>
    <x v="3"/>
    <s v="Energy Operations"/>
    <s v="K.TBD"/>
    <s v="TBD"/>
    <s v="K.TBD"/>
    <s v="GOLDENDALE PROJECTS"/>
    <s v="K.TBD"/>
    <s v="GOLDENDALE"/>
    <s v="Install gas side air attemperation in the HRSG"/>
    <x v="1074"/>
    <x v="1"/>
    <s v="TBD"/>
    <s v="TBD"/>
    <x v="0"/>
    <s v="N/A"/>
    <s v="1CORP20000"/>
    <x v="0"/>
    <s v="2CORP70000"/>
    <x v="6"/>
    <s v="3CORP76500"/>
    <x v="57"/>
    <m/>
    <m/>
    <m/>
    <m/>
    <n v="0"/>
    <n v="0"/>
    <m/>
    <n v="0"/>
    <n v="0"/>
    <n v="0"/>
    <n v="0"/>
    <n v="0"/>
    <n v="0"/>
    <n v="1053113"/>
    <n v="-1053113"/>
    <n v="0"/>
    <n v="0"/>
    <n v="0"/>
    <n v="0"/>
    <n v="0"/>
    <n v="0"/>
    <n v="0"/>
    <n v="-1053113"/>
    <m/>
    <m/>
    <s v="N"/>
    <n v="0"/>
  </r>
  <r>
    <x v="3"/>
    <s v="Energy Operations"/>
    <s v="K.TBD"/>
    <s v="TBD"/>
    <s v="K.TBD"/>
    <s v="GOLDENDALE PROJECTS"/>
    <s v="K.TBD"/>
    <s v="GOLDENDALE"/>
    <s v="CTG Exciter Control System Upgrade"/>
    <x v="1075"/>
    <x v="1"/>
    <s v="TBD"/>
    <s v="TBD"/>
    <x v="0"/>
    <s v="N/A"/>
    <s v="1CORP20000"/>
    <x v="0"/>
    <s v="2CORP70000"/>
    <x v="6"/>
    <s v="3CORP76500"/>
    <x v="57"/>
    <m/>
    <m/>
    <m/>
    <m/>
    <n v="0"/>
    <n v="0"/>
    <m/>
    <n v="0"/>
    <n v="0"/>
    <n v="0"/>
    <n v="0"/>
    <n v="0"/>
    <n v="0"/>
    <n v="0"/>
    <n v="0"/>
    <n v="0"/>
    <n v="1130000"/>
    <n v="-1130000"/>
    <n v="0"/>
    <n v="0"/>
    <n v="0"/>
    <n v="0"/>
    <n v="-1130000"/>
    <m/>
    <m/>
    <s v="N"/>
    <n v="0"/>
  </r>
  <r>
    <x v="3"/>
    <s v="Energy Operations"/>
    <s v="K.TBD"/>
    <s v="TBD"/>
    <s v="K.TBD"/>
    <s v="GOLDENDALE PROJECTS"/>
    <s v="K.TBD"/>
    <s v="GOLDENDALE"/>
    <s v="Misc Cap"/>
    <x v="1076"/>
    <x v="1"/>
    <s v="TBD"/>
    <s v="TBD"/>
    <x v="0"/>
    <s v="N/A"/>
    <s v="1CORP20000"/>
    <x v="0"/>
    <s v="2CORP70000"/>
    <x v="6"/>
    <s v="3CORP76500"/>
    <x v="57"/>
    <m/>
    <m/>
    <m/>
    <m/>
    <n v="0"/>
    <n v="0"/>
    <m/>
    <n v="0"/>
    <n v="0"/>
    <n v="0"/>
    <n v="31000"/>
    <n v="-31000"/>
    <n v="0"/>
    <n v="117737"/>
    <n v="-117737"/>
    <n v="0"/>
    <n v="0"/>
    <n v="0"/>
    <n v="0"/>
    <n v="0"/>
    <n v="0"/>
    <n v="0"/>
    <n v="-148737"/>
    <m/>
    <m/>
    <s v="N"/>
    <n v="0"/>
  </r>
  <r>
    <x v="3"/>
    <s v="Energy Operations"/>
    <s v="K.TBD"/>
    <s v="TBD"/>
    <s v="K.TBD"/>
    <s v="GOLDENDALE PROJECTS"/>
    <s v="K.TBD"/>
    <s v="GOLDENDALE"/>
    <s v="Replace Digital Generator Portection Relay"/>
    <x v="1077"/>
    <x v="1"/>
    <s v="TBD"/>
    <s v="TBD"/>
    <x v="0"/>
    <s v="N/A"/>
    <s v="1CORP20000"/>
    <x v="0"/>
    <s v="2CORP70000"/>
    <x v="6"/>
    <s v="3CORP76500"/>
    <x v="57"/>
    <m/>
    <m/>
    <m/>
    <m/>
    <n v="0"/>
    <n v="0"/>
    <m/>
    <n v="0"/>
    <n v="0"/>
    <n v="0"/>
    <n v="300000"/>
    <n v="-300000"/>
    <n v="0"/>
    <n v="0"/>
    <n v="0"/>
    <n v="0"/>
    <n v="0"/>
    <n v="0"/>
    <n v="0"/>
    <n v="0"/>
    <n v="0"/>
    <n v="0"/>
    <n v="-300000"/>
    <m/>
    <m/>
    <s v="N"/>
    <n v="0"/>
  </r>
  <r>
    <x v="3"/>
    <s v="Energy Operations"/>
    <s v="K.TBD"/>
    <s v="TBD"/>
    <s v="K.TBD"/>
    <s v="GOLDENDALE PROJECTS"/>
    <s v="K.TBD"/>
    <s v="GOLDENDALE"/>
    <s v="Replace  Condensate Pump #1"/>
    <x v="1078"/>
    <x v="1"/>
    <s v="TBD"/>
    <s v="TBD"/>
    <x v="0"/>
    <s v="N/A"/>
    <s v="1CORP20000"/>
    <x v="0"/>
    <s v="2CORP70000"/>
    <x v="6"/>
    <s v="3CORP76500"/>
    <x v="57"/>
    <m/>
    <m/>
    <m/>
    <m/>
    <n v="0"/>
    <n v="0"/>
    <m/>
    <n v="0"/>
    <n v="0"/>
    <n v="0"/>
    <n v="200000"/>
    <n v="-200000"/>
    <n v="0"/>
    <n v="0"/>
    <n v="0"/>
    <n v="0"/>
    <n v="0"/>
    <n v="0"/>
    <n v="0"/>
    <n v="0"/>
    <n v="0"/>
    <n v="0"/>
    <n v="-200000"/>
    <m/>
    <m/>
    <s v="N"/>
    <n v="0"/>
  </r>
  <r>
    <x v="3"/>
    <s v="Energy Operations"/>
    <s v="K.TBD"/>
    <s v="TBD"/>
    <s v="K.TBD"/>
    <s v="GOLDENDALE PROJECTS"/>
    <s v="K.TBD"/>
    <s v="GOLDENDALE"/>
    <s v="Replace SAC Vessels"/>
    <x v="1079"/>
    <x v="1"/>
    <s v="TBD"/>
    <s v="TBD"/>
    <x v="0"/>
    <s v="N/A"/>
    <s v="1CORP20000"/>
    <x v="0"/>
    <s v="2CORP70000"/>
    <x v="6"/>
    <s v="3CORP76500"/>
    <x v="57"/>
    <m/>
    <m/>
    <m/>
    <m/>
    <n v="0"/>
    <n v="0"/>
    <m/>
    <n v="0"/>
    <n v="0"/>
    <n v="0"/>
    <n v="200000"/>
    <n v="-200000"/>
    <n v="0"/>
    <n v="0"/>
    <n v="0"/>
    <n v="0"/>
    <n v="0"/>
    <n v="0"/>
    <n v="0"/>
    <n v="0"/>
    <n v="0"/>
    <n v="0"/>
    <n v="-200000"/>
    <m/>
    <m/>
    <s v="N"/>
    <n v="0"/>
  </r>
  <r>
    <x v="3"/>
    <s v="Energy Operations"/>
    <s v="K.TBD"/>
    <s v="TBD"/>
    <s v="K.TBD"/>
    <s v="GOLDENDALE PROJECTS"/>
    <s v="K.TBD"/>
    <s v="GOLDENDALE"/>
    <s v="Install new CT air inlet filters"/>
    <x v="1080"/>
    <x v="1"/>
    <s v="TBD"/>
    <s v="TBD"/>
    <x v="0"/>
    <s v="N/A"/>
    <s v="1CORP20000"/>
    <x v="0"/>
    <s v="2CORP70000"/>
    <x v="6"/>
    <s v="3CORP76500"/>
    <x v="57"/>
    <m/>
    <m/>
    <m/>
    <m/>
    <n v="0"/>
    <n v="0"/>
    <m/>
    <n v="0"/>
    <n v="0"/>
    <n v="0"/>
    <n v="0"/>
    <n v="0"/>
    <n v="0"/>
    <n v="320000"/>
    <n v="-320000"/>
    <n v="0"/>
    <n v="0"/>
    <n v="0"/>
    <n v="0"/>
    <n v="0"/>
    <n v="0"/>
    <n v="0"/>
    <n v="-320000"/>
    <m/>
    <m/>
    <s v="N"/>
    <n v="0"/>
  </r>
  <r>
    <x v="3"/>
    <s v="Energy Operations"/>
    <s v="K.TBD"/>
    <s v="TBD"/>
    <s v="K.TBD"/>
    <s v="GOLDENDALE PROJECTS"/>
    <s v="K.TBD"/>
    <s v="GOLDENDALE"/>
    <s v="Install New Air-Cooled Condenser System"/>
    <x v="1081"/>
    <x v="1"/>
    <s v="TBD"/>
    <s v="TBD"/>
    <x v="0"/>
    <s v="N/A"/>
    <s v="1CORP20000"/>
    <x v="0"/>
    <s v="2CORP70000"/>
    <x v="6"/>
    <s v="3CORP76500"/>
    <x v="57"/>
    <m/>
    <m/>
    <m/>
    <m/>
    <n v="0"/>
    <n v="0"/>
    <m/>
    <n v="0"/>
    <n v="0"/>
    <n v="0"/>
    <n v="0"/>
    <n v="0"/>
    <n v="0"/>
    <n v="290000"/>
    <n v="-290000"/>
    <n v="0"/>
    <n v="0"/>
    <n v="0"/>
    <n v="0"/>
    <n v="0"/>
    <n v="0"/>
    <n v="0"/>
    <n v="-290000"/>
    <m/>
    <m/>
    <s v="N"/>
    <n v="0"/>
  </r>
  <r>
    <x v="3"/>
    <s v="Energy Operations"/>
    <s v="K.TBD"/>
    <s v="TBD"/>
    <s v="K.TBD"/>
    <s v="GOLDENDALE PROJECTS"/>
    <s v="K.TBD"/>
    <s v="GOLDENDALE"/>
    <s v="Replace Station Batteries"/>
    <x v="1082"/>
    <x v="1"/>
    <s v="TBD"/>
    <s v="TBD"/>
    <x v="0"/>
    <s v="N/A"/>
    <s v="1CORP20000"/>
    <x v="0"/>
    <s v="2CORP70000"/>
    <x v="6"/>
    <s v="3CORP76500"/>
    <x v="57"/>
    <m/>
    <m/>
    <m/>
    <m/>
    <n v="0"/>
    <n v="0"/>
    <m/>
    <n v="0"/>
    <n v="0"/>
    <n v="0"/>
    <n v="0"/>
    <n v="0"/>
    <n v="0"/>
    <n v="134400"/>
    <n v="-134400"/>
    <n v="0"/>
    <n v="0"/>
    <n v="0"/>
    <n v="0"/>
    <n v="0"/>
    <n v="0"/>
    <n v="0"/>
    <n v="-134400"/>
    <m/>
    <m/>
    <s v="N"/>
    <n v="0"/>
  </r>
  <r>
    <x v="3"/>
    <s v="Energy Operations"/>
    <s v="K.TBD"/>
    <s v="TBD"/>
    <s v="K.TBD"/>
    <s v="GOLDENDALE PROJECTS"/>
    <s v="K.TBD"/>
    <s v="GOLDENDALE"/>
    <s v="Replace BFP Automatic Recirculation Valve"/>
    <x v="1083"/>
    <x v="1"/>
    <s v="TBD"/>
    <s v="TBD"/>
    <x v="0"/>
    <s v="N/A"/>
    <s v="1CORP20000"/>
    <x v="0"/>
    <s v="2CORP70000"/>
    <x v="6"/>
    <s v="3CORP76500"/>
    <x v="57"/>
    <m/>
    <m/>
    <m/>
    <m/>
    <n v="0"/>
    <n v="0"/>
    <m/>
    <n v="0"/>
    <n v="0"/>
    <n v="0"/>
    <n v="140000"/>
    <n v="-140000"/>
    <n v="0"/>
    <n v="0"/>
    <n v="0"/>
    <n v="0"/>
    <n v="0"/>
    <n v="0"/>
    <n v="0"/>
    <n v="0"/>
    <n v="0"/>
    <n v="0"/>
    <n v="-140000"/>
    <m/>
    <m/>
    <s v="N"/>
    <n v="0"/>
  </r>
  <r>
    <x v="3"/>
    <s v="Energy Operations"/>
    <s v="K.TBD"/>
    <s v="TBD"/>
    <s v="K.TBD"/>
    <s v="TBD"/>
    <s v="K.TBD"/>
    <s v="TBD"/>
    <s v="Hot Gas Path Capex"/>
    <x v="1084"/>
    <x v="1"/>
    <s v="TBD"/>
    <s v="TBD"/>
    <x v="0"/>
    <s v="N/A"/>
    <s v="1CORP20000"/>
    <x v="0"/>
    <s v="2CORP70000"/>
    <x v="6"/>
    <s v="3CORP78000"/>
    <x v="61"/>
    <m/>
    <m/>
    <m/>
    <m/>
    <n v="0"/>
    <n v="0"/>
    <m/>
    <n v="0"/>
    <n v="0"/>
    <n v="0"/>
    <n v="0"/>
    <n v="0"/>
    <n v="0"/>
    <n v="0"/>
    <n v="0"/>
    <n v="0"/>
    <n v="0"/>
    <n v="0"/>
    <n v="0"/>
    <n v="0"/>
    <n v="0"/>
    <n v="0"/>
    <n v="0"/>
    <m/>
    <m/>
    <s v="N"/>
    <n v="0"/>
  </r>
  <r>
    <x v="3"/>
    <s v="Energy Operations"/>
    <s v="K.TBD"/>
    <s v="TBD"/>
    <s v="K.TBD"/>
    <s v="TBD"/>
    <s v="K.TBD"/>
    <s v="TBD"/>
    <s v="ABB Symphony &amp; HMI Upgrades (BOP Controls?)"/>
    <x v="1085"/>
    <x v="1"/>
    <s v="TBD"/>
    <s v="TBD"/>
    <x v="0"/>
    <s v="N/A"/>
    <s v="1CORP20000"/>
    <x v="0"/>
    <s v="2CORP70000"/>
    <x v="6"/>
    <s v="3CORP78000"/>
    <x v="61"/>
    <m/>
    <m/>
    <m/>
    <m/>
    <n v="0"/>
    <n v="0"/>
    <m/>
    <n v="0"/>
    <n v="0"/>
    <n v="0"/>
    <n v="158429"/>
    <n v="-158429"/>
    <n v="0"/>
    <n v="0"/>
    <n v="0"/>
    <n v="0"/>
    <n v="0"/>
    <n v="0"/>
    <n v="0"/>
    <n v="0"/>
    <n v="0"/>
    <n v="0"/>
    <n v="-158429"/>
    <m/>
    <m/>
    <s v="N"/>
    <n v="0"/>
  </r>
  <r>
    <x v="3"/>
    <s v="Energy Operations"/>
    <s v="K.TBD"/>
    <s v="TBD"/>
    <s v="K.TBD"/>
    <s v="TBD"/>
    <s v="K.TBD"/>
    <s v="TBD"/>
    <s v="CT/ST GSU's &amp; Aux Trasfomrer DGA Monitor Installations"/>
    <x v="1086"/>
    <x v="1"/>
    <s v="TBD"/>
    <s v="TBD"/>
    <x v="0"/>
    <s v="N/A"/>
    <s v="1CORP20000"/>
    <x v="0"/>
    <s v="2CORP70000"/>
    <x v="6"/>
    <s v="3CORP78000"/>
    <x v="61"/>
    <m/>
    <m/>
    <m/>
    <m/>
    <n v="0"/>
    <n v="0"/>
    <m/>
    <n v="0"/>
    <n v="0"/>
    <n v="0"/>
    <n v="199946"/>
    <n v="-199946"/>
    <n v="0"/>
    <n v="0"/>
    <n v="0"/>
    <n v="0"/>
    <n v="0"/>
    <n v="0"/>
    <n v="0"/>
    <n v="0"/>
    <n v="0"/>
    <n v="0"/>
    <n v="-199946"/>
    <m/>
    <m/>
    <s v="N"/>
    <n v="0"/>
  </r>
  <r>
    <x v="3"/>
    <s v="Energy Operations"/>
    <s v="K.TBD"/>
    <s v="TBD"/>
    <s v="K.TBD"/>
    <s v="TBD"/>
    <s v="K.TBD"/>
    <s v="TBD"/>
    <s v="Repl SCR/ CO Media"/>
    <x v="1087"/>
    <x v="1"/>
    <s v="TBD"/>
    <s v="TBD"/>
    <x v="0"/>
    <s v="N/A"/>
    <s v="1CORP20000"/>
    <x v="0"/>
    <s v="2CORP70000"/>
    <x v="6"/>
    <s v="3CORP78000"/>
    <x v="61"/>
    <m/>
    <m/>
    <m/>
    <m/>
    <n v="0"/>
    <n v="0"/>
    <m/>
    <n v="0"/>
    <n v="0"/>
    <n v="0"/>
    <n v="0"/>
    <n v="0"/>
    <n v="0"/>
    <n v="0"/>
    <n v="0"/>
    <n v="0"/>
    <n v="847500"/>
    <n v="-847500"/>
    <n v="0"/>
    <n v="862500"/>
    <n v="-862500"/>
    <n v="0"/>
    <n v="-1710000"/>
    <m/>
    <m/>
    <s v="N"/>
    <n v="0"/>
  </r>
  <r>
    <x v="3"/>
    <s v="Energy Operations"/>
    <s v="K.TBD"/>
    <s v="TBD"/>
    <s v="K.TBD"/>
    <s v="TBD"/>
    <s v="K.TBD"/>
    <s v="TBD"/>
    <s v="Repl Cooling Tower Fill"/>
    <x v="1088"/>
    <x v="1"/>
    <s v="TBD"/>
    <s v="TBD"/>
    <x v="0"/>
    <s v="N/A"/>
    <s v="1CORP20000"/>
    <x v="0"/>
    <s v="2CORP70000"/>
    <x v="6"/>
    <s v="3CORP78000"/>
    <x v="61"/>
    <m/>
    <m/>
    <m/>
    <m/>
    <n v="0"/>
    <n v="0"/>
    <m/>
    <n v="0"/>
    <n v="0"/>
    <n v="0"/>
    <n v="0"/>
    <n v="0"/>
    <n v="0"/>
    <n v="0"/>
    <n v="0"/>
    <n v="0"/>
    <n v="400000"/>
    <n v="-400000"/>
    <n v="0"/>
    <n v="0"/>
    <n v="0"/>
    <n v="0"/>
    <n v="-400000"/>
    <m/>
    <m/>
    <s v="N"/>
    <n v="0"/>
  </r>
  <r>
    <x v="3"/>
    <s v="Energy Operations"/>
    <s v="K.TBD"/>
    <s v="TBD"/>
    <s v="K.TBD"/>
    <s v="TBD"/>
    <s v="K.TBD"/>
    <s v="TBD"/>
    <s v="install Tie to Cowlitz PUD for Aux Power"/>
    <x v="1089"/>
    <x v="1"/>
    <s v="TBD"/>
    <s v="TBD"/>
    <x v="0"/>
    <s v="N/A"/>
    <s v="1CORP20000"/>
    <x v="0"/>
    <s v="2CORP70000"/>
    <x v="6"/>
    <s v="3CORP78000"/>
    <x v="61"/>
    <m/>
    <m/>
    <m/>
    <m/>
    <n v="0"/>
    <n v="0"/>
    <m/>
    <n v="0"/>
    <n v="0"/>
    <n v="0"/>
    <n v="0"/>
    <n v="0"/>
    <n v="0"/>
    <n v="0"/>
    <n v="0"/>
    <n v="0"/>
    <n v="100000"/>
    <n v="-100000"/>
    <n v="0"/>
    <n v="0"/>
    <n v="0"/>
    <n v="0"/>
    <n v="-100000"/>
    <m/>
    <m/>
    <s v="N"/>
    <n v="0"/>
  </r>
  <r>
    <x v="3"/>
    <s v="Energy Operations"/>
    <s v="K.TBD"/>
    <s v="TBD"/>
    <s v="K.TBD"/>
    <s v="SUMAS PROJECTS"/>
    <s v="K.TBD"/>
    <s v="SUMAS"/>
    <s v="Blowdown Line from LP Economizer"/>
    <x v="1090"/>
    <x v="1"/>
    <s v="TBD"/>
    <s v="TBD"/>
    <x v="0"/>
    <s v="N/A"/>
    <s v="1CORP20000"/>
    <x v="0"/>
    <s v="2CORP70000"/>
    <x v="6"/>
    <s v="3CORP79000"/>
    <x v="63"/>
    <m/>
    <m/>
    <m/>
    <m/>
    <n v="0"/>
    <n v="0"/>
    <m/>
    <n v="0"/>
    <n v="0"/>
    <n v="0"/>
    <n v="0"/>
    <n v="0"/>
    <n v="0"/>
    <n v="65000"/>
    <n v="-65000"/>
    <n v="0"/>
    <n v="0"/>
    <n v="0"/>
    <n v="0"/>
    <n v="0"/>
    <n v="0"/>
    <n v="0"/>
    <n v="-65000"/>
    <m/>
    <m/>
    <s v="N"/>
    <n v="0"/>
  </r>
  <r>
    <x v="1"/>
    <s v="Corporate"/>
    <s v="C.TBD"/>
    <s v="TBD"/>
    <s v="C.TBD"/>
    <s v="TBD"/>
    <s v="C.TBD"/>
    <s v="TBD"/>
    <s v="Fleet Low Carbon Conversions"/>
    <x v="1091"/>
    <x v="1"/>
    <s v="TBD"/>
    <s v="TBD"/>
    <x v="0"/>
    <s v="N/A"/>
    <s v="1CORP10000"/>
    <x v="1"/>
    <m/>
    <x v="3"/>
    <s v="3CORP52000"/>
    <x v="113"/>
    <s v="1DRIV50000"/>
    <s v="New Initiatives"/>
    <s v="2DRIV50000"/>
    <s v="New Initiatives"/>
    <n v="0"/>
    <n v="0"/>
    <n v="0"/>
    <n v="0"/>
    <n v="0"/>
    <n v="0"/>
    <n v="480000"/>
    <n v="-480000"/>
    <n v="0"/>
    <n v="480000"/>
    <n v="-480000"/>
    <n v="0"/>
    <n v="480000"/>
    <n v="-480000"/>
    <n v="0"/>
    <n v="480000"/>
    <n v="-480000"/>
    <n v="480000"/>
    <n v="-1920000"/>
    <m/>
    <s v="added 9/13/2017"/>
    <m/>
    <m/>
  </r>
  <r>
    <x v="0"/>
    <s v="Operations"/>
    <s v="R.TBD"/>
    <s v="TBD"/>
    <s v="R.TBD"/>
    <s v="TBD"/>
    <s v="R.TBD"/>
    <s v="TBD"/>
    <s v="Conservation Voltage Reduction (CVR)"/>
    <x v="1092"/>
    <x v="1"/>
    <s v="TBD"/>
    <s v="TBD"/>
    <x v="0"/>
    <s v="N/A"/>
    <s v="1CORP10000"/>
    <x v="1"/>
    <m/>
    <x v="3"/>
    <s v="3CORP52000"/>
    <x v="114"/>
    <s v="1DRIV50000"/>
    <s v="New Initiatives"/>
    <s v="2DRIV50000"/>
    <s v="New Initiatives"/>
    <n v="0"/>
    <n v="0"/>
    <n v="0"/>
    <n v="0"/>
    <n v="0"/>
    <n v="0"/>
    <n v="996000"/>
    <n v="-996000"/>
    <n v="0"/>
    <n v="996000"/>
    <n v="-996000"/>
    <n v="0"/>
    <n v="996000"/>
    <n v="-996000"/>
    <n v="0"/>
    <n v="996000"/>
    <n v="-996000"/>
    <n v="996000"/>
    <n v="-3984000"/>
    <m/>
    <s v="added 9/13/2017"/>
    <m/>
    <m/>
  </r>
  <r>
    <x v="5"/>
    <m/>
    <m/>
    <m/>
    <m/>
    <m/>
    <m/>
    <m/>
    <m/>
    <x v="1093"/>
    <x v="2"/>
    <m/>
    <m/>
    <x v="4"/>
    <m/>
    <m/>
    <x v="2"/>
    <m/>
    <x v="15"/>
    <m/>
    <x v="115"/>
    <m/>
    <m/>
    <m/>
    <m/>
    <m/>
    <m/>
    <m/>
    <m/>
    <m/>
    <m/>
    <m/>
    <m/>
    <m/>
    <m/>
    <m/>
    <m/>
    <m/>
    <m/>
    <m/>
    <m/>
    <m/>
    <m/>
    <m/>
    <m/>
    <m/>
    <m/>
    <n v="0"/>
  </r>
  <r>
    <x v="1"/>
    <s v="Corporate"/>
    <s v="C.TBD"/>
    <s v="TBD"/>
    <s v="C.TBD"/>
    <s v="TBD"/>
    <s v="C.TBD"/>
    <s v="TBD"/>
    <s v="Placeholder - Management Reserve (Corp)"/>
    <x v="1094"/>
    <x v="0"/>
    <m/>
    <m/>
    <x v="0"/>
    <m/>
    <m/>
    <x v="1"/>
    <m/>
    <x v="16"/>
    <m/>
    <x v="116"/>
    <m/>
    <m/>
    <m/>
    <m/>
    <m/>
    <m/>
    <m/>
    <n v="0"/>
    <n v="0"/>
    <m/>
    <n v="791953.70709999988"/>
    <n v="-791953.70709999988"/>
    <m/>
    <n v="538166.04696999991"/>
    <n v="-538166.04696999991"/>
    <m/>
    <n v="206592.33369"/>
    <n v="-206592.33369"/>
    <m/>
    <n v="322595.27229999995"/>
    <n v="-322595.27229999995"/>
    <n v="136280.41407999999"/>
    <n v="-1859307.3600599999"/>
    <m/>
    <m/>
    <m/>
    <n v="-28280.414079999988"/>
  </r>
  <r>
    <x v="2"/>
    <s v="IT"/>
    <s v="F.TBD"/>
    <s v="TBD"/>
    <s v="F.TBD"/>
    <s v="TBD"/>
    <s v="F.TBD"/>
    <s v="TBD"/>
    <s v="Placeholder - Management Reserve (IT)"/>
    <x v="1095"/>
    <x v="0"/>
    <m/>
    <m/>
    <x v="0"/>
    <m/>
    <m/>
    <x v="1"/>
    <m/>
    <x v="16"/>
    <m/>
    <x v="116"/>
    <m/>
    <m/>
    <m/>
    <m/>
    <m/>
    <m/>
    <m/>
    <n v="0"/>
    <n v="0"/>
    <m/>
    <n v="309700"/>
    <n v="-309700"/>
    <m/>
    <n v="37490"/>
    <n v="-37490"/>
    <m/>
    <n v="0"/>
    <n v="0"/>
    <m/>
    <n v="0"/>
    <n v="0"/>
    <n v="0"/>
    <n v="-347190"/>
    <m/>
    <m/>
    <m/>
    <n v="0"/>
  </r>
  <r>
    <x v="3"/>
    <s v="Energy Operations"/>
    <s v="K.TBD"/>
    <s v="TBD"/>
    <s v="K.TBD"/>
    <s v="TBD"/>
    <s v="K.TBD"/>
    <s v="TBD"/>
    <s v="Placeholder - Management Reserve (En Ops)"/>
    <x v="1096"/>
    <x v="0"/>
    <m/>
    <m/>
    <x v="0"/>
    <m/>
    <m/>
    <x v="1"/>
    <m/>
    <x v="16"/>
    <m/>
    <x v="116"/>
    <m/>
    <m/>
    <m/>
    <m/>
    <m/>
    <m/>
    <m/>
    <n v="0"/>
    <n v="0"/>
    <m/>
    <n v="2997050.7471999996"/>
    <n v="-2997050.7471999996"/>
    <m/>
    <n v="1039121.3848319177"/>
    <n v="-1039121.3848319177"/>
    <m/>
    <n v="518117.22789999994"/>
    <n v="-518117.22789999994"/>
    <m/>
    <n v="99482.257799999992"/>
    <n v="-99482.257799999992"/>
    <n v="0"/>
    <n v="-4653771.6177319176"/>
    <m/>
    <m/>
    <m/>
    <n v="0"/>
  </r>
  <r>
    <x v="0"/>
    <s v="Operations"/>
    <s v="R.TBD"/>
    <s v="TBD"/>
    <s v="R.TBD"/>
    <s v="TBD"/>
    <s v="R.TBD"/>
    <s v="TBD"/>
    <s v="Placeholder - Management Reserve (Ops)"/>
    <x v="1097"/>
    <x v="0"/>
    <m/>
    <m/>
    <x v="0"/>
    <m/>
    <m/>
    <x v="1"/>
    <m/>
    <x v="16"/>
    <m/>
    <x v="116"/>
    <m/>
    <m/>
    <m/>
    <m/>
    <m/>
    <m/>
    <m/>
    <n v="0"/>
    <n v="0"/>
    <m/>
    <n v="5929604.780164605"/>
    <n v="-5929604.780164605"/>
    <m/>
    <n v="5356674.0530388346"/>
    <n v="-5356674.0530388346"/>
    <m/>
    <n v="4402960.2958262311"/>
    <n v="-4402960.2958262311"/>
    <m/>
    <n v="4505897.0715835644"/>
    <n v="-4505897.0715835644"/>
    <n v="4819162.2757223956"/>
    <n v="-20195136.200613238"/>
    <m/>
    <m/>
    <m/>
    <n v="1074000.2711762497"/>
  </r>
  <r>
    <x v="4"/>
    <s v="Customer Experience"/>
    <s v="X.TBD"/>
    <s v="TBD"/>
    <s v="X.TBD"/>
    <s v="TBD"/>
    <s v="X.TBD"/>
    <s v="TBD"/>
    <s v="Placeholder - Management Reserve (CET)"/>
    <x v="1098"/>
    <x v="0"/>
    <m/>
    <m/>
    <x v="0"/>
    <m/>
    <m/>
    <x v="1"/>
    <m/>
    <x v="16"/>
    <m/>
    <x v="116"/>
    <m/>
    <m/>
    <m/>
    <m/>
    <m/>
    <m/>
    <m/>
    <n v="0"/>
    <n v="0"/>
    <m/>
    <n v="110461.97039999999"/>
    <n v="-110461.97039999999"/>
    <m/>
    <n v="120636.87049999999"/>
    <n v="-120636.87049999999"/>
    <m/>
    <n v="131168.6102"/>
    <n v="-131168.6102"/>
    <m/>
    <n v="142210.06719999999"/>
    <n v="-142210.06719999999"/>
    <n v="153868.34879999998"/>
    <n v="-504477.5183"/>
    <m/>
    <m/>
    <m/>
    <n v="34927.171200000012"/>
  </r>
  <r>
    <x v="5"/>
    <m/>
    <m/>
    <m/>
    <m/>
    <m/>
    <m/>
    <m/>
    <m/>
    <x v="1093"/>
    <x v="2"/>
    <m/>
    <m/>
    <x v="4"/>
    <m/>
    <m/>
    <x v="2"/>
    <m/>
    <x v="15"/>
    <m/>
    <x v="115"/>
    <m/>
    <m/>
    <m/>
    <m/>
    <m/>
    <m/>
    <m/>
    <m/>
    <m/>
    <m/>
    <m/>
    <m/>
    <m/>
    <m/>
    <m/>
    <m/>
    <m/>
    <m/>
    <m/>
    <m/>
    <m/>
    <m/>
    <m/>
    <m/>
    <m/>
    <m/>
    <m/>
  </r>
  <r>
    <x v="6"/>
    <m/>
    <m/>
    <m/>
    <m/>
    <m/>
    <m/>
    <m/>
    <m/>
    <x v="1093"/>
    <x v="2"/>
    <m/>
    <m/>
    <x v="4"/>
    <m/>
    <m/>
    <x v="2"/>
    <m/>
    <x v="15"/>
    <m/>
    <x v="115"/>
    <m/>
    <m/>
    <m/>
    <m/>
    <n v="294096685"/>
    <n v="289462623"/>
    <n v="310530712.07000011"/>
    <n v="318093387.27463233"/>
    <n v="-28630764.274632402"/>
    <n v="232222908"/>
    <n v="218553858.14210513"/>
    <n v="13669049.857894899"/>
    <n v="111390529.21054709"/>
    <n v="109542024.13054709"/>
    <n v="1848505.079999994"/>
    <n v="77807196"/>
    <n v="81150920.299999997"/>
    <n v="-3343724.3000000007"/>
    <n v="78227871"/>
    <n v="84354055"/>
    <n v="-6126184"/>
    <n v="90319982.554000005"/>
    <n v="-22583117.636737503"/>
    <m/>
    <m/>
    <m/>
    <m/>
  </r>
  <r>
    <x v="7"/>
    <m/>
    <m/>
    <m/>
    <m/>
    <m/>
    <m/>
    <m/>
    <m/>
    <x v="1093"/>
    <x v="2"/>
    <m/>
    <m/>
    <x v="4"/>
    <m/>
    <m/>
    <x v="2"/>
    <m/>
    <x v="15"/>
    <m/>
    <x v="115"/>
    <m/>
    <m/>
    <m/>
    <m/>
    <n v="1092085597.1261683"/>
    <n v="1101375026"/>
    <n v="1131610558.3399987"/>
    <n v="1131940988.2538326"/>
    <n v="-30565962.253831666"/>
    <n v="972086259.33989668"/>
    <n v="1002131611.3808452"/>
    <n v="-30045352.040948503"/>
    <n v="809461946.60889888"/>
    <n v="836828045.99653172"/>
    <n v="-27366099.387632921"/>
    <n v="743917502.37247646"/>
    <n v="738518702.76688373"/>
    <n v="5398799.6055928227"/>
    <n v="695862039.73131394"/>
    <n v="736676277.60627329"/>
    <n v="-40814237.874959402"/>
    <n v="736959242.77503061"/>
    <n v="-123392851.9517796"/>
    <m/>
    <m/>
    <m/>
    <m/>
  </r>
  <r>
    <x v="8"/>
    <m/>
    <m/>
    <m/>
    <m/>
    <m/>
    <m/>
    <m/>
    <m/>
    <x v="1093"/>
    <x v="2"/>
    <m/>
    <m/>
    <x v="4"/>
    <m/>
    <m/>
    <x v="2"/>
    <m/>
    <x v="15"/>
    <m/>
    <x v="115"/>
    <m/>
    <m/>
    <m/>
    <m/>
    <n v="1092085597.126168"/>
    <n v="1092085597.126168"/>
    <m/>
    <n v="1135060988.25383"/>
    <m/>
    <n v="972086259.3398968"/>
    <m/>
    <m/>
    <n v="809461946.608899"/>
    <m/>
    <m/>
    <n v="743917502.3724761"/>
    <m/>
    <m/>
    <n v="695862039.73131418"/>
    <m/>
    <m/>
    <m/>
    <m/>
    <m/>
    <m/>
    <m/>
    <m/>
  </r>
  <r>
    <x v="9"/>
    <m/>
    <m/>
    <m/>
    <m/>
    <m/>
    <m/>
    <m/>
    <m/>
    <x v="1093"/>
    <x v="2"/>
    <m/>
    <m/>
    <x v="4"/>
    <m/>
    <m/>
    <x v="2"/>
    <m/>
    <x v="15"/>
    <m/>
    <x v="115"/>
    <m/>
    <m/>
    <m/>
    <m/>
    <n v="0"/>
    <n v="9289428.8738319874"/>
    <m/>
    <n v="-3119999.9999973774"/>
    <m/>
    <n v="0"/>
    <m/>
    <m/>
    <n v="0"/>
    <m/>
    <m/>
    <n v="0"/>
    <m/>
    <m/>
    <n v="0"/>
    <m/>
    <m/>
    <m/>
    <m/>
    <m/>
    <m/>
    <m/>
    <m/>
  </r>
  <r>
    <x v="5"/>
    <m/>
    <m/>
    <m/>
    <m/>
    <m/>
    <m/>
    <m/>
    <m/>
    <x v="1093"/>
    <x v="2"/>
    <m/>
    <m/>
    <x v="4"/>
    <m/>
    <m/>
    <x v="2"/>
    <m/>
    <x v="15"/>
    <m/>
    <x v="115"/>
    <m/>
    <m/>
    <m/>
    <m/>
    <m/>
    <n v="9289429"/>
    <m/>
    <m/>
    <m/>
    <m/>
    <m/>
    <m/>
    <m/>
    <m/>
    <m/>
    <m/>
    <m/>
    <m/>
    <m/>
    <m/>
    <m/>
    <m/>
    <m/>
    <m/>
    <m/>
    <m/>
    <m/>
  </r>
  <r>
    <x v="5"/>
    <m/>
    <m/>
    <m/>
    <m/>
    <m/>
    <m/>
    <m/>
    <m/>
    <x v="1093"/>
    <x v="2"/>
    <m/>
    <m/>
    <x v="4"/>
    <m/>
    <m/>
    <x v="2"/>
    <m/>
    <x v="15"/>
    <m/>
    <x v="115"/>
    <m/>
    <m/>
    <m/>
    <m/>
    <m/>
    <n v="-0.12616801261901855"/>
    <m/>
    <m/>
    <m/>
    <m/>
    <m/>
    <m/>
    <m/>
    <m/>
    <m/>
    <m/>
    <m/>
    <m/>
    <m/>
    <m/>
    <m/>
    <m/>
    <m/>
    <m/>
    <m/>
    <m/>
    <m/>
  </r>
  <r>
    <x v="5"/>
    <m/>
    <m/>
    <m/>
    <m/>
    <m/>
    <m/>
    <m/>
    <m/>
    <x v="1093"/>
    <x v="2"/>
    <m/>
    <m/>
    <x v="4"/>
    <m/>
    <m/>
    <x v="2"/>
    <m/>
    <x v="15"/>
    <m/>
    <x v="115"/>
    <m/>
    <m/>
    <m/>
    <m/>
    <m/>
    <m/>
    <m/>
    <m/>
    <m/>
    <m/>
    <m/>
    <m/>
    <m/>
    <m/>
    <m/>
    <m/>
    <m/>
    <m/>
    <m/>
    <m/>
    <m/>
    <m/>
    <m/>
    <m/>
    <m/>
    <m/>
    <m/>
  </r>
</pivotCacheRecords>
</file>

<file path=xl/pivotCache/pivotCacheRecords2.xml><?xml version="1.0" encoding="utf-8"?>
<pivotCacheRecords xmlns="http://schemas.openxmlformats.org/spreadsheetml/2006/main" xmlns:r="http://schemas.openxmlformats.org/officeDocument/2006/relationships" count="1106">
  <r>
    <s v="R"/>
    <x v="0"/>
    <s v="C.00001"/>
    <s v="Project for Pre-Cap WBS"/>
    <s v="C.00001.01"/>
    <s v="Pre-Cap L1 WBS"/>
    <s v="C.00001.01.01"/>
    <s v="Pre-Cap L2 WBS"/>
    <s v="C.00001.01.01.01"/>
    <s v="Pre-Cap L3 WBS"/>
    <x v="0"/>
    <n v="1150"/>
    <s v="Dennis A Farrall"/>
    <s v="CA"/>
    <s v="REL  SETC  //  INIT"/>
    <x v="0"/>
    <x v="0"/>
    <s v="2CORP90000"/>
    <x v="0"/>
    <s v="3CORP93000"/>
    <x v="0"/>
    <s v="1DRIV11000"/>
    <x v="0"/>
    <s v="2DRIV11300"/>
    <x v="0"/>
    <n v="0"/>
    <n v="0"/>
    <n v="0"/>
    <n v="0"/>
    <n v="0"/>
    <n v="0"/>
    <n v="0"/>
    <n v="0"/>
    <n v="0"/>
    <n v="0"/>
    <n v="0"/>
    <n v="0"/>
    <n v="0"/>
    <n v="0"/>
    <n v="0"/>
    <n v="0"/>
    <n v="0"/>
    <n v="0"/>
    <n v="0"/>
    <n v="0"/>
    <s v=" "/>
    <s v="N"/>
    <n v="0"/>
    <n v="0"/>
    <n v="0"/>
    <n v="0"/>
    <n v="0"/>
    <n v="0"/>
  </r>
  <r>
    <s v="C"/>
    <x v="1"/>
    <s v="C.10001"/>
    <s v="CAP-AIRCRAFT"/>
    <s v="C.10001.01"/>
    <s v="AIRCRAFT"/>
    <s v="C.10001.01.01"/>
    <s v="AIRCRAFT"/>
    <s v="C.10001.01.01.01"/>
    <s v="AIRCRAFT CAPITAL UPGRADES"/>
    <x v="1"/>
    <n v="4520"/>
    <s v="Colin Davidson"/>
    <s v="CA"/>
    <s v="REL  SETC  //  NOPH"/>
    <x v="0"/>
    <x v="0"/>
    <s v="2CORP60000"/>
    <x v="1"/>
    <s v="3CORP64000"/>
    <x v="1"/>
    <s v="1DRIV63000"/>
    <x v="1"/>
    <s v="2DRIV63000"/>
    <x v="1"/>
    <n v="0"/>
    <n v="0"/>
    <n v="0"/>
    <n v="0"/>
    <n v="0"/>
    <n v="0"/>
    <n v="175000"/>
    <n v="-175000"/>
    <n v="0"/>
    <n v="0"/>
    <n v="0"/>
    <n v="0"/>
    <n v="0"/>
    <n v="0"/>
    <n v="0"/>
    <n v="0"/>
    <n v="0"/>
    <n v="0"/>
    <n v="-175000"/>
    <n v="0"/>
    <n v="0"/>
    <s v="N"/>
    <n v="0"/>
    <n v="0"/>
    <n v="0"/>
    <n v="0"/>
    <n v="0"/>
    <n v="0"/>
  </r>
  <r>
    <s v="C"/>
    <x v="1"/>
    <s v="C.10002"/>
    <s v="CAP-CORPORATE FACILITIES MASTER PLAN"/>
    <s v="C.10002.01"/>
    <s v="BELLINGHAM SERVICE CENTER"/>
    <s v="C.10002.01.01"/>
    <s v="RENOVATION"/>
    <s v="C.10002.01.01.01"/>
    <s v="ACQUISITION/RETIREMENT-BELLINGHAM"/>
    <x v="0"/>
    <n v="1266"/>
    <s v="Larry J Hurwitz"/>
    <s v="CA"/>
    <s v="REL  SETC  //  EXEC"/>
    <x v="1"/>
    <x v="1"/>
    <s v="2CORP60000"/>
    <x v="1"/>
    <s v="3CORP61000"/>
    <x v="2"/>
    <s v="1DRIV61000"/>
    <x v="2"/>
    <s v="2DRIV61000"/>
    <x v="2"/>
    <n v="0"/>
    <n v="0"/>
    <n v="-465019.62"/>
    <n v="76497.659999999683"/>
    <n v="-76497.659999999683"/>
    <n v="0"/>
    <n v="0"/>
    <n v="0"/>
    <n v="0"/>
    <n v="0"/>
    <n v="0"/>
    <n v="0"/>
    <n v="0"/>
    <n v="0"/>
    <n v="0"/>
    <n v="0"/>
    <n v="0"/>
    <n v="0"/>
    <n v="-76497.659999999683"/>
    <n v="0"/>
    <s v="Moved to Strategic Initiatives (per SPP)."/>
    <s v="Y"/>
    <n v="0"/>
    <n v="0"/>
    <n v="0"/>
    <n v="0"/>
    <n v="0"/>
    <n v="0"/>
  </r>
  <r>
    <s v="C"/>
    <x v="1"/>
    <s v="C.10002"/>
    <s v="CAP-CORPORATE FACILITIES MASTER PLAN"/>
    <s v="C.10002.01"/>
    <s v="BELLINGHAM SERVICE CENTER"/>
    <s v="C.10002.01.01"/>
    <s v="RENOVATION"/>
    <s v="C.10002.01.01.02"/>
    <s v="COMMISSIONING-BELLINGHAM"/>
    <x v="0"/>
    <n v="1266"/>
    <s v="Larry J Hurwitz"/>
    <s v="CA"/>
    <s v="REL  SETC  //  NOPH"/>
    <x v="1"/>
    <x v="1"/>
    <s v="2CORP60000"/>
    <x v="1"/>
    <s v="3CORP61000"/>
    <x v="2"/>
    <s v="1DRIV61000"/>
    <x v="2"/>
    <s v="2DRIV61000"/>
    <x v="2"/>
    <n v="0"/>
    <n v="0"/>
    <n v="0"/>
    <n v="0"/>
    <n v="0"/>
    <n v="0"/>
    <n v="0"/>
    <n v="0"/>
    <n v="0"/>
    <n v="0"/>
    <n v="0"/>
    <n v="0"/>
    <n v="0"/>
    <n v="0"/>
    <n v="0"/>
    <n v="0"/>
    <n v="0"/>
    <n v="0"/>
    <n v="0"/>
    <n v="0"/>
    <s v="Moved to Strategic Initiatives (per SPP)."/>
    <s v="Y"/>
    <n v="0"/>
    <n v="0"/>
    <n v="0"/>
    <n v="0"/>
    <n v="0"/>
    <n v="0"/>
  </r>
  <r>
    <s v="C"/>
    <x v="1"/>
    <s v="C.10002"/>
    <s v="CAP-CORPORATE FACILITIES MASTER PLAN"/>
    <s v="C.10002.01"/>
    <s v="BELLINGHAM SERVICE CENTER"/>
    <s v="C.10002.01.01"/>
    <s v="RENOVATION"/>
    <s v="C.10002.01.01.03"/>
    <s v="CONSTRUCTION-BELLINGHAM"/>
    <x v="0"/>
    <n v="1266"/>
    <s v="Larry J Hurwitz"/>
    <s v="CA"/>
    <s v="REL  SETC  //  EXEC"/>
    <x v="1"/>
    <x v="1"/>
    <s v="2CORP60000"/>
    <x v="1"/>
    <s v="3CORP61000"/>
    <x v="2"/>
    <s v="1DRIV61000"/>
    <x v="2"/>
    <s v="2DRIV61000"/>
    <x v="2"/>
    <n v="0"/>
    <n v="14000000"/>
    <n v="11551606.710000001"/>
    <n v="12264348.721970299"/>
    <n v="1735651.2780297007"/>
    <n v="0"/>
    <n v="0"/>
    <n v="0"/>
    <n v="0"/>
    <n v="0"/>
    <n v="0"/>
    <n v="0"/>
    <n v="0"/>
    <n v="0"/>
    <n v="0"/>
    <n v="0"/>
    <n v="0"/>
    <n v="0"/>
    <n v="1735651.2780297007"/>
    <n v="0"/>
    <s v="Moved to Strategic Initiatives (per SPP)."/>
    <s v="Y"/>
    <n v="0"/>
    <n v="0"/>
    <n v="0"/>
    <n v="0"/>
    <n v="0"/>
    <n v="0"/>
  </r>
  <r>
    <s v="C"/>
    <x v="1"/>
    <s v="C.10002"/>
    <s v="CAP-CORPORATE FACILITIES MASTER PLAN"/>
    <s v="C.10002.01"/>
    <s v="BELLINGHAM SERVICE CENTER"/>
    <s v="C.10002.01.01"/>
    <s v="RENOVATION"/>
    <s v="C.10002.01.01.04"/>
    <s v="DESIGN-BELLINGHAM"/>
    <x v="0"/>
    <n v="1266"/>
    <s v="Larry J Hurwitz"/>
    <s v="CA"/>
    <s v="REL  SETC  //  EXEC"/>
    <x v="1"/>
    <x v="1"/>
    <s v="2CORP60000"/>
    <x v="1"/>
    <s v="3CORP61000"/>
    <x v="2"/>
    <s v="1DRIV61000"/>
    <x v="2"/>
    <s v="2DRIV61000"/>
    <x v="2"/>
    <n v="0"/>
    <n v="0"/>
    <n v="0"/>
    <n v="0"/>
    <n v="0"/>
    <n v="0"/>
    <n v="0"/>
    <n v="0"/>
    <n v="0"/>
    <n v="0"/>
    <n v="0"/>
    <n v="0"/>
    <n v="0"/>
    <n v="0"/>
    <n v="0"/>
    <n v="0"/>
    <n v="0"/>
    <n v="0"/>
    <n v="0"/>
    <n v="0"/>
    <s v="Moved to Strategic Initiatives (per SPP)."/>
    <s v="Y"/>
    <n v="0"/>
    <n v="0"/>
    <n v="0"/>
    <n v="0"/>
    <n v="0"/>
    <n v="0"/>
  </r>
  <r>
    <s v="C"/>
    <x v="1"/>
    <s v="C.10002"/>
    <s v="CAP-CORPORATE FACILITIES MASTER PLAN"/>
    <s v="C.10002.01"/>
    <s v="BELLINGHAM SERVICE CENTER"/>
    <s v="C.10002.01.01"/>
    <s v="RENOVATION"/>
    <s v="C.10002.01.01.05"/>
    <s v="INITIATION-BELLINGHAM"/>
    <x v="0"/>
    <n v="1266"/>
    <s v="Larry J Hurwitz"/>
    <s v="CA"/>
    <s v="REL  SETC  //  EXEC"/>
    <x v="1"/>
    <x v="1"/>
    <s v="2CORP60000"/>
    <x v="1"/>
    <s v="3CORP61000"/>
    <x v="2"/>
    <s v="1DRIV61000"/>
    <x v="2"/>
    <s v="2DRIV61000"/>
    <x v="2"/>
    <n v="0"/>
    <n v="0"/>
    <n v="0"/>
    <n v="0"/>
    <n v="0"/>
    <n v="0"/>
    <n v="0"/>
    <n v="0"/>
    <n v="0"/>
    <n v="0"/>
    <n v="0"/>
    <n v="0"/>
    <n v="0"/>
    <n v="0"/>
    <n v="0"/>
    <n v="0"/>
    <n v="0"/>
    <n v="0"/>
    <n v="0"/>
    <n v="0"/>
    <s v="Moved to Strategic Initiatives (per SPP)."/>
    <s v="Y"/>
    <n v="0"/>
    <n v="0"/>
    <n v="0"/>
    <n v="0"/>
    <n v="0"/>
    <n v="0"/>
  </r>
  <r>
    <s v="C"/>
    <x v="1"/>
    <s v="C.10002"/>
    <s v="CAP-CORPORATE FACILITIES MASTER PLAN"/>
    <s v="C.10002.01"/>
    <s v="BELLINGHAM SERVICE CENTER"/>
    <s v="C.10002.01.01"/>
    <s v="RENOVATION"/>
    <s v="C.10002.01.01.06"/>
    <s v="RENOVATION EXPENSES-BELLINGHAM"/>
    <x v="0"/>
    <n v="1266"/>
    <s v="Larry J Hurwitz"/>
    <s v="CA"/>
    <s v="REL  SETC  //  EXEC"/>
    <x v="1"/>
    <x v="1"/>
    <s v="2CORP60000"/>
    <x v="1"/>
    <s v="3CORP61000"/>
    <x v="2"/>
    <s v="1DRIV61000"/>
    <x v="2"/>
    <s v="2DRIV61000"/>
    <x v="2"/>
    <n v="14000000"/>
    <n v="0"/>
    <n v="0"/>
    <n v="0"/>
    <n v="0"/>
    <n v="0"/>
    <n v="0"/>
    <n v="0"/>
    <n v="0"/>
    <n v="0"/>
    <n v="0"/>
    <n v="0"/>
    <n v="0"/>
    <n v="0"/>
    <n v="0"/>
    <n v="0"/>
    <n v="0"/>
    <n v="0"/>
    <n v="0"/>
    <n v="0"/>
    <s v="Moved to Strategic Initiatives (per SPP)."/>
    <s v="Y"/>
    <n v="0"/>
    <n v="0"/>
    <n v="0"/>
    <n v="0"/>
    <n v="0"/>
    <n v="0"/>
  </r>
  <r>
    <s v="C"/>
    <x v="1"/>
    <s v="C.10002"/>
    <s v="CAP-CORPORATE FACILITIES MASTER PLAN"/>
    <s v="C.10002.02"/>
    <s v="FACILITY RETIREMENT"/>
    <s v="C.10002.02.01"/>
    <s v="FACILITY RETIREMENT"/>
    <s v="C.10002.02.01.01"/>
    <s v="SHUFFLETON OFFICE RETIREMENT"/>
    <x v="1"/>
    <n v="1266"/>
    <s v="Larry J Hurwitz"/>
    <s v="CA"/>
    <s v="REL  SETC  //  EXEC"/>
    <x v="0"/>
    <x v="1"/>
    <s v="2CORP60000"/>
    <x v="1"/>
    <s v="3CORP60000"/>
    <x v="3"/>
    <s v="1DRIV80000"/>
    <x v="3"/>
    <s v="2DRIV80000"/>
    <x v="3"/>
    <n v="0"/>
    <n v="0"/>
    <n v="5226819.22"/>
    <n v="8543.4300000000076"/>
    <n v="-8543.4300000000076"/>
    <n v="0"/>
    <n v="23000000"/>
    <n v="-23000000"/>
    <n v="0"/>
    <n v="18500000"/>
    <n v="-18500000"/>
    <n v="0"/>
    <n v="0"/>
    <n v="0"/>
    <n v="0"/>
    <n v="0"/>
    <n v="0"/>
    <n v="0"/>
    <n v="-41508543.43"/>
    <n v="0"/>
    <s v="Updated hierarchy to break out Facilities Master Plan. Moved to Strategic"/>
    <s v="Y"/>
    <n v="0"/>
    <n v="23000000"/>
    <n v="18500000"/>
    <n v="0"/>
    <n v="0"/>
    <n v="0"/>
  </r>
  <r>
    <s v="C"/>
    <x v="1"/>
    <s v="C.10010"/>
    <s v="CAP-SHUFFLETON RELOCATION PROJECT"/>
    <s v="C.10010.01"/>
    <s v="SHUFFLETON"/>
    <s v="C.10010.01.01"/>
    <s v="SHUFFLETON"/>
    <s v="C.10010.01.01.01"/>
    <s v="SHUFFLETON OFFICE RETIREMENT"/>
    <x v="1"/>
    <n v="1266"/>
    <s v="Larry J Hurwitz"/>
    <s v="CA"/>
    <m/>
    <x v="0"/>
    <x v="1"/>
    <s v="2CORP60000"/>
    <x v="1"/>
    <s v="3CORP60000"/>
    <x v="3"/>
    <s v="1DRIV80000"/>
    <x v="3"/>
    <s v="2DRIV80000"/>
    <x v="3"/>
    <n v="0"/>
    <n v="0"/>
    <n v="0"/>
    <n v="197642.39"/>
    <n v="-197642.39"/>
    <n v="0"/>
    <n v="0"/>
    <n v="0"/>
    <n v="0"/>
    <n v="0"/>
    <n v="0"/>
    <n v="0"/>
    <n v="0"/>
    <n v="0"/>
    <n v="0"/>
    <n v="0"/>
    <n v="0"/>
    <n v="0"/>
    <n v="-197642.39"/>
    <n v="0"/>
    <s v="new WBS added 9/5/2017"/>
    <s v="Y"/>
    <n v="0"/>
    <n v="0"/>
    <n v="0"/>
    <n v="0"/>
    <n v="0"/>
    <n v="0"/>
  </r>
  <r>
    <s v="C"/>
    <x v="1"/>
    <s v="C.10010"/>
    <s v="CAP-SHUFFLETON RELOCATION PROJECT"/>
    <s v="C.10010.02"/>
    <s v="KENT SERVICE CENTER"/>
    <s v="C.10010.02.01"/>
    <s v="KENT SERVICE CENTER"/>
    <s v="C.10010.02.01.01"/>
    <s v="SHUFFLETON RELOC-KENT SERVICE CENTER"/>
    <x v="1"/>
    <n v="1266"/>
    <s v="Larry J Hurwitz"/>
    <s v="CA"/>
    <m/>
    <x v="0"/>
    <x v="1"/>
    <s v="2CORP60000"/>
    <x v="1"/>
    <s v="3CORP60000"/>
    <x v="3"/>
    <s v="1DRIV80000"/>
    <x v="3"/>
    <s v="2DRIV80000"/>
    <x v="3"/>
    <n v="0"/>
    <n v="0"/>
    <n v="0"/>
    <n v="542512.30553100002"/>
    <n v="-542512.30553100002"/>
    <n v="0"/>
    <n v="0"/>
    <n v="0"/>
    <n v="0"/>
    <n v="0"/>
    <n v="0"/>
    <n v="0"/>
    <n v="0"/>
    <n v="0"/>
    <n v="0"/>
    <n v="0"/>
    <n v="0"/>
    <n v="0"/>
    <n v="-542512.30553100002"/>
    <n v="0"/>
    <s v="new WBS added 9/5/2017"/>
    <s v="Y"/>
    <n v="0"/>
    <n v="0"/>
    <n v="0"/>
    <n v="0"/>
    <n v="0"/>
    <n v="0"/>
  </r>
  <r>
    <s v="C"/>
    <x v="1"/>
    <s v="C.10010"/>
    <s v="CAP-SHUFFLETON RELOCATION PROJECT"/>
    <s v="C.10010.03"/>
    <s v="SOUTH KING COMPLEX"/>
    <s v="C.10010.03.01"/>
    <s v="SOUTH KING COMPLEX"/>
    <s v="C.10010.03.01.01"/>
    <s v="SHUFFLETON RELOCATION-SKC"/>
    <x v="1"/>
    <n v="1266"/>
    <s v="Larry J Hurwitz"/>
    <s v="CA"/>
    <m/>
    <x v="0"/>
    <x v="1"/>
    <s v="2CORP60000"/>
    <x v="1"/>
    <s v="3CORP60000"/>
    <x v="3"/>
    <s v="1DRIV80000"/>
    <x v="3"/>
    <s v="2DRIV80000"/>
    <x v="3"/>
    <n v="0"/>
    <n v="0"/>
    <n v="0"/>
    <n v="1089525.555531"/>
    <n v="-1089525.555531"/>
    <n v="0"/>
    <n v="0"/>
    <n v="0"/>
    <n v="0"/>
    <n v="0"/>
    <n v="0"/>
    <n v="0"/>
    <n v="0"/>
    <n v="0"/>
    <n v="0"/>
    <n v="0"/>
    <n v="0"/>
    <n v="0"/>
    <n v="-1089525.555531"/>
    <n v="0"/>
    <s v="new WBS added 9/5/2017"/>
    <s v="Y"/>
    <n v="0"/>
    <n v="0"/>
    <n v="0"/>
    <n v="0"/>
    <n v="0"/>
    <n v="0"/>
  </r>
  <r>
    <s v="C"/>
    <x v="1"/>
    <s v="C.10010"/>
    <s v="CAP-SHUFFLETON RELOCATION PROJECT"/>
    <s v="C.10010.04"/>
    <s v="O'BRIEN YARD"/>
    <s v="C.10010.04.01"/>
    <s v="O'BRIEN YARD"/>
    <s v="C.10010.04.01.01"/>
    <s v="YARD IMPROVEMENTS-O'BRIEN"/>
    <x v="1"/>
    <n v="1266"/>
    <s v="Larry J Hurwitz"/>
    <s v="CA"/>
    <m/>
    <x v="0"/>
    <x v="1"/>
    <s v="2CORP60000"/>
    <x v="1"/>
    <s v="3CORP60000"/>
    <x v="3"/>
    <s v="1DRIV80000"/>
    <x v="3"/>
    <s v="2DRIV80000"/>
    <x v="3"/>
    <n v="0"/>
    <n v="0"/>
    <n v="0"/>
    <n v="1640628.15"/>
    <n v="-1640628.15"/>
    <n v="0"/>
    <n v="0"/>
    <n v="0"/>
    <n v="0"/>
    <n v="0"/>
    <n v="0"/>
    <n v="0"/>
    <n v="0"/>
    <n v="0"/>
    <n v="0"/>
    <n v="0"/>
    <n v="0"/>
    <n v="0"/>
    <n v="-1640628.15"/>
    <n v="0"/>
    <s v="new WBS added 9/5/2017"/>
    <s v="Y"/>
    <n v="0"/>
    <n v="0"/>
    <n v="0"/>
    <n v="0"/>
    <n v="0"/>
    <n v="0"/>
  </r>
  <r>
    <s v="C"/>
    <x v="1"/>
    <s v="C.10010"/>
    <s v="CAP-SHUFFLETON RELOCATION PROJECT"/>
    <s v="C.10010.05"/>
    <s v="PUYALLUP SERVICE CENTER"/>
    <s v="C.10010.05.01"/>
    <s v="PUYALLUP SERVICE CENTER"/>
    <s v="C.10010.05.01.01"/>
    <s v="SHUFFLETON RELOC-PUYALLUP SERVICE CENTER"/>
    <x v="1"/>
    <n v="1266"/>
    <s v="Larry J Hurwitz"/>
    <s v="CA"/>
    <m/>
    <x v="0"/>
    <x v="1"/>
    <s v="2CORP60000"/>
    <x v="1"/>
    <s v="3CORP60000"/>
    <x v="3"/>
    <s v="1DRIV80000"/>
    <x v="3"/>
    <s v="2DRIV80000"/>
    <x v="3"/>
    <n v="0"/>
    <n v="0"/>
    <n v="0"/>
    <n v="1350969.375"/>
    <n v="-1350969.375"/>
    <n v="0"/>
    <n v="0"/>
    <n v="0"/>
    <n v="0"/>
    <n v="0"/>
    <n v="0"/>
    <n v="0"/>
    <n v="0"/>
    <n v="0"/>
    <n v="0"/>
    <n v="0"/>
    <n v="0"/>
    <n v="0"/>
    <n v="-1350969.375"/>
    <n v="0"/>
    <s v="new WBS added 9/5/2017"/>
    <s v="Y"/>
    <n v="0"/>
    <n v="0"/>
    <n v="0"/>
    <n v="0"/>
    <n v="0"/>
    <n v="0"/>
  </r>
  <r>
    <s v="C"/>
    <x v="1"/>
    <s v="C.10002"/>
    <s v="CAP-CORPORATE FACILITIES MASTER PLAN"/>
    <s v="C.10002.03"/>
    <s v="SOUTH KING COMPLEX"/>
    <s v="C.10002.03.01"/>
    <s v="RENOVATION"/>
    <s v="C.10002.03.01.01"/>
    <s v="ACQUISITION/RETIREMENT-SOUTH KING"/>
    <x v="0"/>
    <n v="1266"/>
    <s v="Larry J Hurwitz"/>
    <s v="CA"/>
    <s v="REL  SETC  //  DESG"/>
    <x v="0"/>
    <x v="1"/>
    <s v="2CORP60000"/>
    <x v="1"/>
    <s v="3CORP60000"/>
    <x v="4"/>
    <s v="1DRIV80000"/>
    <x v="3"/>
    <s v="2DRIV80000"/>
    <x v="3"/>
    <n v="0"/>
    <n v="0"/>
    <n v="3266174.71"/>
    <n v="-6125.6499999998696"/>
    <n v="6125.6499999998696"/>
    <n v="0"/>
    <n v="0"/>
    <n v="0"/>
    <n v="0"/>
    <n v="0"/>
    <n v="0"/>
    <n v="0"/>
    <n v="0"/>
    <n v="0"/>
    <n v="0"/>
    <n v="0"/>
    <n v="0"/>
    <n v="0"/>
    <n v="6125.6499999998696"/>
    <n v="0"/>
    <s v="Updated hierarchy to break out Facilities Master Plan.  Moved to Strategic."/>
    <s v="Y"/>
    <n v="0"/>
    <n v="0"/>
    <n v="0"/>
    <n v="0"/>
    <n v="0"/>
    <n v="0"/>
  </r>
  <r>
    <s v="C"/>
    <x v="1"/>
    <s v="C.10002"/>
    <s v="CAP-CORPORATE FACILITIES MASTER PLAN"/>
    <s v="C.10002.03"/>
    <s v="SOUTH KING COMPLEX"/>
    <s v="C.10002.03.01"/>
    <s v="RENOVATION"/>
    <s v="C.10002.03.01.02"/>
    <s v="Commissioning-South King"/>
    <x v="0"/>
    <n v="1266"/>
    <s v="Larry J Hurwitz"/>
    <s v="CA"/>
    <s v="REL  SETC  //  DESG"/>
    <x v="0"/>
    <x v="1"/>
    <s v="2CORP60000"/>
    <x v="1"/>
    <s v="3CORP60000"/>
    <x v="4"/>
    <s v="1DRIV80000"/>
    <x v="3"/>
    <s v="2DRIV80000"/>
    <x v="3"/>
    <n v="0"/>
    <n v="0"/>
    <n v="0"/>
    <n v="0"/>
    <n v="0"/>
    <n v="0"/>
    <n v="0"/>
    <n v="0"/>
    <n v="0"/>
    <n v="0"/>
    <n v="0"/>
    <n v="0"/>
    <n v="0"/>
    <n v="0"/>
    <n v="0"/>
    <n v="0"/>
    <n v="0"/>
    <n v="0"/>
    <n v="0"/>
    <n v="0"/>
    <s v="Updated hierarchy to break out Facilities Master Plan.  Moved to Strategic."/>
    <s v="Y"/>
    <n v="0"/>
    <n v="0"/>
    <n v="0"/>
    <n v="0"/>
    <n v="0"/>
    <n v="0"/>
  </r>
  <r>
    <s v="C"/>
    <x v="1"/>
    <s v="C.10002"/>
    <s v="CAP-CORPORATE FACILITIES MASTER PLAN"/>
    <s v="C.10002.03"/>
    <s v="SOUTH KING COMPLEX"/>
    <s v="C.10002.03.01"/>
    <s v="RENOVATION"/>
    <s v="C.10002.03.01.03"/>
    <s v="Renovation Expenses-South King"/>
    <x v="0"/>
    <n v="1266"/>
    <s v="Larry J Hurwitz"/>
    <s v="CA"/>
    <s v="REL  SETC  //  DESG"/>
    <x v="0"/>
    <x v="1"/>
    <s v="2CORP60000"/>
    <x v="1"/>
    <s v="3CORP60000"/>
    <x v="4"/>
    <s v="1DRIV80000"/>
    <x v="3"/>
    <s v="2DRIV80000"/>
    <x v="3"/>
    <n v="0"/>
    <n v="7715600"/>
    <n v="11733911.17"/>
    <n v="13982120.257577399"/>
    <n v="-6266520.2575773988"/>
    <n v="0"/>
    <n v="0"/>
    <n v="0"/>
    <n v="0"/>
    <n v="0"/>
    <n v="0"/>
    <n v="0"/>
    <n v="0"/>
    <n v="0"/>
    <n v="0"/>
    <n v="0"/>
    <n v="0"/>
    <n v="0"/>
    <n v="-6266520.2575773988"/>
    <n v="0"/>
    <s v="Updated hierarchy to break out Facilities Master Plan.  Moved to Strategic."/>
    <s v="Y"/>
    <n v="0"/>
    <n v="0"/>
    <n v="0"/>
    <n v="0"/>
    <n v="0"/>
    <n v="0"/>
  </r>
  <r>
    <s v="C"/>
    <x v="1"/>
    <s v="C.10002"/>
    <s v="CAP-CORPORATE FACILITIES MASTER PLAN"/>
    <s v="C.10002.03"/>
    <s v="SOUTH KING COMPLEX"/>
    <s v="C.10002.03.01"/>
    <s v="RENOVATION"/>
    <s v="C.10002.03.01.05"/>
    <s v="South King Complex - Parking Expansion"/>
    <x v="0"/>
    <n v="1266"/>
    <s v="Larry J Hurwitz"/>
    <s v="CA"/>
    <m/>
    <x v="0"/>
    <x v="1"/>
    <s v="2CORP60000"/>
    <x v="1"/>
    <s v="3CORP60000"/>
    <x v="4"/>
    <s v="1DRIV80000"/>
    <x v="3"/>
    <s v="2DRIV80000"/>
    <x v="3"/>
    <n v="0"/>
    <n v="0"/>
    <m/>
    <n v="2657413.2581775002"/>
    <n v="-2657413.2581775002"/>
    <n v="0"/>
    <n v="0"/>
    <n v="0"/>
    <n v="0"/>
    <n v="0"/>
    <n v="0"/>
    <n v="0"/>
    <n v="0"/>
    <n v="0"/>
    <n v="0"/>
    <n v="0"/>
    <n v="0"/>
    <n v="0"/>
    <n v="-2657413.2581775002"/>
    <n v="0"/>
    <s v="Added WBS 8-9-17"/>
    <s v="Y"/>
    <n v="0"/>
    <n v="0"/>
    <n v="0"/>
    <n v="0"/>
    <n v="0"/>
    <n v="0"/>
  </r>
  <r>
    <s v="C"/>
    <x v="1"/>
    <s v="C.10002"/>
    <s v="CAP-CORPORATE FACILITIES MASTER PLAN"/>
    <s v="C.10002.04"/>
    <s v="PSE Campus Consolidation"/>
    <s v="C.10002.04.01"/>
    <s v="PSE Campus Consolidation"/>
    <s v="C.10002.04.01.01"/>
    <s v="PSE Campus Consolidation Project"/>
    <x v="0"/>
    <n v="1266"/>
    <s v="Larry J Hurwitz"/>
    <s v="CA"/>
    <s v="REL  SETC  //  EXEC"/>
    <x v="0"/>
    <x v="1"/>
    <s v="2CORP60000"/>
    <x v="1"/>
    <s v="3CORP60000"/>
    <x v="5"/>
    <s v="1DRIV80000"/>
    <x v="3"/>
    <s v="2DRIV80000"/>
    <x v="3"/>
    <n v="8715600"/>
    <n v="1000000"/>
    <n v="314515.92"/>
    <n v="290671.35105860006"/>
    <n v="709328.6489414"/>
    <n v="6825000"/>
    <n v="10800000"/>
    <n v="-3975000"/>
    <n v="5325000"/>
    <n v="0"/>
    <n v="5325000"/>
    <n v="8125000"/>
    <n v="8125000"/>
    <n v="0"/>
    <n v="12600000"/>
    <n v="12600000"/>
    <n v="0"/>
    <n v="0"/>
    <n v="2059328.6489414"/>
    <n v="0"/>
    <s v="Updated hierarchy to break out Facilities Master Plan. Moved to Strategic"/>
    <s v="Y"/>
    <n v="0"/>
    <n v="4646153.846153846"/>
    <n v="0"/>
    <n v="0"/>
    <n v="0"/>
    <n v="0"/>
  </r>
  <r>
    <s v="C"/>
    <x v="1"/>
    <s v="C.10002"/>
    <s v="CAP-CORPORATE FACILITIES MASTER PLAN"/>
    <s v="C.10002.04"/>
    <s v="PSE Campus Consolidation"/>
    <s v="C.10002.04.01"/>
    <s v="PSE Campus Consolidation"/>
    <s v="C.10002.04.01.02"/>
    <s v="Workplace Mobility Proof of Concept"/>
    <x v="0"/>
    <n v="1266"/>
    <s v="Larry J Hurwitz"/>
    <s v="CA"/>
    <s v="REL  SETC  //  EXEC"/>
    <x v="0"/>
    <x v="1"/>
    <s v="2CORP60000"/>
    <x v="1"/>
    <s v="3CORP60000"/>
    <x v="6"/>
    <s v="1DRIV80000"/>
    <x v="3"/>
    <s v="2DRIV80000"/>
    <x v="3"/>
    <n v="3000000"/>
    <n v="3000000"/>
    <n v="246657.11"/>
    <n v="67479.287471999924"/>
    <n v="2932520.7125280001"/>
    <n v="3000000"/>
    <n v="3000000"/>
    <n v="0"/>
    <n v="3000000"/>
    <n v="3000000"/>
    <n v="0"/>
    <n v="3000000"/>
    <n v="3000000"/>
    <n v="0"/>
    <n v="3000000"/>
    <n v="3000000"/>
    <n v="0"/>
    <n v="3000000"/>
    <n v="2932520.7125280001"/>
    <n v="0"/>
    <s v="Updated hierarchy to break out Facilities Master Plan.  Moved to Strategic."/>
    <s v="Y"/>
    <n v="0"/>
    <n v="0"/>
    <n v="0"/>
    <n v="0"/>
    <n v="0"/>
    <n v="0"/>
  </r>
  <r>
    <s v="C"/>
    <x v="1"/>
    <s v="C.10002"/>
    <s v="CAP-CORPORATE FACILITIES MASTER PLAN"/>
    <s v="C.10002.04"/>
    <s v="PSE Campus Consolidation"/>
    <s v="C.10002.04.01"/>
    <s v="PSE Campus Consolidation"/>
    <s v="C.10002.04.01.03"/>
    <s v="PSE BUILDING RELOCATION"/>
    <x v="0"/>
    <n v="1266"/>
    <s v="Larry J Hurwitz"/>
    <s v="CA"/>
    <m/>
    <x v="0"/>
    <x v="1"/>
    <s v="2CORP60000"/>
    <x v="1"/>
    <s v="3CORP60000"/>
    <x v="5"/>
    <s v="1DRIV80000"/>
    <x v="3"/>
    <s v="2DRIV80000"/>
    <x v="3"/>
    <n v="0"/>
    <n v="0"/>
    <m/>
    <n v="2923992.2249999996"/>
    <n v="-2923992.2249999996"/>
    <n v="0"/>
    <n v="0"/>
    <n v="0"/>
    <n v="0"/>
    <n v="0"/>
    <n v="0"/>
    <n v="0"/>
    <n v="0"/>
    <n v="0"/>
    <n v="0"/>
    <n v="0"/>
    <n v="0"/>
    <n v="0"/>
    <n v="-2923992.2249999996"/>
    <n v="0"/>
    <s v="Added WBS 8-9-17"/>
    <s v="Y"/>
    <n v="0"/>
    <n v="0"/>
    <n v="0"/>
    <n v="0"/>
    <n v="0"/>
    <n v="0"/>
  </r>
  <r>
    <s v="C"/>
    <x v="1"/>
    <s v="C.10002"/>
    <s v="CAP-CORPORATE FACILITIES MASTER PLAN"/>
    <s v="C.10002.05"/>
    <s v="Whidbey Service Center"/>
    <s v="C.10002.05.02"/>
    <s v="Whidbey Service Center Ph1"/>
    <s v="C.10002.05.02.01"/>
    <s v="Whidbey Service Center Ph1"/>
    <x v="0"/>
    <n v="1266"/>
    <s v="Larry J Hurwitz"/>
    <s v="CA"/>
    <s v="CLSD SETC  //  INIT"/>
    <x v="0"/>
    <x v="0"/>
    <s v="2CORP60000"/>
    <x v="1"/>
    <s v="3CORP60000"/>
    <x v="7"/>
    <s v="1DRIV80000"/>
    <x v="3"/>
    <s v="2DRIV80000"/>
    <x v="3"/>
    <n v="0"/>
    <n v="0"/>
    <n v="0"/>
    <n v="0"/>
    <n v="0"/>
    <n v="0"/>
    <n v="0"/>
    <n v="0"/>
    <n v="0"/>
    <n v="0"/>
    <n v="0"/>
    <n v="0"/>
    <n v="0"/>
    <n v="0"/>
    <n v="0"/>
    <n v="0"/>
    <n v="0"/>
    <n v="0"/>
    <n v="0"/>
    <n v="0"/>
    <s v="Updated hierarchy to break out Facilities Master Plan."/>
    <s v="N"/>
    <n v="0"/>
    <n v="0"/>
    <n v="0"/>
    <n v="0"/>
    <n v="0"/>
    <n v="0"/>
  </r>
  <r>
    <s v="C"/>
    <x v="1"/>
    <s v="C.10002"/>
    <s v="CAP-CORPORATE FACILITIES MASTER PLAN"/>
    <s v="C.10002.06"/>
    <s v="Snoqualmie Technology Center"/>
    <s v="C.10002.06.01"/>
    <s v="Snoqualmie Technology Center"/>
    <s v="C.10002.06.01.01"/>
    <s v="Snoqualmie Technology Center"/>
    <x v="0"/>
    <n v="1266"/>
    <s v="Larry J Hurwitz"/>
    <s v="CA"/>
    <s v="REL  SETC  //  INIT"/>
    <x v="0"/>
    <x v="1"/>
    <s v="2CORP60000"/>
    <x v="1"/>
    <s v="3CORP60000"/>
    <x v="8"/>
    <s v="1DRIV80000"/>
    <x v="3"/>
    <s v="2DRIV80000"/>
    <x v="3"/>
    <n v="0"/>
    <n v="4000000"/>
    <n v="10574546.42"/>
    <n v="13189168.812564502"/>
    <n v="-9189168.8125645015"/>
    <n v="0"/>
    <n v="0"/>
    <n v="0"/>
    <n v="0"/>
    <n v="0"/>
    <n v="0"/>
    <n v="0"/>
    <n v="0"/>
    <n v="0"/>
    <n v="0"/>
    <n v="0"/>
    <n v="0"/>
    <n v="0"/>
    <n v="-9189168.8125645015"/>
    <n v="0"/>
    <s v="Updated hierarchy to break out Facilities Master Plan.  Moved to Strategic."/>
    <s v="Y"/>
    <n v="0"/>
    <n v="0"/>
    <n v="0"/>
    <n v="0"/>
    <n v="0"/>
    <n v="0"/>
  </r>
  <r>
    <s v="C"/>
    <x v="1"/>
    <s v="C.10002"/>
    <s v="CAP-CORPORATE FACILITIES MASTER PLAN"/>
    <s v="C.10002.07"/>
    <s v="Puyallup Land Acquisition"/>
    <s v="C.10002.07.01"/>
    <s v="Puyallup Land Acquisition"/>
    <s v="C.10002.07.01.01"/>
    <s v="Puyallup Land Acquisition"/>
    <x v="0"/>
    <n v="1266"/>
    <s v="Larry J Hurwitz"/>
    <s v="CA"/>
    <s v="REL  SETC  //  INIT"/>
    <x v="0"/>
    <x v="1"/>
    <s v="2CORP60000"/>
    <x v="1"/>
    <s v="3CORP60000"/>
    <x v="9"/>
    <s v="1DRIV80000"/>
    <x v="3"/>
    <s v="2DRIV80000"/>
    <x v="3"/>
    <n v="1400000"/>
    <n v="1400000"/>
    <n v="1057786.28"/>
    <n v="1480164.0105309999"/>
    <n v="-80164.010530999862"/>
    <n v="4600000"/>
    <n v="7800000"/>
    <n v="-3200000"/>
    <n v="14000000"/>
    <n v="10800000"/>
    <n v="3200000"/>
    <n v="0"/>
    <n v="0"/>
    <n v="0"/>
    <n v="0"/>
    <n v="0"/>
    <n v="0"/>
    <n v="0"/>
    <n v="-80164.010530999862"/>
    <n v="0"/>
    <s v="Updated hierarchy to break out Facilities Master Plan. Moved to Strategic"/>
    <s v="Y"/>
    <n v="0"/>
    <n v="3200000"/>
    <n v="-3200000"/>
    <n v="0"/>
    <n v="0"/>
    <n v="0"/>
  </r>
  <r>
    <s v="C"/>
    <x v="1"/>
    <s v="C.10003"/>
    <s v="CAP-FACILITY ASSET MANAGEMENT"/>
    <s v="C.10003.01"/>
    <s v="FACILITY ASSET MANAGEMENT"/>
    <s v="C.10003.01.01"/>
    <s v="FURNITURE AND FIXTURE STOCK"/>
    <s v="C.10003.01.01.01"/>
    <s v="FURNITURE AND FIXTURE INSTALLATION"/>
    <x v="0"/>
    <n v="1266"/>
    <s v="Larry J Hurwitz"/>
    <s v="CA"/>
    <s v="REL  SETC  //  EXEC"/>
    <x v="0"/>
    <x v="0"/>
    <s v="2CORP60000"/>
    <x v="1"/>
    <s v="3CORP62000"/>
    <x v="10"/>
    <s v="1DRIV62000"/>
    <x v="4"/>
    <s v="2DRIV62000"/>
    <x v="4"/>
    <n v="1545000"/>
    <n v="780000"/>
    <n v="773654.33"/>
    <n v="756601.93"/>
    <n v="23398.069999999949"/>
    <n v="1591350"/>
    <n v="1591350"/>
    <n v="0"/>
    <n v="1639090.5"/>
    <n v="1639090.5"/>
    <n v="0"/>
    <n v="1688263.2150000001"/>
    <n v="1688263.2150000001"/>
    <n v="0"/>
    <n v="1738911.1114500002"/>
    <n v="1738911.1114500002"/>
    <n v="0"/>
    <n v="1791078.4447935002"/>
    <n v="23398.069999999949"/>
    <n v="0"/>
    <n v="0"/>
    <s v="N"/>
    <n v="0"/>
    <n v="0"/>
    <n v="0"/>
    <n v="0"/>
    <n v="0"/>
    <n v="0"/>
  </r>
  <r>
    <s v="C"/>
    <x v="1"/>
    <s v="C.10003"/>
    <s v="CAP-FACILITY ASSET MANAGEMENT"/>
    <s v="C.10003.01"/>
    <s v="FACILITY ASSET MANAGEMENT"/>
    <s v="C.10003.01.02"/>
    <s v="PLANNED CAPITAL"/>
    <s v="C.10003.01.02.01"/>
    <s v="TRENDED CAPITAL PROJECT WORK"/>
    <x v="0"/>
    <n v="1266"/>
    <s v="Larry J Hurwitz"/>
    <s v="CA"/>
    <s v="REL  SETC  //  NOPH"/>
    <x v="0"/>
    <x v="0"/>
    <s v="2CORP60000"/>
    <x v="1"/>
    <s v="3CORP62000"/>
    <x v="10"/>
    <s v="1DRIV62000"/>
    <x v="4"/>
    <s v="2DRIV62000"/>
    <x v="4"/>
    <n v="0"/>
    <n v="0"/>
    <n v="0"/>
    <n v="0"/>
    <n v="0"/>
    <n v="0"/>
    <n v="0"/>
    <n v="0"/>
    <n v="0"/>
    <n v="0"/>
    <n v="0"/>
    <n v="0"/>
    <n v="0"/>
    <n v="0"/>
    <n v="0"/>
    <n v="0"/>
    <n v="0"/>
    <n v="0"/>
    <n v="0"/>
    <n v="0"/>
    <n v="0"/>
    <s v="N"/>
    <n v="0"/>
    <n v="0"/>
    <n v="0"/>
    <n v="0"/>
    <n v="0"/>
    <n v="0"/>
  </r>
  <r>
    <s v="C"/>
    <x v="1"/>
    <s v="C.10003"/>
    <s v="CAP-FACILITY ASSET MANAGEMENT"/>
    <s v="C.10003.01"/>
    <s v="FACILITY ASSET MANAGEMENT"/>
    <s v="C.10003.01.03"/>
    <s v="UNPLANNED CAPITAL"/>
    <s v="C.10003.01.03.01"/>
    <s v="UNPLANNED FACILITY IMPROVEMENTS"/>
    <x v="0"/>
    <n v="1266"/>
    <s v="Larry J Hurwitz"/>
    <s v="CA"/>
    <s v="REL  SETC  //  NOPH"/>
    <x v="0"/>
    <x v="0"/>
    <s v="2CORP60000"/>
    <x v="1"/>
    <s v="3CORP62000"/>
    <x v="10"/>
    <s v="1DRIV62000"/>
    <x v="4"/>
    <s v="2DRIV62000"/>
    <x v="4"/>
    <n v="0"/>
    <n v="365000"/>
    <n v="499634.54"/>
    <n v="754299.09871209983"/>
    <n v="-389299.09871209983"/>
    <n v="0"/>
    <n v="0"/>
    <n v="0"/>
    <n v="0"/>
    <n v="0"/>
    <n v="0"/>
    <n v="0"/>
    <n v="0"/>
    <n v="0"/>
    <n v="0"/>
    <n v="0"/>
    <n v="0"/>
    <n v="0"/>
    <n v="-389299.09871209983"/>
    <n v="0"/>
    <n v="0"/>
    <s v="N"/>
    <n v="0"/>
    <n v="0"/>
    <n v="0"/>
    <n v="0"/>
    <n v="0"/>
    <n v="0"/>
  </r>
  <r>
    <s v="C"/>
    <x v="1"/>
    <s v="C.10003"/>
    <s v="CAP-FACILITY ASSET MANAGEMENT"/>
    <s v="C.10003.01"/>
    <s v="FACILITY ASSET MANAGEMENT"/>
    <s v="C.10003.01.04"/>
    <s v="Misc HVAC Replacement"/>
    <s v="C.10003.01.04.01"/>
    <s v="Misc HVAC Replacement"/>
    <x v="0"/>
    <n v="1266"/>
    <s v="Larry J Hurwitz"/>
    <s v="CA"/>
    <s v="REL  SETC  //  EXEC"/>
    <x v="0"/>
    <x v="0"/>
    <s v="2CORP60000"/>
    <x v="1"/>
    <s v="3CORP62000"/>
    <x v="10"/>
    <s v="1DRIV62000"/>
    <x v="4"/>
    <s v="2DRIV62000"/>
    <x v="4"/>
    <n v="0"/>
    <n v="400000"/>
    <n v="397257.12"/>
    <n v="3039.6340799999994"/>
    <n v="396960.36592000001"/>
    <n v="0"/>
    <n v="0"/>
    <n v="0"/>
    <n v="0"/>
    <n v="0"/>
    <n v="0"/>
    <n v="0"/>
    <n v="0"/>
    <n v="0"/>
    <n v="0"/>
    <n v="0"/>
    <n v="0"/>
    <n v="0"/>
    <n v="396960.36592000001"/>
    <n v="0"/>
    <n v="0"/>
    <s v="N"/>
    <n v="0"/>
    <n v="0"/>
    <n v="0"/>
    <n v="0"/>
    <n v="0"/>
    <n v="0"/>
  </r>
  <r>
    <s v="C"/>
    <x v="1"/>
    <s v="C.10004"/>
    <s v="CAP-PCS SITE CONSTRUCTION"/>
    <s v="C.10004.01"/>
    <s v="PCS SITE CONSTRUCTION"/>
    <s v="C.10004.01.01"/>
    <s v="PCS SITE CONSTRUCTION"/>
    <s v="C.10004.01.01.01"/>
    <s v="OMRC_WIRELESS PCS CONSTRUCTION"/>
    <x v="0"/>
    <n v="4250"/>
    <s v="Beth I Rogers"/>
    <s v="OR"/>
    <s v="REL  SETC  //  EXEC"/>
    <x v="0"/>
    <x v="0"/>
    <s v="2CORP60000"/>
    <x v="1"/>
    <s v="3CORP63000"/>
    <x v="11"/>
    <s v="1DRIV71000"/>
    <x v="5"/>
    <s v="2DRIV71500"/>
    <x v="5"/>
    <n v="0"/>
    <n v="0"/>
    <n v="0"/>
    <n v="0"/>
    <n v="0"/>
    <n v="0"/>
    <n v="0"/>
    <n v="0"/>
    <n v="0"/>
    <n v="0"/>
    <n v="0"/>
    <n v="0"/>
    <n v="0"/>
    <n v="0"/>
    <n v="0"/>
    <n v="0"/>
    <n v="0"/>
    <n v="0"/>
    <n v="0"/>
    <n v="0"/>
    <n v="0"/>
    <s v="N"/>
    <n v="0"/>
    <n v="0"/>
    <n v="0"/>
    <n v="0"/>
    <n v="0"/>
    <n v="0"/>
  </r>
  <r>
    <s v="C"/>
    <x v="1"/>
    <s v="C.10004"/>
    <s v="CAP-PCS SITE CONSTRUCTION"/>
    <s v="C.10004.01"/>
    <s v="PCS SITE CONSTRUCTION"/>
    <s v="C.10004.01.01"/>
    <s v="PCS SITE CONSTRUCTION"/>
    <s v="C.10004.01.01.02"/>
    <s v="WIRELESS PCS CONSTRUCTION"/>
    <x v="0"/>
    <n v="4250"/>
    <s v="Beth I Rogers"/>
    <s v="CA"/>
    <s v="REL  SETC  //  EXEC"/>
    <x v="0"/>
    <x v="0"/>
    <s v="2CORP60000"/>
    <x v="1"/>
    <s v="3CORP63000"/>
    <x v="11"/>
    <s v="1DRIV71000"/>
    <x v="5"/>
    <s v="2DRIV71500"/>
    <x v="5"/>
    <n v="0"/>
    <n v="0"/>
    <n v="782206.81"/>
    <n v="695866.62520000036"/>
    <n v="-695866.62520000036"/>
    <n v="0"/>
    <n v="0"/>
    <n v="0"/>
    <n v="0"/>
    <n v="0"/>
    <n v="0"/>
    <n v="0"/>
    <n v="0"/>
    <n v="0"/>
    <n v="0"/>
    <n v="0"/>
    <n v="0"/>
    <n v="0"/>
    <n v="-695866.62520000036"/>
    <n v="0"/>
    <n v="0"/>
    <s v="N"/>
    <n v="0"/>
    <n v="0"/>
    <n v="0"/>
    <n v="0"/>
    <n v="0"/>
    <n v="0"/>
  </r>
  <r>
    <s v="C"/>
    <x v="1"/>
    <s v="C.10005"/>
    <s v="CAP-SECURITY SERVICES"/>
    <s v="C.10005.01"/>
    <s v="INSTALLATIONS"/>
    <s v="C.10005.01.01"/>
    <s v="COMMON"/>
    <s v="C.10005.01.01.01"/>
    <s v="SECURITY SYSTEM INSTALLATIONS-COMMON"/>
    <x v="0"/>
    <n v="1260"/>
    <s v="David H Foster"/>
    <s v="CA"/>
    <s v="REL  SETC  //  EXEC"/>
    <x v="0"/>
    <x v="0"/>
    <s v="2CORP60000"/>
    <x v="1"/>
    <s v="3CORP63000"/>
    <x v="11"/>
    <s v="1DRIV71000"/>
    <x v="5"/>
    <s v="2DRIV71500"/>
    <x v="5"/>
    <n v="0"/>
    <n v="0"/>
    <n v="235574.96"/>
    <n v="237137.53"/>
    <n v="-237137.53"/>
    <n v="0"/>
    <n v="0"/>
    <n v="0"/>
    <n v="0"/>
    <n v="0"/>
    <n v="0"/>
    <n v="0"/>
    <n v="0"/>
    <n v="0"/>
    <n v="0"/>
    <n v="0"/>
    <n v="0"/>
    <n v="0"/>
    <n v="-237137.53"/>
    <n v="0"/>
    <n v="0"/>
    <s v="N"/>
    <n v="0"/>
    <n v="0"/>
    <n v="0"/>
    <n v="0"/>
    <n v="0"/>
    <n v="0"/>
  </r>
  <r>
    <s v="C"/>
    <x v="1"/>
    <s v="C.10005"/>
    <s v="CAP-SECURITY SERVICES"/>
    <s v="C.10005.01"/>
    <s v="INSTALLATIONS"/>
    <s v="C.10005.01.02"/>
    <s v="ELECTRIC"/>
    <s v="C.10005.01.02.01"/>
    <s v="SECURITY SYSTEM INSTALLATIONS-ELECTRIC"/>
    <x v="0"/>
    <n v="1260"/>
    <s v="David H Foster"/>
    <s v="CA"/>
    <s v="REL  SETC  //  EXEC"/>
    <x v="0"/>
    <x v="0"/>
    <s v="2CORP60000"/>
    <x v="1"/>
    <s v="3CORP63000"/>
    <x v="11"/>
    <s v="1DRIV71000"/>
    <x v="5"/>
    <s v="2DRIV71500"/>
    <x v="5"/>
    <n v="2500000"/>
    <n v="2500000"/>
    <n v="2443684.9700000002"/>
    <n v="2462740.4040000001"/>
    <n v="37259.595999999903"/>
    <n v="1440000"/>
    <n v="1440000"/>
    <n v="0"/>
    <n v="1480000"/>
    <n v="1480000"/>
    <n v="0"/>
    <n v="1500000"/>
    <n v="1500000"/>
    <n v="0"/>
    <n v="1780000"/>
    <n v="1780000"/>
    <n v="0"/>
    <n v="1780000"/>
    <n v="37259.595999999903"/>
    <n v="0"/>
    <n v="0"/>
    <s v="N"/>
    <n v="0"/>
    <n v="0"/>
    <n v="0"/>
    <n v="0"/>
    <n v="0"/>
    <n v="0"/>
  </r>
  <r>
    <s v="C"/>
    <x v="1"/>
    <s v="C.10006"/>
    <s v="CAP-Fleet"/>
    <s v="C.10006.01"/>
    <s v="FLEET"/>
    <s v="C.10006.01.01"/>
    <s v="FLEET"/>
    <s v="C.10006.01.01.01"/>
    <s v="FLEET CAPITAL PURCHASE"/>
    <x v="0"/>
    <n v="4520"/>
    <s v="Colin Davidson"/>
    <s v="CA"/>
    <s v="REL  SETC  //  OPER"/>
    <x v="0"/>
    <x v="0"/>
    <s v="2CORP60000"/>
    <x v="1"/>
    <s v="3CORP64000"/>
    <x v="1"/>
    <s v="1DRIV63000"/>
    <x v="1"/>
    <s v="2DRIV63000"/>
    <x v="1"/>
    <n v="521000"/>
    <n v="521000"/>
    <n v="527537.52"/>
    <n v="417824.89"/>
    <n v="103175.10999999999"/>
    <n v="573000"/>
    <n v="573000"/>
    <n v="0"/>
    <n v="142000"/>
    <n v="142000"/>
    <n v="0"/>
    <n v="0"/>
    <n v="0"/>
    <n v="0"/>
    <n v="0"/>
    <n v="0"/>
    <n v="0"/>
    <n v="0"/>
    <n v="103175.10999999999"/>
    <n v="0"/>
    <n v="0"/>
    <s v="N"/>
    <n v="0"/>
    <n v="0"/>
    <n v="0"/>
    <n v="0"/>
    <n v="0"/>
    <n v="0"/>
  </r>
  <r>
    <s v="C"/>
    <x v="1"/>
    <s v="C.10007"/>
    <s v="NEW PRODUCT DEVELOPMENT"/>
    <s v="C.10007.01"/>
    <s v="ENERGY STORAGE PILOT"/>
    <s v="C.10007.01.01"/>
    <s v="ENERGY STORAGE PILOT"/>
    <s v="C.10007.01.01.01"/>
    <s v="CUSTOMER SITED ENERGY STORAGE PILOT"/>
    <x v="0"/>
    <n v="1436"/>
    <s v="Benjamin T Farrow"/>
    <s v="CA"/>
    <s v="CRTD SETC  //  INIT"/>
    <x v="2"/>
    <x v="1"/>
    <s v="2CORP30000"/>
    <x v="2"/>
    <s v="3CORP32000"/>
    <x v="12"/>
    <s v="1DRIV30000"/>
    <x v="6"/>
    <s v="2DRIV33000"/>
    <x v="6"/>
    <n v="1835224"/>
    <n v="1835224"/>
    <n v="2256038.31"/>
    <n v="1869891.5158559997"/>
    <n v="-34667.515855999663"/>
    <n v="0"/>
    <n v="0"/>
    <n v="0"/>
    <n v="0"/>
    <n v="0"/>
    <n v="0"/>
    <n v="0"/>
    <n v="0"/>
    <n v="0"/>
    <n v="0"/>
    <n v="0"/>
    <n v="0"/>
    <n v="0"/>
    <n v="-34667.515855999663"/>
    <n v="0"/>
    <n v="0"/>
    <s v="N"/>
    <n v="0"/>
    <n v="0"/>
    <n v="0"/>
    <n v="0"/>
    <n v="0"/>
    <n v="0"/>
  </r>
  <r>
    <s v="C"/>
    <x v="1"/>
    <s v="C.10007"/>
    <s v="NEW PRODUCT DEVELOPMENT"/>
    <s v="C.10007.02"/>
    <s v="VEHICLE CHARGING PROGRAM"/>
    <s v="C.10007.02.01"/>
    <s v="VEHICLE CHARGING PROGRAM"/>
    <s v="C.10007.02.01.01"/>
    <s v="VEHICLE CHARGING PROGRAM"/>
    <x v="0"/>
    <n v="1436"/>
    <s v="Benjamin T Farrow"/>
    <s v="CA"/>
    <s v="CRTD SETC  //  INIT"/>
    <x v="2"/>
    <x v="1"/>
    <m/>
    <x v="3"/>
    <s v="3CORP33000"/>
    <x v="13"/>
    <s v="1DRIV30000"/>
    <x v="6"/>
    <s v="2DRIV32000"/>
    <x v="7"/>
    <n v="2066400"/>
    <n v="2066400"/>
    <n v="2540222.59"/>
    <n v="294323.40000000002"/>
    <n v="1772076.6"/>
    <n v="1957200"/>
    <n v="3506117"/>
    <n v="-1548917"/>
    <n v="1957200"/>
    <n v="236321.89999999991"/>
    <n v="1720878.1"/>
    <n v="1957200"/>
    <n v="1069376.3"/>
    <n v="887823.7"/>
    <n v="1957200"/>
    <n v="3711121"/>
    <n v="-1753921"/>
    <n v="4880761.5999999996"/>
    <n v="1077940.4000000001"/>
    <n v="0"/>
    <s v="updated spread per Ryan Sherlock on 9/13/2017"/>
    <s v="N"/>
    <n v="-2480761.5999999996"/>
    <n v="-393883"/>
    <n v="-2163678.1"/>
    <n v="-1330623.7"/>
    <n v="1311121"/>
    <n v="2480761.5999999996"/>
  </r>
  <r>
    <s v="R"/>
    <x v="0"/>
    <s v="C.10008"/>
    <s v="CAP-SCRAP SALES"/>
    <s v="C.10008.01"/>
    <s v="SCRAP SALES"/>
    <s v="C.10008.01.01"/>
    <s v="SCRAP SALES"/>
    <s v="C.10008.01.01.01"/>
    <s v="SCRAP SALES - CREDIT TO RETIREMENT"/>
    <x v="0"/>
    <n v="4560"/>
    <s v="James A Pruchnic"/>
    <s v="CA"/>
    <s v="REL  SETC  //  INIT"/>
    <x v="0"/>
    <x v="0"/>
    <s v="2CORP90000"/>
    <x v="0"/>
    <s v="3CORP93000"/>
    <x v="0"/>
    <s v="1DRIV11000"/>
    <x v="0"/>
    <s v="2DRIV11400"/>
    <x v="8"/>
    <n v="0"/>
    <n v="0"/>
    <n v="233735"/>
    <n v="233735"/>
    <n v="-233735"/>
    <n v="0"/>
    <n v="0"/>
    <n v="0"/>
    <n v="0"/>
    <n v="0"/>
    <n v="0"/>
    <n v="0"/>
    <n v="0"/>
    <n v="0"/>
    <n v="0"/>
    <n v="0"/>
    <n v="0"/>
    <n v="0"/>
    <n v="-233735"/>
    <n v="0"/>
    <s v=" "/>
    <s v="N"/>
    <n v="0"/>
    <n v="0"/>
    <n v="0"/>
    <n v="0"/>
    <n v="0"/>
    <n v="0"/>
  </r>
  <r>
    <s v="R"/>
    <x v="0"/>
    <s v="C.10009"/>
    <s v="CAP-STORM RESPONSE"/>
    <s v="C.10009.01"/>
    <s v="ELECTRIC STORM REPAIR"/>
    <s v="C.10009.01.01"/>
    <s v="ELECTRIC STORM REPAIR"/>
    <s v="C.10009.01.01.01"/>
    <s v="STORM OH REPLACEMENT-DIST"/>
    <x v="0"/>
    <n v="9800"/>
    <s v="Alborada Mata-Cazares"/>
    <s v="CA"/>
    <s v="REL  SETC  //  INIT"/>
    <x v="0"/>
    <x v="0"/>
    <s v="2CORP90000"/>
    <x v="0"/>
    <s v="3CORP97000"/>
    <x v="14"/>
    <s v="1DRIV16000"/>
    <x v="7"/>
    <s v="2DRIV16300"/>
    <x v="9"/>
    <n v="0"/>
    <n v="0"/>
    <n v="562082.85"/>
    <n v="1405203.7199999997"/>
    <n v="-1405203.7199999997"/>
    <n v="0"/>
    <n v="0"/>
    <n v="0"/>
    <n v="0"/>
    <n v="0"/>
    <n v="0"/>
    <n v="0"/>
    <n v="0"/>
    <n v="0"/>
    <n v="0"/>
    <n v="0"/>
    <n v="0"/>
    <n v="0"/>
    <n v="-1405203.7199999997"/>
    <n v="0"/>
    <s v=" "/>
    <s v="N"/>
    <n v="0"/>
    <n v="0"/>
    <n v="0"/>
    <n v="0"/>
    <n v="0"/>
    <n v="0"/>
  </r>
  <r>
    <s v="R"/>
    <x v="0"/>
    <s v="C.10009"/>
    <s v="CAP-STORM RESPONSE"/>
    <s v="C.10009.01"/>
    <s v="ELECTRIC STORM REPAIR"/>
    <s v="C.10009.01.01"/>
    <s v="ELECTRIC STORM REPAIR"/>
    <s v="C.10009.01.01.02"/>
    <s v="STORM OH REPLACEMENT-TRANS"/>
    <x v="0"/>
    <n v="9800"/>
    <s v="Alborada Mata-Cazares"/>
    <s v="CA"/>
    <s v="REL  SETC  //  INIT"/>
    <x v="0"/>
    <x v="0"/>
    <s v="2CORP90000"/>
    <x v="0"/>
    <s v="3CORP97000"/>
    <x v="14"/>
    <s v="1DRIV16000"/>
    <x v="7"/>
    <s v="2DRIV16300"/>
    <x v="9"/>
    <n v="0"/>
    <n v="0"/>
    <n v="0"/>
    <n v="239706.15999999997"/>
    <n v="-239706.15999999997"/>
    <n v="0"/>
    <n v="0"/>
    <n v="0"/>
    <n v="0"/>
    <n v="0"/>
    <n v="0"/>
    <n v="0"/>
    <n v="0"/>
    <n v="0"/>
    <n v="0"/>
    <n v="0"/>
    <n v="0"/>
    <n v="0"/>
    <n v="-239706.15999999997"/>
    <n v="0"/>
    <s v=" "/>
    <s v="N"/>
    <n v="0"/>
    <n v="0"/>
    <n v="0"/>
    <n v="0"/>
    <n v="0"/>
    <n v="0"/>
  </r>
  <r>
    <s v="C"/>
    <x v="1"/>
    <s v="C.20001"/>
    <s v="CAP-ASSETS DISPOSAL COMPLIANCE"/>
    <s v="C.20001.01"/>
    <s v="TRANSFORMER RETIREMENT/DISPOSAL"/>
    <s v="C.20001.01.01"/>
    <s v="TRANSFORMER RETIREMENT/DISPOSAL"/>
    <s v="C.20001.01.01.01"/>
    <s v="TRANSFORMER RETIREMENT/DISPOSAL"/>
    <x v="0"/>
    <n v="4300"/>
    <s v="John K Rork Jr"/>
    <s v="CA"/>
    <s v="REL  SETC  //  EXEC"/>
    <x v="0"/>
    <x v="0"/>
    <s v="2CORP65000"/>
    <x v="4"/>
    <s v="3CORP66000"/>
    <x v="15"/>
    <s v="1DRIV72000"/>
    <x v="8"/>
    <s v="2DRIV72500"/>
    <x v="10"/>
    <n v="1534890"/>
    <n v="1227912"/>
    <n v="965762.84"/>
    <n v="1004707.2638192"/>
    <n v="223204.73618080001"/>
    <n v="1602765"/>
    <n v="1650847.95"/>
    <n v="-48082.949999999953"/>
    <n v="1673768"/>
    <n v="1723981.04"/>
    <n v="-50213.040000000037"/>
    <n v="1748048"/>
    <n v="1800489.44"/>
    <n v="-52441.439999999944"/>
    <n v="1800488"/>
    <n v="1854502.6400000001"/>
    <n v="-54014.64000000013"/>
    <n v="1910137.7192000002"/>
    <n v="18452.666180799948"/>
    <n v="0"/>
    <n v="0"/>
    <s v="N"/>
    <n v="0"/>
    <n v="0"/>
    <n v="0"/>
    <n v="0"/>
    <n v="0"/>
    <n v="0"/>
  </r>
  <r>
    <s v="C"/>
    <x v="1"/>
    <s v="C.20001"/>
    <s v="CAP-ASSETS DISPOSAL COMPLIANCE"/>
    <s v="C.20001.02"/>
    <s v="TREATED WOOD DISPOSAL"/>
    <s v="C.20001.02.01"/>
    <s v="TREATED WOOD DISPOSAL"/>
    <s v="C.20001.02.01.01"/>
    <s v="TREATED WOOD DISPOSAL"/>
    <x v="0"/>
    <n v="4300"/>
    <s v="John K Rork Jr"/>
    <s v="CA"/>
    <s v="REL  SETC  //  EXEC"/>
    <x v="0"/>
    <x v="0"/>
    <s v="2CORP65000"/>
    <x v="4"/>
    <s v="3CORP66000"/>
    <x v="15"/>
    <s v="1DRIV72000"/>
    <x v="8"/>
    <s v="2DRIV72500"/>
    <x v="10"/>
    <n v="0"/>
    <n v="306978"/>
    <n v="356468.43"/>
    <n v="405592.13637009996"/>
    <n v="-98614.136370099965"/>
    <n v="0"/>
    <n v="0"/>
    <n v="0"/>
    <n v="0"/>
    <n v="0"/>
    <n v="0"/>
    <n v="0"/>
    <n v="0"/>
    <n v="0"/>
    <n v="0"/>
    <n v="0"/>
    <n v="0"/>
    <n v="0"/>
    <n v="-98614.136370099965"/>
    <n v="0"/>
    <n v="0"/>
    <s v="N"/>
    <n v="0"/>
    <n v="0"/>
    <n v="0"/>
    <n v="0"/>
    <n v="0"/>
    <n v="0"/>
  </r>
  <r>
    <s v="C"/>
    <x v="1"/>
    <s v="C.20002"/>
    <s v="CAP-DRONE INITIATIVE"/>
    <s v="C.20002.01"/>
    <s v="DRONE INITIATIVE"/>
    <s v="C.20002.01.01"/>
    <s v="DRONE INITIATIVE"/>
    <s v="C.20002.01.01.01"/>
    <s v="DRONE PURCHASE"/>
    <x v="0"/>
    <n v="5318"/>
    <s v="Michael T Mullally"/>
    <s v="CA"/>
    <s v="REL  SETC  //  EXEC"/>
    <x v="2"/>
    <x v="1"/>
    <s v="2CORP50000"/>
    <x v="5"/>
    <s v="3CORP56000"/>
    <x v="16"/>
    <s v="1DRIV50000"/>
    <x v="9"/>
    <s v="2DRIV50000"/>
    <x v="11"/>
    <n v="0"/>
    <n v="0"/>
    <n v="0"/>
    <n v="0"/>
    <n v="0"/>
    <n v="0"/>
    <n v="0"/>
    <n v="0"/>
    <n v="0"/>
    <n v="0"/>
    <n v="0"/>
    <n v="0"/>
    <n v="0"/>
    <n v="0"/>
    <n v="0"/>
    <n v="0"/>
    <n v="0"/>
    <n v="0"/>
    <n v="0"/>
    <n v="0"/>
    <n v="0"/>
    <s v="N"/>
    <n v="0"/>
    <n v="0"/>
    <n v="0"/>
    <n v="0"/>
    <n v="0"/>
    <n v="0"/>
  </r>
  <r>
    <s v="C"/>
    <x v="1"/>
    <s v="C.20003"/>
    <s v="CAP-GAS FIRED PEAK GENERATION PLANT"/>
    <s v="C.20003.01"/>
    <s v="GAS FIRED PEAK GENERATION PLANT"/>
    <s v="C.20003.01.01"/>
    <s v="GAS FIRED PEAK GENERATION PLANT"/>
    <s v="C.20003.01.01.01"/>
    <s v="DEVELOPMENT ACTIVITIES-PEAK GEN"/>
    <x v="0"/>
    <n v="5318"/>
    <s v="Michael T Mullally"/>
    <s v="CA"/>
    <s v="REL  SETC  //  EXEC"/>
    <x v="0"/>
    <x v="0"/>
    <s v="2CORP70000"/>
    <x v="6"/>
    <s v="3CORP75500"/>
    <x v="17"/>
    <s v="1DRIV13000"/>
    <x v="10"/>
    <s v="2DRIV13000"/>
    <x v="12"/>
    <n v="0"/>
    <n v="0"/>
    <n v="296.20999999999998"/>
    <n v="296.20999999999998"/>
    <n v="-296.20999999999998"/>
    <n v="0"/>
    <n v="0"/>
    <n v="0"/>
    <n v="0"/>
    <n v="0"/>
    <n v="0"/>
    <n v="0"/>
    <n v="0"/>
    <n v="0"/>
    <n v="0"/>
    <n v="0"/>
    <n v="0"/>
    <n v="0"/>
    <n v="-296.20999999999998"/>
    <n v="0"/>
    <n v="0"/>
    <s v="N"/>
    <n v="0"/>
    <n v="0"/>
    <n v="0"/>
    <n v="0"/>
    <n v="0"/>
    <n v="0"/>
  </r>
  <r>
    <s v="C"/>
    <x v="1"/>
    <s v="C.20004"/>
    <s v="CAP-WILD HORSE ENERGY STORAGE PROJECT"/>
    <s v="C.20004.01"/>
    <s v="WILD HORSE ENERGY STORAGE PROJECT"/>
    <s v="C.20004.01.01"/>
    <s v="WILD HORSE ENERGY STORAGE PROJECT"/>
    <s v="C.20004.01.01.01"/>
    <s v="INSTALLATION-WLD"/>
    <x v="0"/>
    <n v="5327"/>
    <s v="Scott C Lichtenberg"/>
    <s v="CA"/>
    <s v="REL  SETC  //  EXEC"/>
    <x v="0"/>
    <x v="0"/>
    <s v="2CORP70000"/>
    <x v="6"/>
    <s v="3CORP79500"/>
    <x v="18"/>
    <s v="1DRIV13000"/>
    <x v="10"/>
    <s v="2DRIV13000"/>
    <x v="12"/>
    <n v="0"/>
    <n v="0"/>
    <n v="-449285.13"/>
    <n v="-449891.62"/>
    <n v="449891.62"/>
    <n v="0"/>
    <n v="0"/>
    <n v="0"/>
    <n v="0"/>
    <n v="0"/>
    <n v="0"/>
    <n v="0"/>
    <n v="0"/>
    <n v="0"/>
    <n v="0"/>
    <n v="0"/>
    <n v="0"/>
    <n v="0"/>
    <n v="449891.62"/>
    <n v="0"/>
    <n v="0"/>
    <s v="N"/>
    <n v="0"/>
    <n v="0"/>
    <n v="0"/>
    <n v="0"/>
    <n v="0"/>
    <n v="0"/>
  </r>
  <r>
    <s v="R"/>
    <x v="0"/>
    <s v="C.30001"/>
    <s v="CAP-NON-UTILITY PLANT"/>
    <s v="C.30001.01"/>
    <s v="NON-UTILITY PLANT"/>
    <s v="C.30001.01.01"/>
    <s v="NON-UTILITY PLANT"/>
    <s v="C.30001.01.01.01"/>
    <s v="C-RETIRED EASEMENT ON IMPAIRMENT ASSETS"/>
    <x v="0"/>
    <n v="1150"/>
    <s v="Dennis A Farrall"/>
    <s v="CA"/>
    <s v="REL  SETC  //  EXEC"/>
    <x v="0"/>
    <x v="0"/>
    <s v="2CORP90000"/>
    <x v="0"/>
    <s v="3CORP93000"/>
    <x v="0"/>
    <s v="1DRIV11000"/>
    <x v="0"/>
    <s v="2DRIV11400"/>
    <x v="8"/>
    <n v="0"/>
    <n v="0"/>
    <n v="0"/>
    <n v="0"/>
    <n v="0"/>
    <n v="0"/>
    <n v="0"/>
    <n v="0"/>
    <n v="0"/>
    <n v="0"/>
    <n v="0"/>
    <n v="0"/>
    <n v="0"/>
    <n v="0"/>
    <n v="0"/>
    <n v="0"/>
    <n v="0"/>
    <n v="0"/>
    <n v="0"/>
    <n v="0"/>
    <s v=" "/>
    <s v="N"/>
    <n v="0"/>
    <n v="0"/>
    <n v="0"/>
    <n v="0"/>
    <n v="0"/>
    <n v="0"/>
  </r>
  <r>
    <s v="R"/>
    <x v="0"/>
    <s v="C.30002"/>
    <s v="CAP-PRECAPITALIZED METERS &amp; TRANSFORMERS"/>
    <s v="C.30002.01"/>
    <s v="PRECAPITALIZED METERS AND TRANSFORMERS"/>
    <s v="C.30002.01.01"/>
    <s v="PRECAPITALIZED METERS AND TRANSFORMERS"/>
    <s v="C.30002.01.01.01"/>
    <s v="PRECAPITALIZED METERS AND TRANSFORMERS"/>
    <x v="0"/>
    <n v="1150"/>
    <s v="Dennis A Farrall"/>
    <s v="CA"/>
    <s v="REL  SETC  //  OPER"/>
    <x v="0"/>
    <x v="0"/>
    <s v="2CORP90000"/>
    <x v="0"/>
    <s v="3CORP93000"/>
    <x v="0"/>
    <s v="1DRIV11000"/>
    <x v="0"/>
    <s v="2DRIV11300"/>
    <x v="0"/>
    <n v="0"/>
    <n v="0"/>
    <n v="2910267.48"/>
    <n v="2366717.1199999996"/>
    <n v="-2366717.1199999996"/>
    <n v="0"/>
    <n v="0"/>
    <n v="0"/>
    <n v="0"/>
    <n v="0"/>
    <n v="0"/>
    <n v="0"/>
    <n v="0"/>
    <n v="0"/>
    <n v="0"/>
    <n v="0"/>
    <n v="0"/>
    <n v="0"/>
    <n v="-2366717.1199999996"/>
    <n v="0"/>
    <s v=" "/>
    <s v="N"/>
    <n v="0"/>
    <n v="0"/>
    <n v="0"/>
    <n v="0"/>
    <n v="0"/>
    <n v="0"/>
  </r>
  <r>
    <s v="C"/>
    <x v="1"/>
    <s v="C.30003"/>
    <s v="CAP-Jackson Prairie 2/3rd Shares Ownrshp"/>
    <s v="C.30003.01"/>
    <s v="JP 2/3RD SHARES"/>
    <s v="C.30003.01.01"/>
    <s v="JACKSON PRAIRIE"/>
    <s v="C.30003.01.01.01"/>
    <s v="NW PIPE/WWP OWNERSHIP SHARES-JP"/>
    <x v="0"/>
    <n v="1145"/>
    <s v="Alborada Mata-Cazares"/>
    <s v="CA"/>
    <s v="REL  SETC  //  OPER"/>
    <x v="0"/>
    <x v="0"/>
    <s v="2CORP70000"/>
    <x v="6"/>
    <s v="3CORP79900"/>
    <x v="19"/>
    <s v="1DRIV13000"/>
    <x v="10"/>
    <s v="2DRIV13000"/>
    <x v="12"/>
    <n v="0"/>
    <n v="0"/>
    <n v="0"/>
    <n v="0"/>
    <n v="0"/>
    <n v="0"/>
    <n v="0"/>
    <n v="0"/>
    <n v="0"/>
    <n v="0"/>
    <n v="0"/>
    <n v="0"/>
    <n v="0"/>
    <n v="0"/>
    <n v="0"/>
    <n v="0"/>
    <n v="0"/>
    <n v="0"/>
    <n v="0"/>
    <n v="0"/>
    <n v="0"/>
    <s v="N"/>
    <n v="0"/>
    <n v="0"/>
    <n v="0"/>
    <n v="0"/>
    <n v="0"/>
    <n v="0"/>
  </r>
  <r>
    <s v="C"/>
    <x v="1"/>
    <s v="C.99997"/>
    <s v="NONCAP PDEF - CEOL"/>
    <s v="C.99997.02"/>
    <s v="DF - CEO_LEGAL"/>
    <s v="C.99997.02.01"/>
    <s v="DF - CEO_LEGAL"/>
    <s v="C.99997.02.01.20"/>
    <s v="4300 - DOWNTOWNER PROPERT-GAS ENVIRONMT"/>
    <x v="0"/>
    <n v="4300"/>
    <s v="John K Rork Jr"/>
    <s v="DF"/>
    <s v="REL  SETC  //  NOPH"/>
    <x v="0"/>
    <x v="0"/>
    <s v="2CORP65000"/>
    <x v="4"/>
    <s v="3CORP67000"/>
    <x v="20"/>
    <s v="1DRIV72000"/>
    <x v="8"/>
    <s v="2DRIV72500"/>
    <x v="10"/>
    <n v="4830000"/>
    <n v="3864000"/>
    <n v="2911963.45"/>
    <n v="2124825.4900000002"/>
    <n v="1739174.5099999998"/>
    <n v="8745000"/>
    <n v="6495000"/>
    <n v="2250000"/>
    <n v="14960000"/>
    <n v="4722500"/>
    <n v="10237500"/>
    <n v="9277000"/>
    <n v="9572500"/>
    <n v="-295500"/>
    <n v="2550000"/>
    <n v="15912500"/>
    <n v="-13362500"/>
    <n v="8447500"/>
    <n v="568674.50999999978"/>
    <n v="0"/>
    <n v="0"/>
    <s v="N"/>
    <n v="0"/>
    <n v="0"/>
    <n v="0"/>
    <n v="0"/>
    <n v="0"/>
    <n v="0"/>
  </r>
  <r>
    <s v="C"/>
    <x v="1"/>
    <s v="C.99997"/>
    <s v="NONCAP PDEF - CEOL"/>
    <s v="C.99997.02"/>
    <s v="DF - CEO_LEGAL"/>
    <s v="C.99997.02.01"/>
    <s v="DF - CEO_LEGAL"/>
    <s v="C.99997.02.01.01"/>
    <s v="ENV REM - WHR/BUCKLEY PH I HEADWORKS"/>
    <x v="0"/>
    <n v="4300"/>
    <s v="John K Rork Jr"/>
    <s v="DF"/>
    <s v="REL  SETC  //  NOPH"/>
    <x v="0"/>
    <x v="0"/>
    <s v="2CORP65000"/>
    <x v="4"/>
    <s v="3CORP67000"/>
    <x v="20"/>
    <s v="1DRIV72000"/>
    <x v="8"/>
    <s v="2DRIV72500"/>
    <x v="10"/>
    <n v="0"/>
    <n v="966000"/>
    <n v="700912.13"/>
    <n v="2712822.73"/>
    <n v="-1746822.73"/>
    <n v="0"/>
    <n v="0"/>
    <n v="0"/>
    <n v="0"/>
    <n v="0"/>
    <n v="0"/>
    <n v="0"/>
    <n v="0"/>
    <n v="0"/>
    <n v="0"/>
    <n v="0"/>
    <n v="0"/>
    <n v="0"/>
    <n v="-1746822.73"/>
    <n v="0"/>
    <n v="0"/>
    <s v="N"/>
    <n v="0"/>
    <n v="0"/>
    <n v="0"/>
    <n v="0"/>
    <n v="0"/>
    <n v="0"/>
  </r>
  <r>
    <s v="C"/>
    <x v="1"/>
    <s v="C.99999"/>
    <s v="NONCAP PDEF - FIN"/>
    <s v="C.99999.07"/>
    <s v="OR - FINANCE"/>
    <s v="C.99999.07.20"/>
    <s v="OR - FINANCE"/>
    <s v="C.99999.07.20.02"/>
    <s v="OMRC_ANNUAL BUDGET PLANNING ONLY"/>
    <x v="0"/>
    <n v="3075"/>
    <s v="Julia Witt"/>
    <s v="OR"/>
    <s v="REL  SETC  //  NOPH"/>
    <x v="0"/>
    <x v="0"/>
    <s v="2CORP99900"/>
    <x v="7"/>
    <s v="3CORP99900"/>
    <x v="21"/>
    <s v="1DRIV99900"/>
    <x v="11"/>
    <s v="2DRIV99900"/>
    <x v="13"/>
    <n v="0"/>
    <n v="0"/>
    <n v="0"/>
    <n v="0"/>
    <n v="0"/>
    <n v="0"/>
    <n v="0"/>
    <n v="0"/>
    <n v="0"/>
    <n v="0"/>
    <n v="0"/>
    <n v="0"/>
    <n v="0"/>
    <n v="0"/>
    <n v="0"/>
    <n v="0"/>
    <n v="0"/>
    <n v="0"/>
    <n v="0"/>
    <n v="0"/>
    <n v="0"/>
    <s v="N"/>
    <n v="0"/>
    <n v="0"/>
    <n v="0"/>
    <n v="0"/>
    <n v="0"/>
    <n v="0"/>
  </r>
  <r>
    <s v="C"/>
    <x v="1"/>
    <s v="C.99999"/>
    <s v="NONCAP PDEF - FIN"/>
    <s v="C.99999.08"/>
    <s v="CA - FINANCE"/>
    <s v="C.99999.08.20"/>
    <s v="CA - FINANCE"/>
    <s v="C.99999.08.20.01"/>
    <s v="CAP_ANNUAL BUDGET PLANNING ONLY"/>
    <x v="0"/>
    <n v="3075"/>
    <s v="Julia Witt"/>
    <s v="CA"/>
    <s v="REL  SETC  //  NOPH"/>
    <x v="0"/>
    <x v="0"/>
    <s v="2CORP99900"/>
    <x v="7"/>
    <s v="3CORP99900"/>
    <x v="21"/>
    <s v="1DRIV99900"/>
    <x v="11"/>
    <s v="2DRIV99900"/>
    <x v="13"/>
    <n v="0"/>
    <n v="0"/>
    <n v="1707111.05"/>
    <n v="0"/>
    <n v="0"/>
    <n v="0"/>
    <n v="0"/>
    <n v="0"/>
    <n v="0"/>
    <n v="0"/>
    <n v="0"/>
    <n v="0"/>
    <n v="0"/>
    <n v="0"/>
    <n v="0"/>
    <n v="0"/>
    <n v="0"/>
    <n v="0"/>
    <n v="0"/>
    <n v="0"/>
    <n v="0"/>
    <s v="N"/>
    <n v="0"/>
    <n v="0"/>
    <n v="0"/>
    <n v="0"/>
    <n v="0"/>
    <n v="0"/>
  </r>
  <r>
    <s v="C"/>
    <x v="1"/>
    <s v="C.99999"/>
    <s v="NONCAP PDEF - FIN"/>
    <s v="C.99999.09"/>
    <s v="RV - FINANCE"/>
    <s v="C.99999.09.01"/>
    <s v="Placeholder WBS"/>
    <s v="C.99999.09.01.02"/>
    <s v="Placeholder - Capital WBS Order Closing"/>
    <x v="0"/>
    <n v="1150"/>
    <s v="Dennis A Farrall"/>
    <s v="CA"/>
    <s v="REL  LKD  SETC  //  EXEC"/>
    <x v="0"/>
    <x v="0"/>
    <s v="2CORP99900"/>
    <x v="7"/>
    <s v="3CORP99900"/>
    <x v="21"/>
    <s v="1DRIV99900"/>
    <x v="11"/>
    <s v="2DRIV99900"/>
    <x v="13"/>
    <n v="0"/>
    <n v="0"/>
    <n v="0"/>
    <n v="0"/>
    <n v="0"/>
    <n v="0"/>
    <n v="0"/>
    <n v="0"/>
    <n v="0"/>
    <n v="0"/>
    <n v="0"/>
    <n v="0"/>
    <n v="0"/>
    <n v="0"/>
    <n v="0"/>
    <n v="0"/>
    <n v="0"/>
    <n v="0"/>
    <n v="0"/>
    <n v="0"/>
    <n v="0"/>
    <s v="N"/>
    <n v="0"/>
    <n v="0"/>
    <n v="0"/>
    <n v="0"/>
    <n v="0"/>
    <n v="0"/>
  </r>
  <r>
    <s v="C"/>
    <x v="1"/>
    <s v="C.99999"/>
    <s v="NONCAP PDEF - FIN"/>
    <s v="C.99999.09"/>
    <s v="RV - FINANCE"/>
    <s v="C.99999.09.01"/>
    <s v="Placeholder WBS"/>
    <s v="C.99999.09.01.03"/>
    <s v="Placeholder - OMRC WBS Order Closing"/>
    <x v="0"/>
    <n v="1150"/>
    <s v="Dennis A Farrall"/>
    <s v="OR"/>
    <s v="REL  LKD  SETC  //  EXEC"/>
    <x v="0"/>
    <x v="0"/>
    <s v="2CORP99900"/>
    <x v="7"/>
    <s v="3CORP99900"/>
    <x v="21"/>
    <s v="1DRIV99900"/>
    <x v="11"/>
    <s v="2DRIV99900"/>
    <x v="13"/>
    <n v="0"/>
    <n v="0"/>
    <n v="0"/>
    <n v="0"/>
    <n v="0"/>
    <n v="0"/>
    <n v="0"/>
    <n v="0"/>
    <n v="0"/>
    <n v="0"/>
    <n v="0"/>
    <n v="0"/>
    <n v="0"/>
    <n v="0"/>
    <n v="0"/>
    <n v="0"/>
    <n v="0"/>
    <n v="0"/>
    <n v="0"/>
    <n v="0"/>
    <n v="0"/>
    <s v="N"/>
    <n v="0"/>
    <n v="0"/>
    <n v="0"/>
    <n v="0"/>
    <n v="0"/>
    <n v="0"/>
  </r>
  <r>
    <s v="F"/>
    <x v="2"/>
    <s v="F.10002"/>
    <s v="CAP-CSA APPLICATIONS"/>
    <s v="F.10002.01"/>
    <s v="ENERGY OPERATIONS"/>
    <s v="F.10002.01.01"/>
    <s v="OVERHEAD MAP SOLUTION"/>
    <s v="F.10002.01.01.01"/>
    <s v="OVERHEAD MAP SOLUTION"/>
    <x v="0"/>
    <n v="1205"/>
    <s v="Richard L Larson"/>
    <s v="CA"/>
    <s v="REL  SETC  //  CLOS"/>
    <x v="0"/>
    <x v="0"/>
    <s v="2CORP80000"/>
    <x v="8"/>
    <m/>
    <x v="22"/>
    <s v="1DRIV41000"/>
    <x v="12"/>
    <s v="2DRIV41000"/>
    <x v="14"/>
    <n v="0"/>
    <n v="0"/>
    <n v="-48465.87"/>
    <n v="-66519.180000000008"/>
    <n v="66519.180000000008"/>
    <n v="0"/>
    <n v="0"/>
    <n v="0"/>
    <n v="0"/>
    <n v="0"/>
    <n v="0"/>
    <n v="0"/>
    <n v="0"/>
    <n v="0"/>
    <n v="0"/>
    <n v="0"/>
    <n v="0"/>
    <n v="0"/>
    <n v="66519.180000000008"/>
    <n v="0"/>
    <s v="Changed Corp H3 from Future Non-Strategic Initiatives to Project Initiation Requests."/>
    <s v="N"/>
    <n v="0"/>
    <n v="0"/>
    <n v="0"/>
    <n v="0"/>
    <n v="0"/>
    <n v="0"/>
  </r>
  <r>
    <s v="F"/>
    <x v="2"/>
    <s v="F.10002"/>
    <s v="CAP-CSA APPLICATIONS"/>
    <s v="F.10002.01"/>
    <s v="ENERGY OPERATIONS"/>
    <s v="F.10002.01.02"/>
    <s v="OpenLink"/>
    <s v="F.10002.01.02.01"/>
    <s v="OpenLink"/>
    <x v="0"/>
    <n v="1205"/>
    <s v="Richard L Larson"/>
    <s v="CA"/>
    <s v="REL  SETC  //  EXEC"/>
    <x v="0"/>
    <x v="0"/>
    <s v="2CORP80000"/>
    <x v="8"/>
    <m/>
    <x v="23"/>
    <s v="1DRIV41000"/>
    <x v="12"/>
    <s v="2DRIV41000"/>
    <x v="14"/>
    <n v="0"/>
    <n v="0"/>
    <n v="0"/>
    <n v="0"/>
    <n v="0"/>
    <n v="0"/>
    <n v="0"/>
    <n v="0"/>
    <n v="0"/>
    <n v="0"/>
    <n v="0"/>
    <n v="0"/>
    <n v="0"/>
    <n v="0"/>
    <n v="0"/>
    <n v="0"/>
    <n v="0"/>
    <n v="0"/>
    <n v="0"/>
    <n v="0"/>
    <s v="Changed Corp H3 from Future Non-Strategic Initiatives to Project Initiation Requests."/>
    <s v="N"/>
    <n v="0"/>
    <n v="0"/>
    <n v="0"/>
    <n v="0"/>
    <n v="0"/>
    <n v="0"/>
  </r>
  <r>
    <s v="F"/>
    <x v="2"/>
    <s v="F.10002"/>
    <s v="CAP-CSA APPLICATIONS"/>
    <s v="F.10002.01"/>
    <s v="ENERGY OPERATIONS"/>
    <s v="F.10002.01.03"/>
    <s v="Enterprise Document Management"/>
    <s v="F.10002.01.03.01"/>
    <s v="Enterprise Document Management"/>
    <x v="0"/>
    <n v="1207"/>
    <s v="Obaid H Khan"/>
    <s v="CA"/>
    <s v="REL  SETC  //  INIT"/>
    <x v="0"/>
    <x v="0"/>
    <s v="2CORP80000"/>
    <x v="8"/>
    <s v="3CORP83000"/>
    <x v="24"/>
    <s v="1DRIV41000"/>
    <x v="12"/>
    <s v="2DRIV41000"/>
    <x v="14"/>
    <n v="2000000"/>
    <n v="2000000"/>
    <n v="1963031.85"/>
    <n v="1932594.7515199999"/>
    <n v="67405.248480000068"/>
    <n v="2424000"/>
    <n v="0"/>
    <n v="2424000"/>
    <n v="0"/>
    <n v="2500000"/>
    <n v="-2500000"/>
    <n v="0"/>
    <n v="0"/>
    <n v="0"/>
    <n v="0"/>
    <n v="0"/>
    <n v="0"/>
    <n v="0"/>
    <n v="-8594.7515199999325"/>
    <n v="0"/>
    <n v="0"/>
    <s v="N"/>
    <n v="0"/>
    <n v="-2500000"/>
    <n v="2500000"/>
    <n v="0"/>
    <n v="0"/>
    <n v="0"/>
  </r>
  <r>
    <s v="F"/>
    <x v="2"/>
    <s v="F.10002"/>
    <s v="CAP-CSA APPLICATIONS"/>
    <s v="F.10002.01"/>
    <s v="ENERGY OPERATIONS"/>
    <s v="F.10002.01.04"/>
    <s v="eProcurement Solution"/>
    <s v="F.10002.01.04.01"/>
    <s v="eProcurement Solution"/>
    <x v="0"/>
    <n v="1220"/>
    <s v="Timothy M Foley"/>
    <s v="CA"/>
    <s v="REL  SETC  //  INIT"/>
    <x v="1"/>
    <x v="1"/>
    <m/>
    <x v="5"/>
    <s v="3CORP83500"/>
    <x v="25"/>
    <s v="1DRIV41000"/>
    <x v="12"/>
    <s v="2DRIV41000"/>
    <x v="14"/>
    <n v="5073448"/>
    <n v="5073448"/>
    <n v="5812071.1399999997"/>
    <n v="4913110.1983711999"/>
    <n v="160337.80162880011"/>
    <n v="0"/>
    <n v="0"/>
    <n v="0"/>
    <n v="0"/>
    <n v="0"/>
    <n v="0"/>
    <n v="0"/>
    <n v="0"/>
    <n v="0"/>
    <n v="0"/>
    <n v="0"/>
    <n v="0"/>
    <n v="0"/>
    <n v="160337.80162880011"/>
    <n v="0"/>
    <s v="Moved to Strategic Initiatives (per SPP)."/>
    <s v="Y"/>
    <n v="0"/>
    <n v="0"/>
    <n v="0"/>
    <n v="0"/>
    <n v="0"/>
    <n v="0"/>
  </r>
  <r>
    <s v="F"/>
    <x v="2"/>
    <s v="F.10002"/>
    <s v="CAP-CSA APPLICATIONS"/>
    <s v="F.10002.01"/>
    <s v="ENERGY OPERATIONS"/>
    <s v="F.10002.01.05"/>
    <s v="GIS Conflation"/>
    <s v="F.10002.01.05.01"/>
    <s v="GIS Conflation"/>
    <x v="0"/>
    <n v="1205"/>
    <s v="Richard L Larson"/>
    <s v="CA"/>
    <s v="REL  SETC  //  INIT"/>
    <x v="0"/>
    <x v="0"/>
    <s v="2CORP80000"/>
    <x v="8"/>
    <m/>
    <x v="26"/>
    <s v="1DRIV41000"/>
    <x v="12"/>
    <s v="2DRIV41000"/>
    <x v="14"/>
    <n v="518780"/>
    <n v="518780"/>
    <n v="518009.79"/>
    <n v="515919.15200000006"/>
    <n v="2860.8479999999399"/>
    <n v="0"/>
    <n v="0"/>
    <n v="0"/>
    <n v="0"/>
    <n v="0"/>
    <n v="0"/>
    <n v="0"/>
    <n v="0"/>
    <n v="0"/>
    <n v="0"/>
    <n v="0"/>
    <n v="0"/>
    <n v="0"/>
    <n v="2860.8479999999399"/>
    <n v="0"/>
    <s v="Changed Corp H3 from Future Non-Strategic Initiatives to Project Initiation Requests."/>
    <s v="N"/>
    <n v="0"/>
    <n v="0"/>
    <n v="0"/>
    <n v="0"/>
    <n v="0"/>
    <n v="0"/>
  </r>
  <r>
    <s v="F"/>
    <x v="2"/>
    <s v="F.10002"/>
    <s v="CAP-CSA APPLICATIONS"/>
    <s v="F.10002.01"/>
    <s v="ENERGY OPERATIONS"/>
    <s v="F.10002.01.06"/>
    <s v="HR Technology Transformation"/>
    <s v="F.10002.01.06.01"/>
    <s v="HR Technology Transformation"/>
    <x v="0"/>
    <n v="1257"/>
    <s v="Amit Rastogi"/>
    <s v="CA"/>
    <s v="REL  SETC  //  INIT"/>
    <x v="0"/>
    <x v="0"/>
    <s v="2CORP80000"/>
    <x v="8"/>
    <s v="3CORP84000"/>
    <x v="27"/>
    <s v="1DRIV41000"/>
    <x v="12"/>
    <s v="2DRIV41000"/>
    <x v="14"/>
    <n v="750000"/>
    <n v="750000"/>
    <n v="750000.11"/>
    <n v="746256.26391999994"/>
    <n v="3743.7360800000606"/>
    <n v="3862632"/>
    <n v="5750000"/>
    <n v="-1887368"/>
    <n v="0"/>
    <n v="5750000"/>
    <n v="-5750000"/>
    <n v="0"/>
    <n v="0"/>
    <n v="0"/>
    <n v="0"/>
    <n v="0"/>
    <n v="0"/>
    <n v="0"/>
    <n v="-7633624.2639199998"/>
    <n v="0"/>
    <n v="0"/>
    <s v="N"/>
    <n v="0"/>
    <n v="-5750000"/>
    <n v="5750000"/>
    <n v="0"/>
    <n v="0"/>
    <n v="0"/>
  </r>
  <r>
    <s v="F"/>
    <x v="2"/>
    <s v="F.10002"/>
    <s v="CAP-CSA APPLICATIONS"/>
    <s v="F.10002.01"/>
    <s v="ENERGY OPERATIONS"/>
    <s v="F.10002.01.07"/>
    <s v="Inventory Management System"/>
    <s v="F.10002.01.07.01"/>
    <s v="Inventory Management System"/>
    <x v="0"/>
    <n v="1220"/>
    <s v="Timothy M Foley"/>
    <s v="CA"/>
    <s v="REL  SETC  //  INIT"/>
    <x v="0"/>
    <x v="1"/>
    <m/>
    <x v="5"/>
    <s v="3CORP84500"/>
    <x v="28"/>
    <s v="1DRIV41000"/>
    <x v="12"/>
    <s v="2DRIV41000"/>
    <x v="14"/>
    <n v="5028820"/>
    <n v="5028820"/>
    <n v="7702371.2300000004"/>
    <n v="7266528.8586399993"/>
    <n v="-2237708.8586399993"/>
    <n v="0"/>
    <n v="0"/>
    <n v="0"/>
    <n v="0"/>
    <n v="0"/>
    <n v="0"/>
    <n v="0"/>
    <n v="0"/>
    <n v="0"/>
    <n v="0"/>
    <n v="0"/>
    <n v="0"/>
    <n v="0"/>
    <n v="-2237708.8586399993"/>
    <n v="0"/>
    <s v="Moved to Strategic Initiatives (per SPP)."/>
    <s v="Y"/>
    <n v="0"/>
    <n v="0"/>
    <n v="0"/>
    <n v="0"/>
    <n v="0"/>
    <n v="0"/>
  </r>
  <r>
    <s v="F"/>
    <x v="2"/>
    <s v="F.10002"/>
    <s v="CAP-CSA APPLICATIONS"/>
    <s v="F.10002.01"/>
    <s v="ENERGY OPERATIONS"/>
    <s v="F.10002.01.08"/>
    <s v="PCI Post Analytics P&amp;L Analyzer"/>
    <s v="F.10002.01.08.01"/>
    <s v="PCI Post Analytics P&amp;L Analyzer"/>
    <x v="0"/>
    <n v="1216"/>
    <s v="Kalyana C Kakani"/>
    <s v="CA"/>
    <s v="REL  SETC  //  INIT"/>
    <x v="0"/>
    <x v="0"/>
    <s v="2CORP80000"/>
    <x v="8"/>
    <s v="3CORP85000"/>
    <x v="29"/>
    <s v="1DRIV41000"/>
    <x v="12"/>
    <s v="2DRIV41000"/>
    <x v="14"/>
    <n v="2471925"/>
    <n v="2471925"/>
    <n v="2471925"/>
    <n v="2429463.2942400002"/>
    <n v="42461.705759999808"/>
    <n v="0"/>
    <n v="500000"/>
    <n v="-500000"/>
    <n v="0"/>
    <n v="0"/>
    <n v="0"/>
    <n v="0"/>
    <n v="0"/>
    <n v="0"/>
    <n v="0"/>
    <n v="0"/>
    <n v="0"/>
    <n v="0"/>
    <n v="-457538.29424000019"/>
    <n v="0"/>
    <n v="0"/>
    <s v="N"/>
    <n v="0"/>
    <n v="0"/>
    <n v="0"/>
    <n v="0"/>
    <n v="0"/>
    <n v="0"/>
  </r>
  <r>
    <s v="F"/>
    <x v="2"/>
    <s v="F.10002"/>
    <s v="CAP-CSA APPLICATIONS"/>
    <s v="F.10002.01"/>
    <s v="ENERGY OPERATIONS"/>
    <s v="F.10002.01.09"/>
    <s v="Power Spring Installation"/>
    <s v="F.10002.01.09.01"/>
    <s v="Power Spring Installation"/>
    <x v="0"/>
    <n v="1207"/>
    <s v="Obaid H Khan"/>
    <s v="CA"/>
    <s v="REL  SETC  //  INIT"/>
    <x v="0"/>
    <x v="0"/>
    <s v="2CORP80000"/>
    <x v="8"/>
    <m/>
    <x v="30"/>
    <s v="1DRIV41000"/>
    <x v="12"/>
    <s v="2DRIV41000"/>
    <x v="14"/>
    <n v="210672"/>
    <n v="210672"/>
    <n v="276620.78000000003"/>
    <n v="231634.16039999999"/>
    <n v="-20962.160399999993"/>
    <n v="0"/>
    <n v="0"/>
    <n v="0"/>
    <n v="0"/>
    <n v="0"/>
    <n v="0"/>
    <n v="0"/>
    <n v="0"/>
    <n v="0"/>
    <n v="0"/>
    <n v="0"/>
    <n v="0"/>
    <n v="0"/>
    <n v="-20962.160399999993"/>
    <n v="0"/>
    <s v="Changed Corp H3 from Future Non-Strategic Initiatives to Project Initiation Requests."/>
    <s v="N"/>
    <n v="0"/>
    <n v="0"/>
    <n v="0"/>
    <n v="0"/>
    <n v="0"/>
    <n v="0"/>
  </r>
  <r>
    <s v="F"/>
    <x v="2"/>
    <s v="F.10002"/>
    <s v="CAP-CSA APPLICATIONS"/>
    <s v="F.10002.01"/>
    <s v="ENERGY OPERATIONS"/>
    <s v="F.10002.01.10"/>
    <s v="SPCC"/>
    <s v="F.10002.01.10.01"/>
    <s v="SPCC"/>
    <x v="0"/>
    <n v="1257"/>
    <s v="Amit Rastogi"/>
    <s v="CA"/>
    <s v="REL  SETC  //  INIT"/>
    <x v="0"/>
    <x v="0"/>
    <s v="2CORP80000"/>
    <x v="8"/>
    <m/>
    <x v="31"/>
    <s v="1DRIV41000"/>
    <x v="12"/>
    <s v="2DRIV41000"/>
    <x v="14"/>
    <n v="150358"/>
    <n v="150358"/>
    <n v="150358"/>
    <n v="150358"/>
    <n v="0"/>
    <n v="0"/>
    <n v="0"/>
    <n v="0"/>
    <n v="0"/>
    <n v="0"/>
    <n v="0"/>
    <n v="0"/>
    <n v="0"/>
    <n v="0"/>
    <n v="0"/>
    <n v="0"/>
    <n v="0"/>
    <n v="0"/>
    <n v="0"/>
    <n v="0"/>
    <s v="Changed Corp H3 from Future Non-Strategic Initiatives to Project Initiation Requests."/>
    <s v="N"/>
    <n v="0"/>
    <n v="0"/>
    <n v="0"/>
    <n v="0"/>
    <n v="0"/>
    <n v="0"/>
  </r>
  <r>
    <s v="F"/>
    <x v="2"/>
    <s v="F.10002"/>
    <s v="CAP-CSA APPLICATIONS"/>
    <s v="F.10002.01"/>
    <s v="ENERGY OPERATIONS"/>
    <s v="F.10002.01.11"/>
    <s v="Tax Jurisdiction Data Improvements"/>
    <s v="F.10002.01.11.01"/>
    <s v="Tax Jurisdiction Data Improvements"/>
    <x v="0"/>
    <n v="1257"/>
    <s v="Amit Rastogi"/>
    <s v="CA"/>
    <s v="REL  SETC  //  INIT"/>
    <x v="0"/>
    <x v="0"/>
    <s v="2CORP80000"/>
    <x v="8"/>
    <s v="3CORP86000"/>
    <x v="32"/>
    <s v="1DRIV41000"/>
    <x v="12"/>
    <s v="2DRIV41000"/>
    <x v="14"/>
    <n v="199500"/>
    <n v="199500"/>
    <n v="220672.97"/>
    <n v="252965.09000000003"/>
    <n v="-53465.090000000026"/>
    <n v="0"/>
    <n v="0"/>
    <n v="0"/>
    <n v="0"/>
    <n v="0"/>
    <n v="0"/>
    <n v="0"/>
    <n v="0"/>
    <n v="0"/>
    <n v="0"/>
    <n v="0"/>
    <n v="0"/>
    <n v="0"/>
    <n v="-53465.090000000026"/>
    <n v="0"/>
    <n v="0"/>
    <s v="N"/>
    <n v="0"/>
    <n v="0"/>
    <n v="0"/>
    <n v="0"/>
    <n v="0"/>
    <n v="0"/>
  </r>
  <r>
    <s v="F"/>
    <x v="2"/>
    <s v="F.10002"/>
    <s v="CAP-CSA APPLICATIONS"/>
    <s v="F.10002.01"/>
    <s v="ENERGY OPERATIONS"/>
    <s v="F.10002.01.12"/>
    <s v="Transmission Outage Management"/>
    <s v="F.10002.01.12.01"/>
    <s v="Transmission Outage Management"/>
    <x v="0"/>
    <n v="1216"/>
    <s v="Kalyana C Kakani"/>
    <s v="CA"/>
    <s v="REL  SETC  //  INIT"/>
    <x v="0"/>
    <x v="0"/>
    <s v="2CORP80000"/>
    <x v="8"/>
    <s v="3CORP86500"/>
    <x v="33"/>
    <s v="1DRIV41000"/>
    <x v="12"/>
    <s v="2DRIV41000"/>
    <x v="14"/>
    <n v="1479676"/>
    <n v="1479676"/>
    <n v="1479676"/>
    <n v="1477822.1259999999"/>
    <n v="1853.8740000000689"/>
    <n v="0"/>
    <n v="0"/>
    <n v="0"/>
    <n v="0"/>
    <n v="0"/>
    <n v="0"/>
    <n v="0"/>
    <n v="0"/>
    <n v="0"/>
    <n v="0"/>
    <n v="0"/>
    <n v="0"/>
    <n v="0"/>
    <n v="1853.8740000000689"/>
    <n v="0"/>
    <n v="0"/>
    <s v="N"/>
    <n v="0"/>
    <n v="0"/>
    <n v="0"/>
    <n v="0"/>
    <n v="0"/>
    <n v="0"/>
  </r>
  <r>
    <s v="F"/>
    <x v="2"/>
    <s v="F.10002"/>
    <s v="CAP-CSA APPLICATIONS"/>
    <s v="F.10002.01"/>
    <s v="ENERGY OPERATIONS"/>
    <s v="F.10002.01.13"/>
    <s v="Map Viewer Platform"/>
    <s v="F.10002.01.13.01"/>
    <s v="Map Viewer Platform"/>
    <x v="0"/>
    <n v="1205"/>
    <s v="Richard L Larson"/>
    <s v="CA"/>
    <s v="REL  SETC  //  EXEC"/>
    <x v="0"/>
    <x v="0"/>
    <s v="2CORP80000"/>
    <x v="8"/>
    <m/>
    <x v="34"/>
    <s v="1DRIV41000"/>
    <x v="12"/>
    <s v="2DRIV41000"/>
    <x v="14"/>
    <n v="0"/>
    <n v="0"/>
    <n v="-1579.43"/>
    <n v="16902.079999999998"/>
    <n v="-16902.079999999998"/>
    <n v="0"/>
    <n v="0"/>
    <n v="0"/>
    <n v="0"/>
    <n v="0"/>
    <n v="0"/>
    <n v="0"/>
    <n v="0"/>
    <n v="0"/>
    <n v="0"/>
    <n v="0"/>
    <n v="0"/>
    <n v="0"/>
    <n v="-16902.079999999998"/>
    <n v="0"/>
    <s v="Changed Corp H3 from Future Non-Strategic Initiatives to Project Initiation Requests."/>
    <s v="N"/>
    <n v="0"/>
    <n v="0"/>
    <n v="0"/>
    <n v="0"/>
    <n v="0"/>
    <n v="0"/>
  </r>
  <r>
    <s v="F"/>
    <x v="2"/>
    <s v="F.10003"/>
    <s v="CAP-CSA INFTRASTRURE"/>
    <s v="F.10003.01"/>
    <s v="Disaster Recovery Solutions"/>
    <s v="F.10003.01.01"/>
    <s v="DISASTER RECOVERY SOLUTIONS"/>
    <s v="F.10003.01.01.01"/>
    <s v="DISASTER RECOVERY SOLUTIONS"/>
    <x v="0"/>
    <n v="1213"/>
    <s v="Jason L Shamp"/>
    <s v="CA"/>
    <s v="REL  SETC  //  PLNG"/>
    <x v="0"/>
    <x v="0"/>
    <s v="2CORP80000"/>
    <x v="8"/>
    <s v="3CORP89000"/>
    <x v="35"/>
    <s v="1DRIV41000"/>
    <x v="12"/>
    <s v="2DRIV41200"/>
    <x v="15"/>
    <n v="0"/>
    <n v="0"/>
    <n v="19655.48"/>
    <n v="62990.97"/>
    <n v="-62990.97"/>
    <n v="0"/>
    <n v="0"/>
    <n v="0"/>
    <n v="0"/>
    <n v="0"/>
    <n v="0"/>
    <n v="0"/>
    <n v="0"/>
    <n v="0"/>
    <n v="0"/>
    <n v="0"/>
    <n v="0"/>
    <n v="0"/>
    <n v="-62990.97"/>
    <n v="0"/>
    <n v="0"/>
    <s v="N"/>
    <n v="0"/>
    <n v="0"/>
    <n v="0"/>
    <n v="0"/>
    <n v="0"/>
    <n v="0"/>
  </r>
  <r>
    <s v="F"/>
    <x v="2"/>
    <s v="F.10003"/>
    <s v="CAP-CSA INFTRASTRURE"/>
    <s v="F.10003.02"/>
    <s v="New Data Center"/>
    <s v="F.10003.02.01"/>
    <s v="Backup DC Design, Construct, Commission"/>
    <s v="F.10003.02.01.01"/>
    <s v="Backup DC Design, Construct, Commission"/>
    <x v="0"/>
    <n v="1239"/>
    <s v="Carolyn Danielson"/>
    <s v="CA"/>
    <s v="REL  SETC  //  EXEC"/>
    <x v="2"/>
    <x v="1"/>
    <s v="2CORP50000"/>
    <x v="5"/>
    <s v="3CORP58000"/>
    <x v="36"/>
    <s v="1DRIV41000"/>
    <x v="12"/>
    <s v="2DRIV41200"/>
    <x v="15"/>
    <n v="40000000"/>
    <n v="36000000"/>
    <n v="35964119.210000001"/>
    <n v="62760225.561783999"/>
    <n v="-26760225.561783999"/>
    <n v="11100000"/>
    <n v="7000000"/>
    <n v="4100000"/>
    <n v="5000000"/>
    <n v="2300000"/>
    <n v="2700000"/>
    <n v="0"/>
    <n v="0"/>
    <n v="0"/>
    <n v="0"/>
    <n v="0"/>
    <n v="0"/>
    <n v="0"/>
    <n v="-19960225.561783999"/>
    <n v="0"/>
    <n v="0"/>
    <s v="Y"/>
    <n v="0"/>
    <n v="120000"/>
    <n v="0"/>
    <n v="0"/>
    <n v="0"/>
    <n v="0"/>
  </r>
  <r>
    <s v="F"/>
    <x v="2"/>
    <s v="F.10006"/>
    <s v="CAP-FTIP"/>
    <s v="F.10006.01"/>
    <s v="FTIP-BPC"/>
    <s v="F.10006.01.01"/>
    <s v="FTIP-BPC"/>
    <s v="F.10006.01.01.01"/>
    <s v="FTIP-BPC Phase 1"/>
    <x v="0"/>
    <n v="1209"/>
    <s v="Brian Fellon"/>
    <s v="CA"/>
    <s v="REL  SETC  //  EXEC"/>
    <x v="2"/>
    <x v="1"/>
    <s v="2CORP40000"/>
    <x v="9"/>
    <s v="3CORP40000"/>
    <x v="37"/>
    <s v="1DRIV41000"/>
    <x v="12"/>
    <s v="2DRIV41100"/>
    <x v="16"/>
    <n v="4428544"/>
    <n v="2214272"/>
    <n v="1398125.48"/>
    <n v="1170581.8599999999"/>
    <n v="1043690.1400000001"/>
    <n v="0"/>
    <n v="0"/>
    <n v="0"/>
    <n v="0"/>
    <n v="0"/>
    <n v="0"/>
    <n v="0"/>
    <n v="0"/>
    <n v="0"/>
    <n v="0"/>
    <n v="0"/>
    <n v="0"/>
    <n v="0"/>
    <n v="1043690.1400000001"/>
    <n v="0"/>
    <n v="0"/>
    <s v="Y"/>
    <n v="0"/>
    <n v="0"/>
    <n v="0"/>
    <n v="0"/>
    <n v="0"/>
    <n v="0"/>
  </r>
  <r>
    <s v="F"/>
    <x v="2"/>
    <s v="F.10006"/>
    <s v="CAP-FTIP"/>
    <s v="F.10006.01"/>
    <s v="FTIP-BPC"/>
    <s v="F.10006.01.01"/>
    <s v="FTIP-BPC"/>
    <s v="F.10006.01.01.02"/>
    <s v="FTIP-PHASE 1"/>
    <x v="0"/>
    <n v="1209"/>
    <s v="Brian Fellon"/>
    <s v="CA"/>
    <s v="CLSD SETC  //  EXEC"/>
    <x v="2"/>
    <x v="1"/>
    <s v="2CORP40000"/>
    <x v="9"/>
    <s v="3CORP40000"/>
    <x v="37"/>
    <s v="1DRIV41000"/>
    <x v="12"/>
    <s v="2DRIV41100"/>
    <x v="16"/>
    <n v="0"/>
    <n v="0"/>
    <n v="0"/>
    <n v="0"/>
    <n v="0"/>
    <n v="0"/>
    <n v="0"/>
    <n v="0"/>
    <n v="0"/>
    <n v="0"/>
    <n v="0"/>
    <n v="0"/>
    <n v="0"/>
    <n v="0"/>
    <n v="0"/>
    <n v="0"/>
    <n v="0"/>
    <n v="0"/>
    <n v="0"/>
    <n v="0"/>
    <n v="0"/>
    <s v="Y"/>
    <n v="0"/>
    <n v="0"/>
    <n v="0"/>
    <n v="0"/>
    <n v="0"/>
    <n v="0"/>
  </r>
  <r>
    <s v="F"/>
    <x v="2"/>
    <s v="F.10006"/>
    <s v="CAP-FTIP"/>
    <s v="F.10006.01"/>
    <s v="FTIP-BPC"/>
    <s v="F.10006.01.01"/>
    <s v="FTIP-BPC"/>
    <s v="F.10006.01.01.03"/>
    <s v="FTIP Phase 2"/>
    <x v="0"/>
    <n v="1209"/>
    <s v="Brian Fellon"/>
    <s v="CA"/>
    <s v="CLSD SETC  //  INIT"/>
    <x v="2"/>
    <x v="1"/>
    <s v="2CORP40000"/>
    <x v="9"/>
    <s v="3CORP40000"/>
    <x v="37"/>
    <s v="1DRIV41000"/>
    <x v="12"/>
    <s v="2DRIV41100"/>
    <x v="16"/>
    <n v="26781515"/>
    <n v="23781515"/>
    <n v="315050.90000000002"/>
    <n v="28813.373391999998"/>
    <n v="23752701.626607999"/>
    <n v="3180304"/>
    <n v="12000000"/>
    <n v="-8819696"/>
    <n v="0"/>
    <n v="0"/>
    <n v="0"/>
    <n v="0"/>
    <n v="0"/>
    <n v="0"/>
    <n v="0"/>
    <n v="0"/>
    <n v="0"/>
    <n v="0"/>
    <n v="14933005.626607999"/>
    <n v="0"/>
    <n v="0"/>
    <s v="Y"/>
    <n v="0"/>
    <n v="8819696"/>
    <n v="0"/>
    <n v="0"/>
    <n v="0"/>
    <n v="0"/>
  </r>
  <r>
    <s v="F"/>
    <x v="2"/>
    <s v="F.10006"/>
    <s v="CAP-FTIP"/>
    <s v="F.10006.02"/>
    <s v="FTIP-ECC"/>
    <s v="F.10006.02.01"/>
    <s v="FTIP-ECC"/>
    <s v="F.10006.02.01.01"/>
    <s v="FTIP-ECC Phase 1"/>
    <x v="0"/>
    <n v="1209"/>
    <s v="Brian Fellon"/>
    <s v="CA"/>
    <s v="REL  SETC  //  EXEC"/>
    <x v="2"/>
    <x v="1"/>
    <s v="2CORP40000"/>
    <x v="9"/>
    <s v="3CORP40000"/>
    <x v="37"/>
    <s v="1DRIV41000"/>
    <x v="12"/>
    <s v="2DRIV41100"/>
    <x v="16"/>
    <n v="0"/>
    <n v="2214272"/>
    <n v="1200638.26"/>
    <n v="419657.16000000003"/>
    <n v="1794614.8399999999"/>
    <n v="0"/>
    <n v="0"/>
    <n v="0"/>
    <n v="0"/>
    <n v="0"/>
    <n v="0"/>
    <n v="0"/>
    <n v="0"/>
    <n v="0"/>
    <n v="0"/>
    <n v="0"/>
    <n v="0"/>
    <n v="0"/>
    <n v="1794614.8399999999"/>
    <n v="0"/>
    <n v="0"/>
    <s v="Y"/>
    <n v="0"/>
    <n v="0"/>
    <n v="0"/>
    <n v="0"/>
    <n v="0"/>
    <n v="0"/>
  </r>
  <r>
    <s v="F"/>
    <x v="2"/>
    <s v="F.10006"/>
    <s v="CAP-FTIP"/>
    <s v="F.10006.03"/>
    <s v="FTIP Phase 2"/>
    <s v="F.10006.03.01"/>
    <s v="FTIP Phase 2"/>
    <s v="F.10006.03.01.01"/>
    <s v="FTIP Phase 2"/>
    <x v="0"/>
    <n v="1209"/>
    <s v="Brian Fellon"/>
    <s v="CA"/>
    <s v="REL  SETC  //  INIT"/>
    <x v="2"/>
    <x v="1"/>
    <s v="2CORP40000"/>
    <x v="9"/>
    <s v="3CORP40000"/>
    <x v="37"/>
    <s v="1DRIV41000"/>
    <x v="12"/>
    <s v="2DRIV41100"/>
    <x v="16"/>
    <n v="0"/>
    <n v="0"/>
    <n v="23314469.469999999"/>
    <n v="19550320.369725302"/>
    <n v="-19550320.369725302"/>
    <n v="0"/>
    <n v="0"/>
    <n v="0"/>
    <n v="0"/>
    <n v="0"/>
    <n v="0"/>
    <n v="0"/>
    <n v="0"/>
    <n v="0"/>
    <n v="0"/>
    <n v="0"/>
    <n v="0"/>
    <n v="0"/>
    <n v="-19550320.369725302"/>
    <n v="0"/>
    <n v="0"/>
    <s v="Y"/>
    <n v="0"/>
    <n v="0"/>
    <n v="0"/>
    <n v="0"/>
    <n v="0"/>
    <n v="0"/>
  </r>
  <r>
    <s v="F"/>
    <x v="2"/>
    <s v="F.10007"/>
    <s v="CAP-FUTURE PROJECT FUNDING CSA"/>
    <s v="F.10007.01"/>
    <s v="FUTURE PROJECT FUNDING CSA"/>
    <s v="F.10007.01.01"/>
    <s v="FUTURE PROJECT FUNDING CSA"/>
    <s v="F.10007.01.01.01"/>
    <s v="FUTURE PROJECT FUNDING CSA"/>
    <x v="0"/>
    <n v="1080"/>
    <s v="Margaret Hopkins"/>
    <s v="CA"/>
    <s v="REL  SETC  //  NOPH"/>
    <x v="0"/>
    <x v="0"/>
    <s v="2CORP80000"/>
    <x v="8"/>
    <m/>
    <x v="38"/>
    <s v="1DRIV41000"/>
    <x v="12"/>
    <s v="2DRIV41000"/>
    <x v="14"/>
    <n v="0"/>
    <n v="0"/>
    <n v="0"/>
    <n v="0"/>
    <n v="0"/>
    <n v="11600000"/>
    <n v="0"/>
    <n v="11600000"/>
    <n v="12000000"/>
    <n v="0"/>
    <n v="12000000"/>
    <n v="17000000"/>
    <n v="10554937"/>
    <n v="6445063"/>
    <n v="17000000"/>
    <n v="16310937.5"/>
    <n v="689062.5"/>
    <n v="17000000"/>
    <n v="30734125.5"/>
    <n v="0"/>
    <s v="Changed Corp H3 from Future Non-Strategic Initiatives to Project Initiation Requests."/>
    <s v="N"/>
    <n v="0"/>
    <n v="-11600000"/>
    <n v="-4052287.5"/>
    <n v="-3755750.5"/>
    <n v="0"/>
    <n v="0"/>
  </r>
  <r>
    <s v="F"/>
    <x v="2"/>
    <s v="F.10007"/>
    <s v="CAP-FUTURE PROJECT FUNDING CSA"/>
    <s v="F.10007.02"/>
    <s v="IT Operational Projects"/>
    <s v="F.10007.02.01"/>
    <s v="IT Operational Projects"/>
    <s v="F.10007.02.01.01"/>
    <s v="IT Operational Projects"/>
    <x v="0"/>
    <n v="1080"/>
    <s v="Margaret Hopkins"/>
    <s v="CA"/>
    <s v="REL  SETC  //  INIT"/>
    <x v="0"/>
    <x v="0"/>
    <s v="2CORP80000"/>
    <x v="8"/>
    <s v="3CORP82000"/>
    <x v="39"/>
    <s v="1DRIV43000"/>
    <x v="13"/>
    <s v="2DRIV43100"/>
    <x v="17"/>
    <n v="0"/>
    <n v="1140530"/>
    <n v="9154630.4000000004"/>
    <n v="0"/>
    <n v="1140530"/>
    <n v="0"/>
    <n v="30100000"/>
    <n v="-30100000"/>
    <n v="0"/>
    <n v="30100000"/>
    <n v="-30100000"/>
    <n v="0"/>
    <n v="30100000"/>
    <n v="-30100000"/>
    <n v="0"/>
    <n v="30100000"/>
    <n v="-30100000"/>
    <n v="30100000"/>
    <n v="-119259470"/>
    <n v="0"/>
    <n v="0"/>
    <s v="N"/>
    <n v="0"/>
    <n v="0"/>
    <n v="0"/>
    <n v="0"/>
    <n v="0"/>
    <n v="0"/>
  </r>
  <r>
    <s v="F"/>
    <x v="2"/>
    <s v="F.10013"/>
    <s v="CAP-ISR"/>
    <s v="F.10013.02"/>
    <s v="ISR-CUSTOMER SOLUTIONS &amp; CORP AFFAIRS"/>
    <s v="F.10013.02.01"/>
    <s v="ISR-CUSTOMER SOLUTIONS &amp; CORP AFFAIRS"/>
    <s v="F.10013.02.01.01"/>
    <s v="ISR-Custmer Solutins &amp; Corp Affairs 2016"/>
    <x v="0"/>
    <n v="1207"/>
    <s v="Obaid H Khan"/>
    <s v="CA"/>
    <s v="REL  SETC  //  NOPH"/>
    <x v="0"/>
    <x v="0"/>
    <s v="2CORP80000"/>
    <x v="8"/>
    <s v="3CORP81000"/>
    <x v="40"/>
    <s v="1DRIV42000"/>
    <x v="14"/>
    <s v="2DRIV42200"/>
    <x v="18"/>
    <n v="0"/>
    <n v="0"/>
    <n v="10116.92"/>
    <n v="7070.8500000000022"/>
    <n v="-7070.8500000000022"/>
    <n v="0"/>
    <n v="0"/>
    <n v="0"/>
    <n v="0"/>
    <n v="0"/>
    <n v="0"/>
    <n v="0"/>
    <n v="0"/>
    <n v="0"/>
    <n v="0"/>
    <n v="0"/>
    <n v="0"/>
    <n v="0"/>
    <n v="-7070.8500000000022"/>
    <n v="0"/>
    <n v="0"/>
    <s v="N"/>
    <n v="0"/>
    <n v="0"/>
    <n v="0"/>
    <n v="0"/>
    <n v="0"/>
    <n v="0"/>
  </r>
  <r>
    <s v="F"/>
    <x v="2"/>
    <s v="F.10013"/>
    <s v="CAP-ISR"/>
    <s v="F.10013.02"/>
    <s v="ISR-CUSTOMER SOLUTIONS &amp; CORP AFFAIRS"/>
    <s v="F.10013.02.01"/>
    <s v="ISR-CUSTOMER SOLUTIONS &amp; CORP AFFAIRS"/>
    <s v="F.10013.02.01.02"/>
    <s v="ISR-Custmr Solutions &amp; Corp Affairs"/>
    <x v="0"/>
    <n v="1207"/>
    <s v="Obaid H Khan"/>
    <s v="CA"/>
    <s v="REL  SETC  //  INIT"/>
    <x v="0"/>
    <x v="0"/>
    <s v="2CORP80000"/>
    <x v="8"/>
    <s v="3CORP81000"/>
    <x v="40"/>
    <s v="1DRIV42000"/>
    <x v="14"/>
    <s v="2DRIV42200"/>
    <x v="18"/>
    <n v="0"/>
    <n v="500000"/>
    <n v="507113.2"/>
    <n v="497113.48679999996"/>
    <n v="2886.5132000000449"/>
    <n v="0"/>
    <n v="0"/>
    <n v="0"/>
    <n v="0"/>
    <n v="0"/>
    <n v="0"/>
    <n v="0"/>
    <n v="0"/>
    <n v="0"/>
    <n v="0"/>
    <n v="0"/>
    <n v="0"/>
    <n v="0"/>
    <n v="2886.5132000000449"/>
    <n v="0"/>
    <n v="0"/>
    <s v="N"/>
    <n v="0"/>
    <n v="0"/>
    <n v="0"/>
    <n v="0"/>
    <n v="0"/>
    <n v="0"/>
  </r>
  <r>
    <s v="F"/>
    <x v="2"/>
    <s v="F.10013"/>
    <s v="CAP-ISR"/>
    <s v="F.10013.03"/>
    <s v="ISR-ENERGY OPERATIONS"/>
    <s v="F.10013.03.01"/>
    <s v="ISR-ENERGY OPERATIONS"/>
    <s v="F.10013.03.01.01"/>
    <s v="ISR-Energy Operations 2016"/>
    <x v="0"/>
    <n v="1205"/>
    <s v="Richard L Larson"/>
    <s v="CA"/>
    <s v="REL  SETC  //  NOPH"/>
    <x v="0"/>
    <x v="0"/>
    <s v="2CORP80000"/>
    <x v="8"/>
    <s v="3CORP81000"/>
    <x v="40"/>
    <s v="1DRIV42000"/>
    <x v="14"/>
    <s v="2DRIV42300"/>
    <x v="19"/>
    <n v="0"/>
    <n v="0"/>
    <n v="-43180.43"/>
    <n v="-47000"/>
    <n v="47000"/>
    <n v="0"/>
    <n v="0"/>
    <n v="0"/>
    <n v="0"/>
    <n v="0"/>
    <n v="0"/>
    <n v="0"/>
    <n v="0"/>
    <n v="0"/>
    <n v="0"/>
    <n v="0"/>
    <n v="0"/>
    <n v="0"/>
    <n v="47000"/>
    <n v="0"/>
    <n v="0"/>
    <s v="N"/>
    <n v="0"/>
    <n v="0"/>
    <n v="0"/>
    <n v="0"/>
    <n v="0"/>
    <n v="0"/>
  </r>
  <r>
    <s v="F"/>
    <x v="2"/>
    <s v="F.10013"/>
    <s v="CAP-ISR"/>
    <s v="F.10013.03"/>
    <s v="ISR-ENERGY OPERATIONS"/>
    <s v="F.10013.03.01"/>
    <s v="ISR-ENERGY OPERATIONS"/>
    <s v="F.10013.03.01.02"/>
    <s v="ISR-Energy Operations"/>
    <x v="0"/>
    <n v="1205"/>
    <s v="Richard L Larson"/>
    <s v="CA"/>
    <s v="REL  SETC  //  NOPH"/>
    <x v="0"/>
    <x v="0"/>
    <s v="2CORP80000"/>
    <x v="8"/>
    <s v="3CORP81000"/>
    <x v="40"/>
    <s v="1DRIV42000"/>
    <x v="14"/>
    <s v="2DRIV42300"/>
    <x v="19"/>
    <n v="0"/>
    <n v="350000"/>
    <n v="347876.39"/>
    <n v="349595.17599999998"/>
    <n v="404.82400000002235"/>
    <n v="0"/>
    <n v="0"/>
    <n v="0"/>
    <n v="0"/>
    <n v="0"/>
    <n v="0"/>
    <n v="0"/>
    <n v="0"/>
    <n v="0"/>
    <n v="0"/>
    <n v="0"/>
    <n v="0"/>
    <n v="0"/>
    <n v="404.82400000002235"/>
    <n v="0"/>
    <n v="0"/>
    <s v="N"/>
    <n v="0"/>
    <n v="0"/>
    <n v="0"/>
    <n v="0"/>
    <n v="0"/>
    <n v="0"/>
  </r>
  <r>
    <s v="F"/>
    <x v="2"/>
    <s v="F.10013"/>
    <s v="CAP-ISR"/>
    <s v="F.10013.04"/>
    <s v="ISR-FINANCE"/>
    <s v="F.10013.04.01"/>
    <s v="ISR-FINANCE"/>
    <s v="F.10013.04.01.01"/>
    <s v="ISR-Finance 2016"/>
    <x v="0"/>
    <n v="1220"/>
    <s v="Timothy M Foley"/>
    <s v="CA"/>
    <s v="REL  SETC  //  NOPH"/>
    <x v="0"/>
    <x v="0"/>
    <s v="2CORP80000"/>
    <x v="8"/>
    <s v="3CORP81000"/>
    <x v="40"/>
    <s v="1DRIV42000"/>
    <x v="14"/>
    <s v="2DRIV42400"/>
    <x v="20"/>
    <n v="0"/>
    <n v="0"/>
    <n v="-0.67"/>
    <n v="-0.39999999999918145"/>
    <n v="0.39999999999918145"/>
    <n v="0"/>
    <n v="0"/>
    <n v="0"/>
    <n v="0"/>
    <n v="0"/>
    <n v="0"/>
    <n v="0"/>
    <n v="0"/>
    <n v="0"/>
    <n v="0"/>
    <n v="0"/>
    <n v="0"/>
    <n v="0"/>
    <n v="0.39999999999918145"/>
    <n v="0"/>
    <n v="0"/>
    <s v="N"/>
    <n v="0"/>
    <n v="0"/>
    <n v="0"/>
    <n v="0"/>
    <n v="0"/>
    <n v="0"/>
  </r>
  <r>
    <s v="F"/>
    <x v="2"/>
    <s v="F.10013"/>
    <s v="CAP-ISR"/>
    <s v="F.10013.04"/>
    <s v="ISR-FINANCE"/>
    <s v="F.10013.04.01"/>
    <s v="ISR-FINANCE"/>
    <s v="F.10013.04.01.02"/>
    <s v="ISR-Finance"/>
    <x v="0"/>
    <n v="1220"/>
    <s v="Timothy M Foley"/>
    <s v="CA"/>
    <s v="REL  SETC  //  NOPH"/>
    <x v="0"/>
    <x v="0"/>
    <s v="2CORP80000"/>
    <x v="8"/>
    <s v="3CORP81000"/>
    <x v="40"/>
    <s v="1DRIV42000"/>
    <x v="14"/>
    <s v="2DRIV42400"/>
    <x v="20"/>
    <n v="0"/>
    <n v="325000"/>
    <n v="324751.84000000003"/>
    <n v="329975.88760000002"/>
    <n v="-4975.8876000000164"/>
    <n v="0"/>
    <n v="0"/>
    <n v="0"/>
    <n v="0"/>
    <n v="0"/>
    <n v="0"/>
    <n v="0"/>
    <n v="0"/>
    <n v="0"/>
    <n v="0"/>
    <n v="0"/>
    <n v="0"/>
    <n v="0"/>
    <n v="-4975.8876000000164"/>
    <n v="0"/>
    <n v="0"/>
    <s v="N"/>
    <n v="0"/>
    <n v="0"/>
    <n v="0"/>
    <n v="0"/>
    <n v="0"/>
    <n v="0"/>
  </r>
  <r>
    <s v="F"/>
    <x v="2"/>
    <s v="F.10013"/>
    <s v="CAP-ISR"/>
    <s v="F.10013.05"/>
    <s v="ISR-HR AND ADMIN SERVICES"/>
    <s v="F.10013.05.01"/>
    <s v="ISR-HR AND ADMIN SERVICES"/>
    <s v="F.10013.05.01.01"/>
    <s v="ISR-HR and Admin Services 2016"/>
    <x v="0"/>
    <n v="1221"/>
    <s v="Sreenivasa S.K. Sunku"/>
    <s v="CA"/>
    <s v="REL  SETC  //  NOPH"/>
    <x v="0"/>
    <x v="0"/>
    <s v="2CORP80000"/>
    <x v="8"/>
    <s v="3CORP81000"/>
    <x v="40"/>
    <s v="1DRIV42000"/>
    <x v="14"/>
    <s v="2DRIV42100"/>
    <x v="21"/>
    <n v="0"/>
    <n v="0"/>
    <n v="17883.71"/>
    <n v="17883.71"/>
    <n v="-17883.71"/>
    <n v="0"/>
    <n v="0"/>
    <n v="0"/>
    <n v="0"/>
    <n v="0"/>
    <n v="0"/>
    <n v="0"/>
    <n v="0"/>
    <n v="0"/>
    <n v="0"/>
    <n v="0"/>
    <n v="0"/>
    <n v="0"/>
    <n v="-17883.71"/>
    <n v="0"/>
    <n v="0"/>
    <s v="N"/>
    <n v="0"/>
    <n v="0"/>
    <n v="0"/>
    <n v="0"/>
    <n v="0"/>
    <n v="0"/>
  </r>
  <r>
    <s v="F"/>
    <x v="2"/>
    <s v="F.10013"/>
    <s v="CAP-ISR"/>
    <s v="F.10013.05"/>
    <s v="ISR-HR AND ADMIN SERVICES"/>
    <s v="F.10013.05.01"/>
    <s v="ISR-HR AND ADMIN SERVICES"/>
    <s v="F.10013.05.01.02"/>
    <s v="ISR-HR and Admin Services"/>
    <x v="0"/>
    <n v="1221"/>
    <s v="Sreenivasa S.K. Sunku"/>
    <s v="CA"/>
    <s v="REL  SETC  //  NOPH"/>
    <x v="0"/>
    <x v="0"/>
    <s v="2CORP80000"/>
    <x v="8"/>
    <s v="3CORP81000"/>
    <x v="40"/>
    <s v="1DRIV42000"/>
    <x v="14"/>
    <s v="2DRIV42100"/>
    <x v="21"/>
    <n v="0"/>
    <n v="350000"/>
    <n v="319497.99"/>
    <n v="340251.57"/>
    <n v="9748.429999999993"/>
    <n v="0"/>
    <n v="0"/>
    <n v="0"/>
    <n v="0"/>
    <n v="0"/>
    <n v="0"/>
    <n v="0"/>
    <n v="0"/>
    <n v="0"/>
    <n v="0"/>
    <n v="0"/>
    <n v="0"/>
    <n v="0"/>
    <n v="9748.429999999993"/>
    <n v="0"/>
    <n v="0"/>
    <s v="N"/>
    <n v="0"/>
    <n v="0"/>
    <n v="0"/>
    <n v="0"/>
    <n v="0"/>
    <n v="0"/>
  </r>
  <r>
    <s v="F"/>
    <x v="2"/>
    <s v="F.10013"/>
    <s v="CAP-ISR"/>
    <s v="F.10013.06"/>
    <s v="ISR-IT"/>
    <s v="F.10013.06.01"/>
    <s v="ISR-IT"/>
    <s v="F.10013.06.01.01"/>
    <s v="ISR-IT 2016"/>
    <x v="0"/>
    <n v="1207"/>
    <s v="Obaid H Khan"/>
    <s v="CA"/>
    <s v="REL  SETC  //  NOPH"/>
    <x v="0"/>
    <x v="0"/>
    <s v="2CORP80000"/>
    <x v="8"/>
    <s v="3CORP81000"/>
    <x v="40"/>
    <s v="1DRIV42000"/>
    <x v="14"/>
    <s v="2DRIV42500"/>
    <x v="22"/>
    <n v="0"/>
    <n v="0"/>
    <n v="0"/>
    <n v="0"/>
    <n v="0"/>
    <n v="0"/>
    <n v="0"/>
    <n v="0"/>
    <n v="0"/>
    <n v="0"/>
    <n v="0"/>
    <n v="0"/>
    <n v="0"/>
    <n v="0"/>
    <n v="0"/>
    <n v="0"/>
    <n v="0"/>
    <n v="0"/>
    <n v="0"/>
    <n v="0"/>
    <n v="0"/>
    <s v="N"/>
    <n v="0"/>
    <n v="0"/>
    <n v="0"/>
    <n v="0"/>
    <n v="0"/>
    <n v="0"/>
  </r>
  <r>
    <s v="F"/>
    <x v="2"/>
    <s v="F.10013"/>
    <s v="CAP-ISR"/>
    <s v="F.10013.06"/>
    <s v="ISR-IT"/>
    <s v="F.10013.06.01"/>
    <s v="ISR-IT"/>
    <s v="F.10013.06.01.02"/>
    <s v="ISR-IT"/>
    <x v="0"/>
    <n v="1207"/>
    <s v="Obaid H Khan"/>
    <s v="CA"/>
    <s v="REL  SETC  //  NOPH"/>
    <x v="0"/>
    <x v="0"/>
    <s v="2CORP80000"/>
    <x v="8"/>
    <s v="3CORP81000"/>
    <x v="40"/>
    <s v="1DRIV42000"/>
    <x v="14"/>
    <s v="2DRIV42500"/>
    <x v="22"/>
    <n v="0"/>
    <n v="350000"/>
    <n v="349965.26"/>
    <n v="364698.75879999995"/>
    <n v="-14698.758799999952"/>
    <n v="0"/>
    <n v="0"/>
    <n v="0"/>
    <n v="0"/>
    <n v="0"/>
    <n v="0"/>
    <n v="0"/>
    <n v="0"/>
    <n v="0"/>
    <n v="0"/>
    <n v="0"/>
    <n v="0"/>
    <n v="0"/>
    <n v="-14698.758799999952"/>
    <n v="0"/>
    <n v="0"/>
    <s v="N"/>
    <n v="0"/>
    <n v="0"/>
    <n v="0"/>
    <n v="0"/>
    <n v="0"/>
    <n v="0"/>
  </r>
  <r>
    <s v="F"/>
    <x v="2"/>
    <s v="F.10013"/>
    <s v="CAP-ISR"/>
    <s v="F.10013.07"/>
    <s v="ISR-LEGAL AND COMPLIANCE"/>
    <s v="F.10013.07.01"/>
    <s v="ISR-LEGAL AND COMPLIANCE"/>
    <s v="F.10013.07.01.01"/>
    <s v="ISR-Legal and Compliance 2016"/>
    <x v="0"/>
    <n v="1221"/>
    <s v="Sreenivasa S.K. Sunku"/>
    <s v="CA"/>
    <s v="REL  SETC  //  NOPH"/>
    <x v="0"/>
    <x v="0"/>
    <s v="2CORP80000"/>
    <x v="8"/>
    <s v="3CORP81000"/>
    <x v="40"/>
    <s v="1DRIV42000"/>
    <x v="14"/>
    <s v="2DRIV42000"/>
    <x v="23"/>
    <n v="0"/>
    <n v="0"/>
    <n v="-564.79999999999995"/>
    <n v="-564.79999999999927"/>
    <n v="564.79999999999927"/>
    <n v="0"/>
    <n v="0"/>
    <n v="0"/>
    <n v="0"/>
    <n v="0"/>
    <n v="0"/>
    <n v="0"/>
    <n v="0"/>
    <n v="0"/>
    <n v="0"/>
    <n v="0"/>
    <n v="0"/>
    <n v="0"/>
    <n v="564.79999999999927"/>
    <n v="0"/>
    <n v="0"/>
    <s v="N"/>
    <n v="0"/>
    <n v="0"/>
    <n v="0"/>
    <n v="0"/>
    <n v="0"/>
    <n v="0"/>
  </r>
  <r>
    <s v="F"/>
    <x v="2"/>
    <s v="F.10013"/>
    <s v="CAP-ISR"/>
    <s v="F.10013.07"/>
    <s v="ISR-LEGAL AND COMPLIANCE"/>
    <s v="F.10013.07.01"/>
    <s v="ISR-LEGAL AND COMPLIANCE"/>
    <s v="F.10013.07.01.02"/>
    <s v="ISR-Legal and Compliance"/>
    <x v="0"/>
    <n v="1221"/>
    <s v="Sreenivasa S.K. Sunku"/>
    <s v="CA"/>
    <s v="REL  SETC  //  NOPH"/>
    <x v="0"/>
    <x v="0"/>
    <s v="2CORP80000"/>
    <x v="8"/>
    <s v="3CORP81000"/>
    <x v="40"/>
    <s v="1DRIV42000"/>
    <x v="14"/>
    <s v="2DRIV42000"/>
    <x v="23"/>
    <n v="0"/>
    <n v="325000"/>
    <n v="265316.8"/>
    <n v="324884.84999999998"/>
    <n v="115.15000000002328"/>
    <n v="0"/>
    <n v="0"/>
    <n v="0"/>
    <n v="0"/>
    <n v="0"/>
    <n v="0"/>
    <n v="0"/>
    <n v="0"/>
    <n v="0"/>
    <n v="0"/>
    <n v="0"/>
    <n v="0"/>
    <n v="0"/>
    <n v="115.15000000002328"/>
    <n v="0"/>
    <n v="0"/>
    <s v="N"/>
    <n v="0"/>
    <n v="0"/>
    <n v="0"/>
    <n v="0"/>
    <n v="0"/>
    <n v="0"/>
  </r>
  <r>
    <s v="F"/>
    <x v="2"/>
    <s v="F.10013"/>
    <s v="CAP-ISR"/>
    <s v="F.10013.08"/>
    <s v="ISR-OPERATIONS"/>
    <s v="F.10013.08.01"/>
    <s v="ISR-OPERATIONS"/>
    <s v="F.10013.08.01.01"/>
    <s v="ISR-Operations 2016"/>
    <x v="0"/>
    <n v="1205"/>
    <s v="Richard L Larson"/>
    <s v="CA"/>
    <s v="REL  SETC  //  NOPH"/>
    <x v="0"/>
    <x v="0"/>
    <s v="2CORP80000"/>
    <x v="8"/>
    <s v="3CORP81000"/>
    <x v="40"/>
    <s v="1DRIV42000"/>
    <x v="14"/>
    <s v="2DRIV42600"/>
    <x v="24"/>
    <n v="0"/>
    <n v="0"/>
    <n v="33234.370000000003"/>
    <n v="9784.9199999999946"/>
    <n v="-9784.9199999999946"/>
    <n v="0"/>
    <n v="0"/>
    <n v="0"/>
    <n v="0"/>
    <n v="0"/>
    <n v="0"/>
    <n v="0"/>
    <n v="0"/>
    <n v="0"/>
    <n v="0"/>
    <n v="0"/>
    <n v="0"/>
    <n v="0"/>
    <n v="-9784.9199999999946"/>
    <n v="0"/>
    <n v="0"/>
    <s v="N"/>
    <n v="0"/>
    <n v="0"/>
    <n v="0"/>
    <n v="0"/>
    <n v="0"/>
    <n v="0"/>
  </r>
  <r>
    <s v="F"/>
    <x v="2"/>
    <s v="F.10013"/>
    <s v="CAP-ISR"/>
    <s v="F.10013.08"/>
    <s v="ISR-OPERATIONS"/>
    <s v="F.10013.08.01"/>
    <s v="ISR-OPERATIONS"/>
    <s v="F.10013.08.01.02"/>
    <s v="ISR-Operations"/>
    <x v="0"/>
    <n v="1205"/>
    <s v="Richard L Larson"/>
    <s v="CA"/>
    <s v="REL  SETC  //  NOPH"/>
    <x v="0"/>
    <x v="0"/>
    <s v="2CORP80000"/>
    <x v="8"/>
    <s v="3CORP81000"/>
    <x v="40"/>
    <s v="1DRIV42000"/>
    <x v="14"/>
    <s v="2DRIV42600"/>
    <x v="24"/>
    <n v="3000000"/>
    <n v="800000"/>
    <n v="796834.38"/>
    <n v="789324.67999999993"/>
    <n v="10675.320000000065"/>
    <n v="3000000"/>
    <n v="3000000"/>
    <n v="0"/>
    <n v="3000000"/>
    <n v="3000000"/>
    <n v="0"/>
    <n v="3000000"/>
    <n v="3000000"/>
    <n v="0"/>
    <n v="3000000"/>
    <n v="3000000"/>
    <n v="0"/>
    <n v="3000000"/>
    <n v="10675.320000000065"/>
    <n v="0"/>
    <n v="0"/>
    <s v="N"/>
    <n v="0"/>
    <n v="-1500000"/>
    <n v="0"/>
    <n v="0"/>
    <n v="0"/>
    <n v="0"/>
  </r>
  <r>
    <s v="F"/>
    <x v="2"/>
    <s v="F.10014"/>
    <s v="CAP-IT TRANSITION WBS"/>
    <s v="F.10014.01"/>
    <s v="IT TRANSITION WBS"/>
    <s v="F.10014.01.01"/>
    <s v="IT TRANSITION WBS"/>
    <s v="F.10014.01.01.01"/>
    <s v="IT TRANSITION WBS"/>
    <x v="0"/>
    <n v="1203"/>
    <s v="Suzanne L Tamayo"/>
    <s v="CA"/>
    <s v="REL  SETC  //  INIT"/>
    <x v="0"/>
    <x v="0"/>
    <s v="2CORP80000"/>
    <x v="8"/>
    <s v="3CORP89500"/>
    <x v="38"/>
    <s v="1DRIV99900"/>
    <x v="11"/>
    <s v="2DRIV99900"/>
    <x v="13"/>
    <n v="0"/>
    <n v="0"/>
    <n v="64264.61"/>
    <n v="-4554.0599999999995"/>
    <n v="4554.0599999999995"/>
    <n v="0"/>
    <n v="0"/>
    <n v="0"/>
    <n v="0"/>
    <n v="0"/>
    <n v="0"/>
    <n v="0"/>
    <n v="0"/>
    <n v="0"/>
    <n v="0"/>
    <n v="0"/>
    <n v="0"/>
    <n v="0"/>
    <n v="4554.0599999999995"/>
    <n v="0"/>
    <s v="Changed Corp H3 from Future Non-Strategic Initiatives to Project Initiation Requests."/>
    <s v="N"/>
    <n v="0"/>
    <n v="0"/>
    <n v="0"/>
    <n v="0"/>
    <n v="0"/>
    <n v="0"/>
  </r>
  <r>
    <s v="F"/>
    <x v="2"/>
    <s v="F.10015"/>
    <s v="CAP-OPERATIONAL APPLICATIONS"/>
    <s v="F.10015.01"/>
    <s v="DATA"/>
    <s v="F.10015.01.01"/>
    <s v="DATABASE LICENSE GROWTH"/>
    <s v="F.10015.01.01.01"/>
    <s v="DATABASE LICENSE GROWTH"/>
    <x v="0"/>
    <n v="1221"/>
    <s v="Sreenivasa S.K. Sunku"/>
    <s v="CA"/>
    <s v="REL  SETC  //  INIT"/>
    <x v="0"/>
    <x v="0"/>
    <s v="2CORP80000"/>
    <x v="8"/>
    <s v="3CORP82000"/>
    <x v="39"/>
    <s v="1DRIV43000"/>
    <x v="13"/>
    <s v="2DRIV43200"/>
    <x v="25"/>
    <n v="0"/>
    <n v="399800"/>
    <n v="0"/>
    <n v="0"/>
    <n v="399800"/>
    <n v="0"/>
    <n v="0"/>
    <n v="0"/>
    <n v="0"/>
    <n v="0"/>
    <n v="0"/>
    <n v="0"/>
    <n v="0"/>
    <n v="0"/>
    <n v="0"/>
    <n v="0"/>
    <n v="0"/>
    <n v="0"/>
    <n v="399800"/>
    <n v="0"/>
    <n v="0"/>
    <s v="N"/>
    <n v="0"/>
    <n v="0"/>
    <n v="0"/>
    <n v="0"/>
    <n v="0"/>
    <n v="0"/>
  </r>
  <r>
    <s v="F"/>
    <x v="2"/>
    <s v="F.10015"/>
    <s v="CAP-OPERATIONAL APPLICATIONS"/>
    <s v="F.10015.01"/>
    <s v="DATA"/>
    <s v="F.10015.01.02"/>
    <s v="DATABASE UPGRADE"/>
    <s v="F.10015.01.02.01"/>
    <s v="DATABASE UPGRADE"/>
    <x v="0"/>
    <n v="1221"/>
    <s v="Sreenivasa S.K. Sunku"/>
    <s v="CA"/>
    <s v="REL  SETC  //  INIT"/>
    <x v="0"/>
    <x v="0"/>
    <s v="2CORP80000"/>
    <x v="8"/>
    <s v="3CORP82000"/>
    <x v="39"/>
    <s v="1DRIV43000"/>
    <x v="13"/>
    <s v="2DRIV43200"/>
    <x v="25"/>
    <n v="0"/>
    <n v="176000"/>
    <n v="176000"/>
    <n v="176000"/>
    <n v="0"/>
    <n v="0"/>
    <n v="0"/>
    <n v="0"/>
    <n v="0"/>
    <n v="0"/>
    <n v="0"/>
    <n v="0"/>
    <n v="0"/>
    <n v="0"/>
    <n v="0"/>
    <n v="0"/>
    <n v="0"/>
    <n v="0"/>
    <n v="0"/>
    <n v="0"/>
    <n v="0"/>
    <s v="N"/>
    <n v="0"/>
    <n v="0"/>
    <n v="0"/>
    <n v="0"/>
    <n v="0"/>
    <n v="0"/>
  </r>
  <r>
    <s v="F"/>
    <x v="2"/>
    <s v="F.10015"/>
    <s v="CAP-OPERATIONAL APPLICATIONS"/>
    <s v="F.10015.02"/>
    <s v="ENERGY OPERATIONS"/>
    <s v="F.10015.02.01"/>
    <s v="APPLICATION MONITORING"/>
    <s v="F.10015.02.01.01"/>
    <s v="Application Monitoring 2016"/>
    <x v="0"/>
    <n v="1205"/>
    <s v="Richard L Larson"/>
    <s v="CA"/>
    <s v="REL  SETC  //  CLOS"/>
    <x v="0"/>
    <x v="0"/>
    <s v="2CORP80000"/>
    <x v="8"/>
    <s v="3CORP82000"/>
    <x v="39"/>
    <s v="1DRIV43000"/>
    <x v="13"/>
    <s v="2DRIV43200"/>
    <x v="25"/>
    <n v="0"/>
    <n v="0"/>
    <n v="0"/>
    <n v="0"/>
    <n v="0"/>
    <n v="0"/>
    <n v="0"/>
    <n v="0"/>
    <n v="0"/>
    <n v="0"/>
    <n v="0"/>
    <n v="0"/>
    <n v="0"/>
    <n v="0"/>
    <n v="0"/>
    <n v="0"/>
    <n v="0"/>
    <n v="0"/>
    <n v="0"/>
    <n v="0"/>
    <n v="0"/>
    <s v="N"/>
    <n v="0"/>
    <n v="0"/>
    <n v="0"/>
    <n v="0"/>
    <n v="0"/>
    <n v="0"/>
  </r>
  <r>
    <s v="F"/>
    <x v="2"/>
    <s v="F.10015"/>
    <s v="CAP-OPERATIONAL APPLICATIONS"/>
    <s v="F.10015.02"/>
    <s v="ENERGY OPERATIONS"/>
    <s v="F.10015.02.01"/>
    <s v="APPLICATION MONITORING"/>
    <s v="F.10015.02.01.02"/>
    <s v="Application Monitoring"/>
    <x v="0"/>
    <n v="1205"/>
    <s v="Richard L Larson"/>
    <s v="CA"/>
    <s v="REL  SETC  //  INIT"/>
    <x v="0"/>
    <x v="0"/>
    <s v="2CORP80000"/>
    <x v="8"/>
    <s v="3CORP82000"/>
    <x v="39"/>
    <s v="1DRIV43000"/>
    <x v="13"/>
    <s v="2DRIV43200"/>
    <x v="25"/>
    <n v="0"/>
    <n v="500000"/>
    <n v="0"/>
    <n v="0"/>
    <n v="500000"/>
    <n v="0"/>
    <n v="0"/>
    <n v="0"/>
    <n v="0"/>
    <n v="0"/>
    <n v="0"/>
    <n v="0"/>
    <n v="0"/>
    <n v="0"/>
    <n v="0"/>
    <n v="0"/>
    <n v="0"/>
    <n v="0"/>
    <n v="500000"/>
    <n v="0"/>
    <n v="0"/>
    <s v="N"/>
    <n v="0"/>
    <n v="0"/>
    <n v="0"/>
    <n v="0"/>
    <n v="0"/>
    <n v="0"/>
  </r>
  <r>
    <s v="F"/>
    <x v="2"/>
    <s v="F.10015"/>
    <s v="CAP-OPERATIONAL APPLICATIONS"/>
    <s v="F.10015.02"/>
    <s v="ENERGY OPERATIONS"/>
    <s v="F.10015.02.02"/>
    <s v="ECS Point Growth"/>
    <s v="F.10015.02.02.01"/>
    <s v="ECS Point Growth"/>
    <x v="0"/>
    <n v="1205"/>
    <s v="Richard L Larson"/>
    <s v="CA"/>
    <s v="REL  SETC  //  INIT"/>
    <x v="0"/>
    <x v="0"/>
    <s v="2CORP80000"/>
    <x v="8"/>
    <s v="3CORP82000"/>
    <x v="39"/>
    <s v="1DRIV43000"/>
    <x v="13"/>
    <s v="2DRIV43200"/>
    <x v="25"/>
    <n v="0"/>
    <n v="100000"/>
    <n v="30000"/>
    <n v="30000"/>
    <n v="70000"/>
    <n v="0"/>
    <n v="0"/>
    <n v="0"/>
    <n v="0"/>
    <n v="0"/>
    <n v="0"/>
    <n v="0"/>
    <n v="0"/>
    <n v="0"/>
    <n v="0"/>
    <n v="0"/>
    <n v="0"/>
    <n v="0"/>
    <n v="70000"/>
    <n v="0"/>
    <n v="0"/>
    <s v="N"/>
    <n v="0"/>
    <n v="0"/>
    <n v="0"/>
    <n v="0"/>
    <n v="0"/>
    <n v="0"/>
  </r>
  <r>
    <s v="F"/>
    <x v="2"/>
    <s v="F.10015"/>
    <s v="CAP-OPERATIONAL APPLICATIONS"/>
    <s v="F.10015.02"/>
    <s v="ENERGY OPERATIONS"/>
    <s v="F.10015.02.03"/>
    <s v="EMS 3.X UPGRADE"/>
    <s v="F.10015.02.03.01"/>
    <s v="EMS 3.X UPGRADE"/>
    <x v="0"/>
    <n v="1205"/>
    <s v="Richard L Larson"/>
    <s v="CA"/>
    <s v="REL  SETC  //  INIT"/>
    <x v="0"/>
    <x v="0"/>
    <s v="2CORP80000"/>
    <x v="8"/>
    <s v="3CORP82000"/>
    <x v="39"/>
    <s v="1DRIV43000"/>
    <x v="13"/>
    <s v="2DRIV43200"/>
    <x v="25"/>
    <n v="0"/>
    <n v="1700000"/>
    <n v="1694505.01"/>
    <n v="1697144.5479999997"/>
    <n v="2855.4520000002813"/>
    <n v="0"/>
    <n v="0"/>
    <n v="0"/>
    <n v="0"/>
    <n v="0"/>
    <n v="0"/>
    <n v="0"/>
    <n v="0"/>
    <n v="0"/>
    <n v="0"/>
    <n v="0"/>
    <n v="0"/>
    <n v="0"/>
    <n v="2855.4520000002813"/>
    <n v="0"/>
    <n v="0"/>
    <s v="N"/>
    <n v="0"/>
    <n v="0"/>
    <n v="0"/>
    <n v="0"/>
    <n v="0"/>
    <n v="0"/>
  </r>
  <r>
    <s v="F"/>
    <x v="2"/>
    <s v="F.10015"/>
    <s v="CAP-OPERATIONAL APPLICATIONS"/>
    <s v="F.10015.02"/>
    <s v="ENERGY OPERATIONS"/>
    <s v="F.10015.02.04"/>
    <s v="EMS UPGRADE 2.5 RELEASE 2"/>
    <s v="F.10015.02.04.01"/>
    <s v="EMS UPGRADE 2.5 RELEASE 2"/>
    <x v="0"/>
    <n v="1205"/>
    <s v="Richard L Larson"/>
    <s v="CA"/>
    <s v="REL  SETC  //  INIT"/>
    <x v="0"/>
    <x v="0"/>
    <s v="2CORP80000"/>
    <x v="8"/>
    <s v="3CORP82000"/>
    <x v="39"/>
    <s v="1DRIV43000"/>
    <x v="13"/>
    <s v="2DRIV43200"/>
    <x v="25"/>
    <n v="0"/>
    <n v="0"/>
    <n v="0"/>
    <n v="0"/>
    <n v="0"/>
    <n v="0"/>
    <n v="0"/>
    <n v="0"/>
    <n v="0"/>
    <n v="0"/>
    <n v="0"/>
    <n v="0"/>
    <n v="0"/>
    <n v="0"/>
    <n v="0"/>
    <n v="0"/>
    <n v="0"/>
    <n v="0"/>
    <n v="0"/>
    <n v="0"/>
    <n v="0"/>
    <s v="N"/>
    <n v="0"/>
    <n v="0"/>
    <n v="0"/>
    <n v="0"/>
    <n v="0"/>
    <n v="0"/>
  </r>
  <r>
    <s v="F"/>
    <x v="2"/>
    <s v="F.10015"/>
    <s v="CAP-OPERATIONAL APPLICATIONS"/>
    <s v="F.10015.02"/>
    <s v="ENERGY OPERATIONS"/>
    <s v="F.10015.02.05"/>
    <s v="GAS CONTROL"/>
    <s v="F.10015.02.05.01"/>
    <s v="GAS CONTROL"/>
    <x v="0"/>
    <n v="1205"/>
    <s v="Richard L Larson"/>
    <s v="CA"/>
    <s v="REL  SETC  //  EXEC"/>
    <x v="0"/>
    <x v="0"/>
    <s v="2CORP80000"/>
    <x v="8"/>
    <s v="3CORP82000"/>
    <x v="39"/>
    <s v="1DRIV43000"/>
    <x v="13"/>
    <s v="2DRIV43200"/>
    <x v="25"/>
    <n v="0"/>
    <n v="322000"/>
    <n v="324026.42"/>
    <n v="328223.55"/>
    <n v="-6223.5499999999884"/>
    <n v="0"/>
    <n v="0"/>
    <n v="0"/>
    <n v="0"/>
    <n v="0"/>
    <n v="0"/>
    <n v="0"/>
    <n v="0"/>
    <n v="0"/>
    <n v="0"/>
    <n v="0"/>
    <n v="0"/>
    <n v="0"/>
    <n v="-6223.5499999999884"/>
    <n v="0"/>
    <n v="0"/>
    <s v="N"/>
    <n v="0"/>
    <n v="0"/>
    <n v="0"/>
    <n v="0"/>
    <n v="0"/>
    <n v="0"/>
  </r>
  <r>
    <s v="F"/>
    <x v="2"/>
    <s v="F.10015"/>
    <s v="CAP-OPERATIONAL APPLICATIONS"/>
    <s v="F.10015.02"/>
    <s v="ENERGY OPERATIONS"/>
    <s v="F.10015.02.07"/>
    <s v="OATI-WEBTRADER UPGRADE"/>
    <s v="F.10015.02.07.01"/>
    <s v="OATI-WEBTRADER UPGRADE"/>
    <x v="0"/>
    <n v="1205"/>
    <s v="Richard L Larson"/>
    <s v="CA"/>
    <s v="REL  SETC  //  INIT"/>
    <x v="0"/>
    <x v="0"/>
    <s v="2CORP80000"/>
    <x v="8"/>
    <s v="3CORP82000"/>
    <x v="39"/>
    <s v="1DRIV43000"/>
    <x v="13"/>
    <s v="2DRIV43200"/>
    <x v="25"/>
    <n v="0"/>
    <n v="250000"/>
    <n v="249866.06"/>
    <n v="248804.55951999998"/>
    <n v="1195.4404800000193"/>
    <n v="0"/>
    <n v="0"/>
    <n v="0"/>
    <n v="0"/>
    <n v="0"/>
    <n v="0"/>
    <n v="0"/>
    <n v="0"/>
    <n v="0"/>
    <n v="0"/>
    <n v="0"/>
    <n v="0"/>
    <n v="0"/>
    <n v="1195.4404800000193"/>
    <n v="0"/>
    <n v="0"/>
    <s v="N"/>
    <n v="0"/>
    <n v="0"/>
    <n v="0"/>
    <n v="0"/>
    <n v="0"/>
    <n v="0"/>
  </r>
  <r>
    <s v="F"/>
    <x v="2"/>
    <s v="F.10015"/>
    <s v="CAP-OPERATIONAL APPLICATIONS"/>
    <s v="F.10015.02"/>
    <s v="ENERGY OPERATIONS"/>
    <s v="F.10015.02.08"/>
    <s v="OMS"/>
    <s v="F.10015.02.08.01"/>
    <s v="OMS"/>
    <x v="0"/>
    <n v="1205"/>
    <s v="Richard L Larson"/>
    <s v="CA"/>
    <s v="REL  SETC  //  CLOS"/>
    <x v="0"/>
    <x v="0"/>
    <s v="2CORP80000"/>
    <x v="8"/>
    <s v="3CORP82000"/>
    <x v="39"/>
    <s v="1DRIV43000"/>
    <x v="13"/>
    <s v="2DRIV43200"/>
    <x v="25"/>
    <n v="0"/>
    <n v="0"/>
    <n v="786.89"/>
    <n v="1130.54"/>
    <n v="-1130.54"/>
    <n v="0"/>
    <n v="0"/>
    <n v="0"/>
    <n v="0"/>
    <n v="0"/>
    <n v="0"/>
    <n v="0"/>
    <n v="0"/>
    <n v="0"/>
    <n v="0"/>
    <n v="0"/>
    <n v="0"/>
    <n v="0"/>
    <n v="-1130.54"/>
    <n v="0"/>
    <n v="0"/>
    <s v="N"/>
    <n v="0"/>
    <n v="0"/>
    <n v="0"/>
    <n v="0"/>
    <n v="0"/>
    <n v="0"/>
  </r>
  <r>
    <s v="F"/>
    <x v="2"/>
    <s v="F.10015"/>
    <s v="CAP-OPERATIONAL APPLICATIONS"/>
    <s v="F.10015.02"/>
    <s v="ENERGY OPERATIONS"/>
    <s v="F.10015.02.09"/>
    <s v="OMS-ICCP UPGRADE"/>
    <s v="F.10015.02.09.01"/>
    <s v="OMS-ICCP UPGRADE"/>
    <x v="0"/>
    <n v="1205"/>
    <s v="Richard L Larson"/>
    <s v="CA"/>
    <s v="REL  SETC  //  INIT"/>
    <x v="0"/>
    <x v="0"/>
    <s v="2CORP80000"/>
    <x v="8"/>
    <s v="3CORP82000"/>
    <x v="39"/>
    <s v="1DRIV43000"/>
    <x v="13"/>
    <s v="2DRIV43200"/>
    <x v="25"/>
    <n v="0"/>
    <n v="150000"/>
    <n v="150000"/>
    <n v="150476.47"/>
    <n v="-476.47000000000116"/>
    <n v="0"/>
    <n v="0"/>
    <n v="0"/>
    <n v="0"/>
    <n v="0"/>
    <n v="0"/>
    <n v="0"/>
    <n v="0"/>
    <n v="0"/>
    <n v="0"/>
    <n v="0"/>
    <n v="0"/>
    <n v="0"/>
    <n v="-476.47000000000116"/>
    <n v="0"/>
    <n v="0"/>
    <s v="N"/>
    <n v="0"/>
    <n v="0"/>
    <n v="0"/>
    <n v="0"/>
    <n v="0"/>
    <n v="0"/>
  </r>
  <r>
    <s v="F"/>
    <x v="2"/>
    <s v="F.10015"/>
    <s v="CAP-OPERATIONAL APPLICATIONS"/>
    <s v="F.10015.02"/>
    <s v="ENERGY OPERATIONS"/>
    <s v="F.10015.02.10"/>
    <s v="OMS-TOA UPGRADE"/>
    <s v="F.10015.02.10.01"/>
    <s v="OMS-TOA UPGRADE"/>
    <x v="0"/>
    <n v="1205"/>
    <s v="Richard L Larson"/>
    <s v="CA"/>
    <s v="REL  SETC  //  INIT"/>
    <x v="0"/>
    <x v="0"/>
    <s v="2CORP80000"/>
    <x v="8"/>
    <s v="3CORP82000"/>
    <x v="39"/>
    <s v="1DRIV43000"/>
    <x v="13"/>
    <s v="2DRIV43200"/>
    <x v="25"/>
    <n v="0"/>
    <n v="500000"/>
    <n v="500000.49"/>
    <n v="498279.40299999999"/>
    <n v="1720.5970000000088"/>
    <n v="0"/>
    <n v="0"/>
    <n v="0"/>
    <n v="0"/>
    <n v="0"/>
    <n v="0"/>
    <n v="0"/>
    <n v="0"/>
    <n v="0"/>
    <n v="0"/>
    <n v="0"/>
    <n v="0"/>
    <n v="0"/>
    <n v="1720.5970000000088"/>
    <n v="0"/>
    <n v="0"/>
    <s v="N"/>
    <n v="0"/>
    <n v="0"/>
    <n v="0"/>
    <n v="0"/>
    <n v="0"/>
    <n v="0"/>
  </r>
  <r>
    <s v="F"/>
    <x v="2"/>
    <s v="F.10015"/>
    <s v="CAP-OPERATIONAL APPLICATIONS"/>
    <s v="F.10015.02"/>
    <s v="ENERGY OPERATIONS"/>
    <s v="F.10015.02.12"/>
    <s v="POWERSIMM UPGRADE"/>
    <s v="F.10015.02.12.01"/>
    <s v="POWERSIMM UPGRADE"/>
    <x v="0"/>
    <n v="1205"/>
    <s v="Richard L Larson"/>
    <s v="CA"/>
    <s v="REL  SETC  //  INIT"/>
    <x v="0"/>
    <x v="0"/>
    <s v="2CORP80000"/>
    <x v="8"/>
    <s v="3CORP82000"/>
    <x v="39"/>
    <s v="1DRIV43000"/>
    <x v="13"/>
    <s v="2DRIV43200"/>
    <x v="25"/>
    <n v="0"/>
    <n v="250000"/>
    <n v="250424.98"/>
    <n v="257686.73968"/>
    <n v="-7686.7396799999988"/>
    <n v="0"/>
    <n v="0"/>
    <n v="0"/>
    <n v="0"/>
    <n v="0"/>
    <n v="0"/>
    <n v="0"/>
    <n v="0"/>
    <n v="0"/>
    <n v="0"/>
    <n v="0"/>
    <n v="0"/>
    <n v="0"/>
    <n v="-7686.7396799999988"/>
    <n v="0"/>
    <n v="0"/>
    <s v="N"/>
    <n v="0"/>
    <n v="0"/>
    <n v="0"/>
    <n v="0"/>
    <n v="0"/>
    <n v="0"/>
  </r>
  <r>
    <s v="F"/>
    <x v="2"/>
    <s v="F.10015"/>
    <s v="CAP-OPERATIONAL APPLICATIONS"/>
    <s v="F.10015.02"/>
    <s v="ENERGY OPERATIONS"/>
    <s v="F.10015.02.13"/>
    <s v="Solar Choice Program"/>
    <s v="F.10015.02.13.01"/>
    <s v="Solar Choice Program"/>
    <x v="0"/>
    <n v="1205"/>
    <s v="Richard L Larson"/>
    <s v="CA"/>
    <s v="REL  SETC  //  INIT"/>
    <x v="0"/>
    <x v="0"/>
    <s v="2CORP80000"/>
    <x v="8"/>
    <s v="3CORP82000"/>
    <x v="39"/>
    <s v="1DRIV43000"/>
    <x v="13"/>
    <s v="2DRIV43200"/>
    <x v="25"/>
    <n v="0"/>
    <n v="0"/>
    <n v="304806.76"/>
    <n v="332320.56"/>
    <n v="-332320.56"/>
    <n v="0"/>
    <n v="0"/>
    <n v="0"/>
    <n v="0"/>
    <n v="0"/>
    <n v="0"/>
    <n v="0"/>
    <n v="0"/>
    <n v="0"/>
    <n v="0"/>
    <n v="0"/>
    <n v="0"/>
    <n v="0"/>
    <n v="-332320.56"/>
    <n v="0"/>
    <n v="0"/>
    <s v="N"/>
    <n v="0"/>
    <n v="0"/>
    <n v="0"/>
    <n v="0"/>
    <n v="0"/>
    <n v="0"/>
  </r>
  <r>
    <s v="F"/>
    <x v="2"/>
    <s v="F.10015"/>
    <s v="CAP-OPERATIONAL APPLICATIONS"/>
    <s v="F.10015.03"/>
    <s v="FINANCE"/>
    <s v="F.10015.03.01"/>
    <s v="PowerPlant Upgrade/Tax Repairs"/>
    <s v="F.10015.03.01.01"/>
    <s v="POWERPLANT UPGRADE/TAX REPAIRS"/>
    <x v="0"/>
    <n v="1207"/>
    <s v="Obaid H Khan"/>
    <s v="CA"/>
    <s v="REL  SETC  //  EXEC"/>
    <x v="0"/>
    <x v="0"/>
    <s v="2CORP80000"/>
    <x v="8"/>
    <s v="3CORP82000"/>
    <x v="39"/>
    <s v="1DRIV43000"/>
    <x v="13"/>
    <s v="2DRIV43200"/>
    <x v="25"/>
    <n v="0"/>
    <n v="0"/>
    <n v="0"/>
    <n v="0"/>
    <n v="0"/>
    <n v="0"/>
    <n v="0"/>
    <n v="0"/>
    <n v="0"/>
    <n v="0"/>
    <n v="0"/>
    <n v="0"/>
    <n v="0"/>
    <n v="0"/>
    <n v="0"/>
    <n v="0"/>
    <n v="0"/>
    <n v="0"/>
    <n v="0"/>
    <n v="0"/>
    <n v="0"/>
    <s v="N"/>
    <n v="0"/>
    <n v="0"/>
    <n v="0"/>
    <n v="0"/>
    <n v="0"/>
    <n v="0"/>
  </r>
  <r>
    <s v="F"/>
    <x v="2"/>
    <s v="F.10015"/>
    <s v="CAP-OPERATIONAL APPLICATIONS"/>
    <s v="F.10015.04"/>
    <s v="METER"/>
    <s v="F.10015.04.01"/>
    <s v="EIM"/>
    <s v="F.10015.04.01.01"/>
    <s v="EIM"/>
    <x v="0"/>
    <n v="1205"/>
    <s v="Richard L Larson"/>
    <s v="CA"/>
    <s v="REL  SETC  //  CLOS"/>
    <x v="0"/>
    <x v="0"/>
    <s v="2CORP80000"/>
    <x v="8"/>
    <s v="3CORP82000"/>
    <x v="39"/>
    <s v="1DRIV43000"/>
    <x v="13"/>
    <s v="2DRIV43200"/>
    <x v="25"/>
    <n v="0"/>
    <n v="0"/>
    <n v="-56777.23"/>
    <n v="-1169.2099999999991"/>
    <n v="1169.2099999999991"/>
    <n v="0"/>
    <n v="0"/>
    <n v="0"/>
    <n v="0"/>
    <n v="0"/>
    <n v="0"/>
    <n v="0"/>
    <n v="0"/>
    <n v="0"/>
    <n v="0"/>
    <n v="0"/>
    <n v="0"/>
    <n v="0"/>
    <n v="1169.2099999999991"/>
    <n v="0"/>
    <n v="0"/>
    <s v="N"/>
    <n v="0"/>
    <n v="0"/>
    <n v="0"/>
    <n v="0"/>
    <n v="0"/>
    <n v="0"/>
  </r>
  <r>
    <s v="F"/>
    <x v="2"/>
    <s v="F.10015"/>
    <s v="CAP-OPERATIONAL APPLICATIONS"/>
    <s v="F.10015.04"/>
    <s v="METER"/>
    <s v="F.10015.04.02"/>
    <s v="MDMS License Extension"/>
    <s v="F.10015.04.02.01"/>
    <s v="MDMS License Extension 2016"/>
    <x v="0"/>
    <n v="1205"/>
    <s v="Richard L Larson"/>
    <s v="CA"/>
    <s v="REL  SETC  //  INIT"/>
    <x v="0"/>
    <x v="0"/>
    <s v="2CORP80000"/>
    <x v="8"/>
    <s v="3CORP82000"/>
    <x v="39"/>
    <s v="1DRIV43000"/>
    <x v="13"/>
    <s v="2DRIV43200"/>
    <x v="25"/>
    <n v="0"/>
    <n v="0"/>
    <n v="0"/>
    <n v="0"/>
    <n v="0"/>
    <n v="0"/>
    <n v="0"/>
    <n v="0"/>
    <n v="0"/>
    <n v="0"/>
    <n v="0"/>
    <n v="0"/>
    <n v="0"/>
    <n v="0"/>
    <n v="0"/>
    <n v="0"/>
    <n v="0"/>
    <n v="0"/>
    <n v="0"/>
    <n v="0"/>
    <n v="0"/>
    <s v="N"/>
    <n v="0"/>
    <n v="0"/>
    <n v="0"/>
    <n v="0"/>
    <n v="0"/>
    <n v="0"/>
  </r>
  <r>
    <s v="F"/>
    <x v="2"/>
    <s v="F.10015"/>
    <s v="CAP-OPERATIONAL APPLICATIONS"/>
    <s v="F.10015.04"/>
    <s v="METER"/>
    <s v="F.10015.04.02"/>
    <s v="MDMS License Extension"/>
    <s v="F.10015.04.02.02"/>
    <s v="MDMS License Extension"/>
    <x v="0"/>
    <n v="1207"/>
    <s v="Obaid H Khan"/>
    <s v="CA"/>
    <s v="REL  SETC  //  INIT"/>
    <x v="0"/>
    <x v="0"/>
    <s v="2CORP80000"/>
    <x v="8"/>
    <s v="3CORP82000"/>
    <x v="39"/>
    <s v="1DRIV43000"/>
    <x v="13"/>
    <s v="2DRIV43200"/>
    <x v="25"/>
    <n v="0"/>
    <n v="30000"/>
    <n v="30000"/>
    <n v="0"/>
    <n v="30000"/>
    <n v="0"/>
    <n v="0"/>
    <n v="0"/>
    <n v="0"/>
    <n v="0"/>
    <n v="0"/>
    <n v="0"/>
    <n v="0"/>
    <n v="0"/>
    <n v="0"/>
    <n v="0"/>
    <n v="0"/>
    <n v="0"/>
    <n v="30000"/>
    <n v="0"/>
    <n v="0"/>
    <s v="N"/>
    <n v="0"/>
    <n v="0"/>
    <n v="0"/>
    <n v="0"/>
    <n v="0"/>
    <n v="0"/>
  </r>
  <r>
    <s v="F"/>
    <x v="2"/>
    <s v="F.10015"/>
    <s v="CAP-OPERATIONAL APPLICATIONS"/>
    <s v="F.10015.06"/>
    <s v="SAP"/>
    <s v="F.10015.06.01"/>
    <s v="HA/DR-Disaster Recovery Solutions"/>
    <s v="F.10015.06.01.01"/>
    <s v="HA/DR-DISASTER RECOVERY SOLUTIONS"/>
    <x v="0"/>
    <n v="1220"/>
    <s v="Timothy M Foley"/>
    <s v="CA"/>
    <s v="REL  SETC  //  CLOS"/>
    <x v="0"/>
    <x v="0"/>
    <s v="2CORP80000"/>
    <x v="8"/>
    <s v="3CORP82000"/>
    <x v="39"/>
    <s v="1DRIV43000"/>
    <x v="13"/>
    <s v="2DRIV43200"/>
    <x v="25"/>
    <n v="0"/>
    <n v="45000"/>
    <n v="58221.63"/>
    <n v="58221.63"/>
    <n v="-13221.629999999997"/>
    <n v="0"/>
    <n v="0"/>
    <n v="0"/>
    <n v="0"/>
    <n v="0"/>
    <n v="0"/>
    <n v="0"/>
    <n v="0"/>
    <n v="0"/>
    <n v="0"/>
    <n v="0"/>
    <n v="0"/>
    <n v="0"/>
    <n v="-13221.629999999997"/>
    <n v="0"/>
    <n v="0"/>
    <s v="N"/>
    <n v="0"/>
    <n v="0"/>
    <n v="0"/>
    <n v="0"/>
    <n v="0"/>
    <n v="0"/>
  </r>
  <r>
    <s v="F"/>
    <x v="2"/>
    <s v="F.10015"/>
    <s v="CAP-OPERATIONAL APPLICATIONS"/>
    <s v="F.10015.06"/>
    <s v="SAP"/>
    <s v="F.10015.06.02"/>
    <s v="HANA FOR ECC AND CRM"/>
    <s v="F.10015.06.02.01"/>
    <s v="HANA FOR ECC AND CRM"/>
    <x v="0"/>
    <n v="1220"/>
    <s v="Timothy M Foley"/>
    <s v="CA"/>
    <s v="REL  SETC  //  INIT"/>
    <x v="0"/>
    <x v="0"/>
    <s v="2CORP80000"/>
    <x v="8"/>
    <s v="3CORP82000"/>
    <x v="39"/>
    <s v="1DRIV43000"/>
    <x v="13"/>
    <s v="2DRIV43200"/>
    <x v="25"/>
    <n v="0"/>
    <n v="4008000"/>
    <n v="5390434.9400000004"/>
    <n v="3983137.1168000004"/>
    <n v="24862.883199999575"/>
    <n v="0"/>
    <n v="0"/>
    <n v="0"/>
    <n v="0"/>
    <n v="0"/>
    <n v="0"/>
    <n v="0"/>
    <n v="0"/>
    <n v="0"/>
    <n v="0"/>
    <n v="0"/>
    <n v="0"/>
    <n v="0"/>
    <n v="24862.883199999575"/>
    <n v="0"/>
    <n v="0"/>
    <s v="N"/>
    <n v="0"/>
    <n v="0"/>
    <n v="0"/>
    <n v="0"/>
    <n v="0"/>
    <n v="0"/>
  </r>
  <r>
    <s v="F"/>
    <x v="2"/>
    <s v="F.10015"/>
    <s v="CAP-OPERATIONAL APPLICATIONS"/>
    <s v="F.10015.06"/>
    <s v="SAP"/>
    <s v="F.10015.06.03"/>
    <s v="SAP DATA SERVICES AND DQM"/>
    <s v="F.10015.06.03.01"/>
    <s v="SAP DATA SERVICES AND DQM"/>
    <x v="0"/>
    <n v="1220"/>
    <s v="Timothy M Foley"/>
    <s v="CA"/>
    <s v="REL  SETC  //  INIT"/>
    <x v="0"/>
    <x v="0"/>
    <s v="2CORP80000"/>
    <x v="8"/>
    <s v="3CORP82000"/>
    <x v="39"/>
    <s v="1DRIV43000"/>
    <x v="13"/>
    <s v="2DRIV43200"/>
    <x v="25"/>
    <n v="0"/>
    <n v="0"/>
    <n v="0"/>
    <n v="0"/>
    <n v="0"/>
    <n v="0"/>
    <n v="0"/>
    <n v="0"/>
    <n v="0"/>
    <n v="0"/>
    <n v="0"/>
    <n v="0"/>
    <n v="0"/>
    <n v="0"/>
    <n v="0"/>
    <n v="0"/>
    <n v="0"/>
    <n v="0"/>
    <n v="0"/>
    <n v="0"/>
    <n v="0"/>
    <s v="N"/>
    <n v="0"/>
    <n v="0"/>
    <n v="0"/>
    <n v="0"/>
    <n v="0"/>
    <n v="0"/>
  </r>
  <r>
    <s v="F"/>
    <x v="2"/>
    <s v="F.10015"/>
    <s v="CAP-OPERATIONAL APPLICATIONS"/>
    <s v="F.10015.06"/>
    <s v="SAP"/>
    <s v="F.10015.06.04"/>
    <s v="SAP ECC AND CRM HANA MIGRATION"/>
    <s v="F.10015.06.04.01"/>
    <s v="SAP ECC AND CRM HANA MIGRATION"/>
    <x v="0"/>
    <n v="1220"/>
    <s v="Timothy M Foley"/>
    <s v="CA"/>
    <s v="REL  SETC  //  PLNG"/>
    <x v="0"/>
    <x v="0"/>
    <s v="2CORP80000"/>
    <x v="8"/>
    <s v="3CORP82000"/>
    <x v="39"/>
    <s v="1DRIV43000"/>
    <x v="13"/>
    <s v="2DRIV43200"/>
    <x v="25"/>
    <n v="0"/>
    <n v="0"/>
    <n v="-4508853.5199999996"/>
    <n v="69949.719999999972"/>
    <n v="-69949.719999999972"/>
    <n v="0"/>
    <n v="0"/>
    <n v="0"/>
    <n v="0"/>
    <n v="0"/>
    <n v="0"/>
    <n v="0"/>
    <n v="0"/>
    <n v="0"/>
    <n v="0"/>
    <n v="0"/>
    <n v="0"/>
    <n v="0"/>
    <n v="-69949.719999999972"/>
    <n v="0"/>
    <n v="0"/>
    <s v="N"/>
    <n v="0"/>
    <n v="0"/>
    <n v="0"/>
    <n v="0"/>
    <n v="0"/>
    <n v="0"/>
  </r>
  <r>
    <s v="F"/>
    <x v="2"/>
    <s v="F.10015"/>
    <s v="CAP-OPERATIONAL APPLICATIONS"/>
    <s v="F.10015.06"/>
    <s v="SAP"/>
    <s v="F.10015.06.05"/>
    <s v="SAP HR SUPPORT PACKS"/>
    <s v="F.10015.06.05.01"/>
    <s v="SAP HR Support Packs"/>
    <x v="0"/>
    <n v="1257"/>
    <s v="Amit Rastogi"/>
    <s v="CA"/>
    <s v="REL  SETC  //  INIT"/>
    <x v="0"/>
    <x v="0"/>
    <s v="2CORP80000"/>
    <x v="8"/>
    <s v="3CORP82000"/>
    <x v="39"/>
    <s v="1DRIV43000"/>
    <x v="13"/>
    <s v="2DRIV43200"/>
    <x v="25"/>
    <n v="0"/>
    <n v="150000"/>
    <n v="150000"/>
    <n v="150000"/>
    <n v="0"/>
    <n v="0"/>
    <n v="0"/>
    <n v="0"/>
    <n v="0"/>
    <n v="0"/>
    <n v="0"/>
    <n v="0"/>
    <n v="0"/>
    <n v="0"/>
    <n v="0"/>
    <n v="0"/>
    <n v="0"/>
    <n v="0"/>
    <n v="0"/>
    <n v="0"/>
    <n v="0"/>
    <s v="N"/>
    <n v="0"/>
    <n v="0"/>
    <n v="0"/>
    <n v="0"/>
    <n v="0"/>
    <n v="0"/>
  </r>
  <r>
    <s v="F"/>
    <x v="2"/>
    <s v="F.10015"/>
    <s v="CAP-OPERATIONAL APPLICATIONS"/>
    <s v="F.10015.06"/>
    <s v="SAP"/>
    <s v="F.10015.06.06"/>
    <s v="SAP HR UPGRADE &amp; ANNUAL LEGAL PACKS"/>
    <s v="F.10015.06.06.01"/>
    <s v="SAP HR Upgrade &amp; Annual Legal Packs 2016"/>
    <x v="0"/>
    <n v="1220"/>
    <s v="Timothy M Foley"/>
    <s v="CA"/>
    <s v="REL  SETC  //  NOPH"/>
    <x v="0"/>
    <x v="0"/>
    <s v="2CORP80000"/>
    <x v="8"/>
    <s v="3CORP82000"/>
    <x v="39"/>
    <s v="1DRIV43000"/>
    <x v="13"/>
    <s v="2DRIV43200"/>
    <x v="25"/>
    <n v="0"/>
    <n v="0"/>
    <n v="30646.44"/>
    <n v="30920.3"/>
    <n v="-30920.3"/>
    <n v="0"/>
    <n v="0"/>
    <n v="0"/>
    <n v="0"/>
    <n v="0"/>
    <n v="0"/>
    <n v="0"/>
    <n v="0"/>
    <n v="0"/>
    <n v="0"/>
    <n v="0"/>
    <n v="0"/>
    <n v="0"/>
    <n v="-30920.3"/>
    <n v="0"/>
    <n v="0"/>
    <s v="N"/>
    <n v="0"/>
    <n v="0"/>
    <n v="0"/>
    <n v="0"/>
    <n v="0"/>
    <n v="0"/>
  </r>
  <r>
    <s v="F"/>
    <x v="2"/>
    <s v="F.10015"/>
    <s v="CAP-OPERATIONAL APPLICATIONS"/>
    <s v="F.10015.06"/>
    <s v="SAP"/>
    <s v="F.10015.06.07"/>
    <s v="SAP PORTAL UPGRADE"/>
    <s v="F.10015.06.07.01"/>
    <s v="SAP PORTAL UPGRADE"/>
    <x v="0"/>
    <n v="1207"/>
    <s v="Obaid H Khan"/>
    <s v="CA"/>
    <s v="REL  SETC  //  INIT"/>
    <x v="0"/>
    <x v="0"/>
    <s v="2CORP80000"/>
    <x v="8"/>
    <s v="3CORP82000"/>
    <x v="39"/>
    <s v="1DRIV43000"/>
    <x v="13"/>
    <s v="2DRIV43200"/>
    <x v="25"/>
    <n v="0"/>
    <n v="425000"/>
    <n v="323324.90000000002"/>
    <n v="342968.21"/>
    <n v="82031.789999999979"/>
    <n v="0"/>
    <n v="0"/>
    <n v="0"/>
    <n v="0"/>
    <n v="0"/>
    <n v="0"/>
    <n v="0"/>
    <n v="0"/>
    <n v="0"/>
    <n v="0"/>
    <n v="0"/>
    <n v="0"/>
    <n v="0"/>
    <n v="82031.789999999979"/>
    <n v="0"/>
    <n v="0"/>
    <s v="N"/>
    <n v="0"/>
    <n v="0"/>
    <n v="0"/>
    <n v="0"/>
    <n v="0"/>
    <n v="0"/>
  </r>
  <r>
    <s v="F"/>
    <x v="2"/>
    <s v="F.10015"/>
    <s v="CAP-OPERATIONAL APPLICATIONS"/>
    <s v="F.10015.06"/>
    <s v="SAP"/>
    <s v="F.10015.06.08"/>
    <s v="SAP GRC (10.1)"/>
    <s v="F.10015.06.08.01"/>
    <s v="SAP GRC (10.1)"/>
    <x v="0"/>
    <n v="1220"/>
    <s v="Timothy M Foley"/>
    <s v="CA"/>
    <s v="REL  SETC  //  CLOS"/>
    <x v="0"/>
    <x v="0"/>
    <s v="2CORP80000"/>
    <x v="8"/>
    <s v="3CORP82000"/>
    <x v="39"/>
    <s v="1DRIV43000"/>
    <x v="13"/>
    <s v="2DRIV43200"/>
    <x v="25"/>
    <n v="0"/>
    <n v="0"/>
    <n v="12669.42"/>
    <n v="0"/>
    <n v="0"/>
    <n v="0"/>
    <n v="0"/>
    <n v="0"/>
    <n v="0"/>
    <n v="0"/>
    <n v="0"/>
    <n v="0"/>
    <n v="0"/>
    <n v="0"/>
    <n v="0"/>
    <n v="0"/>
    <n v="0"/>
    <n v="0"/>
    <n v="0"/>
    <n v="0"/>
    <n v="0"/>
    <s v="N"/>
    <n v="0"/>
    <n v="0"/>
    <n v="0"/>
    <n v="0"/>
    <n v="0"/>
    <n v="0"/>
  </r>
  <r>
    <s v="F"/>
    <x v="2"/>
    <s v="F.10015"/>
    <s v="CAP-OPERATIONAL APPLICATIONS"/>
    <s v="F.10015.06"/>
    <s v="SAP"/>
    <s v="F.10015.06.09"/>
    <s v="SOLUTION MANAGER UPGRADE"/>
    <s v="F.10015.06.09.01"/>
    <s v="SOLUTION MANAGER UPGRADE"/>
    <x v="0"/>
    <n v="1220"/>
    <s v="Timothy M Foley"/>
    <s v="CA"/>
    <s v="REL  SETC  //  INIT"/>
    <x v="0"/>
    <x v="0"/>
    <s v="2CORP80000"/>
    <x v="8"/>
    <s v="3CORP82000"/>
    <x v="39"/>
    <s v="1DRIV43000"/>
    <x v="13"/>
    <s v="2DRIV43200"/>
    <x v="25"/>
    <n v="0"/>
    <n v="125000"/>
    <n v="125000"/>
    <n v="125000"/>
    <n v="0"/>
    <n v="0"/>
    <n v="0"/>
    <n v="0"/>
    <n v="0"/>
    <n v="0"/>
    <n v="0"/>
    <n v="0"/>
    <n v="0"/>
    <n v="0"/>
    <n v="0"/>
    <n v="0"/>
    <n v="0"/>
    <n v="0"/>
    <n v="0"/>
    <n v="0"/>
    <n v="0"/>
    <s v="N"/>
    <n v="0"/>
    <n v="0"/>
    <n v="0"/>
    <n v="0"/>
    <n v="0"/>
    <n v="0"/>
  </r>
  <r>
    <s v="F"/>
    <x v="2"/>
    <s v="F.10015"/>
    <s v="CAP-OPERATIONAL APPLICATIONS"/>
    <s v="F.10015.06"/>
    <s v="SAP"/>
    <s v="F.10015.06.10"/>
    <s v="UPGRADE SAP CENTRAL PROCESS SCHEDULER"/>
    <s v="F.10015.06.10.01"/>
    <s v="UPGRADE SAP CENTRAL PROCESS SCHEDULER"/>
    <x v="0"/>
    <n v="1220"/>
    <s v="Timothy M Foley"/>
    <s v="CA"/>
    <s v="REL  SETC  //  INIT"/>
    <x v="0"/>
    <x v="0"/>
    <s v="2CORP80000"/>
    <x v="8"/>
    <s v="3CORP82000"/>
    <x v="39"/>
    <s v="1DRIV43000"/>
    <x v="13"/>
    <s v="2DRIV43200"/>
    <x v="25"/>
    <n v="0"/>
    <n v="75000"/>
    <n v="12505.48"/>
    <n v="10890.48"/>
    <n v="64109.520000000004"/>
    <n v="0"/>
    <n v="0"/>
    <n v="0"/>
    <n v="0"/>
    <n v="0"/>
    <n v="0"/>
    <n v="0"/>
    <n v="0"/>
    <n v="0"/>
    <n v="0"/>
    <n v="0"/>
    <n v="0"/>
    <n v="0"/>
    <n v="64109.520000000004"/>
    <n v="0"/>
    <n v="0"/>
    <s v="N"/>
    <n v="0"/>
    <n v="0"/>
    <n v="0"/>
    <n v="0"/>
    <n v="0"/>
    <n v="0"/>
  </r>
  <r>
    <s v="F"/>
    <x v="2"/>
    <s v="F.10015"/>
    <s v="CAP-OPERATIONAL APPLICATIONS"/>
    <s v="F.10015.06"/>
    <s v="SAP"/>
    <s v="F.10015.06.11"/>
    <s v="UPGRADE SAP PI AND SLD AND EASYSOFT"/>
    <s v="F.10015.06.11.01"/>
    <s v="UPGRADE SAP PI AND SLD AND EASYSOFT"/>
    <x v="0"/>
    <n v="1220"/>
    <s v="Timothy M Foley"/>
    <s v="CA"/>
    <s v="REL  SETC  //  INIT"/>
    <x v="0"/>
    <x v="0"/>
    <s v="2CORP80000"/>
    <x v="8"/>
    <s v="3CORP82000"/>
    <x v="39"/>
    <s v="1DRIV43000"/>
    <x v="13"/>
    <s v="2DRIV43200"/>
    <x v="25"/>
    <n v="0"/>
    <n v="100000"/>
    <n v="100000"/>
    <n v="100000"/>
    <n v="0"/>
    <n v="0"/>
    <n v="0"/>
    <n v="0"/>
    <n v="0"/>
    <n v="0"/>
    <n v="0"/>
    <n v="0"/>
    <n v="0"/>
    <n v="0"/>
    <n v="0"/>
    <n v="0"/>
    <n v="0"/>
    <n v="0"/>
    <n v="0"/>
    <n v="0"/>
    <n v="0"/>
    <s v="N"/>
    <n v="0"/>
    <n v="0"/>
    <n v="0"/>
    <n v="0"/>
    <n v="0"/>
    <n v="0"/>
  </r>
  <r>
    <s v="F"/>
    <x v="2"/>
    <s v="F.10015"/>
    <s v="CAP-OPERATIONAL APPLICATIONS"/>
    <s v="F.10015.06"/>
    <s v="SAP"/>
    <s v="F.10015.06.12"/>
    <s v="HA/DR"/>
    <s v="F.10015.06.12.01"/>
    <s v="HA/DR"/>
    <x v="0"/>
    <n v="1239"/>
    <s v="Carolyn Danielson"/>
    <s v="CA"/>
    <s v="REL  SETC  //  INIT"/>
    <x v="0"/>
    <x v="0"/>
    <s v="2CORP80000"/>
    <x v="8"/>
    <s v="3CORP82000"/>
    <x v="39"/>
    <s v="1DRIV43000"/>
    <x v="13"/>
    <s v="2DRIV43200"/>
    <x v="25"/>
    <n v="0"/>
    <n v="0"/>
    <n v="-278591.83"/>
    <n v="-266230.44999999995"/>
    <n v="266230.44999999995"/>
    <n v="0"/>
    <n v="0"/>
    <n v="0"/>
    <n v="0"/>
    <n v="0"/>
    <n v="0"/>
    <n v="0"/>
    <n v="0"/>
    <n v="0"/>
    <n v="0"/>
    <n v="0"/>
    <n v="0"/>
    <n v="0"/>
    <n v="266230.44999999995"/>
    <n v="0"/>
    <n v="0"/>
    <s v="N"/>
    <n v="0"/>
    <n v="0"/>
    <n v="0"/>
    <n v="0"/>
    <n v="0"/>
    <n v="0"/>
  </r>
  <r>
    <s v="F"/>
    <x v="2"/>
    <s v="F.10015"/>
    <s v="CAP-OPERATIONAL APPLICATIONS"/>
    <s v="F.10015.06"/>
    <s v="SAP"/>
    <s v="F.10015.06.13"/>
    <s v="SAP BW/BOBJ/BWA Upgrades"/>
    <s v="F.10015.06.13.01"/>
    <s v="SAP BW/BOBJ/BWA Upgrades"/>
    <x v="0"/>
    <n v="1221"/>
    <s v="Sreenivasa S.K. Sunku"/>
    <s v="CA"/>
    <s v="REL  SETC  //  INIT"/>
    <x v="0"/>
    <x v="0"/>
    <s v="2CORP80000"/>
    <x v="8"/>
    <s v="3CORP82000"/>
    <x v="39"/>
    <s v="1DRIV43000"/>
    <x v="13"/>
    <s v="2DRIV43200"/>
    <x v="25"/>
    <n v="0"/>
    <n v="0"/>
    <n v="0"/>
    <n v="0"/>
    <n v="0"/>
    <n v="0"/>
    <n v="0"/>
    <n v="0"/>
    <n v="0"/>
    <n v="0"/>
    <n v="0"/>
    <n v="0"/>
    <n v="0"/>
    <n v="0"/>
    <n v="0"/>
    <n v="0"/>
    <n v="0"/>
    <n v="0"/>
    <n v="0"/>
    <n v="0"/>
    <n v="0"/>
    <s v="N"/>
    <n v="0"/>
    <n v="0"/>
    <n v="0"/>
    <n v="0"/>
    <n v="0"/>
    <n v="0"/>
  </r>
  <r>
    <s v="F"/>
    <x v="2"/>
    <s v="F.10015"/>
    <s v="CAP-OPERATIONAL APPLICATIONS"/>
    <s v="F.10015.08"/>
    <s v="WEB"/>
    <s v="F.10015.08.01"/>
    <s v="ASG UPGRADES"/>
    <s v="F.10015.08.01.01"/>
    <s v="ASG UPGRADES"/>
    <x v="0"/>
    <n v="1226"/>
    <s v="James W Weiss"/>
    <s v="CA"/>
    <s v="REL  SETC  //  INIT"/>
    <x v="0"/>
    <x v="0"/>
    <s v="2CORP80000"/>
    <x v="8"/>
    <s v="3CORP82000"/>
    <x v="39"/>
    <s v="1DRIV43000"/>
    <x v="13"/>
    <s v="2DRIV43200"/>
    <x v="25"/>
    <n v="0"/>
    <n v="150000"/>
    <n v="150000"/>
    <n v="0"/>
    <n v="150000"/>
    <n v="0"/>
    <n v="0"/>
    <n v="0"/>
    <n v="0"/>
    <n v="0"/>
    <n v="0"/>
    <n v="0"/>
    <n v="0"/>
    <n v="0"/>
    <n v="0"/>
    <n v="0"/>
    <n v="0"/>
    <n v="0"/>
    <n v="150000"/>
    <n v="0"/>
    <n v="0"/>
    <s v="N"/>
    <n v="0"/>
    <n v="0"/>
    <n v="0"/>
    <n v="0"/>
    <n v="0"/>
    <n v="0"/>
  </r>
  <r>
    <s v="F"/>
    <x v="2"/>
    <s v="F.10015"/>
    <s v="CAP-OPERATIONAL APPLICATIONS"/>
    <s v="F.10015.08"/>
    <s v="WEB"/>
    <s v="F.10015.08.02"/>
    <s v="BPM TECHN RATIONALIZATION"/>
    <s v="F.10015.08.02.01"/>
    <s v="BPM TECHN RATIONALIZATION"/>
    <x v="0"/>
    <n v="1207"/>
    <s v="Obaid H Khan"/>
    <s v="CA"/>
    <s v="REL  SETC  //  INIT"/>
    <x v="0"/>
    <x v="0"/>
    <s v="2CORP80000"/>
    <x v="8"/>
    <s v="3CORP82000"/>
    <x v="39"/>
    <s v="1DRIV43000"/>
    <x v="13"/>
    <s v="2DRIV43200"/>
    <x v="25"/>
    <n v="0"/>
    <n v="450000"/>
    <n v="450000"/>
    <n v="450000"/>
    <n v="0"/>
    <n v="0"/>
    <n v="0"/>
    <n v="0"/>
    <n v="0"/>
    <n v="0"/>
    <n v="0"/>
    <n v="0"/>
    <n v="0"/>
    <n v="0"/>
    <n v="0"/>
    <n v="0"/>
    <n v="0"/>
    <n v="0"/>
    <n v="0"/>
    <n v="0"/>
    <n v="0"/>
    <s v="N"/>
    <n v="0"/>
    <n v="0"/>
    <n v="0"/>
    <n v="0"/>
    <n v="0"/>
    <n v="0"/>
  </r>
  <r>
    <s v="F"/>
    <x v="2"/>
    <s v="F.10015"/>
    <s v="CAP-OPERATIONAL APPLICATIONS"/>
    <s v="F.10015.08"/>
    <s v="WEB"/>
    <s v="F.10015.08.03"/>
    <s v="IAM Enhancements"/>
    <s v="F.10015.08.03.01"/>
    <s v="IAM Enhancements 2016"/>
    <x v="0"/>
    <n v="1207"/>
    <s v="Obaid H Khan"/>
    <s v="CA"/>
    <s v="REL  SETC  //  CLOS"/>
    <x v="0"/>
    <x v="0"/>
    <s v="2CORP80000"/>
    <x v="8"/>
    <s v="3CORP82000"/>
    <x v="39"/>
    <s v="1DRIV43000"/>
    <x v="13"/>
    <s v="2DRIV43200"/>
    <x v="25"/>
    <n v="0"/>
    <n v="0"/>
    <n v="0"/>
    <n v="0"/>
    <n v="0"/>
    <n v="0"/>
    <n v="0"/>
    <n v="0"/>
    <n v="0"/>
    <n v="0"/>
    <n v="0"/>
    <n v="0"/>
    <n v="0"/>
    <n v="0"/>
    <n v="0"/>
    <n v="0"/>
    <n v="0"/>
    <n v="0"/>
    <n v="0"/>
    <n v="0"/>
    <n v="0"/>
    <s v="N"/>
    <n v="0"/>
    <n v="0"/>
    <n v="0"/>
    <n v="0"/>
    <n v="0"/>
    <n v="0"/>
  </r>
  <r>
    <s v="F"/>
    <x v="2"/>
    <s v="F.10015"/>
    <s v="CAP-OPERATIONAL APPLICATIONS"/>
    <s v="F.10015.08"/>
    <s v="WEB"/>
    <s v="F.10015.08.03"/>
    <s v="IAM Enhancements"/>
    <s v="F.10015.08.03.02"/>
    <s v="IAM Enhancements"/>
    <x v="0"/>
    <n v="1207"/>
    <s v="Obaid H Khan"/>
    <s v="CA"/>
    <s v="REL  SETC  //  INIT"/>
    <x v="0"/>
    <x v="0"/>
    <s v="2CORP80000"/>
    <x v="8"/>
    <s v="3CORP82000"/>
    <x v="39"/>
    <s v="1DRIV43000"/>
    <x v="13"/>
    <s v="2DRIV43200"/>
    <x v="25"/>
    <n v="0"/>
    <n v="850000"/>
    <n v="848709.57"/>
    <n v="841602.18151200004"/>
    <n v="8397.8184879999608"/>
    <n v="0"/>
    <n v="0"/>
    <n v="0"/>
    <n v="0"/>
    <n v="0"/>
    <n v="0"/>
    <n v="0"/>
    <n v="0"/>
    <n v="0"/>
    <n v="0"/>
    <n v="0"/>
    <n v="0"/>
    <n v="0"/>
    <n v="8397.8184879999608"/>
    <n v="0"/>
    <n v="0"/>
    <s v="N"/>
    <n v="0"/>
    <n v="0"/>
    <n v="0"/>
    <n v="0"/>
    <n v="0"/>
    <n v="0"/>
  </r>
  <r>
    <s v="F"/>
    <x v="2"/>
    <s v="F.10015"/>
    <s v="CAP-OPERATIONAL APPLICATIONS"/>
    <s v="F.10015.08"/>
    <s v="WEB"/>
    <s v="F.10015.08.06"/>
    <s v="MV90 DR ENHANCEMENT"/>
    <s v="F.10015.08.06.01"/>
    <s v="MV90 DR ENHANCEMENT"/>
    <x v="0"/>
    <n v="1207"/>
    <s v="Obaid H Khan"/>
    <s v="CA"/>
    <s v="REL  SETC  //  INIT"/>
    <x v="0"/>
    <x v="0"/>
    <s v="2CORP80000"/>
    <x v="8"/>
    <s v="3CORP82000"/>
    <x v="39"/>
    <s v="1DRIV43000"/>
    <x v="13"/>
    <s v="2DRIV43200"/>
    <x v="25"/>
    <n v="0"/>
    <n v="217000"/>
    <n v="217000"/>
    <n v="901.90000000000009"/>
    <n v="216098.1"/>
    <n v="0"/>
    <n v="0"/>
    <n v="0"/>
    <n v="0"/>
    <n v="0"/>
    <n v="0"/>
    <n v="0"/>
    <n v="0"/>
    <n v="0"/>
    <n v="0"/>
    <n v="0"/>
    <n v="0"/>
    <n v="0"/>
    <n v="216098.1"/>
    <n v="0"/>
    <n v="0"/>
    <s v="N"/>
    <n v="0"/>
    <n v="0"/>
    <n v="0"/>
    <n v="0"/>
    <n v="0"/>
    <n v="0"/>
  </r>
  <r>
    <s v="F"/>
    <x v="2"/>
    <s v="F.10015"/>
    <s v="CAP-OPERATIONAL APPLICATIONS"/>
    <s v="F.10015.08"/>
    <s v="WEB"/>
    <s v="F.10015.08.07"/>
    <s v="MV90 UPGRADE"/>
    <s v="F.10015.08.07.01"/>
    <s v="MV90 UPGRADE"/>
    <x v="0"/>
    <n v="1207"/>
    <s v="Obaid H Khan"/>
    <s v="CA"/>
    <s v="REL  SETC  //  INIT"/>
    <x v="0"/>
    <x v="0"/>
    <s v="2CORP80000"/>
    <x v="8"/>
    <s v="3CORP82000"/>
    <x v="39"/>
    <s v="1DRIV43000"/>
    <x v="13"/>
    <s v="2DRIV43200"/>
    <x v="25"/>
    <n v="0"/>
    <n v="0"/>
    <n v="0"/>
    <n v="0"/>
    <n v="0"/>
    <n v="0"/>
    <n v="0"/>
    <n v="0"/>
    <n v="0"/>
    <n v="0"/>
    <n v="0"/>
    <n v="0"/>
    <n v="0"/>
    <n v="0"/>
    <n v="0"/>
    <n v="0"/>
    <n v="0"/>
    <n v="0"/>
    <n v="0"/>
    <n v="0"/>
    <n v="0"/>
    <s v="N"/>
    <n v="0"/>
    <n v="0"/>
    <n v="0"/>
    <n v="0"/>
    <n v="0"/>
    <n v="0"/>
  </r>
  <r>
    <s v="F"/>
    <x v="2"/>
    <s v="F.10015"/>
    <s v="CAP-OPERATIONAL APPLICATIONS"/>
    <s v="F.10015.08"/>
    <s v="WEB"/>
    <s v="F.10015.08.08"/>
    <s v="PROJECTWISE TECH REFRESH"/>
    <s v="F.10015.08.08.01"/>
    <s v="PROJECTWISE TECH REFRESH"/>
    <x v="0"/>
    <n v="1207"/>
    <s v="Obaid H Khan"/>
    <s v="CA"/>
    <s v="REL  SETC  //  INIT"/>
    <x v="0"/>
    <x v="0"/>
    <s v="2CORP80000"/>
    <x v="8"/>
    <s v="3CORP82000"/>
    <x v="39"/>
    <s v="1DRIV43000"/>
    <x v="13"/>
    <s v="2DRIV43200"/>
    <x v="25"/>
    <n v="0"/>
    <n v="150000"/>
    <n v="150000"/>
    <n v="150000"/>
    <n v="0"/>
    <n v="0"/>
    <n v="0"/>
    <n v="0"/>
    <n v="0"/>
    <n v="0"/>
    <n v="0"/>
    <n v="0"/>
    <n v="0"/>
    <n v="0"/>
    <n v="0"/>
    <n v="0"/>
    <n v="0"/>
    <n v="0"/>
    <n v="0"/>
    <n v="0"/>
    <n v="0"/>
    <s v="N"/>
    <n v="0"/>
    <n v="0"/>
    <n v="0"/>
    <n v="0"/>
    <n v="0"/>
    <n v="0"/>
  </r>
  <r>
    <s v="F"/>
    <x v="2"/>
    <s v="F.10015"/>
    <s v="CAP-OPERATIONAL APPLICATIONS"/>
    <s v="F.10015.08"/>
    <s v="WEB"/>
    <s v="F.10015.08.09"/>
    <s v="PSE.COM"/>
    <s v="F.10015.08.09.01"/>
    <s v="AUTOMATION-PSE.COM"/>
    <x v="0"/>
    <n v="1207"/>
    <s v="Obaid H Khan"/>
    <s v="CA"/>
    <s v="REL  SETC  //  EXEC"/>
    <x v="0"/>
    <x v="0"/>
    <s v="2CORP80000"/>
    <x v="8"/>
    <s v="3CORP82000"/>
    <x v="39"/>
    <s v="1DRIV43000"/>
    <x v="13"/>
    <s v="2DRIV43200"/>
    <x v="25"/>
    <n v="0"/>
    <n v="0"/>
    <n v="-23145"/>
    <n v="-19120"/>
    <n v="19120"/>
    <n v="0"/>
    <n v="0"/>
    <n v="0"/>
    <n v="0"/>
    <n v="0"/>
    <n v="0"/>
    <n v="0"/>
    <n v="0"/>
    <n v="0"/>
    <n v="0"/>
    <n v="0"/>
    <n v="0"/>
    <n v="0"/>
    <n v="19120"/>
    <n v="0"/>
    <n v="0"/>
    <s v="N"/>
    <n v="0"/>
    <n v="0"/>
    <n v="0"/>
    <n v="0"/>
    <n v="0"/>
    <n v="0"/>
  </r>
  <r>
    <s v="F"/>
    <x v="2"/>
    <s v="F.10015"/>
    <s v="CAP-OPERATIONAL APPLICATIONS"/>
    <s v="F.10015.08"/>
    <s v="WEB"/>
    <s v="F.10015.08.09"/>
    <s v="PSE.COM"/>
    <s v="F.10015.08.09.02"/>
    <s v="PSE.com"/>
    <x v="0"/>
    <n v="1207"/>
    <s v="Obaid H Khan"/>
    <s v="CA"/>
    <s v="REL  SETC  //  INIT"/>
    <x v="0"/>
    <x v="0"/>
    <s v="2CORP80000"/>
    <x v="8"/>
    <s v="3CORP82000"/>
    <x v="39"/>
    <s v="1DRIV43000"/>
    <x v="13"/>
    <s v="2DRIV43200"/>
    <x v="25"/>
    <n v="0"/>
    <n v="0"/>
    <n v="-58833.39"/>
    <n v="-58833.39"/>
    <n v="58833.39"/>
    <n v="0"/>
    <n v="0"/>
    <n v="0"/>
    <n v="0"/>
    <n v="0"/>
    <n v="0"/>
    <n v="0"/>
    <n v="0"/>
    <n v="0"/>
    <n v="0"/>
    <n v="0"/>
    <n v="0"/>
    <n v="0"/>
    <n v="58833.39"/>
    <n v="0"/>
    <n v="0"/>
    <s v="N"/>
    <n v="0"/>
    <n v="0"/>
    <n v="0"/>
    <n v="0"/>
    <n v="0"/>
    <n v="0"/>
  </r>
  <r>
    <s v="F"/>
    <x v="2"/>
    <s v="F.10015"/>
    <s v="CAP-OPERATIONAL APPLICATIONS"/>
    <s v="F.10015.08"/>
    <s v="WEB"/>
    <s v="F.10015.08.10"/>
    <s v="PSEWEB SHAREPOINT UPGRADE"/>
    <s v="F.10015.08.10.01"/>
    <s v="PSEWEB SHAREPOINT UPGRADE"/>
    <x v="0"/>
    <n v="1207"/>
    <s v="Obaid H Khan"/>
    <s v="CA"/>
    <s v="REL  SETC  //  INIT"/>
    <x v="0"/>
    <x v="0"/>
    <s v="2CORP80000"/>
    <x v="8"/>
    <s v="3CORP82000"/>
    <x v="39"/>
    <s v="1DRIV43000"/>
    <x v="13"/>
    <s v="2DRIV43200"/>
    <x v="25"/>
    <n v="0"/>
    <n v="500000"/>
    <n v="0"/>
    <n v="0"/>
    <n v="500000"/>
    <n v="0"/>
    <n v="0"/>
    <n v="0"/>
    <n v="0"/>
    <n v="0"/>
    <n v="0"/>
    <n v="0"/>
    <n v="0"/>
    <n v="0"/>
    <n v="0"/>
    <n v="0"/>
    <n v="0"/>
    <n v="0"/>
    <n v="500000"/>
    <n v="0"/>
    <n v="0"/>
    <s v="N"/>
    <n v="0"/>
    <n v="0"/>
    <n v="0"/>
    <n v="0"/>
    <n v="0"/>
    <n v="0"/>
  </r>
  <r>
    <s v="F"/>
    <x v="2"/>
    <s v="F.10015"/>
    <s v="CAP-OPERATIONAL APPLICATIONS"/>
    <s v="F.10015.08"/>
    <s v="WEB"/>
    <s v="F.10015.08.11"/>
    <s v="Service Now Enhancement Program"/>
    <s v="F.10015.08.11.01"/>
    <s v="Service Now Enhancement Program 2016"/>
    <x v="0"/>
    <n v="1207"/>
    <s v="Obaid H Khan"/>
    <s v="CA"/>
    <s v="REL  SETC  //  INIT"/>
    <x v="0"/>
    <x v="0"/>
    <s v="2CORP80000"/>
    <x v="8"/>
    <s v="3CORP82000"/>
    <x v="39"/>
    <s v="1DRIV43000"/>
    <x v="13"/>
    <s v="2DRIV43200"/>
    <x v="25"/>
    <n v="0"/>
    <n v="0"/>
    <n v="-2091712.75"/>
    <n v="-6229.1999999999625"/>
    <n v="6229.1999999999625"/>
    <n v="0"/>
    <n v="0"/>
    <n v="0"/>
    <n v="0"/>
    <n v="0"/>
    <n v="0"/>
    <n v="0"/>
    <n v="0"/>
    <n v="0"/>
    <n v="0"/>
    <n v="0"/>
    <n v="0"/>
    <n v="0"/>
    <n v="6229.1999999999625"/>
    <n v="0"/>
    <n v="0"/>
    <s v="N"/>
    <n v="0"/>
    <n v="0"/>
    <n v="0"/>
    <n v="0"/>
    <n v="0"/>
    <n v="0"/>
  </r>
  <r>
    <s v="F"/>
    <x v="2"/>
    <s v="F.10015"/>
    <s v="CAP-OPERATIONAL APPLICATIONS"/>
    <s v="F.10015.08"/>
    <s v="WEB"/>
    <s v="F.10015.08.11"/>
    <s v="Service Now Enhancement Program"/>
    <s v="F.10015.08.11.02"/>
    <s v="Service Now Enhancement Program"/>
    <x v="0"/>
    <n v="1207"/>
    <s v="Obaid H Khan"/>
    <s v="CA"/>
    <s v="REL  SETC  //  INIT"/>
    <x v="0"/>
    <x v="0"/>
    <s v="2CORP80000"/>
    <x v="8"/>
    <s v="3CORP82000"/>
    <x v="39"/>
    <s v="1DRIV43000"/>
    <x v="13"/>
    <s v="2DRIV43200"/>
    <x v="25"/>
    <n v="0"/>
    <n v="750000"/>
    <n v="749868.19"/>
    <n v="1027742.6613999999"/>
    <n v="-277742.66139999987"/>
    <n v="0"/>
    <n v="0"/>
    <n v="0"/>
    <n v="0"/>
    <n v="0"/>
    <n v="0"/>
    <n v="0"/>
    <n v="0"/>
    <n v="0"/>
    <n v="0"/>
    <n v="0"/>
    <n v="0"/>
    <n v="0"/>
    <n v="-277742.66139999987"/>
    <n v="0"/>
    <n v="0"/>
    <s v="N"/>
    <n v="0"/>
    <n v="0"/>
    <n v="0"/>
    <n v="0"/>
    <n v="0"/>
    <n v="0"/>
  </r>
  <r>
    <s v="F"/>
    <x v="2"/>
    <s v="F.10015"/>
    <s v="CAP-OPERATIONAL APPLICATIONS"/>
    <s v="F.10015.08"/>
    <s v="WEB"/>
    <s v="F.10015.08.12"/>
    <s v="Windows 2003"/>
    <s v="F.10015.08.12.01"/>
    <s v="Windows 2003"/>
    <x v="0"/>
    <n v="1213"/>
    <s v="Jason L Shamp"/>
    <s v="CA"/>
    <s v="REL  SETC  //  INIT"/>
    <x v="0"/>
    <x v="0"/>
    <s v="2CORP80000"/>
    <x v="8"/>
    <s v="3CORP82000"/>
    <x v="39"/>
    <s v="1DRIV43000"/>
    <x v="13"/>
    <s v="2DRIV43200"/>
    <x v="25"/>
    <n v="0"/>
    <n v="0"/>
    <n v="0"/>
    <n v="0"/>
    <n v="0"/>
    <n v="0"/>
    <n v="0"/>
    <n v="0"/>
    <n v="0"/>
    <n v="0"/>
    <n v="0"/>
    <n v="0"/>
    <n v="0"/>
    <n v="0"/>
    <n v="0"/>
    <n v="0"/>
    <n v="0"/>
    <n v="0"/>
    <n v="0"/>
    <n v="0"/>
    <n v="0"/>
    <s v="N"/>
    <n v="0"/>
    <n v="0"/>
    <n v="0"/>
    <n v="0"/>
    <n v="0"/>
    <n v="0"/>
  </r>
  <r>
    <s v="F"/>
    <x v="2"/>
    <s v="F.10017"/>
    <s v="CAP-OPERATIONAL INFRASTRUCTURE"/>
    <s v="F.10017.02"/>
    <s v="DATA CENTER"/>
    <s v="F.10017.02.01"/>
    <s v="ANNUAL COMM ROOM REFRESH"/>
    <s v="F.10017.02.01.01"/>
    <s v="Annual Comm Room Refresh 2016"/>
    <x v="0"/>
    <n v="1213"/>
    <s v="Jason L Shamp"/>
    <s v="CA"/>
    <s v="REL  SETC  //  NOPH"/>
    <x v="0"/>
    <x v="0"/>
    <s v="2CORP80000"/>
    <x v="8"/>
    <s v="3CORP82000"/>
    <x v="39"/>
    <s v="1DRIV43000"/>
    <x v="13"/>
    <s v="2DRIV43300"/>
    <x v="26"/>
    <n v="0"/>
    <n v="0"/>
    <n v="0"/>
    <n v="0"/>
    <n v="0"/>
    <n v="0"/>
    <n v="0"/>
    <n v="0"/>
    <n v="0"/>
    <n v="0"/>
    <n v="0"/>
    <n v="0"/>
    <n v="0"/>
    <n v="0"/>
    <n v="0"/>
    <n v="0"/>
    <n v="0"/>
    <n v="0"/>
    <n v="0"/>
    <n v="0"/>
    <n v="0"/>
    <s v="N"/>
    <n v="0"/>
    <n v="0"/>
    <n v="0"/>
    <n v="0"/>
    <n v="0"/>
    <n v="0"/>
  </r>
  <r>
    <s v="F"/>
    <x v="2"/>
    <s v="F.10017"/>
    <s v="CAP-OPERATIONAL INFRASTRUCTURE"/>
    <s v="F.10017.02"/>
    <s v="DATA CENTER"/>
    <s v="F.10017.02.01"/>
    <s v="ANNUAL COMM ROOM REFRESH"/>
    <s v="F.10017.02.01.02"/>
    <s v="Annual Comm Room Refresh"/>
    <x v="0"/>
    <n v="1239"/>
    <s v="Carolyn Danielson"/>
    <s v="CA"/>
    <s v="REL  SETC  //  INIT"/>
    <x v="0"/>
    <x v="0"/>
    <s v="2CORP80000"/>
    <x v="8"/>
    <s v="3CORP82000"/>
    <x v="39"/>
    <s v="1DRIV43000"/>
    <x v="13"/>
    <s v="2DRIV43300"/>
    <x v="26"/>
    <n v="0"/>
    <n v="300000"/>
    <n v="0"/>
    <n v="0"/>
    <n v="300000"/>
    <n v="0"/>
    <n v="0"/>
    <n v="0"/>
    <n v="0"/>
    <n v="0"/>
    <n v="0"/>
    <n v="0"/>
    <n v="0"/>
    <n v="0"/>
    <n v="0"/>
    <n v="0"/>
    <n v="0"/>
    <n v="0"/>
    <n v="300000"/>
    <n v="0"/>
    <n v="0"/>
    <s v="N"/>
    <n v="0"/>
    <n v="0"/>
    <n v="0"/>
    <n v="0"/>
    <n v="0"/>
    <n v="0"/>
  </r>
  <r>
    <s v="F"/>
    <x v="2"/>
    <s v="F.10017"/>
    <s v="CAP-OPERATIONAL INFRASTRUCTURE"/>
    <s v="F.10017.02"/>
    <s v="DATA CENTER"/>
    <s v="F.10017.02.02"/>
    <s v="ANNUAL DATA CENTER REFRESH AND GROWTH"/>
    <s v="F.10017.02.02.01"/>
    <s v="Annual Data Center Refresh &amp; Growth 2016"/>
    <x v="0"/>
    <n v="1213"/>
    <s v="Jason L Shamp"/>
    <s v="CA"/>
    <s v="REL  SETC  //  NOPH"/>
    <x v="0"/>
    <x v="0"/>
    <s v="2CORP80000"/>
    <x v="8"/>
    <s v="3CORP82000"/>
    <x v="39"/>
    <s v="1DRIV43000"/>
    <x v="13"/>
    <s v="2DRIV43300"/>
    <x v="26"/>
    <n v="0"/>
    <n v="0"/>
    <n v="0"/>
    <n v="0"/>
    <n v="0"/>
    <n v="0"/>
    <n v="0"/>
    <n v="0"/>
    <n v="0"/>
    <n v="0"/>
    <n v="0"/>
    <n v="0"/>
    <n v="0"/>
    <n v="0"/>
    <n v="0"/>
    <n v="0"/>
    <n v="0"/>
    <n v="0"/>
    <n v="0"/>
    <n v="0"/>
    <n v="0"/>
    <s v="N"/>
    <n v="0"/>
    <n v="0"/>
    <n v="0"/>
    <n v="0"/>
    <n v="0"/>
    <n v="0"/>
  </r>
  <r>
    <s v="F"/>
    <x v="2"/>
    <s v="F.10017"/>
    <s v="CAP-OPERATIONAL INFRASTRUCTURE"/>
    <s v="F.10017.02"/>
    <s v="DATA CENTER"/>
    <s v="F.10017.02.02"/>
    <s v="ANNUAL DATA CENTER REFRESH AND GROWTH"/>
    <s v="F.10017.02.02.02"/>
    <s v="Annual Data Center Refresh and Growth"/>
    <x v="0"/>
    <n v="1239"/>
    <s v="Carolyn Danielson"/>
    <s v="CA"/>
    <s v="REL  SETC  //  INIT"/>
    <x v="0"/>
    <x v="0"/>
    <s v="2CORP80000"/>
    <x v="8"/>
    <s v="3CORP82000"/>
    <x v="39"/>
    <s v="1DRIV43000"/>
    <x v="13"/>
    <s v="2DRIV43300"/>
    <x v="26"/>
    <n v="0"/>
    <n v="425000"/>
    <n v="724976.89"/>
    <n v="7416082.1399999997"/>
    <n v="-6991082.1399999997"/>
    <n v="0"/>
    <n v="0"/>
    <n v="0"/>
    <n v="0"/>
    <n v="0"/>
    <n v="0"/>
    <n v="0"/>
    <n v="0"/>
    <n v="0"/>
    <n v="0"/>
    <n v="0"/>
    <n v="0"/>
    <n v="0"/>
    <n v="-6991082.1399999997"/>
    <n v="0"/>
    <n v="0"/>
    <s v="N"/>
    <n v="0"/>
    <n v="0"/>
    <n v="0"/>
    <n v="0"/>
    <n v="0"/>
    <n v="0"/>
  </r>
  <r>
    <s v="F"/>
    <x v="2"/>
    <s v="F.10017"/>
    <s v="CAP-OPERATIONAL INFRASTRUCTURE"/>
    <s v="F.10017.02"/>
    <s v="DATA CENTER"/>
    <s v="F.10017.02.03"/>
    <s v="DR FOR BW"/>
    <s v="F.10017.02.03.01"/>
    <s v="DR FOR BW"/>
    <x v="0"/>
    <n v="1221"/>
    <s v="Sreenivasa S.K. Sunku"/>
    <s v="CA"/>
    <s v="REL  SETC  //  INIT"/>
    <x v="0"/>
    <x v="0"/>
    <s v="2CORP80000"/>
    <x v="8"/>
    <s v="3CORP82000"/>
    <x v="39"/>
    <s v="1DRIV43000"/>
    <x v="13"/>
    <s v="2DRIV43300"/>
    <x v="26"/>
    <n v="0"/>
    <n v="0"/>
    <n v="0"/>
    <n v="0"/>
    <n v="0"/>
    <n v="0"/>
    <n v="0"/>
    <n v="0"/>
    <n v="0"/>
    <n v="0"/>
    <n v="0"/>
    <n v="0"/>
    <n v="0"/>
    <n v="0"/>
    <n v="0"/>
    <n v="0"/>
    <n v="0"/>
    <n v="0"/>
    <n v="0"/>
    <n v="0"/>
    <n v="0"/>
    <s v="N"/>
    <n v="0"/>
    <n v="0"/>
    <n v="0"/>
    <n v="0"/>
    <n v="0"/>
    <n v="0"/>
  </r>
  <r>
    <s v="F"/>
    <x v="2"/>
    <s v="F.10017"/>
    <s v="CAP-OPERATIONAL INFRASTRUCTURE"/>
    <s v="F.10017.03"/>
    <s v="DESKTOP"/>
    <s v="F.10017.03.01"/>
    <s v="PC/TB Refresh"/>
    <s v="F.10017.03.01.01"/>
    <s v="PC/TB Refresh"/>
    <x v="0"/>
    <n v="1252"/>
    <s v="Jeremy Norris"/>
    <s v="CA"/>
    <s v="REL  SETC  //  INIT"/>
    <x v="0"/>
    <x v="0"/>
    <s v="2CORP80000"/>
    <x v="8"/>
    <s v="3CORP82000"/>
    <x v="39"/>
    <s v="1DRIV43000"/>
    <x v="13"/>
    <s v="2DRIV43300"/>
    <x v="26"/>
    <n v="0"/>
    <n v="1364000"/>
    <n v="364000"/>
    <n v="374092.33999999997"/>
    <n v="989907.66"/>
    <n v="0"/>
    <n v="0"/>
    <n v="0"/>
    <n v="0"/>
    <n v="0"/>
    <n v="0"/>
    <n v="0"/>
    <n v="0"/>
    <n v="0"/>
    <n v="0"/>
    <n v="0"/>
    <n v="0"/>
    <n v="0"/>
    <n v="989907.66"/>
    <n v="0"/>
    <n v="0"/>
    <s v="N"/>
    <n v="0"/>
    <n v="0"/>
    <n v="0"/>
    <n v="0"/>
    <n v="0"/>
    <n v="0"/>
  </r>
  <r>
    <s v="F"/>
    <x v="2"/>
    <s v="F.10017"/>
    <s v="CAP-OPERATIONAL INFRASTRUCTURE"/>
    <s v="F.10017.03"/>
    <s v="DESKTOP"/>
    <s v="F.10017.03.02"/>
    <s v="Annual PSE Growth"/>
    <s v="F.10017.03.02.01"/>
    <s v="Annual PSE Growth"/>
    <x v="0"/>
    <n v="1252"/>
    <s v="Jeremy Norris"/>
    <s v="CA"/>
    <s v="REL  SETC  //  INIT"/>
    <x v="0"/>
    <x v="0"/>
    <s v="2CORP80000"/>
    <x v="8"/>
    <s v="3CORP82000"/>
    <x v="39"/>
    <s v="1DRIV43000"/>
    <x v="13"/>
    <s v="2DRIV43300"/>
    <x v="26"/>
    <n v="0"/>
    <n v="136400"/>
    <n v="122760"/>
    <n v="136400"/>
    <n v="0"/>
    <n v="0"/>
    <n v="0"/>
    <n v="0"/>
    <n v="0"/>
    <n v="0"/>
    <n v="0"/>
    <n v="0"/>
    <n v="0"/>
    <n v="0"/>
    <n v="0"/>
    <n v="0"/>
    <n v="0"/>
    <n v="0"/>
    <n v="0"/>
    <n v="0"/>
    <n v="0"/>
    <s v="N"/>
    <n v="0"/>
    <n v="0"/>
    <n v="0"/>
    <n v="0"/>
    <n v="0"/>
    <n v="0"/>
  </r>
  <r>
    <s v="F"/>
    <x v="2"/>
    <s v="F.10017"/>
    <s v="CAP-OPERATIONAL INFRASTRUCTURE"/>
    <s v="F.10017.03"/>
    <s v="DESKTOP"/>
    <s v="F.10017.03.03"/>
    <s v="ANNUAL END USER BREAK/FIX(REFRESH)"/>
    <s v="F.10017.03.03.01"/>
    <s v="Annual End User Break/Fix(Refresh) 2016"/>
    <x v="0"/>
    <n v="1214"/>
    <s v="Lindsay Yonce"/>
    <s v="CA"/>
    <s v="REL  SETC  //  NOPH"/>
    <x v="0"/>
    <x v="0"/>
    <s v="2CORP80000"/>
    <x v="8"/>
    <s v="3CORP82000"/>
    <x v="39"/>
    <s v="1DRIV43000"/>
    <x v="13"/>
    <s v="2DRIV43300"/>
    <x v="26"/>
    <n v="0"/>
    <n v="0"/>
    <n v="0"/>
    <n v="0"/>
    <n v="0"/>
    <n v="0"/>
    <n v="0"/>
    <n v="0"/>
    <n v="0"/>
    <n v="0"/>
    <n v="0"/>
    <n v="0"/>
    <n v="0"/>
    <n v="0"/>
    <n v="0"/>
    <n v="0"/>
    <n v="0"/>
    <n v="0"/>
    <n v="0"/>
    <n v="0"/>
    <n v="0"/>
    <s v="N"/>
    <n v="0"/>
    <n v="0"/>
    <n v="0"/>
    <n v="0"/>
    <n v="0"/>
    <n v="0"/>
  </r>
  <r>
    <s v="F"/>
    <x v="2"/>
    <s v="F.10017"/>
    <s v="CAP-OPERATIONAL INFRASTRUCTURE"/>
    <s v="F.10017.03"/>
    <s v="DESKTOP"/>
    <s v="F.10017.03.04"/>
    <s v="ANNUAL END USER GROWTH"/>
    <s v="F.10017.03.04.01"/>
    <s v="Annual End User Growth 2016"/>
    <x v="0"/>
    <n v="1214"/>
    <s v="Lindsay Yonce"/>
    <s v="CA"/>
    <s v="REL  SETC  //  NOPH"/>
    <x v="0"/>
    <x v="0"/>
    <s v="2CORP80000"/>
    <x v="8"/>
    <s v="3CORP82000"/>
    <x v="39"/>
    <s v="1DRIV43000"/>
    <x v="13"/>
    <s v="2DRIV43000"/>
    <x v="27"/>
    <n v="0"/>
    <n v="0"/>
    <n v="0"/>
    <n v="-6586.24"/>
    <n v="6586.24"/>
    <n v="0"/>
    <n v="0"/>
    <n v="0"/>
    <n v="0"/>
    <n v="0"/>
    <n v="0"/>
    <n v="0"/>
    <n v="0"/>
    <n v="0"/>
    <n v="0"/>
    <n v="0"/>
    <n v="0"/>
    <n v="0"/>
    <n v="6586.24"/>
    <n v="0"/>
    <n v="0"/>
    <s v="N"/>
    <n v="0"/>
    <n v="0"/>
    <n v="0"/>
    <n v="0"/>
    <n v="0"/>
    <n v="0"/>
  </r>
  <r>
    <s v="F"/>
    <x v="2"/>
    <s v="F.10017"/>
    <s v="CAP-OPERATIONAL INFRASTRUCTURE"/>
    <s v="F.10017.03"/>
    <s v="DESKTOP"/>
    <s v="F.10017.03.05"/>
    <s v="ANNUAL END USER PC REFRESH"/>
    <s v="F.10017.03.05.01"/>
    <s v="Annual End User PC Refresh 2016"/>
    <x v="0"/>
    <n v="1214"/>
    <s v="Lindsay Yonce"/>
    <s v="CA"/>
    <s v="REL  SETC  //  NOPH"/>
    <x v="0"/>
    <x v="0"/>
    <s v="2CORP80000"/>
    <x v="8"/>
    <s v="3CORP82000"/>
    <x v="39"/>
    <s v="1DRIV43000"/>
    <x v="13"/>
    <s v="2DRIV43300"/>
    <x v="26"/>
    <n v="0"/>
    <n v="0"/>
    <n v="-1880200.69"/>
    <n v="1537158.6375500001"/>
    <n v="-1537158.6375500001"/>
    <n v="0"/>
    <n v="0"/>
    <n v="0"/>
    <n v="0"/>
    <n v="0"/>
    <n v="0"/>
    <n v="0"/>
    <n v="0"/>
    <n v="0"/>
    <n v="0"/>
    <n v="0"/>
    <n v="0"/>
    <n v="0"/>
    <n v="-1537158.6375500001"/>
    <n v="0"/>
    <n v="0"/>
    <s v="N"/>
    <n v="0"/>
    <n v="0"/>
    <n v="0"/>
    <n v="0"/>
    <n v="0"/>
    <n v="0"/>
  </r>
  <r>
    <s v="F"/>
    <x v="2"/>
    <s v="F.10017"/>
    <s v="CAP-OPERATIONAL INFRASTRUCTURE"/>
    <s v="F.10017.03"/>
    <s v="DESKTOP"/>
    <s v="F.10017.03.06"/>
    <s v="ANNUAL END USER STRATEGY REFRESH"/>
    <s v="F.10017.03.06.01"/>
    <s v="Annual End User Strategy Refresh 2016"/>
    <x v="0"/>
    <n v="1214"/>
    <s v="Lindsay Yonce"/>
    <s v="CA"/>
    <s v="REL  SETC  //  NOPH"/>
    <x v="0"/>
    <x v="0"/>
    <s v="2CORP80000"/>
    <x v="8"/>
    <s v="3CORP82000"/>
    <x v="39"/>
    <s v="1DRIV43000"/>
    <x v="13"/>
    <s v="2DRIV43300"/>
    <x v="26"/>
    <n v="0"/>
    <n v="0"/>
    <n v="0"/>
    <n v="0"/>
    <n v="0"/>
    <n v="0"/>
    <n v="0"/>
    <n v="0"/>
    <n v="0"/>
    <n v="0"/>
    <n v="0"/>
    <n v="0"/>
    <n v="0"/>
    <n v="0"/>
    <n v="0"/>
    <n v="0"/>
    <n v="0"/>
    <n v="0"/>
    <n v="0"/>
    <n v="0"/>
    <n v="0"/>
    <s v="N"/>
    <n v="0"/>
    <n v="0"/>
    <n v="0"/>
    <n v="0"/>
    <n v="0"/>
    <n v="0"/>
  </r>
  <r>
    <s v="F"/>
    <x v="2"/>
    <s v="F.10017"/>
    <s v="CAP-OPERATIONAL INFRASTRUCTURE"/>
    <s v="F.10017.03"/>
    <s v="DESKTOP"/>
    <s v="F.10017.03.07"/>
    <s v="ANNUAL TOUGHBOOK REFRESH"/>
    <s v="F.10017.03.07.01"/>
    <s v="Annual Toughbook Refresh 2016"/>
    <x v="0"/>
    <n v="1214"/>
    <s v="Lindsay Yonce"/>
    <s v="CA"/>
    <s v="REL  SETC  //  NOPH"/>
    <x v="0"/>
    <x v="0"/>
    <s v="2CORP80000"/>
    <x v="8"/>
    <s v="3CORP82000"/>
    <x v="39"/>
    <s v="1DRIV43000"/>
    <x v="13"/>
    <s v="2DRIV43300"/>
    <x v="26"/>
    <n v="0"/>
    <n v="0"/>
    <n v="0"/>
    <n v="0"/>
    <n v="0"/>
    <n v="0"/>
    <n v="0"/>
    <n v="0"/>
    <n v="0"/>
    <n v="0"/>
    <n v="0"/>
    <n v="0"/>
    <n v="0"/>
    <n v="0"/>
    <n v="0"/>
    <n v="0"/>
    <n v="0"/>
    <n v="0"/>
    <n v="0"/>
    <n v="0"/>
    <n v="0"/>
    <s v="N"/>
    <n v="0"/>
    <n v="0"/>
    <n v="0"/>
    <n v="0"/>
    <n v="0"/>
    <n v="0"/>
  </r>
  <r>
    <s v="F"/>
    <x v="2"/>
    <s v="F.10017"/>
    <s v="CAP-OPERATIONAL INFRASTRUCTURE"/>
    <s v="F.10017.05"/>
    <s v="IT INFRASTRUCTURE"/>
    <s v="F.10017.05.02"/>
    <s v="RADIO LEGAL OBLIGATIONS"/>
    <s v="F.10017.05.02.01"/>
    <s v="RADIO LEGAL OBLIGATIONS"/>
    <x v="0"/>
    <n v="1215"/>
    <s v="Jason R Weber"/>
    <s v="CA"/>
    <s v="REL  SETC  //  INIT"/>
    <x v="0"/>
    <x v="0"/>
    <s v="2CORP80000"/>
    <x v="8"/>
    <s v="3CORP82000"/>
    <x v="39"/>
    <s v="1DRIV43000"/>
    <x v="13"/>
    <s v="2DRIV43300"/>
    <x v="26"/>
    <n v="0"/>
    <n v="200000"/>
    <n v="924980.86"/>
    <n v="914663.23400000017"/>
    <n v="-714663.23400000017"/>
    <n v="0"/>
    <n v="0"/>
    <n v="0"/>
    <n v="0"/>
    <n v="0"/>
    <n v="0"/>
    <n v="0"/>
    <n v="0"/>
    <n v="0"/>
    <n v="0"/>
    <n v="0"/>
    <n v="0"/>
    <n v="0"/>
    <n v="-714663.23400000017"/>
    <n v="0"/>
    <n v="0"/>
    <s v="N"/>
    <n v="0"/>
    <n v="0"/>
    <n v="0"/>
    <n v="0"/>
    <n v="0"/>
    <n v="0"/>
  </r>
  <r>
    <s v="F"/>
    <x v="2"/>
    <s v="F.10017"/>
    <s v="CAP-OPERATIONAL INFRASTRUCTURE"/>
    <s v="F.10017.05"/>
    <s v="IT INFRASTRUCTURE"/>
    <s v="F.10017.05.03"/>
    <s v="Annual MS Enterprise Agreement Grwth"/>
    <s v="F.10017.05.03.01"/>
    <s v="Annual MS Enterprise Agrmn't Grwth 2016"/>
    <x v="0"/>
    <n v="1214"/>
    <s v="Lindsay Yonce"/>
    <s v="CA"/>
    <s v="REL  SETC  //  INIT"/>
    <x v="0"/>
    <x v="0"/>
    <s v="2CORP80000"/>
    <x v="8"/>
    <s v="3CORP82000"/>
    <x v="39"/>
    <s v="1DRIV43000"/>
    <x v="13"/>
    <s v="2DRIV43000"/>
    <x v="27"/>
    <n v="0"/>
    <n v="0"/>
    <n v="-312521.15999999997"/>
    <n v="10182.690000000002"/>
    <n v="-10182.690000000002"/>
    <n v="0"/>
    <n v="0"/>
    <n v="0"/>
    <n v="0"/>
    <n v="0"/>
    <n v="0"/>
    <n v="0"/>
    <n v="0"/>
    <n v="0"/>
    <n v="0"/>
    <n v="0"/>
    <n v="0"/>
    <n v="0"/>
    <n v="-10182.690000000002"/>
    <n v="0"/>
    <n v="0"/>
    <s v="N"/>
    <n v="0"/>
    <n v="0"/>
    <n v="0"/>
    <n v="0"/>
    <n v="0"/>
    <n v="0"/>
  </r>
  <r>
    <s v="F"/>
    <x v="2"/>
    <s v="F.10017"/>
    <s v="CAP-OPERATIONAL INFRASTRUCTURE"/>
    <s v="F.10017.05"/>
    <s v="IT INFRASTRUCTURE"/>
    <s v="F.10017.05.03"/>
    <s v="Annual MS Enterprise Agreement Grwth"/>
    <s v="F.10017.05.03.02"/>
    <s v="Annual MS Enterprise Agreement Growth"/>
    <x v="0"/>
    <n v="1238"/>
    <s v="Jason Wilcox"/>
    <s v="CA"/>
    <s v="REL  SETC  //  INIT"/>
    <x v="0"/>
    <x v="0"/>
    <s v="2CORP80000"/>
    <x v="8"/>
    <s v="3CORP82000"/>
    <x v="39"/>
    <s v="1DRIV43000"/>
    <x v="13"/>
    <s v="2DRIV43000"/>
    <x v="27"/>
    <n v="0"/>
    <n v="250000"/>
    <n v="250000"/>
    <n v="249999.9999999"/>
    <n v="1.0000076144933701E-7"/>
    <n v="0"/>
    <n v="0"/>
    <n v="0"/>
    <n v="0"/>
    <n v="0"/>
    <n v="0"/>
    <n v="0"/>
    <n v="0"/>
    <n v="0"/>
    <n v="0"/>
    <n v="0"/>
    <n v="0"/>
    <n v="0"/>
    <n v="1.0000076144933701E-7"/>
    <n v="0"/>
    <n v="0"/>
    <s v="N"/>
    <n v="0"/>
    <n v="0"/>
    <n v="0"/>
    <n v="0"/>
    <n v="0"/>
    <n v="0"/>
  </r>
  <r>
    <s v="F"/>
    <x v="2"/>
    <s v="F.10017"/>
    <s v="CAP-OPERATIONAL INFRASTRUCTURE"/>
    <s v="F.10017.06"/>
    <s v="OPERATIONS"/>
    <s v="F.10017.06.01"/>
    <s v="DATA ANALYTICS"/>
    <s v="F.10017.06.01.01"/>
    <s v="DATA ANALYTICS"/>
    <x v="0"/>
    <n v="1220"/>
    <s v="Timothy M Foley"/>
    <s v="CA"/>
    <s v="REL  SETC  //  EXEC"/>
    <x v="0"/>
    <x v="0"/>
    <s v="2CORP80000"/>
    <x v="8"/>
    <s v="3CORP82000"/>
    <x v="39"/>
    <s v="1DRIV43000"/>
    <x v="13"/>
    <s v="2DRIV43300"/>
    <x v="26"/>
    <n v="0"/>
    <n v="0"/>
    <n v="0"/>
    <n v="0"/>
    <n v="0"/>
    <n v="0"/>
    <n v="0"/>
    <n v="0"/>
    <n v="0"/>
    <n v="0"/>
    <n v="0"/>
    <n v="0"/>
    <n v="0"/>
    <n v="0"/>
    <n v="0"/>
    <n v="0"/>
    <n v="0"/>
    <n v="0"/>
    <n v="0"/>
    <n v="0"/>
    <n v="0"/>
    <s v="N"/>
    <n v="0"/>
    <n v="0"/>
    <n v="0"/>
    <n v="0"/>
    <n v="0"/>
    <n v="0"/>
  </r>
  <r>
    <s v="F"/>
    <x v="2"/>
    <s v="F.10017"/>
    <s v="CAP-OPERATIONAL INFRASTRUCTURE"/>
    <s v="F.10017.06"/>
    <s v="OPERATIONS"/>
    <s v="F.10017.06.02"/>
    <s v="DISASTER RECOVERY SOLUTIONS"/>
    <s v="F.10017.06.02.01"/>
    <s v="DISASTER RECOVERY SOLUTIONS-OPS"/>
    <x v="0"/>
    <n v="1211"/>
    <s v="William (Jeff) Neumann"/>
    <s v="CA"/>
    <s v="REL  SETC  //  EXEC"/>
    <x v="0"/>
    <x v="0"/>
    <s v="2CORP80000"/>
    <x v="8"/>
    <s v="3CORP82000"/>
    <x v="39"/>
    <s v="1DRIV43000"/>
    <x v="13"/>
    <s v="2DRIV43300"/>
    <x v="26"/>
    <n v="0"/>
    <n v="0"/>
    <n v="1643.16"/>
    <n v="1643.16"/>
    <n v="-1643.16"/>
    <n v="0"/>
    <n v="0"/>
    <n v="0"/>
    <n v="0"/>
    <n v="0"/>
    <n v="0"/>
    <n v="0"/>
    <n v="0"/>
    <n v="0"/>
    <n v="0"/>
    <n v="0"/>
    <n v="0"/>
    <n v="0"/>
    <n v="-1643.16"/>
    <n v="0"/>
    <n v="0"/>
    <s v="N"/>
    <n v="0"/>
    <n v="0"/>
    <n v="0"/>
    <n v="0"/>
    <n v="0"/>
    <n v="0"/>
  </r>
  <r>
    <s v="F"/>
    <x v="2"/>
    <s v="F.10017"/>
    <s v="CAP-OPERATIONAL INFRASTRUCTURE"/>
    <s v="F.10017.06"/>
    <s v="OPERATIONS"/>
    <s v="F.10017.06.03"/>
    <s v="JABBER"/>
    <s v="F.10017.06.03.01"/>
    <s v="JABBER"/>
    <x v="0"/>
    <n v="1214"/>
    <s v="Lindsay Yonce"/>
    <s v="CA"/>
    <s v="REL  SETC  //  EXEC"/>
    <x v="0"/>
    <x v="0"/>
    <s v="2CORP80000"/>
    <x v="8"/>
    <s v="3CORP82000"/>
    <x v="39"/>
    <s v="1DRIV43000"/>
    <x v="13"/>
    <s v="2DRIV43300"/>
    <x v="26"/>
    <n v="0"/>
    <n v="0"/>
    <n v="3617.94"/>
    <n v="3703.48"/>
    <n v="-3703.48"/>
    <n v="0"/>
    <n v="0"/>
    <n v="0"/>
    <n v="0"/>
    <n v="0"/>
    <n v="0"/>
    <n v="0"/>
    <n v="0"/>
    <n v="0"/>
    <n v="0"/>
    <n v="0"/>
    <n v="0"/>
    <n v="0"/>
    <n v="-3703.48"/>
    <n v="0"/>
    <n v="0"/>
    <s v="N"/>
    <n v="0"/>
    <n v="0"/>
    <n v="0"/>
    <n v="0"/>
    <n v="0"/>
    <n v="0"/>
  </r>
  <r>
    <s v="F"/>
    <x v="2"/>
    <s v="F.10017"/>
    <s v="CAP-OPERATIONAL INFRASTRUCTURE"/>
    <s v="F.10017.06"/>
    <s v="OPERATIONS"/>
    <s v="F.10017.06.04"/>
    <s v="SCCM MIGRATION"/>
    <s v="F.10017.06.04.01"/>
    <s v="SCCM Migration 2016"/>
    <x v="0"/>
    <n v="1214"/>
    <s v="Lindsay Yonce"/>
    <s v="CA"/>
    <s v="REL  SETC  //  NOPH"/>
    <x v="0"/>
    <x v="0"/>
    <s v="2CORP80000"/>
    <x v="8"/>
    <s v="3CORP82000"/>
    <x v="39"/>
    <s v="1DRIV43000"/>
    <x v="13"/>
    <s v="2DRIV43300"/>
    <x v="26"/>
    <n v="0"/>
    <n v="0"/>
    <n v="0"/>
    <n v="0"/>
    <n v="0"/>
    <n v="0"/>
    <n v="0"/>
    <n v="0"/>
    <n v="0"/>
    <n v="0"/>
    <n v="0"/>
    <n v="0"/>
    <n v="0"/>
    <n v="0"/>
    <n v="0"/>
    <n v="0"/>
    <n v="0"/>
    <n v="0"/>
    <n v="0"/>
    <n v="0"/>
    <n v="0"/>
    <s v="N"/>
    <n v="0"/>
    <n v="0"/>
    <n v="0"/>
    <n v="0"/>
    <n v="0"/>
    <n v="0"/>
  </r>
  <r>
    <s v="F"/>
    <x v="2"/>
    <s v="F.10017"/>
    <s v="CAP-OPERATIONAL INFRASTRUCTURE"/>
    <s v="F.10017.08"/>
    <s v="SCADA"/>
    <s v="F.10017.08.01"/>
    <s v="ANNUAL SCADA GROWTH"/>
    <s v="F.10017.08.01.01"/>
    <s v="Annual SCADA Growth 2016"/>
    <x v="0"/>
    <n v="1215"/>
    <s v="Jason R Weber"/>
    <s v="CA"/>
    <s v="REL  SETC  //  NOPH"/>
    <x v="0"/>
    <x v="0"/>
    <s v="2CORP80000"/>
    <x v="8"/>
    <s v="3CORP82000"/>
    <x v="39"/>
    <s v="1DRIV43000"/>
    <x v="13"/>
    <s v="2DRIV43000"/>
    <x v="27"/>
    <n v="0"/>
    <n v="0"/>
    <n v="23623.39"/>
    <n v="53544.39"/>
    <n v="-53544.39"/>
    <n v="0"/>
    <n v="0"/>
    <n v="0"/>
    <n v="0"/>
    <n v="0"/>
    <n v="0"/>
    <n v="0"/>
    <n v="0"/>
    <n v="0"/>
    <n v="0"/>
    <n v="0"/>
    <n v="0"/>
    <n v="0"/>
    <n v="-53544.39"/>
    <n v="0"/>
    <n v="0"/>
    <s v="N"/>
    <n v="0"/>
    <n v="0"/>
    <n v="0"/>
    <n v="0"/>
    <n v="0"/>
    <n v="0"/>
  </r>
  <r>
    <s v="F"/>
    <x v="2"/>
    <s v="F.10017"/>
    <s v="CAP-OPERATIONAL INFRASTRUCTURE"/>
    <s v="F.10017.08"/>
    <s v="SCADA"/>
    <s v="F.10017.08.02"/>
    <s v="ANNUAL SCADA REFRESH"/>
    <s v="F.10017.08.02.01"/>
    <s v="Annual SCADA Refresh"/>
    <x v="0"/>
    <n v="1243"/>
    <s v="Ronald J Tornquist"/>
    <s v="CA"/>
    <s v="REL  SETC  //  INIT"/>
    <x v="0"/>
    <x v="0"/>
    <s v="2CORP80000"/>
    <x v="8"/>
    <s v="3CORP82000"/>
    <x v="39"/>
    <s v="1DRIV43000"/>
    <x v="13"/>
    <s v="2DRIV43300"/>
    <x v="26"/>
    <n v="0"/>
    <n v="220000"/>
    <n v="220335.79"/>
    <n v="232028.24129999999"/>
    <n v="-12028.241299999994"/>
    <n v="0"/>
    <n v="0"/>
    <n v="0"/>
    <n v="0"/>
    <n v="0"/>
    <n v="0"/>
    <n v="0"/>
    <n v="0"/>
    <n v="0"/>
    <n v="0"/>
    <n v="0"/>
    <n v="0"/>
    <n v="0"/>
    <n v="-12028.241299999994"/>
    <n v="0"/>
    <n v="0"/>
    <s v="N"/>
    <n v="0"/>
    <n v="0"/>
    <n v="0"/>
    <n v="0"/>
    <n v="0"/>
    <n v="0"/>
  </r>
  <r>
    <s v="F"/>
    <x v="2"/>
    <s v="F.10017"/>
    <s v="CAP-OPERATIONAL INFRASTRUCTURE"/>
    <s v="F.10017.08"/>
    <s v="SCADA"/>
    <s v="F.10017.08.03"/>
    <s v="ENHANCED SUBSTATION COMMUNICATIONS"/>
    <s v="F.10017.08.03.01"/>
    <s v="ENHANCED SUBSTATION COMMUNICATIONS"/>
    <x v="0"/>
    <n v="1243"/>
    <s v="Ronald J Tornquist"/>
    <s v="CA"/>
    <s v="REL  SETC  //  INIT"/>
    <x v="0"/>
    <x v="0"/>
    <s v="2CORP80000"/>
    <x v="8"/>
    <s v="3CORP82000"/>
    <x v="39"/>
    <s v="1DRIV43000"/>
    <x v="13"/>
    <s v="2DRIV43300"/>
    <x v="26"/>
    <n v="0"/>
    <n v="3900000"/>
    <n v="3897455.37"/>
    <n v="3893440.4844199996"/>
    <n v="6559.5155800003558"/>
    <n v="0"/>
    <n v="0"/>
    <n v="0"/>
    <n v="0"/>
    <n v="0"/>
    <n v="0"/>
    <n v="0"/>
    <n v="0"/>
    <n v="0"/>
    <n v="0"/>
    <n v="0"/>
    <n v="0"/>
    <n v="0"/>
    <n v="6559.5155800003558"/>
    <n v="0"/>
    <n v="0"/>
    <s v="N"/>
    <n v="0"/>
    <n v="0"/>
    <n v="0"/>
    <n v="0"/>
    <n v="0"/>
    <n v="0"/>
  </r>
  <r>
    <s v="F"/>
    <x v="2"/>
    <s v="F.10017"/>
    <s v="CAP-OPERATIONAL INFRASTRUCTURE"/>
    <s v="F.10017.08"/>
    <s v="SCADA"/>
    <s v="F.10017.08.04"/>
    <s v="GAS SCADA RELIABILITY"/>
    <s v="F.10017.08.04.01"/>
    <s v="GAS SCADA RELIABILITY"/>
    <x v="0"/>
    <n v="1243"/>
    <s v="Ronald J Tornquist"/>
    <s v="CA"/>
    <s v="REL  SETC  //  INIT"/>
    <x v="0"/>
    <x v="0"/>
    <s v="2CORP80000"/>
    <x v="8"/>
    <s v="3CORP82000"/>
    <x v="39"/>
    <s v="1DRIV43000"/>
    <x v="13"/>
    <s v="2DRIV43300"/>
    <x v="26"/>
    <n v="0"/>
    <n v="50000"/>
    <n v="16931.39"/>
    <n v="17494.36"/>
    <n v="32505.64"/>
    <n v="0"/>
    <n v="0"/>
    <n v="0"/>
    <n v="0"/>
    <n v="0"/>
    <n v="0"/>
    <n v="0"/>
    <n v="0"/>
    <n v="0"/>
    <n v="0"/>
    <n v="0"/>
    <n v="0"/>
    <n v="0"/>
    <n v="32505.64"/>
    <n v="0"/>
    <n v="0"/>
    <s v="N"/>
    <n v="0"/>
    <n v="0"/>
    <n v="0"/>
    <n v="0"/>
    <n v="0"/>
    <n v="0"/>
  </r>
  <r>
    <s v="F"/>
    <x v="2"/>
    <s v="F.10017"/>
    <s v="CAP-OPERATIONAL INFRASTRUCTURE"/>
    <s v="F.10017.08"/>
    <s v="SCADA"/>
    <s v="F.10017.08.05"/>
    <s v="Enhanced Substation"/>
    <s v="F.10017.08.05.01"/>
    <s v="ENHANCED SUBSTATION"/>
    <x v="0"/>
    <n v="1215"/>
    <s v="Jason R Weber"/>
    <s v="CA"/>
    <s v="REL  SETC  //  EXEC"/>
    <x v="0"/>
    <x v="0"/>
    <s v="2CORP80000"/>
    <x v="8"/>
    <s v="3CORP82000"/>
    <x v="39"/>
    <s v="1DRIV43000"/>
    <x v="13"/>
    <s v="2DRIV43300"/>
    <x v="26"/>
    <n v="0"/>
    <n v="0"/>
    <n v="25937.18"/>
    <n v="34023.2111"/>
    <n v="-34023.2111"/>
    <n v="0"/>
    <n v="0"/>
    <n v="0"/>
    <n v="0"/>
    <n v="0"/>
    <n v="0"/>
    <n v="0"/>
    <n v="0"/>
    <n v="0"/>
    <n v="0"/>
    <n v="0"/>
    <n v="0"/>
    <n v="0"/>
    <n v="-34023.2111"/>
    <n v="0"/>
    <n v="0"/>
    <s v="N"/>
    <n v="0"/>
    <n v="0"/>
    <n v="0"/>
    <n v="0"/>
    <n v="0"/>
    <n v="0"/>
  </r>
  <r>
    <s v="F"/>
    <x v="2"/>
    <s v="F.10017"/>
    <s v="CAP-OPERATIONAL INFRASTRUCTURE"/>
    <s v="F.10017.08"/>
    <s v="SCADA"/>
    <s v="F.10017.08.06"/>
    <s v="SCADA Growth Point Licensing"/>
    <s v="F.10017.08.06.01"/>
    <s v="SCADA Growth Point Licensing"/>
    <x v="0"/>
    <n v="1215"/>
    <s v="Jason R Weber"/>
    <s v="CA"/>
    <s v="REL  SETC  //  INIT"/>
    <x v="0"/>
    <x v="0"/>
    <s v="2CORP80000"/>
    <x v="8"/>
    <s v="3CORP82000"/>
    <x v="39"/>
    <s v="1DRIV43000"/>
    <x v="13"/>
    <s v="2DRIV43300"/>
    <x v="26"/>
    <n v="0"/>
    <n v="0"/>
    <n v="0"/>
    <n v="0"/>
    <n v="0"/>
    <n v="0"/>
    <n v="0"/>
    <n v="0"/>
    <n v="0"/>
    <n v="0"/>
    <n v="0"/>
    <n v="0"/>
    <n v="0"/>
    <n v="0"/>
    <n v="0"/>
    <n v="0"/>
    <n v="0"/>
    <n v="0"/>
    <n v="0"/>
    <n v="0"/>
    <n v="0"/>
    <s v="N"/>
    <n v="0"/>
    <n v="0"/>
    <n v="0"/>
    <n v="0"/>
    <n v="0"/>
    <n v="0"/>
  </r>
  <r>
    <s v="F"/>
    <x v="2"/>
    <s v="F.10017"/>
    <s v="CAP-OPERATIONAL INFRASTRUCTURE"/>
    <s v="F.10017.09"/>
    <s v="SECURITY INFRASTRUCTURE"/>
    <s v="F.10017.09.01"/>
    <s v="ANNUAL SECURITY INFRA TECH REFRESH"/>
    <s v="F.10017.09.01.01"/>
    <s v="Annual Security Infra Tech Refresh 2016"/>
    <x v="0"/>
    <n v="1210"/>
    <s v="Gerald (Jerry) E VanCorbach"/>
    <s v="CA"/>
    <s v="REL  SETC  //  NOPH"/>
    <x v="0"/>
    <x v="0"/>
    <s v="2CORP80000"/>
    <x v="8"/>
    <s v="3CORP82000"/>
    <x v="39"/>
    <s v="1DRIV43000"/>
    <x v="13"/>
    <s v="2DRIV43300"/>
    <x v="26"/>
    <n v="0"/>
    <n v="0"/>
    <n v="0"/>
    <n v="0"/>
    <n v="0"/>
    <n v="0"/>
    <n v="0"/>
    <n v="0"/>
    <n v="0"/>
    <n v="0"/>
    <n v="0"/>
    <n v="0"/>
    <n v="0"/>
    <n v="0"/>
    <n v="0"/>
    <n v="0"/>
    <n v="0"/>
    <n v="0"/>
    <n v="0"/>
    <n v="0"/>
    <n v="0"/>
    <s v="N"/>
    <n v="0"/>
    <n v="0"/>
    <n v="0"/>
    <n v="0"/>
    <n v="0"/>
    <n v="0"/>
  </r>
  <r>
    <s v="F"/>
    <x v="2"/>
    <s v="F.10017"/>
    <s v="CAP-OPERATIONAL INFRASTRUCTURE"/>
    <s v="F.10017.09"/>
    <s v="SECURITY INFRASTRUCTURE"/>
    <s v="F.10017.09.02"/>
    <s v="EMAIL SECURITY GATEWAY REFRESH"/>
    <s v="F.10017.09.02.01"/>
    <s v="EMAIL SECURITY GATEWAY REFRESH"/>
    <x v="0"/>
    <n v="1213"/>
    <s v="Jason L Shamp"/>
    <s v="CA"/>
    <s v="REL  SETC  //  INIT"/>
    <x v="0"/>
    <x v="0"/>
    <s v="2CORP80000"/>
    <x v="8"/>
    <s v="3CORP82000"/>
    <x v="39"/>
    <s v="1DRIV43000"/>
    <x v="13"/>
    <s v="2DRIV43300"/>
    <x v="26"/>
    <n v="0"/>
    <n v="250000"/>
    <n v="253429.06"/>
    <n v="276043.89788799995"/>
    <n v="-26043.897887999949"/>
    <n v="0"/>
    <n v="0"/>
    <n v="0"/>
    <n v="0"/>
    <n v="0"/>
    <n v="0"/>
    <n v="0"/>
    <n v="0"/>
    <n v="0"/>
    <n v="0"/>
    <n v="0"/>
    <n v="0"/>
    <n v="0"/>
    <n v="-26043.897887999949"/>
    <n v="0"/>
    <n v="0"/>
    <s v="N"/>
    <n v="0"/>
    <n v="0"/>
    <n v="0"/>
    <n v="0"/>
    <n v="0"/>
    <n v="0"/>
  </r>
  <r>
    <s v="F"/>
    <x v="2"/>
    <s v="F.10017"/>
    <s v="CAP-OPERATIONAL INFRASTRUCTURE"/>
    <s v="F.10017.09"/>
    <s v="SECURITY INFRASTRUCTURE"/>
    <s v="F.10017.09.03"/>
    <s v="FIREWALL UPGRADE"/>
    <s v="F.10017.09.03.01"/>
    <s v="NERC"/>
    <x v="0"/>
    <n v="1210"/>
    <s v="Gerald (Jerry) E VanCorbach"/>
    <s v="CA"/>
    <s v="REL  SETC  //  NOPH"/>
    <x v="0"/>
    <x v="0"/>
    <s v="2CORP80000"/>
    <x v="8"/>
    <s v="3CORP82000"/>
    <x v="39"/>
    <s v="1DRIV43000"/>
    <x v="13"/>
    <s v="2DRIV43300"/>
    <x v="26"/>
    <n v="0"/>
    <n v="0"/>
    <n v="0"/>
    <n v="0"/>
    <n v="0"/>
    <n v="0"/>
    <n v="0"/>
    <n v="0"/>
    <n v="0"/>
    <n v="0"/>
    <n v="0"/>
    <n v="0"/>
    <n v="0"/>
    <n v="0"/>
    <n v="0"/>
    <n v="0"/>
    <n v="0"/>
    <n v="0"/>
    <n v="0"/>
    <n v="0"/>
    <n v="0"/>
    <s v="N"/>
    <n v="0"/>
    <n v="0"/>
    <n v="0"/>
    <n v="0"/>
    <n v="0"/>
    <n v="0"/>
  </r>
  <r>
    <s v="F"/>
    <x v="2"/>
    <s v="F.10017"/>
    <s v="CAP-OPERATIONAL INFRASTRUCTURE"/>
    <s v="F.10017.09"/>
    <s v="SECURITY INFRASTRUCTURE"/>
    <s v="F.10017.09.04"/>
    <s v="OPERATIONS FIREWALL REFRESH"/>
    <s v="F.10017.09.04.01"/>
    <s v="OPERATIONS FIREWALL REFRESH"/>
    <x v="0"/>
    <n v="1210"/>
    <s v="Gerald (Jerry) E VanCorbach"/>
    <s v="CA"/>
    <s v="REL  SETC  //  INIT"/>
    <x v="0"/>
    <x v="0"/>
    <s v="2CORP80000"/>
    <x v="8"/>
    <s v="3CORP82000"/>
    <x v="39"/>
    <s v="1DRIV43000"/>
    <x v="13"/>
    <s v="2DRIV43300"/>
    <x v="26"/>
    <n v="0"/>
    <n v="0"/>
    <n v="0"/>
    <n v="0"/>
    <n v="0"/>
    <n v="0"/>
    <n v="0"/>
    <n v="0"/>
    <n v="0"/>
    <n v="0"/>
    <n v="0"/>
    <n v="0"/>
    <n v="0"/>
    <n v="0"/>
    <n v="0"/>
    <n v="0"/>
    <n v="0"/>
    <n v="0"/>
    <n v="0"/>
    <n v="0"/>
    <n v="0"/>
    <s v="N"/>
    <n v="0"/>
    <n v="0"/>
    <n v="0"/>
    <n v="0"/>
    <n v="0"/>
    <n v="0"/>
  </r>
  <r>
    <s v="F"/>
    <x v="2"/>
    <s v="F.10017"/>
    <s v="CAP-OPERATIONAL INFRASTRUCTURE"/>
    <s v="F.10017.09"/>
    <s v="SECURITY INFRASTRUCTURE"/>
    <s v="F.10017.09.05"/>
    <s v="SECURITY SYSTEM LICENSE GROWTH"/>
    <s v="F.10017.09.05.01"/>
    <s v="SECURITY SYSTEM LICENSE GROWTH"/>
    <x v="0"/>
    <n v="1235"/>
    <s v="William W Lidster"/>
    <s v="CA"/>
    <s v="REL  SETC  //  INIT"/>
    <x v="0"/>
    <x v="0"/>
    <s v="2CORP80000"/>
    <x v="8"/>
    <s v="3CORP82000"/>
    <x v="39"/>
    <s v="1DRIV43000"/>
    <x v="13"/>
    <s v="2DRIV43000"/>
    <x v="27"/>
    <n v="0"/>
    <n v="100000"/>
    <n v="100000"/>
    <n v="100000"/>
    <n v="0"/>
    <n v="0"/>
    <n v="0"/>
    <n v="0"/>
    <n v="0"/>
    <n v="0"/>
    <n v="0"/>
    <n v="0"/>
    <n v="0"/>
    <n v="0"/>
    <n v="0"/>
    <n v="0"/>
    <n v="0"/>
    <n v="0"/>
    <n v="0"/>
    <n v="0"/>
    <n v="0"/>
    <s v="N"/>
    <n v="0"/>
    <n v="0"/>
    <n v="0"/>
    <n v="0"/>
    <n v="0"/>
    <n v="0"/>
  </r>
  <r>
    <s v="F"/>
    <x v="2"/>
    <s v="F.10017"/>
    <s v="CAP-OPERATIONAL INFRASTRUCTURE"/>
    <s v="F.10017.09"/>
    <s v="SECURITY INFRASTRUCTURE"/>
    <s v="F.10017.09.06"/>
    <s v="ZONE REFRESH"/>
    <s v="F.10017.09.06.01"/>
    <s v="ZONE REFRESH"/>
    <x v="0"/>
    <n v="1210"/>
    <s v="Gerald (Jerry) E VanCorbach"/>
    <s v="CA"/>
    <s v="REL  SETC  //  NOPH"/>
    <x v="0"/>
    <x v="0"/>
    <s v="2CORP80000"/>
    <x v="8"/>
    <s v="3CORP82000"/>
    <x v="39"/>
    <s v="1DRIV43000"/>
    <x v="13"/>
    <s v="2DRIV43300"/>
    <x v="26"/>
    <n v="0"/>
    <n v="0"/>
    <n v="-8250"/>
    <n v="-8148.23"/>
    <n v="8148.23"/>
    <n v="0"/>
    <n v="0"/>
    <n v="0"/>
    <n v="0"/>
    <n v="0"/>
    <n v="0"/>
    <n v="0"/>
    <n v="0"/>
    <n v="0"/>
    <n v="0"/>
    <n v="0"/>
    <n v="0"/>
    <n v="0"/>
    <n v="8148.23"/>
    <n v="0"/>
    <n v="0"/>
    <s v="N"/>
    <n v="0"/>
    <n v="0"/>
    <n v="0"/>
    <n v="0"/>
    <n v="0"/>
    <n v="0"/>
  </r>
  <r>
    <s v="F"/>
    <x v="2"/>
    <s v="F.10017"/>
    <s v="CAP-OPERATIONAL INFRASTRUCTURE"/>
    <s v="F.10017.10"/>
    <s v="SERVER"/>
    <s v="F.10017.10.03"/>
    <s v="ANNUAL SERVER VIRTUALIZATION GROWTH"/>
    <s v="F.10017.10.03.01"/>
    <s v="Annual Server Virtualization Growth 2016"/>
    <x v="0"/>
    <n v="1213"/>
    <s v="Jason L Shamp"/>
    <s v="CA"/>
    <s v="REL  SETC  //  NOPH"/>
    <x v="0"/>
    <x v="0"/>
    <s v="2CORP80000"/>
    <x v="8"/>
    <s v="3CORP82000"/>
    <x v="39"/>
    <s v="1DRIV43000"/>
    <x v="13"/>
    <s v="2DRIV43000"/>
    <x v="27"/>
    <n v="0"/>
    <n v="0"/>
    <n v="0"/>
    <n v="0"/>
    <n v="0"/>
    <n v="0"/>
    <n v="0"/>
    <n v="0"/>
    <n v="0"/>
    <n v="0"/>
    <n v="0"/>
    <n v="0"/>
    <n v="0"/>
    <n v="0"/>
    <n v="0"/>
    <n v="0"/>
    <n v="0"/>
    <n v="0"/>
    <n v="0"/>
    <n v="0"/>
    <n v="0"/>
    <s v="N"/>
    <n v="0"/>
    <n v="0"/>
    <n v="0"/>
    <n v="0"/>
    <n v="0"/>
    <n v="0"/>
  </r>
  <r>
    <s v="F"/>
    <x v="2"/>
    <s v="F.10017"/>
    <s v="CAP-OPERATIONAL INFRASTRUCTURE"/>
    <s v="F.10017.10"/>
    <s v="SERVER"/>
    <s v="F.10017.10.03"/>
    <s v="ANNUAL SERVER VIRTUALIZATION GROWTH"/>
    <s v="F.10017.10.03.02"/>
    <s v="Annual Server Virtualization Growth"/>
    <x v="0"/>
    <n v="1238"/>
    <s v="Jason Wilcox"/>
    <s v="CA"/>
    <s v="REL  SETC  //  INIT"/>
    <x v="0"/>
    <x v="0"/>
    <s v="2CORP80000"/>
    <x v="8"/>
    <s v="3CORP82000"/>
    <x v="39"/>
    <s v="1DRIV43000"/>
    <x v="13"/>
    <s v="2DRIV43000"/>
    <x v="27"/>
    <n v="0"/>
    <n v="200000"/>
    <n v="200000"/>
    <n v="200000"/>
    <n v="0"/>
    <n v="0"/>
    <n v="0"/>
    <n v="0"/>
    <n v="0"/>
    <n v="0"/>
    <n v="0"/>
    <n v="0"/>
    <n v="0"/>
    <n v="0"/>
    <n v="0"/>
    <n v="0"/>
    <n v="0"/>
    <n v="0"/>
    <n v="0"/>
    <n v="0"/>
    <n v="0"/>
    <s v="N"/>
    <n v="0"/>
    <n v="0"/>
    <n v="0"/>
    <n v="0"/>
    <n v="0"/>
    <n v="0"/>
  </r>
  <r>
    <s v="F"/>
    <x v="2"/>
    <s v="F.10017"/>
    <s v="CAP-OPERATIONAL INFRASTRUCTURE"/>
    <s v="F.10017.10"/>
    <s v="SERVER"/>
    <s v="F.10017.10.05"/>
    <s v="ANNUAL VIRTUAL DESKTOP GROWTH"/>
    <s v="F.10017.10.05.01"/>
    <s v="Annual Virtual Desktop Growth 2016"/>
    <x v="0"/>
    <n v="1213"/>
    <s v="Jason L Shamp"/>
    <s v="CA"/>
    <s v="REL  SETC  //  NOPH"/>
    <x v="0"/>
    <x v="0"/>
    <s v="2CORP80000"/>
    <x v="8"/>
    <s v="3CORP82000"/>
    <x v="39"/>
    <s v="1DRIV43000"/>
    <x v="13"/>
    <s v="2DRIV43000"/>
    <x v="27"/>
    <n v="0"/>
    <n v="0"/>
    <n v="0"/>
    <n v="0"/>
    <n v="0"/>
    <n v="0"/>
    <n v="0"/>
    <n v="0"/>
    <n v="0"/>
    <n v="0"/>
    <n v="0"/>
    <n v="0"/>
    <n v="0"/>
    <n v="0"/>
    <n v="0"/>
    <n v="0"/>
    <n v="0"/>
    <n v="0"/>
    <n v="0"/>
    <n v="0"/>
    <n v="0"/>
    <s v="N"/>
    <n v="0"/>
    <n v="0"/>
    <n v="0"/>
    <n v="0"/>
    <n v="0"/>
    <n v="0"/>
  </r>
  <r>
    <s v="F"/>
    <x v="2"/>
    <s v="F.10017"/>
    <s v="CAP-OPERATIONAL INFRASTRUCTURE"/>
    <s v="F.10017.10"/>
    <s v="SERVER"/>
    <s v="F.10017.10.06"/>
    <s v="ANNUAL WINDOWS SERVER REFRESH"/>
    <s v="F.10017.10.06.01"/>
    <s v="Annual Windows Server Refresh 2016"/>
    <x v="0"/>
    <n v="1213"/>
    <s v="Jason L Shamp"/>
    <s v="CA"/>
    <s v="REL  SETC  //  NOPH"/>
    <x v="0"/>
    <x v="0"/>
    <s v="2CORP80000"/>
    <x v="8"/>
    <s v="3CORP82000"/>
    <x v="39"/>
    <s v="1DRIV43000"/>
    <x v="13"/>
    <s v="2DRIV43300"/>
    <x v="26"/>
    <n v="0"/>
    <n v="0"/>
    <n v="0"/>
    <n v="0"/>
    <n v="0"/>
    <n v="0"/>
    <n v="0"/>
    <n v="0"/>
    <n v="0"/>
    <n v="0"/>
    <n v="0"/>
    <n v="0"/>
    <n v="0"/>
    <n v="0"/>
    <n v="0"/>
    <n v="0"/>
    <n v="0"/>
    <n v="0"/>
    <n v="0"/>
    <n v="0"/>
    <n v="0"/>
    <s v="N"/>
    <n v="0"/>
    <n v="0"/>
    <n v="0"/>
    <n v="0"/>
    <n v="0"/>
    <n v="0"/>
  </r>
  <r>
    <s v="F"/>
    <x v="2"/>
    <s v="F.10017"/>
    <s v="CAP-OPERATIONAL INFRASTRUCTURE"/>
    <s v="F.10017.10"/>
    <s v="SERVER"/>
    <s v="F.10017.10.06"/>
    <s v="ANNUAL WINDOWS SERVER REFRESH"/>
    <s v="F.10017.10.06.02"/>
    <s v="Annual Windows Server Refresh"/>
    <x v="0"/>
    <n v="1238"/>
    <s v="Jason Wilcox"/>
    <s v="CA"/>
    <s v="REL  SETC  //  INIT"/>
    <x v="0"/>
    <x v="0"/>
    <s v="2CORP80000"/>
    <x v="8"/>
    <s v="3CORP82000"/>
    <x v="39"/>
    <s v="1DRIV43000"/>
    <x v="13"/>
    <s v="2DRIV43300"/>
    <x v="26"/>
    <n v="0"/>
    <n v="600000"/>
    <n v="9018695.6199999992"/>
    <n v="200000"/>
    <n v="400000"/>
    <n v="0"/>
    <n v="0"/>
    <n v="0"/>
    <n v="0"/>
    <n v="0"/>
    <n v="0"/>
    <n v="0"/>
    <n v="0"/>
    <n v="0"/>
    <n v="0"/>
    <n v="0"/>
    <n v="0"/>
    <n v="0"/>
    <n v="400000"/>
    <n v="0"/>
    <n v="0"/>
    <s v="N"/>
    <n v="0"/>
    <n v="0"/>
    <n v="0"/>
    <n v="0"/>
    <n v="0"/>
    <n v="0"/>
  </r>
  <r>
    <s v="F"/>
    <x v="2"/>
    <s v="F.10017"/>
    <s v="CAP-OPERATIONAL INFRASTRUCTURE"/>
    <s v="F.10017.10"/>
    <s v="SERVER"/>
    <s v="F.10017.10.07"/>
    <s v="EXCHANGE UPGRADE"/>
    <s v="F.10017.10.07.01"/>
    <s v="EXCHANGE UPGRADE"/>
    <x v="0"/>
    <n v="1213"/>
    <s v="Jason L Shamp"/>
    <s v="CA"/>
    <s v="REL  SETC  //  INIT"/>
    <x v="0"/>
    <x v="0"/>
    <s v="2CORP80000"/>
    <x v="8"/>
    <s v="3CORP82000"/>
    <x v="39"/>
    <s v="1DRIV43000"/>
    <x v="13"/>
    <s v="2DRIV43300"/>
    <x v="26"/>
    <n v="0"/>
    <n v="300000"/>
    <n v="1353.61"/>
    <n v="9952.7800000000007"/>
    <n v="290047.21999999997"/>
    <n v="0"/>
    <n v="0"/>
    <n v="0"/>
    <n v="0"/>
    <n v="0"/>
    <n v="0"/>
    <n v="0"/>
    <n v="0"/>
    <n v="0"/>
    <n v="0"/>
    <n v="0"/>
    <n v="0"/>
    <n v="0"/>
    <n v="290047.21999999997"/>
    <n v="0"/>
    <n v="0"/>
    <s v="N"/>
    <n v="0"/>
    <n v="0"/>
    <n v="0"/>
    <n v="0"/>
    <n v="0"/>
    <n v="0"/>
  </r>
  <r>
    <s v="F"/>
    <x v="2"/>
    <s v="F.10017"/>
    <s v="CAP-OPERATIONAL INFRASTRUCTURE"/>
    <s v="F.10017.10"/>
    <s v="SERVER"/>
    <s v="F.10017.10.08"/>
    <s v="MOVE IT CENTRAL IN DR"/>
    <s v="F.10017.10.08.01"/>
    <s v="MOVE IT CENTRAL IN DR"/>
    <x v="0"/>
    <n v="1238"/>
    <s v="Jason Wilcox"/>
    <s v="CA"/>
    <s v="REL  SETC  //  INIT"/>
    <x v="0"/>
    <x v="0"/>
    <s v="2CORP80000"/>
    <x v="8"/>
    <s v="3CORP82000"/>
    <x v="39"/>
    <s v="1DRIV43000"/>
    <x v="13"/>
    <s v="2DRIV43300"/>
    <x v="26"/>
    <n v="0"/>
    <n v="20000"/>
    <n v="45245"/>
    <n v="20000"/>
    <n v="0"/>
    <n v="0"/>
    <n v="0"/>
    <n v="0"/>
    <n v="0"/>
    <n v="0"/>
    <n v="0"/>
    <n v="0"/>
    <n v="0"/>
    <n v="0"/>
    <n v="0"/>
    <n v="0"/>
    <n v="0"/>
    <n v="0"/>
    <n v="0"/>
    <n v="0"/>
    <n v="0"/>
    <s v="N"/>
    <n v="0"/>
    <n v="0"/>
    <n v="0"/>
    <n v="0"/>
    <n v="0"/>
    <n v="0"/>
  </r>
  <r>
    <s v="F"/>
    <x v="2"/>
    <s v="F.10017"/>
    <s v="CAP-OPERATIONAL INFRASTRUCTURE"/>
    <s v="F.10017.10"/>
    <s v="SERVER"/>
    <s v="F.10017.10.09"/>
    <s v="REFRESH OF REMOTE SITE INFRASTRUCTURE"/>
    <s v="F.10017.10.09.01"/>
    <s v="REFRESH OF REMOTE SITE INFRASTRUCTURE"/>
    <x v="0"/>
    <n v="1213"/>
    <s v="Jason L Shamp"/>
    <s v="CA"/>
    <s v="REL  SETC  //  INIT"/>
    <x v="0"/>
    <x v="0"/>
    <s v="2CORP80000"/>
    <x v="8"/>
    <s v="3CORP82000"/>
    <x v="39"/>
    <s v="1DRIV43000"/>
    <x v="13"/>
    <s v="2DRIV43300"/>
    <x v="26"/>
    <n v="0"/>
    <n v="0"/>
    <n v="0"/>
    <n v="0"/>
    <n v="0"/>
    <n v="0"/>
    <n v="0"/>
    <n v="0"/>
    <n v="0"/>
    <n v="0"/>
    <n v="0"/>
    <n v="0"/>
    <n v="0"/>
    <n v="0"/>
    <n v="0"/>
    <n v="0"/>
    <n v="0"/>
    <n v="0"/>
    <n v="0"/>
    <n v="0"/>
    <n v="0"/>
    <s v="N"/>
    <n v="0"/>
    <n v="0"/>
    <n v="0"/>
    <n v="0"/>
    <n v="0"/>
    <n v="0"/>
  </r>
  <r>
    <s v="F"/>
    <x v="2"/>
    <s v="F.10017"/>
    <s v="CAP-OPERATIONAL INFRASTRUCTURE"/>
    <s v="F.10017.10"/>
    <s v="SERVER"/>
    <s v="F.10017.10.10"/>
    <s v="SCCM HARDWARE REFRESH"/>
    <s v="F.10017.10.10.01"/>
    <s v="SCCM Hardware Refresh"/>
    <x v="0"/>
    <n v="1213"/>
    <s v="Jason L Shamp"/>
    <s v="CA"/>
    <s v="REL  SETC  //  INIT"/>
    <x v="0"/>
    <x v="0"/>
    <s v="2CORP80000"/>
    <x v="8"/>
    <s v="3CORP82000"/>
    <x v="39"/>
    <s v="1DRIV43000"/>
    <x v="13"/>
    <s v="2DRIV43300"/>
    <x v="26"/>
    <n v="0"/>
    <n v="0"/>
    <n v="0"/>
    <n v="0"/>
    <n v="0"/>
    <n v="0"/>
    <n v="0"/>
    <n v="0"/>
    <n v="0"/>
    <n v="0"/>
    <n v="0"/>
    <n v="0"/>
    <n v="0"/>
    <n v="0"/>
    <n v="0"/>
    <n v="0"/>
    <n v="0"/>
    <n v="0"/>
    <n v="0"/>
    <n v="0"/>
    <n v="0"/>
    <s v="N"/>
    <n v="0"/>
    <n v="0"/>
    <n v="0"/>
    <n v="0"/>
    <n v="0"/>
    <n v="0"/>
  </r>
  <r>
    <s v="F"/>
    <x v="2"/>
    <s v="F.10017"/>
    <s v="CAP-OPERATIONAL INFRASTRUCTURE"/>
    <s v="F.10017.10"/>
    <s v="SERVER"/>
    <s v="F.10017.10.11"/>
    <s v="SERVER UPGRADE"/>
    <s v="F.10017.10.11.01"/>
    <s v="ARC"/>
    <x v="0"/>
    <n v="1210"/>
    <s v="Gerald (Jerry) E VanCorbach"/>
    <s v="CA"/>
    <s v="REL  SETC  //  EXEC"/>
    <x v="0"/>
    <x v="0"/>
    <s v="2CORP80000"/>
    <x v="8"/>
    <s v="3CORP82000"/>
    <x v="39"/>
    <s v="1DRIV43000"/>
    <x v="13"/>
    <s v="2DRIV43300"/>
    <x v="26"/>
    <n v="0"/>
    <n v="0"/>
    <n v="0"/>
    <n v="0"/>
    <n v="0"/>
    <n v="0"/>
    <n v="0"/>
    <n v="0"/>
    <n v="0"/>
    <n v="0"/>
    <n v="0"/>
    <n v="0"/>
    <n v="0"/>
    <n v="0"/>
    <n v="0"/>
    <n v="0"/>
    <n v="0"/>
    <n v="0"/>
    <n v="0"/>
    <n v="0"/>
    <n v="0"/>
    <s v="N"/>
    <n v="0"/>
    <n v="0"/>
    <n v="0"/>
    <n v="0"/>
    <n v="0"/>
    <n v="0"/>
  </r>
  <r>
    <s v="F"/>
    <x v="2"/>
    <s v="F.10017"/>
    <s v="CAP-OPERATIONAL INFRASTRUCTURE"/>
    <s v="F.10017.10"/>
    <s v="SERVER"/>
    <s v="F.10017.10.11"/>
    <s v="SERVER UPGRADE"/>
    <s v="F.10017.10.11.02"/>
    <s v="DNS PLATFORM"/>
    <x v="0"/>
    <n v="1210"/>
    <s v="Gerald (Jerry) E VanCorbach"/>
    <s v="CA"/>
    <s v="REL  SETC  //  CLOS"/>
    <x v="0"/>
    <x v="0"/>
    <s v="2CORP80000"/>
    <x v="8"/>
    <s v="3CORP82000"/>
    <x v="39"/>
    <s v="1DRIV43000"/>
    <x v="13"/>
    <s v="2DRIV43300"/>
    <x v="26"/>
    <n v="0"/>
    <n v="0"/>
    <n v="0"/>
    <n v="0"/>
    <n v="0"/>
    <n v="0"/>
    <n v="0"/>
    <n v="0"/>
    <n v="0"/>
    <n v="0"/>
    <n v="0"/>
    <n v="0"/>
    <n v="0"/>
    <n v="0"/>
    <n v="0"/>
    <n v="0"/>
    <n v="0"/>
    <n v="0"/>
    <n v="0"/>
    <n v="0"/>
    <n v="0"/>
    <s v="N"/>
    <n v="0"/>
    <n v="0"/>
    <n v="0"/>
    <n v="0"/>
    <n v="0"/>
    <n v="0"/>
  </r>
  <r>
    <s v="F"/>
    <x v="2"/>
    <s v="F.10017"/>
    <s v="CAP-OPERATIONAL INFRASTRUCTURE"/>
    <s v="F.10017.10"/>
    <s v="SERVER"/>
    <s v="F.10017.10.12"/>
    <s v="PSE@Work-IT"/>
    <s v="F.10017.10.12.01"/>
    <s v="PSE@Work-IT"/>
    <x v="0"/>
    <n v="1213"/>
    <s v="Jason L Shamp"/>
    <s v="CA"/>
    <s v="REL  SETC  //  INIT"/>
    <x v="0"/>
    <x v="0"/>
    <s v="2CORP80000"/>
    <x v="8"/>
    <s v="3CORP82000"/>
    <x v="39"/>
    <s v="1DRIV43000"/>
    <x v="13"/>
    <s v="2DRIV43300"/>
    <x v="26"/>
    <n v="0"/>
    <n v="1000000"/>
    <n v="1122679.3700000001"/>
    <n v="1025006.704603"/>
    <n v="-25006.704602999962"/>
    <n v="0"/>
    <n v="0"/>
    <n v="0"/>
    <n v="0"/>
    <n v="0"/>
    <n v="0"/>
    <n v="0"/>
    <n v="0"/>
    <n v="0"/>
    <n v="0"/>
    <n v="0"/>
    <n v="0"/>
    <n v="0"/>
    <n v="-25006.704602999962"/>
    <n v="0"/>
    <n v="0"/>
    <s v="N"/>
    <n v="0"/>
    <n v="0"/>
    <n v="0"/>
    <n v="0"/>
    <n v="0"/>
    <n v="0"/>
  </r>
  <r>
    <s v="F"/>
    <x v="2"/>
    <s v="F.10017"/>
    <s v="CAP-OPERATIONAL INFRASTRUCTURE"/>
    <s v="F.10017.10"/>
    <s v="SERVER"/>
    <s v="F.10017.10.13"/>
    <s v="CLOUD INFRASTRUCTURE BUILD"/>
    <s v="F.10017.10.13.01"/>
    <s v="CLOUD INFRASTRUCTURE BUILD"/>
    <x v="0"/>
    <n v="1213"/>
    <s v="Jason L Shamp"/>
    <s v="CA"/>
    <s v="REL  SETC  //  INIT"/>
    <x v="0"/>
    <x v="0"/>
    <s v="2CORP80000"/>
    <x v="8"/>
    <s v="3CORP82000"/>
    <x v="39"/>
    <s v="1DRIV43000"/>
    <x v="13"/>
    <s v="2DRIV43300"/>
    <x v="26"/>
    <n v="0"/>
    <n v="500000"/>
    <n v="4399.9399999999996"/>
    <n v="883915.1491840001"/>
    <n v="-383915.1491840001"/>
    <n v="0"/>
    <n v="0"/>
    <n v="0"/>
    <n v="0"/>
    <n v="0"/>
    <n v="0"/>
    <n v="0"/>
    <n v="0"/>
    <n v="0"/>
    <n v="0"/>
    <n v="0"/>
    <n v="0"/>
    <n v="0"/>
    <n v="-383915.1491840001"/>
    <n v="0"/>
    <n v="0"/>
    <s v="N"/>
    <n v="0"/>
    <n v="0"/>
    <n v="0"/>
    <n v="0"/>
    <n v="0"/>
    <n v="0"/>
  </r>
  <r>
    <s v="F"/>
    <x v="2"/>
    <s v="F.10017"/>
    <s v="CAP-OPERATIONAL INFRASTRUCTURE"/>
    <s v="F.10017.11"/>
    <s v="STORAGE"/>
    <s v="F.10017.11.01"/>
    <s v="Annual Storage/Backup Growth &amp; Refresh"/>
    <s v="F.10017.11.01.01"/>
    <s v="Annual Storage/Bckup Grwth &amp; Refrsh 2016"/>
    <x v="0"/>
    <n v="1213"/>
    <s v="Jason L Shamp"/>
    <s v="CA"/>
    <s v="REL  SETC  //  NOPH"/>
    <x v="0"/>
    <x v="0"/>
    <s v="2CORP80000"/>
    <x v="8"/>
    <s v="3CORP82000"/>
    <x v="39"/>
    <s v="1DRIV43000"/>
    <x v="13"/>
    <s v="2DRIV43000"/>
    <x v="27"/>
    <n v="0"/>
    <n v="0"/>
    <n v="0"/>
    <n v="0"/>
    <n v="0"/>
    <n v="0"/>
    <n v="0"/>
    <n v="0"/>
    <n v="0"/>
    <n v="0"/>
    <n v="0"/>
    <n v="0"/>
    <n v="0"/>
    <n v="0"/>
    <n v="0"/>
    <n v="0"/>
    <n v="0"/>
    <n v="0"/>
    <n v="0"/>
    <n v="0"/>
    <n v="0"/>
    <s v="N"/>
    <n v="0"/>
    <n v="0"/>
    <n v="0"/>
    <n v="0"/>
    <n v="0"/>
    <n v="0"/>
  </r>
  <r>
    <s v="F"/>
    <x v="2"/>
    <s v="F.10017"/>
    <s v="CAP-OPERATIONAL INFRASTRUCTURE"/>
    <s v="F.10017.11"/>
    <s v="STORAGE"/>
    <s v="F.10017.11.01"/>
    <s v="Annual Storage/Backup Growth &amp; Refresh"/>
    <s v="F.10017.11.01.02"/>
    <s v="Annual Strge/Bckup Growth &amp; Refresh"/>
    <x v="0"/>
    <n v="1240"/>
    <s v="Todd W Ogilvie"/>
    <s v="CA"/>
    <s v="REL  SETC  //  INIT"/>
    <x v="0"/>
    <x v="0"/>
    <s v="2CORP80000"/>
    <x v="8"/>
    <s v="3CORP82000"/>
    <x v="39"/>
    <s v="1DRIV43000"/>
    <x v="13"/>
    <s v="2DRIV43300"/>
    <x v="26"/>
    <n v="30100000"/>
    <n v="2078270"/>
    <n v="1122770"/>
    <n v="842027.7"/>
    <n v="1236242.3"/>
    <n v="30100000"/>
    <n v="0"/>
    <n v="30100000"/>
    <n v="30100000"/>
    <n v="0"/>
    <n v="30100000"/>
    <n v="30100000"/>
    <n v="0"/>
    <n v="30100000"/>
    <n v="30100000"/>
    <n v="0"/>
    <n v="30100000"/>
    <n v="0"/>
    <n v="121636242.3"/>
    <n v="0"/>
    <n v="0"/>
    <s v="N"/>
    <n v="0"/>
    <n v="0"/>
    <n v="0"/>
    <n v="0"/>
    <n v="0"/>
    <n v="0"/>
  </r>
  <r>
    <s v="F"/>
    <x v="2"/>
    <s v="F.10017"/>
    <s v="CAP-OPERATIONAL INFRASTRUCTURE"/>
    <s v="F.10017.11"/>
    <s v="STORAGE"/>
    <s v="F.10017.11.02"/>
    <s v="Annual LUNIX AIX Refresh &amp; Growth"/>
    <s v="F.10017.11.02.01"/>
    <s v="Annual LUNIX AIX Refresh &amp; Growth 2016"/>
    <x v="0"/>
    <n v="1213"/>
    <s v="Jason L Shamp"/>
    <s v="CA"/>
    <s v="REL  SETC  //  NOPH"/>
    <x v="0"/>
    <x v="0"/>
    <s v="2CORP80000"/>
    <x v="8"/>
    <s v="3CORP82000"/>
    <x v="39"/>
    <s v="1DRIV43000"/>
    <x v="13"/>
    <s v="2DRIV43000"/>
    <x v="27"/>
    <n v="0"/>
    <n v="0"/>
    <n v="0"/>
    <n v="0"/>
    <n v="0"/>
    <n v="0"/>
    <n v="0"/>
    <n v="0"/>
    <n v="0"/>
    <n v="0"/>
    <n v="0"/>
    <n v="0"/>
    <n v="0"/>
    <n v="0"/>
    <n v="0"/>
    <n v="0"/>
    <n v="0"/>
    <n v="0"/>
    <n v="0"/>
    <n v="0"/>
    <n v="0"/>
    <s v="N"/>
    <n v="0"/>
    <n v="0"/>
    <n v="0"/>
    <n v="0"/>
    <n v="0"/>
    <n v="0"/>
  </r>
  <r>
    <s v="F"/>
    <x v="2"/>
    <s v="F.10017"/>
    <s v="CAP-OPERATIONAL INFRASTRUCTURE"/>
    <s v="F.10017.11"/>
    <s v="STORAGE"/>
    <s v="F.10017.11.02"/>
    <s v="Annual LUNIX AIX Refresh &amp; Growth"/>
    <s v="F.10017.11.02.02"/>
    <s v="Annual LUNIX AIX Refresh &amp; Growth"/>
    <x v="0"/>
    <n v="1240"/>
    <s v="Todd W Ogilvie"/>
    <s v="CA"/>
    <s v="REL  SETC  //  INIT"/>
    <x v="0"/>
    <x v="0"/>
    <s v="2CORP80000"/>
    <x v="8"/>
    <s v="3CORP82000"/>
    <x v="39"/>
    <s v="1DRIV43000"/>
    <x v="13"/>
    <s v="2DRIV43300"/>
    <x v="26"/>
    <n v="0"/>
    <n v="500000"/>
    <n v="499999.5"/>
    <n v="0"/>
    <n v="500000"/>
    <n v="0"/>
    <n v="0"/>
    <n v="0"/>
    <n v="0"/>
    <n v="0"/>
    <n v="0"/>
    <n v="0"/>
    <n v="0"/>
    <n v="0"/>
    <n v="0"/>
    <n v="0"/>
    <n v="0"/>
    <n v="0"/>
    <n v="500000"/>
    <n v="0"/>
    <n v="0"/>
    <s v="N"/>
    <n v="0"/>
    <n v="0"/>
    <n v="0"/>
    <n v="0"/>
    <n v="0"/>
    <n v="0"/>
  </r>
  <r>
    <s v="F"/>
    <x v="2"/>
    <s v="F.10017"/>
    <s v="CAP-OPERATIONAL INFRASTRUCTURE"/>
    <s v="F.10017.12"/>
    <s v="TELECOM"/>
    <s v="F.10017.12.01"/>
    <s v="ANNUAL FIBER REFRESH"/>
    <s v="F.10017.12.01.01"/>
    <s v="Annual Fiber Refresh"/>
    <x v="0"/>
    <n v="1244"/>
    <s v="Brad H Stevenson"/>
    <s v="CA"/>
    <s v="REL  SETC  //  INIT"/>
    <x v="0"/>
    <x v="0"/>
    <s v="2CORP80000"/>
    <x v="8"/>
    <s v="3CORP82000"/>
    <x v="39"/>
    <s v="1DRIV43000"/>
    <x v="13"/>
    <s v="2DRIV43300"/>
    <x v="26"/>
    <n v="0"/>
    <n v="525000"/>
    <n v="435225.52"/>
    <n v="450874.35699999984"/>
    <n v="74125.643000000156"/>
    <n v="0"/>
    <n v="0"/>
    <n v="0"/>
    <n v="0"/>
    <n v="0"/>
    <n v="0"/>
    <n v="0"/>
    <n v="0"/>
    <n v="0"/>
    <n v="0"/>
    <n v="0"/>
    <n v="0"/>
    <n v="0"/>
    <n v="74125.643000000156"/>
    <n v="0"/>
    <n v="0"/>
    <s v="N"/>
    <n v="0"/>
    <n v="0"/>
    <n v="0"/>
    <n v="0"/>
    <n v="0"/>
    <n v="0"/>
  </r>
  <r>
    <s v="F"/>
    <x v="2"/>
    <s v="F.10017"/>
    <s v="CAP-OPERATIONAL INFRASTRUCTURE"/>
    <s v="F.10017.12"/>
    <s v="TELECOM"/>
    <s v="F.10017.12.02"/>
    <s v="ANNUAL FIBER SMALL PROJECTS"/>
    <s v="F.10017.12.02.01"/>
    <s v="Annual Fiber Small Projects 2016"/>
    <x v="0"/>
    <n v="1215"/>
    <s v="Jason R Weber"/>
    <s v="CA"/>
    <s v="REL  SETC  //  NOPH"/>
    <x v="0"/>
    <x v="0"/>
    <s v="2CORP80000"/>
    <x v="8"/>
    <s v="3CORP82000"/>
    <x v="39"/>
    <s v="1DRIV43000"/>
    <x v="13"/>
    <s v="2DRIV43300"/>
    <x v="26"/>
    <n v="0"/>
    <n v="0"/>
    <n v="361306.56"/>
    <n v="-12516.54"/>
    <n v="12516.54"/>
    <n v="0"/>
    <n v="0"/>
    <n v="0"/>
    <n v="0"/>
    <n v="0"/>
    <n v="0"/>
    <n v="0"/>
    <n v="0"/>
    <n v="0"/>
    <n v="0"/>
    <n v="0"/>
    <n v="0"/>
    <n v="0"/>
    <n v="12516.54"/>
    <n v="0"/>
    <n v="0"/>
    <s v="N"/>
    <n v="0"/>
    <n v="0"/>
    <n v="0"/>
    <n v="0"/>
    <n v="0"/>
    <n v="0"/>
  </r>
  <r>
    <s v="F"/>
    <x v="2"/>
    <s v="F.10017"/>
    <s v="CAP-OPERATIONAL INFRASTRUCTURE"/>
    <s v="F.10017.12"/>
    <s v="TELECOM"/>
    <s v="F.10017.12.03"/>
    <s v="ANNUAL MICROWAVE RADIO REFRESH"/>
    <s v="F.10017.12.03.01"/>
    <s v="Annual Microwave Radio Refresh"/>
    <x v="0"/>
    <n v="1244"/>
    <s v="Brad H Stevenson"/>
    <s v="CA"/>
    <s v="REL  SETC  //  INIT"/>
    <x v="0"/>
    <x v="0"/>
    <s v="2CORP80000"/>
    <x v="8"/>
    <s v="3CORP82000"/>
    <x v="39"/>
    <s v="1DRIV43000"/>
    <x v="13"/>
    <s v="2DRIV43300"/>
    <x v="26"/>
    <n v="0"/>
    <n v="375000"/>
    <n v="319693.53999999998"/>
    <n v="315945.17070000008"/>
    <n v="59054.829299999925"/>
    <n v="0"/>
    <n v="0"/>
    <n v="0"/>
    <n v="0"/>
    <n v="0"/>
    <n v="0"/>
    <n v="0"/>
    <n v="0"/>
    <n v="0"/>
    <n v="0"/>
    <n v="0"/>
    <n v="0"/>
    <n v="0"/>
    <n v="59054.829299999925"/>
    <n v="0"/>
    <n v="0"/>
    <s v="N"/>
    <n v="0"/>
    <n v="0"/>
    <n v="0"/>
    <n v="0"/>
    <n v="0"/>
    <n v="0"/>
  </r>
  <r>
    <s v="F"/>
    <x v="2"/>
    <s v="F.10017"/>
    <s v="CAP-OPERATIONAL INFRASTRUCTURE"/>
    <s v="F.10017.12"/>
    <s v="TELECOM"/>
    <s v="F.10017.12.04"/>
    <s v="ANNUAL RADIO CAPACITY AND GROWTH"/>
    <s v="F.10017.12.04.01"/>
    <s v="Annual Radio Capacity and Growth 2016"/>
    <x v="0"/>
    <n v="1215"/>
    <s v="Jason R Weber"/>
    <s v="CA"/>
    <s v="REL  SETC  //  NOPH"/>
    <x v="0"/>
    <x v="0"/>
    <s v="2CORP80000"/>
    <x v="8"/>
    <s v="3CORP82000"/>
    <x v="39"/>
    <s v="1DRIV43000"/>
    <x v="13"/>
    <s v="2DRIV43300"/>
    <x v="26"/>
    <n v="0"/>
    <n v="0"/>
    <n v="5279.07"/>
    <n v="15330.315287499998"/>
    <n v="-15330.315287499998"/>
    <n v="0"/>
    <n v="0"/>
    <n v="0"/>
    <n v="0"/>
    <n v="0"/>
    <n v="0"/>
    <n v="0"/>
    <n v="0"/>
    <n v="0"/>
    <n v="0"/>
    <n v="0"/>
    <n v="0"/>
    <n v="0"/>
    <n v="-15330.315287499998"/>
    <n v="0"/>
    <n v="0"/>
    <s v="N"/>
    <n v="0"/>
    <n v="0"/>
    <n v="0"/>
    <n v="0"/>
    <n v="0"/>
    <n v="0"/>
  </r>
  <r>
    <s v="F"/>
    <x v="2"/>
    <s v="F.10017"/>
    <s v="CAP-OPERATIONAL INFRASTRUCTURE"/>
    <s v="F.10017.12"/>
    <s v="TELECOM"/>
    <s v="F.10017.12.05"/>
    <s v="ANNUAL RADIO REFRESH"/>
    <s v="F.10017.12.05.01"/>
    <s v="Annual Radio Refresh"/>
    <x v="0"/>
    <n v="1244"/>
    <s v="Brad H Stevenson"/>
    <s v="CA"/>
    <s v="REL  SETC  //  INIT"/>
    <x v="0"/>
    <x v="0"/>
    <s v="2CORP80000"/>
    <x v="8"/>
    <s v="3CORP82000"/>
    <x v="39"/>
    <s v="1DRIV43000"/>
    <x v="13"/>
    <s v="2DRIV43300"/>
    <x v="26"/>
    <n v="0"/>
    <n v="325000"/>
    <n v="225989.21"/>
    <n v="225573.94079999998"/>
    <n v="99426.059200000018"/>
    <n v="0"/>
    <n v="0"/>
    <n v="0"/>
    <n v="0"/>
    <n v="0"/>
    <n v="0"/>
    <n v="0"/>
    <n v="0"/>
    <n v="0"/>
    <n v="0"/>
    <n v="0"/>
    <n v="0"/>
    <n v="0"/>
    <n v="99426.059200000018"/>
    <n v="0"/>
    <n v="0"/>
    <s v="N"/>
    <n v="0"/>
    <n v="0"/>
    <n v="0"/>
    <n v="0"/>
    <n v="0"/>
    <n v="0"/>
  </r>
  <r>
    <s v="F"/>
    <x v="2"/>
    <s v="F.10017"/>
    <s v="CAP-OPERATIONAL INFRASTRUCTURE"/>
    <s v="F.10017.12"/>
    <s v="TELECOM"/>
    <s v="F.10017.12.06"/>
    <s v="ANNUAL TELECOM EQUIPMENT GROWTH"/>
    <s v="F.10017.12.06.01"/>
    <s v="Annual Telecom Equipment Growth 2016"/>
    <x v="0"/>
    <n v="1215"/>
    <s v="Jason R Weber"/>
    <s v="CA"/>
    <s v="REL  SETC  //  NOPH"/>
    <x v="0"/>
    <x v="0"/>
    <s v="2CORP80000"/>
    <x v="8"/>
    <s v="3CORP82000"/>
    <x v="39"/>
    <s v="1DRIV43000"/>
    <x v="13"/>
    <s v="2DRIV43300"/>
    <x v="26"/>
    <n v="0"/>
    <n v="0"/>
    <n v="41747.71"/>
    <n v="50475.63"/>
    <n v="-50475.63"/>
    <n v="0"/>
    <n v="0"/>
    <n v="0"/>
    <n v="0"/>
    <n v="0"/>
    <n v="0"/>
    <n v="0"/>
    <n v="0"/>
    <n v="0"/>
    <n v="0"/>
    <n v="0"/>
    <n v="0"/>
    <n v="0"/>
    <n v="-50475.63"/>
    <n v="0"/>
    <n v="0"/>
    <s v="N"/>
    <n v="0"/>
    <n v="0"/>
    <n v="0"/>
    <n v="0"/>
    <n v="0"/>
    <n v="0"/>
  </r>
  <r>
    <s v="F"/>
    <x v="2"/>
    <s v="F.10017"/>
    <s v="CAP-OPERATIONAL INFRASTRUCTURE"/>
    <s v="F.10017.12"/>
    <s v="TELECOM"/>
    <s v="F.10017.12.06"/>
    <s v="ANNUAL TELECOM EQUIPMENT GROWTH"/>
    <s v="F.10017.12.06.02"/>
    <s v="Annual Telecom Equipment Growth"/>
    <x v="0"/>
    <n v="1215"/>
    <s v="Jason R Weber"/>
    <s v="CA"/>
    <s v="REL  SETC  //  INIT"/>
    <x v="0"/>
    <x v="0"/>
    <s v="2CORP80000"/>
    <x v="8"/>
    <s v="3CORP82000"/>
    <x v="39"/>
    <s v="1DRIV43000"/>
    <x v="13"/>
    <s v="2DRIV43300"/>
    <x v="26"/>
    <n v="0"/>
    <n v="155000"/>
    <n v="132390.32999999999"/>
    <n v="69031.850000000006"/>
    <n v="85968.15"/>
    <n v="0"/>
    <n v="0"/>
    <n v="0"/>
    <n v="0"/>
    <n v="0"/>
    <n v="0"/>
    <n v="0"/>
    <n v="0"/>
    <n v="0"/>
    <n v="0"/>
    <n v="0"/>
    <n v="0"/>
    <n v="0"/>
    <n v="85968.15"/>
    <n v="0"/>
    <n v="0"/>
    <s v="N"/>
    <n v="0"/>
    <n v="0"/>
    <n v="0"/>
    <n v="0"/>
    <n v="0"/>
    <n v="0"/>
  </r>
  <r>
    <s v="F"/>
    <x v="2"/>
    <s v="F.10017"/>
    <s v="CAP-OPERATIONAL INFRASTRUCTURE"/>
    <s v="F.10017.12"/>
    <s v="TELECOM"/>
    <s v="F.10017.12.08"/>
    <s v="ANNUAL TELECOM NETWORK REFRESH &amp; GROWTH"/>
    <s v="F.10017.12.08.01"/>
    <s v="Annual Telecom Network Refrsh&amp;Grwth 2016"/>
    <x v="0"/>
    <n v="1215"/>
    <s v="Jason R Weber"/>
    <s v="CA"/>
    <s v="REL  SETC  //  NOPH"/>
    <x v="0"/>
    <x v="0"/>
    <s v="2CORP80000"/>
    <x v="8"/>
    <s v="3CORP82000"/>
    <x v="39"/>
    <s v="1DRIV43000"/>
    <x v="13"/>
    <s v="2DRIV43300"/>
    <x v="26"/>
    <n v="0"/>
    <n v="0"/>
    <n v="30698.62"/>
    <n v="104395.07170750003"/>
    <n v="-104395.07170750003"/>
    <n v="0"/>
    <n v="0"/>
    <n v="0"/>
    <n v="0"/>
    <n v="0"/>
    <n v="0"/>
    <n v="0"/>
    <n v="0"/>
    <n v="0"/>
    <n v="0"/>
    <n v="0"/>
    <n v="0"/>
    <n v="0"/>
    <n v="-104395.07170750003"/>
    <n v="0"/>
    <n v="0"/>
    <s v="N"/>
    <n v="0"/>
    <n v="0"/>
    <n v="0"/>
    <n v="0"/>
    <n v="0"/>
    <n v="0"/>
  </r>
  <r>
    <s v="F"/>
    <x v="2"/>
    <s v="F.10017"/>
    <s v="CAP-OPERATIONAL INFRASTRUCTURE"/>
    <s v="F.10017.12"/>
    <s v="TELECOM"/>
    <s v="F.10017.12.08"/>
    <s v="ANNUAL TELECOM NETWORK REFRESH &amp; GROWTH"/>
    <s v="F.10017.12.08.02"/>
    <s v="Annual Telecom Network Refrsh&amp;Grwth"/>
    <x v="0"/>
    <n v="1244"/>
    <s v="Brad H Stevenson"/>
    <s v="CA"/>
    <s v="REL  SETC  //  INIT"/>
    <x v="0"/>
    <x v="0"/>
    <s v="2CORP80000"/>
    <x v="8"/>
    <s v="3CORP82000"/>
    <x v="39"/>
    <s v="1DRIV43000"/>
    <x v="13"/>
    <s v="2DRIV43300"/>
    <x v="26"/>
    <n v="0"/>
    <n v="300000"/>
    <n v="255320.79"/>
    <n v="133965.24500000002"/>
    <n v="166034.75499999998"/>
    <n v="0"/>
    <n v="0"/>
    <n v="0"/>
    <n v="0"/>
    <n v="0"/>
    <n v="0"/>
    <n v="0"/>
    <n v="0"/>
    <n v="0"/>
    <n v="0"/>
    <n v="0"/>
    <n v="0"/>
    <n v="0"/>
    <n v="166034.75499999998"/>
    <n v="0"/>
    <n v="0"/>
    <s v="N"/>
    <n v="0"/>
    <n v="0"/>
    <n v="0"/>
    <n v="0"/>
    <n v="0"/>
    <n v="0"/>
  </r>
  <r>
    <s v="F"/>
    <x v="2"/>
    <s v="F.10017"/>
    <s v="CAP-OPERATIONAL INFRASTRUCTURE"/>
    <s v="F.10017.12"/>
    <s v="TELECOM"/>
    <s v="F.10017.12.09"/>
    <s v="ANNUAL TEST EQUIPMENT REFRESH"/>
    <s v="F.10017.12.09.01"/>
    <s v="Annual Test Equipment Refresh 2016"/>
    <x v="0"/>
    <n v="1215"/>
    <s v="Jason R Weber"/>
    <s v="CA"/>
    <s v="REL  SETC  //  NOPH"/>
    <x v="0"/>
    <x v="0"/>
    <s v="2CORP80000"/>
    <x v="8"/>
    <s v="3CORP82000"/>
    <x v="39"/>
    <s v="1DRIV43000"/>
    <x v="13"/>
    <s v="2DRIV43300"/>
    <x v="26"/>
    <n v="0"/>
    <n v="0"/>
    <n v="22116.93"/>
    <n v="34093.229999999996"/>
    <n v="-34093.229999999996"/>
    <n v="0"/>
    <n v="0"/>
    <n v="0"/>
    <n v="0"/>
    <n v="0"/>
    <n v="0"/>
    <n v="0"/>
    <n v="0"/>
    <n v="0"/>
    <n v="0"/>
    <n v="0"/>
    <n v="0"/>
    <n v="0"/>
    <n v="-34093.229999999996"/>
    <n v="0"/>
    <n v="0"/>
    <s v="N"/>
    <n v="0"/>
    <n v="0"/>
    <n v="0"/>
    <n v="0"/>
    <n v="0"/>
    <n v="0"/>
  </r>
  <r>
    <s v="F"/>
    <x v="2"/>
    <s v="F.10017"/>
    <s v="CAP-OPERATIONAL INFRASTRUCTURE"/>
    <s v="F.10017.12"/>
    <s v="TELECOM"/>
    <s v="F.10017.12.09"/>
    <s v="ANNUAL TEST EQUIPMENT REFRESH"/>
    <s v="F.10017.12.09.02"/>
    <s v="Annual Test Equipment Refresh"/>
    <x v="0"/>
    <n v="1215"/>
    <s v="Jason R Weber"/>
    <s v="CA"/>
    <s v="REL  SETC  //  INIT"/>
    <x v="0"/>
    <x v="0"/>
    <s v="2CORP80000"/>
    <x v="8"/>
    <s v="3CORP82000"/>
    <x v="39"/>
    <s v="1DRIV43000"/>
    <x v="13"/>
    <s v="2DRIV43300"/>
    <x v="26"/>
    <n v="0"/>
    <n v="100000"/>
    <n v="85293.46"/>
    <n v="51141.2"/>
    <n v="48858.8"/>
    <n v="0"/>
    <n v="0"/>
    <n v="0"/>
    <n v="0"/>
    <n v="0"/>
    <n v="0"/>
    <n v="0"/>
    <n v="0"/>
    <n v="0"/>
    <n v="0"/>
    <n v="0"/>
    <n v="0"/>
    <n v="0"/>
    <n v="48858.8"/>
    <n v="0"/>
    <n v="0"/>
    <s v="N"/>
    <n v="0"/>
    <n v="0"/>
    <n v="0"/>
    <n v="0"/>
    <n v="0"/>
    <n v="0"/>
  </r>
  <r>
    <s v="F"/>
    <x v="2"/>
    <s v="F.10017"/>
    <s v="CAP-OPERATIONAL INFRASTRUCTURE"/>
    <s v="F.10017.12"/>
    <s v="TELECOM"/>
    <s v="F.10017.12.10"/>
    <s v="BALDI TO WHITE RIVER MW UPGRADE"/>
    <s v="F.10017.12.10.01"/>
    <s v="BALDI TO WHITE RIVER MW UPGRADE"/>
    <x v="0"/>
    <n v="1215"/>
    <s v="Jason R Weber"/>
    <s v="CA"/>
    <s v="REL  SETC  //  EXEC"/>
    <x v="0"/>
    <x v="0"/>
    <s v="2CORP80000"/>
    <x v="8"/>
    <s v="3CORP82000"/>
    <x v="39"/>
    <s v="1DRIV43000"/>
    <x v="13"/>
    <s v="2DRIV43300"/>
    <x v="26"/>
    <n v="0"/>
    <n v="0"/>
    <n v="143.18"/>
    <n v="260.46000000000004"/>
    <n v="-260.46000000000004"/>
    <n v="0"/>
    <n v="0"/>
    <n v="0"/>
    <n v="0"/>
    <n v="0"/>
    <n v="0"/>
    <n v="0"/>
    <n v="0"/>
    <n v="0"/>
    <n v="0"/>
    <n v="0"/>
    <n v="0"/>
    <n v="0"/>
    <n v="-260.46000000000004"/>
    <n v="0"/>
    <n v="0"/>
    <s v="N"/>
    <n v="0"/>
    <n v="0"/>
    <n v="0"/>
    <n v="0"/>
    <n v="0"/>
    <n v="0"/>
  </r>
  <r>
    <s v="F"/>
    <x v="2"/>
    <s v="F.10017"/>
    <s v="CAP-OPERATIONAL INFRASTRUCTURE"/>
    <s v="F.10017.12"/>
    <s v="TELECOM"/>
    <s v="F.10017.12.11"/>
    <s v="CHANNEL BANK GROWTH AND REFRESH"/>
    <s v="F.10017.12.11.01"/>
    <s v="CHANNEL BANK GROWTH AND REFRESH"/>
    <x v="0"/>
    <n v="1244"/>
    <s v="Brad H Stevenson"/>
    <s v="CA"/>
    <s v="REL  SETC  //  INIT"/>
    <x v="0"/>
    <x v="0"/>
    <s v="2CORP80000"/>
    <x v="8"/>
    <s v="3CORP82000"/>
    <x v="39"/>
    <s v="1DRIV43000"/>
    <x v="13"/>
    <s v="2DRIV43300"/>
    <x v="26"/>
    <n v="0"/>
    <n v="400000"/>
    <n v="393620.51"/>
    <n v="389575.86785000004"/>
    <n v="10424.132149999961"/>
    <n v="0"/>
    <n v="0"/>
    <n v="0"/>
    <n v="0"/>
    <n v="0"/>
    <n v="0"/>
    <n v="0"/>
    <n v="0"/>
    <n v="0"/>
    <n v="0"/>
    <n v="0"/>
    <n v="0"/>
    <n v="0"/>
    <n v="10424.132149999961"/>
    <n v="0"/>
    <n v="0"/>
    <s v="N"/>
    <n v="0"/>
    <n v="0"/>
    <n v="0"/>
    <n v="0"/>
    <n v="0"/>
    <n v="0"/>
  </r>
  <r>
    <s v="F"/>
    <x v="2"/>
    <s v="F.10017"/>
    <s v="CAP-OPERATIONAL INFRASTRUCTURE"/>
    <s v="F.10017.12"/>
    <s v="TELECOM"/>
    <s v="F.10017.12.12"/>
    <s v="CISCO UPGRADE"/>
    <s v="F.10017.12.12.01"/>
    <s v="CISCO UPGRADE"/>
    <x v="0"/>
    <n v="1210"/>
    <s v="Gerald (Jerry) E VanCorbach"/>
    <s v="CA"/>
    <s v="REL  SETC  //  EXEC"/>
    <x v="0"/>
    <x v="0"/>
    <s v="2CORP80000"/>
    <x v="8"/>
    <s v="3CORP82000"/>
    <x v="39"/>
    <s v="1DRIV43000"/>
    <x v="13"/>
    <s v="2DRIV43300"/>
    <x v="26"/>
    <n v="0"/>
    <n v="0"/>
    <n v="0"/>
    <n v="0"/>
    <n v="0"/>
    <n v="0"/>
    <n v="0"/>
    <n v="0"/>
    <n v="0"/>
    <n v="0"/>
    <n v="0"/>
    <n v="0"/>
    <n v="0"/>
    <n v="0"/>
    <n v="0"/>
    <n v="0"/>
    <n v="0"/>
    <n v="0"/>
    <n v="0"/>
    <n v="0"/>
    <n v="0"/>
    <s v="N"/>
    <n v="0"/>
    <n v="0"/>
    <n v="0"/>
    <n v="0"/>
    <n v="0"/>
    <n v="0"/>
  </r>
  <r>
    <s v="F"/>
    <x v="2"/>
    <s v="F.10017"/>
    <s v="CAP-OPERATIONAL INFRASTRUCTURE"/>
    <s v="F.10017.12"/>
    <s v="TELECOM"/>
    <s v="F.10017.12.13"/>
    <s v="Zetron Data Base"/>
    <s v="F.10017.12.13.01"/>
    <s v="ZETRON DATA BASE"/>
    <x v="0"/>
    <n v="1215"/>
    <s v="Jason R Weber"/>
    <s v="CA"/>
    <s v="REL  SETC  //  EXEC"/>
    <x v="0"/>
    <x v="0"/>
    <s v="2CORP80000"/>
    <x v="8"/>
    <s v="3CORP82000"/>
    <x v="39"/>
    <s v="1DRIV43000"/>
    <x v="13"/>
    <s v="2DRIV43300"/>
    <x v="26"/>
    <n v="0"/>
    <n v="0"/>
    <n v="1843.27"/>
    <n v="1901.91"/>
    <n v="-1901.91"/>
    <n v="0"/>
    <n v="0"/>
    <n v="0"/>
    <n v="0"/>
    <n v="0"/>
    <n v="0"/>
    <n v="0"/>
    <n v="0"/>
    <n v="0"/>
    <n v="0"/>
    <n v="0"/>
    <n v="0"/>
    <n v="0"/>
    <n v="-1901.91"/>
    <n v="0"/>
    <n v="0"/>
    <s v="N"/>
    <n v="0"/>
    <n v="0"/>
    <n v="0"/>
    <n v="0"/>
    <n v="0"/>
    <n v="0"/>
  </r>
  <r>
    <s v="F"/>
    <x v="2"/>
    <s v="F.10017"/>
    <s v="CAP-OPERATIONAL INFRASTRUCTURE"/>
    <s v="F.10017.12"/>
    <s v="TELECOM"/>
    <s v="F.10017.12.14"/>
    <s v="FIBER NETWORK UPGRADE"/>
    <s v="F.10017.12.14.01"/>
    <s v="FIBER NETWORK UPGRADE"/>
    <x v="0"/>
    <n v="1215"/>
    <s v="Jason R Weber"/>
    <s v="CA"/>
    <s v="REL  SETC  //  EXEC"/>
    <x v="0"/>
    <x v="0"/>
    <s v="2CORP80000"/>
    <x v="8"/>
    <s v="3CORP82000"/>
    <x v="39"/>
    <s v="1DRIV43000"/>
    <x v="13"/>
    <s v="2DRIV43300"/>
    <x v="26"/>
    <n v="0"/>
    <n v="0"/>
    <n v="3304.6"/>
    <n v="6364.0404624999974"/>
    <n v="-6364.0404624999974"/>
    <n v="0"/>
    <n v="0"/>
    <n v="0"/>
    <n v="0"/>
    <n v="0"/>
    <n v="0"/>
    <n v="0"/>
    <n v="0"/>
    <n v="0"/>
    <n v="0"/>
    <n v="0"/>
    <n v="0"/>
    <n v="0"/>
    <n v="-6364.0404624999974"/>
    <n v="0"/>
    <n v="0"/>
    <s v="N"/>
    <n v="0"/>
    <n v="0"/>
    <n v="0"/>
    <n v="0"/>
    <n v="0"/>
    <n v="0"/>
  </r>
  <r>
    <s v="F"/>
    <x v="2"/>
    <s v="F.10017"/>
    <s v="CAP-OPERATIONAL INFRASTRUCTURE"/>
    <s v="F.10017.12"/>
    <s v="TELECOM"/>
    <s v="F.10017.12.15"/>
    <s v="GAS CIRCUIT RELIABILITY ENHANCEMENT"/>
    <s v="F.10017.12.15.01"/>
    <s v="GAS CIRCUIT RELIABILITY ENHANCEMENT"/>
    <x v="0"/>
    <n v="1215"/>
    <s v="Jason R Weber"/>
    <s v="CA"/>
    <s v="REL  SETC  //  EXEC"/>
    <x v="0"/>
    <x v="0"/>
    <s v="2CORP80000"/>
    <x v="8"/>
    <s v="3CORP82000"/>
    <x v="39"/>
    <s v="1DRIV43000"/>
    <x v="13"/>
    <s v="2DRIV43300"/>
    <x v="26"/>
    <n v="0"/>
    <n v="0"/>
    <n v="9277.9699999999993"/>
    <n v="11204.26"/>
    <n v="-11204.26"/>
    <n v="0"/>
    <n v="0"/>
    <n v="0"/>
    <n v="0"/>
    <n v="0"/>
    <n v="0"/>
    <n v="0"/>
    <n v="0"/>
    <n v="0"/>
    <n v="0"/>
    <n v="0"/>
    <n v="0"/>
    <n v="0"/>
    <n v="-11204.26"/>
    <n v="0"/>
    <n v="0"/>
    <s v="N"/>
    <n v="0"/>
    <n v="0"/>
    <n v="0"/>
    <n v="0"/>
    <n v="0"/>
    <n v="0"/>
  </r>
  <r>
    <s v="F"/>
    <x v="2"/>
    <s v="F.10017"/>
    <s v="CAP-OPERATIONAL INFRASTRUCTURE"/>
    <s v="F.10017.12"/>
    <s v="TELECOM"/>
    <s v="F.10017.12.16"/>
    <s v="Appilcations"/>
    <s v="F.10017.12.16.01"/>
    <s v="APPLICATIONS"/>
    <x v="0"/>
    <n v="1213"/>
    <s v="Jason L Shamp"/>
    <s v="CA"/>
    <s v="REL  SETC  //  CLOS"/>
    <x v="0"/>
    <x v="0"/>
    <s v="2CORP80000"/>
    <x v="8"/>
    <s v="3CORP82000"/>
    <x v="39"/>
    <s v="1DRIV43000"/>
    <x v="13"/>
    <s v="2DRIV43300"/>
    <x v="26"/>
    <n v="0"/>
    <n v="0"/>
    <n v="-23992.14"/>
    <n v="-23992.14"/>
    <n v="23992.14"/>
    <n v="0"/>
    <n v="0"/>
    <n v="0"/>
    <n v="0"/>
    <n v="0"/>
    <n v="0"/>
    <n v="0"/>
    <n v="0"/>
    <n v="0"/>
    <n v="0"/>
    <n v="0"/>
    <n v="0"/>
    <n v="0"/>
    <n v="23992.14"/>
    <n v="0"/>
    <n v="0"/>
    <s v="N"/>
    <n v="0"/>
    <n v="0"/>
    <n v="0"/>
    <n v="0"/>
    <n v="0"/>
    <n v="0"/>
  </r>
  <r>
    <s v="F"/>
    <x v="2"/>
    <s v="F.10017"/>
    <s v="CAP-OPERATIONAL INFRASTRUCTURE"/>
    <s v="F.10017.12"/>
    <s v="TELECOM"/>
    <s v="F.10017.12.17"/>
    <s v="Bellevue Tower MAS"/>
    <s v="F.10017.12.17.01"/>
    <s v="Bellevue Tower MAS"/>
    <x v="0"/>
    <n v="1215"/>
    <s v="Jason R Weber"/>
    <s v="CA"/>
    <s v="REL  SETC  //  EXEC"/>
    <x v="0"/>
    <x v="0"/>
    <s v="2CORP80000"/>
    <x v="8"/>
    <s v="3CORP82000"/>
    <x v="39"/>
    <s v="1DRIV43000"/>
    <x v="13"/>
    <s v="2DRIV43300"/>
    <x v="26"/>
    <n v="0"/>
    <n v="40000"/>
    <n v="37776.35"/>
    <n v="65453.755799999984"/>
    <n v="-25453.755799999984"/>
    <n v="0"/>
    <n v="0"/>
    <n v="0"/>
    <n v="0"/>
    <n v="0"/>
    <n v="0"/>
    <n v="0"/>
    <n v="0"/>
    <n v="0"/>
    <n v="0"/>
    <n v="0"/>
    <n v="0"/>
    <n v="0"/>
    <n v="-25453.755799999984"/>
    <n v="0"/>
    <n v="0"/>
    <s v="N"/>
    <n v="0"/>
    <n v="0"/>
    <n v="0"/>
    <n v="0"/>
    <n v="0"/>
    <n v="0"/>
  </r>
  <r>
    <s v="F"/>
    <x v="2"/>
    <s v="F.10017"/>
    <s v="CAP-OPERATIONAL INFRASTRUCTURE"/>
    <s v="F.10017.12"/>
    <s v="TELECOM"/>
    <s v="F.10017.12.19"/>
    <s v="RADIO UPGRADE"/>
    <s v="F.10017.12.19.02"/>
    <s v="RADIO UPGRADE"/>
    <x v="0"/>
    <n v="1215"/>
    <s v="Jason R Weber"/>
    <s v="CA"/>
    <s v="REL  SETC  //  EXEC"/>
    <x v="0"/>
    <x v="0"/>
    <s v="2CORP80000"/>
    <x v="8"/>
    <s v="3CORP82000"/>
    <x v="39"/>
    <s v="1DRIV43000"/>
    <x v="13"/>
    <s v="2DRIV43300"/>
    <x v="26"/>
    <n v="0"/>
    <n v="0"/>
    <n v="13666.4"/>
    <n v="14461.025050000004"/>
    <n v="-14461.025050000004"/>
    <n v="0"/>
    <n v="0"/>
    <n v="0"/>
    <n v="0"/>
    <n v="0"/>
    <n v="0"/>
    <n v="0"/>
    <n v="0"/>
    <n v="0"/>
    <n v="0"/>
    <n v="0"/>
    <n v="0"/>
    <n v="0"/>
    <n v="-14461.025050000004"/>
    <n v="0"/>
    <n v="0"/>
    <s v="N"/>
    <n v="0"/>
    <n v="0"/>
    <n v="0"/>
    <n v="0"/>
    <n v="0"/>
    <n v="0"/>
  </r>
  <r>
    <s v="F"/>
    <x v="2"/>
    <s v="F.10017"/>
    <s v="CAP-OPERATIONAL INFRASTRUCTURE"/>
    <s v="F.10017.12"/>
    <s v="TELECOM"/>
    <s v="F.10017.12.20"/>
    <s v="RTU UPGRADE"/>
    <s v="F.10017.12.20.01"/>
    <s v="RTU UPGRADE"/>
    <x v="0"/>
    <n v="1215"/>
    <s v="Jason R Weber"/>
    <s v="CA"/>
    <s v="REL  SETC  //  EXEC"/>
    <x v="0"/>
    <x v="0"/>
    <s v="2CORP80000"/>
    <x v="8"/>
    <s v="3CORP82000"/>
    <x v="39"/>
    <s v="1DRIV43000"/>
    <x v="13"/>
    <s v="2DRIV43300"/>
    <x v="26"/>
    <n v="0"/>
    <n v="0"/>
    <n v="-7085.05"/>
    <n v="-6677.97"/>
    <n v="6677.97"/>
    <n v="0"/>
    <n v="0"/>
    <n v="0"/>
    <n v="0"/>
    <n v="0"/>
    <n v="0"/>
    <n v="0"/>
    <n v="0"/>
    <n v="0"/>
    <n v="0"/>
    <n v="0"/>
    <n v="0"/>
    <n v="0"/>
    <n v="6677.97"/>
    <n v="0"/>
    <n v="0"/>
    <s v="N"/>
    <n v="0"/>
    <n v="0"/>
    <n v="0"/>
    <n v="0"/>
    <n v="0"/>
    <n v="0"/>
  </r>
  <r>
    <s v="F"/>
    <x v="2"/>
    <s v="F.10017"/>
    <s v="CAP-OPERATIONAL INFRASTRUCTURE"/>
    <s v="F.10017.12"/>
    <s v="TELECOM"/>
    <s v="F.10017.12.21"/>
    <s v="Goldendale Microwave"/>
    <s v="F.10017.12.21.01"/>
    <s v="Goldendale Microwave"/>
    <x v="0"/>
    <n v="1215"/>
    <s v="Jason R Weber"/>
    <s v="CA"/>
    <s v="REL  SETC  //  NOPH"/>
    <x v="0"/>
    <x v="0"/>
    <s v="2CORP80000"/>
    <x v="8"/>
    <s v="3CORP89000"/>
    <x v="35"/>
    <s v="1DRIV43000"/>
    <x v="13"/>
    <s v="2DRIV43300"/>
    <x v="26"/>
    <n v="0"/>
    <n v="200000"/>
    <n v="214973.15"/>
    <n v="190103.46470349998"/>
    <n v="9896.5352965000202"/>
    <n v="0"/>
    <n v="0"/>
    <n v="0"/>
    <n v="0"/>
    <n v="0"/>
    <n v="0"/>
    <n v="0"/>
    <n v="0"/>
    <n v="0"/>
    <n v="0"/>
    <n v="0"/>
    <n v="0"/>
    <n v="0"/>
    <n v="9896.5352965000202"/>
    <n v="0"/>
    <n v="0"/>
    <s v="N"/>
    <n v="0"/>
    <n v="0"/>
    <n v="0"/>
    <n v="0"/>
    <n v="0"/>
    <n v="0"/>
  </r>
  <r>
    <s v="F"/>
    <x v="2"/>
    <s v="F.10017"/>
    <s v="CAP-OPERATIONAL INFRASTRUCTURE"/>
    <s v="F.10017.12"/>
    <s v="TELECOM"/>
    <s v="F.10017.12.22"/>
    <s v="Annual Network Refresh"/>
    <s v="F.10017.12.22.01"/>
    <s v="Annual Network Refresh 2016"/>
    <x v="0"/>
    <n v="1210"/>
    <s v="Gerald (Jerry) E VanCorbach"/>
    <s v="CA"/>
    <s v="REL  SETC  //  INIT"/>
    <x v="0"/>
    <x v="0"/>
    <s v="2CORP80000"/>
    <x v="8"/>
    <s v="3CORP82000"/>
    <x v="39"/>
    <s v="1DRIV43000"/>
    <x v="13"/>
    <s v="2DRIV43300"/>
    <x v="26"/>
    <n v="0"/>
    <n v="0"/>
    <n v="704.65"/>
    <n v="704.65"/>
    <n v="-704.65"/>
    <n v="0"/>
    <n v="0"/>
    <n v="0"/>
    <n v="0"/>
    <n v="0"/>
    <n v="0"/>
    <n v="0"/>
    <n v="0"/>
    <n v="0"/>
    <n v="0"/>
    <n v="0"/>
    <n v="0"/>
    <n v="0"/>
    <n v="-704.65"/>
    <n v="0"/>
    <n v="0"/>
    <s v="N"/>
    <n v="0"/>
    <n v="0"/>
    <n v="0"/>
    <n v="0"/>
    <n v="0"/>
    <n v="0"/>
  </r>
  <r>
    <s v="F"/>
    <x v="2"/>
    <s v="F.10017"/>
    <s v="CAP-OPERATIONAL INFRASTRUCTURE"/>
    <s v="F.10017.12"/>
    <s v="TELECOM"/>
    <s v="F.10017.12.22"/>
    <s v="Annual Network Refresh"/>
    <s v="F.10017.12.22.02"/>
    <s v="Annual Network Refresh"/>
    <x v="0"/>
    <n v="1236"/>
    <s v="William L Mendenhall"/>
    <s v="CA"/>
    <s v="REL  SETC  //  INIT"/>
    <x v="0"/>
    <x v="0"/>
    <s v="2CORP80000"/>
    <x v="8"/>
    <s v="3CORP82000"/>
    <x v="39"/>
    <s v="1DRIV43000"/>
    <x v="13"/>
    <s v="2DRIV43300"/>
    <x v="26"/>
    <n v="0"/>
    <n v="760000"/>
    <n v="531255.93000000005"/>
    <n v="530075.95450399991"/>
    <n v="229924.04549600009"/>
    <n v="0"/>
    <n v="0"/>
    <n v="0"/>
    <n v="0"/>
    <n v="0"/>
    <n v="0"/>
    <n v="0"/>
    <n v="0"/>
    <n v="0"/>
    <n v="0"/>
    <n v="0"/>
    <n v="0"/>
    <n v="0"/>
    <n v="229924.04549600009"/>
    <n v="0"/>
    <n v="0"/>
    <s v="N"/>
    <n v="0"/>
    <n v="0"/>
    <n v="0"/>
    <n v="0"/>
    <n v="0"/>
    <n v="0"/>
  </r>
  <r>
    <s v="F"/>
    <x v="2"/>
    <s v="F.10017"/>
    <s v="CAP-OPERATIONAL INFRASTRUCTURE"/>
    <s v="F.10017.12"/>
    <s v="TELECOM"/>
    <s v="F.10017.12.23"/>
    <s v="Annual Network Growth"/>
    <s v="F.10017.12.23.01"/>
    <s v="Annual Network Growth 2016"/>
    <x v="0"/>
    <n v="1210"/>
    <s v="Gerald (Jerry) E VanCorbach"/>
    <s v="CA"/>
    <s v="REL  SETC  //  INIT"/>
    <x v="0"/>
    <x v="0"/>
    <s v="2CORP80000"/>
    <x v="8"/>
    <s v="3CORP82000"/>
    <x v="39"/>
    <s v="1DRIV43000"/>
    <x v="13"/>
    <s v="2DRIV43300"/>
    <x v="26"/>
    <n v="0"/>
    <n v="0"/>
    <n v="0"/>
    <n v="0"/>
    <n v="0"/>
    <n v="0"/>
    <n v="0"/>
    <n v="0"/>
    <n v="0"/>
    <n v="0"/>
    <n v="0"/>
    <n v="0"/>
    <n v="0"/>
    <n v="0"/>
    <n v="0"/>
    <n v="0"/>
    <n v="0"/>
    <n v="0"/>
    <n v="0"/>
    <n v="0"/>
    <n v="0"/>
    <s v="N"/>
    <n v="0"/>
    <n v="0"/>
    <n v="0"/>
    <n v="0"/>
    <n v="0"/>
    <n v="0"/>
  </r>
  <r>
    <s v="F"/>
    <x v="2"/>
    <s v="F.10017"/>
    <s v="CAP-OPERATIONAL INFRASTRUCTURE"/>
    <s v="F.10017.12"/>
    <s v="TELECOM"/>
    <s v="F.10017.12.23"/>
    <s v="Annual Network Growth"/>
    <s v="F.10017.12.23.02"/>
    <s v="Annual Network Growth"/>
    <x v="0"/>
    <n v="1236"/>
    <s v="William L Mendenhall"/>
    <s v="CA"/>
    <s v="REL  SETC  //  INIT"/>
    <x v="0"/>
    <x v="0"/>
    <s v="2CORP80000"/>
    <x v="8"/>
    <s v="3CORP82000"/>
    <x v="39"/>
    <s v="1DRIV43000"/>
    <x v="13"/>
    <s v="2DRIV43300"/>
    <x v="26"/>
    <n v="0"/>
    <n v="993000"/>
    <n v="282832.45"/>
    <n v="287279.82568799995"/>
    <n v="705720.17431200005"/>
    <n v="0"/>
    <n v="0"/>
    <n v="0"/>
    <n v="0"/>
    <n v="0"/>
    <n v="0"/>
    <n v="0"/>
    <n v="0"/>
    <n v="0"/>
    <n v="0"/>
    <n v="0"/>
    <n v="0"/>
    <n v="0"/>
    <n v="705720.17431200005"/>
    <n v="0"/>
    <n v="0"/>
    <s v="N"/>
    <n v="0"/>
    <n v="0"/>
    <n v="0"/>
    <n v="0"/>
    <n v="0"/>
    <n v="0"/>
  </r>
  <r>
    <s v="F"/>
    <x v="2"/>
    <s v="F.10017"/>
    <s v="CAP-OPERATIONAL INFRASTRUCTURE"/>
    <s v="F.10017.13"/>
    <s v="VOICE"/>
    <s v="F.10017.13.01"/>
    <s v="ANNUAL VOICE EQUIPMENT REFRESH"/>
    <s v="F.10017.13.01.01"/>
    <s v="Annual Voice Equipment Refresh 2016"/>
    <x v="0"/>
    <n v="1210"/>
    <s v="Gerald (Jerry) E VanCorbach"/>
    <s v="CA"/>
    <s v="REL  SETC  //  NOPH"/>
    <x v="0"/>
    <x v="0"/>
    <s v="2CORP80000"/>
    <x v="8"/>
    <s v="3CORP82000"/>
    <x v="39"/>
    <s v="1DRIV43000"/>
    <x v="13"/>
    <s v="2DRIV43300"/>
    <x v="26"/>
    <n v="0"/>
    <n v="0"/>
    <n v="0"/>
    <n v="0"/>
    <n v="0"/>
    <n v="0"/>
    <n v="0"/>
    <n v="0"/>
    <n v="0"/>
    <n v="0"/>
    <n v="0"/>
    <n v="0"/>
    <n v="0"/>
    <n v="0"/>
    <n v="0"/>
    <n v="0"/>
    <n v="0"/>
    <n v="0"/>
    <n v="0"/>
    <n v="0"/>
    <n v="0"/>
    <s v="N"/>
    <n v="0"/>
    <n v="0"/>
    <n v="0"/>
    <n v="0"/>
    <n v="0"/>
    <n v="0"/>
  </r>
  <r>
    <s v="F"/>
    <x v="2"/>
    <s v="F.10017"/>
    <s v="CAP-OPERATIONAL INFRASTRUCTURE"/>
    <s v="F.10017.13"/>
    <s v="VOICE"/>
    <s v="F.10017.13.01"/>
    <s v="ANNUAL VOICE EQUIPMENT REFRESH"/>
    <s v="F.10017.13.01.02"/>
    <s v="Annual Voice Equipment Refresh"/>
    <x v="0"/>
    <n v="1237"/>
    <s v="James V Burbidge"/>
    <s v="CA"/>
    <s v="REL  SETC  //  INIT"/>
    <x v="0"/>
    <x v="0"/>
    <s v="2CORP80000"/>
    <x v="8"/>
    <s v="3CORP82000"/>
    <x v="39"/>
    <s v="1DRIV43000"/>
    <x v="13"/>
    <s v="2DRIV43300"/>
    <x v="26"/>
    <n v="0"/>
    <n v="100000"/>
    <n v="50000"/>
    <n v="78346.05"/>
    <n v="21653.949999999997"/>
    <n v="0"/>
    <n v="0"/>
    <n v="0"/>
    <n v="0"/>
    <n v="0"/>
    <n v="0"/>
    <n v="0"/>
    <n v="0"/>
    <n v="0"/>
    <n v="0"/>
    <n v="0"/>
    <n v="0"/>
    <n v="0"/>
    <n v="21653.949999999997"/>
    <n v="0"/>
    <n v="0"/>
    <s v="N"/>
    <n v="0"/>
    <n v="0"/>
    <n v="0"/>
    <n v="0"/>
    <n v="0"/>
    <n v="0"/>
  </r>
  <r>
    <s v="F"/>
    <x v="2"/>
    <s v="F.10017"/>
    <s v="CAP-OPERATIONAL INFRASTRUCTURE"/>
    <s v="F.10017.13"/>
    <s v="VOICE"/>
    <s v="F.10017.13.02"/>
    <s v="ANNUAL VOIP DEPLOYMENT AND REFRESH"/>
    <s v="F.10017.13.02.01"/>
    <s v="Annual VOIP Deployment and Refresh 2016"/>
    <x v="0"/>
    <n v="1210"/>
    <s v="Gerald (Jerry) E VanCorbach"/>
    <s v="CA"/>
    <s v="REL  SETC  //  NOPH"/>
    <x v="0"/>
    <x v="0"/>
    <s v="2CORP80000"/>
    <x v="8"/>
    <s v="3CORP82000"/>
    <x v="39"/>
    <s v="1DRIV43000"/>
    <x v="13"/>
    <s v="2DRIV43300"/>
    <x v="26"/>
    <n v="0"/>
    <n v="0"/>
    <n v="5825.08"/>
    <n v="9885.7100000000009"/>
    <n v="-9885.7100000000009"/>
    <n v="0"/>
    <n v="0"/>
    <n v="0"/>
    <n v="0"/>
    <n v="0"/>
    <n v="0"/>
    <n v="0"/>
    <n v="0"/>
    <n v="0"/>
    <n v="0"/>
    <n v="0"/>
    <n v="0"/>
    <n v="0"/>
    <n v="-9885.7100000000009"/>
    <n v="0"/>
    <n v="0"/>
    <s v="N"/>
    <n v="0"/>
    <n v="0"/>
    <n v="0"/>
    <n v="0"/>
    <n v="0"/>
    <n v="0"/>
  </r>
  <r>
    <s v="F"/>
    <x v="2"/>
    <s v="F.10017"/>
    <s v="CAP-OPERATIONAL INFRASTRUCTURE"/>
    <s v="F.10017.13"/>
    <s v="VOICE"/>
    <s v="F.10017.13.02"/>
    <s v="ANNUAL VOIP DEPLOYMENT AND REFRESH"/>
    <s v="F.10017.13.02.02"/>
    <s v="Annual VOIP Deployment and Refresh"/>
    <x v="0"/>
    <n v="1210"/>
    <s v="Gerald (Jerry) E VanCorbach"/>
    <s v="CA"/>
    <s v="REL  SETC  //  INIT"/>
    <x v="0"/>
    <x v="0"/>
    <s v="2CORP80000"/>
    <x v="8"/>
    <s v="3CORP82000"/>
    <x v="39"/>
    <s v="1DRIV43000"/>
    <x v="13"/>
    <s v="2DRIV43300"/>
    <x v="26"/>
    <n v="0"/>
    <n v="800000"/>
    <n v="46156.02"/>
    <n v="2193.1770000000074"/>
    <n v="797806.82299999997"/>
    <n v="0"/>
    <n v="0"/>
    <n v="0"/>
    <n v="0"/>
    <n v="0"/>
    <n v="0"/>
    <n v="0"/>
    <n v="0"/>
    <n v="0"/>
    <n v="0"/>
    <n v="0"/>
    <n v="0"/>
    <n v="0"/>
    <n v="797806.82299999997"/>
    <n v="0"/>
    <n v="0"/>
    <s v="N"/>
    <n v="0"/>
    <n v="0"/>
    <n v="0"/>
    <n v="0"/>
    <n v="0"/>
    <n v="0"/>
  </r>
  <r>
    <s v="F"/>
    <x v="2"/>
    <s v="F.10017"/>
    <s v="CAP-OPERATIONAL INFRASTRUCTURE"/>
    <s v="F.10017.13"/>
    <s v="VOICE"/>
    <s v="F.10017.13.03"/>
    <s v="Access Center Technology Refresh"/>
    <s v="F.10017.13.03.01"/>
    <s v="Access Center Technology Refresh"/>
    <x v="0"/>
    <n v="1237"/>
    <s v="James V Burbidge"/>
    <s v="CA"/>
    <s v="REL  SETC  //  INIT"/>
    <x v="0"/>
    <x v="0"/>
    <s v="2CORP80000"/>
    <x v="8"/>
    <s v="3CORP82000"/>
    <x v="39"/>
    <s v="1DRIV43000"/>
    <x v="13"/>
    <s v="2DRIV43300"/>
    <x v="26"/>
    <n v="0"/>
    <n v="1000000"/>
    <n v="101477.13"/>
    <n v="68870.950000000012"/>
    <n v="931129.05"/>
    <n v="0"/>
    <n v="0"/>
    <n v="0"/>
    <n v="0"/>
    <n v="0"/>
    <n v="0"/>
    <n v="0"/>
    <n v="0"/>
    <n v="0"/>
    <n v="0"/>
    <n v="0"/>
    <n v="0"/>
    <n v="0"/>
    <n v="931129.05"/>
    <n v="0"/>
    <n v="0"/>
    <s v="N"/>
    <n v="0"/>
    <n v="0"/>
    <n v="0"/>
    <n v="0"/>
    <n v="0"/>
    <n v="0"/>
  </r>
  <r>
    <s v="F"/>
    <x v="2"/>
    <s v="F.10017"/>
    <s v="CAP-OPERATIONAL INFRASTRUCTURE"/>
    <s v="F.10017.14"/>
    <s v="WEB"/>
    <s v="F.10017.14.01"/>
    <s v="WINDOWS 2003"/>
    <s v="F.10017.14.01.01"/>
    <s v="WINDOWS 2003"/>
    <x v="0"/>
    <n v="1213"/>
    <s v="Jason L Shamp"/>
    <s v="CA"/>
    <s v="REL  SETC  //  CLOS"/>
    <x v="0"/>
    <x v="0"/>
    <s v="2CORP80000"/>
    <x v="8"/>
    <s v="3CORP82000"/>
    <x v="39"/>
    <s v="1DRIV43000"/>
    <x v="13"/>
    <s v="2DRIV43300"/>
    <x v="26"/>
    <n v="0"/>
    <n v="0"/>
    <n v="0"/>
    <n v="0"/>
    <n v="0"/>
    <n v="0"/>
    <n v="0"/>
    <n v="0"/>
    <n v="0"/>
    <n v="0"/>
    <n v="0"/>
    <n v="0"/>
    <n v="0"/>
    <n v="0"/>
    <n v="0"/>
    <n v="0"/>
    <n v="0"/>
    <n v="0"/>
    <n v="0"/>
    <n v="0"/>
    <n v="0"/>
    <s v="N"/>
    <n v="0"/>
    <n v="0"/>
    <n v="0"/>
    <n v="0"/>
    <n v="0"/>
    <n v="0"/>
  </r>
  <r>
    <s v="F"/>
    <x v="2"/>
    <s v="F.10018"/>
    <s v="CAP-OPERATIONAL IT"/>
    <s v="F.10018.01"/>
    <s v="ARCHITECTURE"/>
    <s v="F.10018.01.01"/>
    <s v="Enterprise Architecture Tool"/>
    <s v="F.10018.01.01.01"/>
    <s v="Enterprise Architecture Tool 2016"/>
    <x v="0"/>
    <n v="1223"/>
    <s v="Joseph Beer"/>
    <s v="CA"/>
    <s v="REL  SETC  //  DESG"/>
    <x v="0"/>
    <x v="0"/>
    <s v="2CORP80000"/>
    <x v="8"/>
    <s v="3CORP82000"/>
    <x v="39"/>
    <s v="1DRIV43000"/>
    <x v="13"/>
    <s v="2DRIV43300"/>
    <x v="26"/>
    <n v="0"/>
    <n v="0"/>
    <n v="0"/>
    <n v="12181.21"/>
    <n v="-12181.21"/>
    <n v="0"/>
    <n v="0"/>
    <n v="0"/>
    <n v="0"/>
    <n v="0"/>
    <n v="0"/>
    <n v="0"/>
    <n v="0"/>
    <n v="0"/>
    <n v="0"/>
    <n v="0"/>
    <n v="0"/>
    <n v="0"/>
    <n v="-12181.21"/>
    <n v="0"/>
    <n v="0"/>
    <s v="N"/>
    <n v="0"/>
    <n v="0"/>
    <n v="0"/>
    <n v="0"/>
    <n v="0"/>
    <n v="0"/>
  </r>
  <r>
    <s v="F"/>
    <x v="2"/>
    <s v="F.10018"/>
    <s v="CAP-OPERATIONAL IT"/>
    <s v="F.10018.01"/>
    <s v="ARCHITECTURE"/>
    <s v="F.10018.01.01"/>
    <s v="Enterprise Architecture Tool"/>
    <s v="F.10018.01.01.02"/>
    <s v="Enterprise Architecture Tool"/>
    <x v="0"/>
    <n v="1223"/>
    <s v="Joseph Beer"/>
    <s v="CA"/>
    <s v="REL  SETC  //  INIT"/>
    <x v="0"/>
    <x v="0"/>
    <s v="2CORP80000"/>
    <x v="8"/>
    <s v="3CORP82000"/>
    <x v="39"/>
    <s v="1DRIV43000"/>
    <x v="13"/>
    <s v="2DRIV43300"/>
    <x v="26"/>
    <n v="0"/>
    <n v="500000"/>
    <n v="11687.66"/>
    <n v="318.25"/>
    <n v="499681.75"/>
    <n v="0"/>
    <n v="0"/>
    <n v="0"/>
    <n v="0"/>
    <n v="0"/>
    <n v="0"/>
    <n v="0"/>
    <n v="0"/>
    <n v="0"/>
    <n v="0"/>
    <n v="0"/>
    <n v="0"/>
    <n v="0"/>
    <n v="499681.75"/>
    <n v="0"/>
    <n v="0"/>
    <s v="N"/>
    <n v="0"/>
    <n v="0"/>
    <n v="0"/>
    <n v="0"/>
    <n v="0"/>
    <n v="0"/>
  </r>
  <r>
    <s v="F"/>
    <x v="2"/>
    <s v="F.10018"/>
    <s v="CAP-OPERATIONAL IT"/>
    <s v="F.10018.04"/>
    <s v="SECURITY"/>
    <s v="F.10018.04.02"/>
    <s v="DATA ENCRYPTION"/>
    <s v="F.10018.04.02.01"/>
    <s v="DATA ENCRYPTION"/>
    <x v="0"/>
    <n v="1208"/>
    <s v="Eileen F Figone"/>
    <s v="CA"/>
    <s v="REL  SETC  //  CLOS"/>
    <x v="0"/>
    <x v="0"/>
    <s v="2CORP80000"/>
    <x v="8"/>
    <s v="3CORP82000"/>
    <x v="39"/>
    <s v="1DRIV43000"/>
    <x v="13"/>
    <s v="2DRIV43300"/>
    <x v="26"/>
    <n v="0"/>
    <n v="0"/>
    <n v="-1617.45"/>
    <n v="-1617.45"/>
    <n v="1617.45"/>
    <n v="0"/>
    <n v="0"/>
    <n v="0"/>
    <n v="0"/>
    <n v="0"/>
    <n v="0"/>
    <n v="0"/>
    <n v="0"/>
    <n v="0"/>
    <n v="0"/>
    <n v="0"/>
    <n v="0"/>
    <n v="0"/>
    <n v="1617.45"/>
    <n v="0"/>
    <n v="0"/>
    <s v="N"/>
    <n v="0"/>
    <n v="0"/>
    <n v="0"/>
    <n v="0"/>
    <n v="0"/>
    <n v="0"/>
  </r>
  <r>
    <s v="F"/>
    <x v="2"/>
    <s v="F.10018"/>
    <s v="CAP-OPERATIONAL IT"/>
    <s v="F.10018.04"/>
    <s v="SECURITY"/>
    <s v="F.10018.04.03"/>
    <s v="ONBOARDING OF THIRD PARTY VENDORS"/>
    <s v="F.10018.04.03.01"/>
    <s v="ONBOARDING OF THIRD PARTY VENDORS"/>
    <x v="0"/>
    <n v="1208"/>
    <s v="Eileen F Figone"/>
    <s v="CA"/>
    <s v="REL  SETC  //  CLOS"/>
    <x v="0"/>
    <x v="0"/>
    <s v="2CORP80000"/>
    <x v="8"/>
    <s v="3CORP82000"/>
    <x v="39"/>
    <s v="1DRIV43000"/>
    <x v="13"/>
    <s v="2DRIV43300"/>
    <x v="26"/>
    <n v="0"/>
    <n v="0"/>
    <n v="0"/>
    <n v="0"/>
    <n v="0"/>
    <n v="0"/>
    <n v="0"/>
    <n v="0"/>
    <n v="0"/>
    <n v="0"/>
    <n v="0"/>
    <n v="0"/>
    <n v="0"/>
    <n v="0"/>
    <n v="0"/>
    <n v="0"/>
    <n v="0"/>
    <n v="0"/>
    <n v="0"/>
    <n v="0"/>
    <n v="0"/>
    <s v="N"/>
    <n v="0"/>
    <n v="0"/>
    <n v="0"/>
    <n v="0"/>
    <n v="0"/>
    <n v="0"/>
  </r>
  <r>
    <s v="F"/>
    <x v="2"/>
    <s v="F.10018"/>
    <s v="CAP-OPERATIONAL IT"/>
    <s v="F.10018.04"/>
    <s v="SECURITY"/>
    <s v="F.10018.04.04"/>
    <s v="PRIVILEGED IDENTITY MANAGEMENT"/>
    <s v="F.10018.04.04.01"/>
    <s v="Privileged Identity Management"/>
    <x v="0"/>
    <n v="1208"/>
    <s v="Eileen F Figone"/>
    <s v="CA"/>
    <s v="REL  SETC  //  CLOS"/>
    <x v="0"/>
    <x v="0"/>
    <s v="2CORP80000"/>
    <x v="8"/>
    <s v="3CORP82000"/>
    <x v="39"/>
    <s v="1DRIV43000"/>
    <x v="13"/>
    <s v="2DRIV43300"/>
    <x v="26"/>
    <n v="0"/>
    <n v="0"/>
    <n v="818.49"/>
    <n v="818.49"/>
    <n v="-818.49"/>
    <n v="0"/>
    <n v="0"/>
    <n v="0"/>
    <n v="0"/>
    <n v="0"/>
    <n v="0"/>
    <n v="0"/>
    <n v="0"/>
    <n v="0"/>
    <n v="0"/>
    <n v="0"/>
    <n v="0"/>
    <n v="0"/>
    <n v="-818.49"/>
    <n v="0"/>
    <n v="0"/>
    <s v="N"/>
    <n v="0"/>
    <n v="0"/>
    <n v="0"/>
    <n v="0"/>
    <n v="0"/>
    <n v="0"/>
  </r>
  <r>
    <s v="F"/>
    <x v="2"/>
    <s v="F.10018"/>
    <s v="CAP-OPERATIONAL IT"/>
    <s v="F.10018.04"/>
    <s v="SECURITY"/>
    <s v="F.10018.04.05"/>
    <s v="RFP"/>
    <s v="F.10018.04.05.01"/>
    <s v="AUTOMATION-RFP"/>
    <x v="0"/>
    <n v="1208"/>
    <s v="Eileen F Figone"/>
    <s v="CA"/>
    <s v="REL  SETC  //  CLOS"/>
    <x v="0"/>
    <x v="0"/>
    <s v="2CORP80000"/>
    <x v="8"/>
    <s v="3CORP82000"/>
    <x v="39"/>
    <s v="1DRIV43000"/>
    <x v="13"/>
    <s v="2DRIV43300"/>
    <x v="26"/>
    <n v="0"/>
    <n v="0"/>
    <n v="0"/>
    <n v="0"/>
    <n v="0"/>
    <n v="0"/>
    <n v="0"/>
    <n v="0"/>
    <n v="0"/>
    <n v="0"/>
    <n v="0"/>
    <n v="0"/>
    <n v="0"/>
    <n v="0"/>
    <n v="0"/>
    <n v="0"/>
    <n v="0"/>
    <n v="0"/>
    <n v="0"/>
    <n v="0"/>
    <n v="0"/>
    <s v="N"/>
    <n v="0"/>
    <n v="0"/>
    <n v="0"/>
    <n v="0"/>
    <n v="0"/>
    <n v="0"/>
  </r>
  <r>
    <s v="F"/>
    <x v="2"/>
    <s v="F.10018"/>
    <s v="CAP-OPERATIONAL IT"/>
    <s v="F.10018.04"/>
    <s v="SECURITY"/>
    <s v="F.10018.04.06"/>
    <s v="SECURITY OPERATIONS CENTER"/>
    <s v="F.10018.04.06.01"/>
    <s v="SECURITY OPERATIONS CENTER"/>
    <x v="0"/>
    <n v="1208"/>
    <s v="Eileen F Figone"/>
    <s v="CA"/>
    <s v="REL  SETC  //  EXEC"/>
    <x v="0"/>
    <x v="0"/>
    <s v="2CORP80000"/>
    <x v="8"/>
    <s v="3CORP82000"/>
    <x v="39"/>
    <s v="1DRIV43000"/>
    <x v="13"/>
    <s v="2DRIV43300"/>
    <x v="26"/>
    <n v="0"/>
    <n v="0"/>
    <n v="29021.32"/>
    <n v="29021.32"/>
    <n v="-29021.32"/>
    <n v="0"/>
    <n v="0"/>
    <n v="0"/>
    <n v="0"/>
    <n v="0"/>
    <n v="0"/>
    <n v="0"/>
    <n v="0"/>
    <n v="0"/>
    <n v="0"/>
    <n v="0"/>
    <n v="0"/>
    <n v="0"/>
    <n v="-29021.32"/>
    <n v="0"/>
    <n v="0"/>
    <s v="N"/>
    <n v="0"/>
    <n v="0"/>
    <n v="0"/>
    <n v="0"/>
    <n v="0"/>
    <n v="0"/>
  </r>
  <r>
    <s v="F"/>
    <x v="2"/>
    <s v="F.10018"/>
    <s v="CAP-OPERATIONAL IT"/>
    <s v="F.10018.04"/>
    <s v="SECURITY"/>
    <s v="F.10018.04.07"/>
    <s v="SIEM"/>
    <s v="F.10018.04.07.01"/>
    <s v="SIEM"/>
    <x v="0"/>
    <n v="1208"/>
    <s v="Eileen F Figone"/>
    <s v="CA"/>
    <s v="REL  SETC  //  EXEC"/>
    <x v="0"/>
    <x v="0"/>
    <s v="2CORP80000"/>
    <x v="8"/>
    <s v="3CORP82000"/>
    <x v="39"/>
    <s v="1DRIV43000"/>
    <x v="13"/>
    <s v="2DRIV43300"/>
    <x v="26"/>
    <n v="0"/>
    <n v="0"/>
    <n v="6879.63"/>
    <n v="6879.63"/>
    <n v="-6879.63"/>
    <n v="0"/>
    <n v="0"/>
    <n v="0"/>
    <n v="0"/>
    <n v="0"/>
    <n v="0"/>
    <n v="0"/>
    <n v="0"/>
    <n v="0"/>
    <n v="0"/>
    <n v="0"/>
    <n v="0"/>
    <n v="0"/>
    <n v="-6879.63"/>
    <n v="0"/>
    <n v="0"/>
    <s v="N"/>
    <n v="0"/>
    <n v="0"/>
    <n v="0"/>
    <n v="0"/>
    <n v="0"/>
    <n v="0"/>
  </r>
  <r>
    <s v="F"/>
    <x v="2"/>
    <s v="F.10018"/>
    <s v="CAP-OPERATIONAL IT"/>
    <s v="F.10018.05"/>
    <s v="SERVER"/>
    <s v="F.10018.05.01"/>
    <s v="SERVER UPGRADE"/>
    <s v="F.10018.05.01.01"/>
    <s v="JUMP SERVER"/>
    <x v="0"/>
    <n v="1208"/>
    <s v="Eileen F Figone"/>
    <s v="CA"/>
    <s v="REL  SETC  //  CLOS"/>
    <x v="0"/>
    <x v="0"/>
    <s v="2CORP80000"/>
    <x v="8"/>
    <s v="3CORP82000"/>
    <x v="39"/>
    <s v="1DRIV43000"/>
    <x v="13"/>
    <s v="2DRIV43300"/>
    <x v="26"/>
    <n v="0"/>
    <n v="0"/>
    <n v="0"/>
    <n v="0"/>
    <n v="0"/>
    <n v="0"/>
    <n v="0"/>
    <n v="0"/>
    <n v="0"/>
    <n v="0"/>
    <n v="0"/>
    <n v="0"/>
    <n v="0"/>
    <n v="0"/>
    <n v="0"/>
    <n v="0"/>
    <n v="0"/>
    <n v="0"/>
    <n v="0"/>
    <n v="0"/>
    <n v="0"/>
    <s v="N"/>
    <n v="0"/>
    <n v="0"/>
    <n v="0"/>
    <n v="0"/>
    <n v="0"/>
    <n v="0"/>
  </r>
  <r>
    <s v="F"/>
    <x v="2"/>
    <s v="F.10018"/>
    <s v="CAP-OPERATIONAL IT"/>
    <s v="F.10018.06"/>
    <s v="WEB"/>
    <s v="F.10018.06.02"/>
    <s v="Service Now Enhancement Program"/>
    <s v="F.10018.06.02.01"/>
    <s v="Service Now Enhancement Program 2016"/>
    <x v="0"/>
    <n v="1207"/>
    <s v="Obaid H Khan"/>
    <s v="CA"/>
    <s v="REL  SETC  //  EXEC"/>
    <x v="0"/>
    <x v="0"/>
    <s v="2CORP80000"/>
    <x v="8"/>
    <s v="3CORP82000"/>
    <x v="39"/>
    <s v="1DRIV43000"/>
    <x v="13"/>
    <s v="2DRIV43300"/>
    <x v="26"/>
    <n v="0"/>
    <n v="0"/>
    <n v="0"/>
    <n v="0"/>
    <n v="0"/>
    <n v="0"/>
    <n v="0"/>
    <n v="0"/>
    <n v="0"/>
    <n v="0"/>
    <n v="0"/>
    <n v="0"/>
    <n v="0"/>
    <n v="0"/>
    <n v="0"/>
    <n v="0"/>
    <n v="0"/>
    <n v="0"/>
    <n v="0"/>
    <n v="0"/>
    <n v="0"/>
    <s v="N"/>
    <n v="0"/>
    <n v="0"/>
    <n v="0"/>
    <n v="0"/>
    <n v="0"/>
    <n v="0"/>
  </r>
  <r>
    <s v="F"/>
    <x v="2"/>
    <s v="F.10020"/>
    <s v="CAP-CSA SECURITY"/>
    <s v="F.10020.01"/>
    <s v="Security"/>
    <s v="F.10020.01.01"/>
    <s v="PHASE TWO EGRC BUILD-OUT"/>
    <s v="F.10020.01.01.01"/>
    <s v="PHASE TWO EGRC BUILD-OUT"/>
    <x v="0"/>
    <n v="1208"/>
    <s v="Eileen F Figone"/>
    <s v="CA"/>
    <s v="REL  SETC  //  INIT"/>
    <x v="0"/>
    <x v="0"/>
    <s v="2CORP80000"/>
    <x v="8"/>
    <s v="3CORP85500"/>
    <x v="41"/>
    <s v="1DRIV43000"/>
    <x v="13"/>
    <s v="2DRIV43300"/>
    <x v="26"/>
    <n v="2431476"/>
    <n v="2431476"/>
    <n v="2422708.46"/>
    <n v="2349741.9508799999"/>
    <n v="81734.049120000098"/>
    <n v="0"/>
    <n v="0"/>
    <n v="0"/>
    <n v="0"/>
    <n v="0"/>
    <n v="0"/>
    <n v="0"/>
    <n v="0"/>
    <n v="0"/>
    <n v="0"/>
    <n v="0"/>
    <n v="0"/>
    <n v="0"/>
    <n v="81734.049120000098"/>
    <n v="0"/>
    <n v="0"/>
    <s v="N"/>
    <n v="0"/>
    <n v="0"/>
    <n v="0"/>
    <n v="0"/>
    <n v="0"/>
    <n v="0"/>
  </r>
  <r>
    <s v="F"/>
    <x v="2"/>
    <s v="F.10025"/>
    <s v="CAP-Operational Security"/>
    <s v="F.10025.01"/>
    <s v="SECURITY"/>
    <s v="F.10025.01.01"/>
    <s v="3RD PARTY PATCHING TOOL"/>
    <s v="F.10025.01.01.01"/>
    <s v="3RD PARTY PATCHING TOOL"/>
    <x v="0"/>
    <n v="1208"/>
    <s v="Eileen F Figone"/>
    <s v="CA"/>
    <s v="REL  SETC  //  INIT"/>
    <x v="0"/>
    <x v="0"/>
    <s v="2CORP80000"/>
    <x v="8"/>
    <s v="3CORP82000"/>
    <x v="39"/>
    <s v="1DRIV43000"/>
    <x v="13"/>
    <s v="2DRIV43300"/>
    <x v="26"/>
    <n v="0"/>
    <n v="400000"/>
    <n v="23567.9"/>
    <n v="22646.769999999997"/>
    <n v="377353.23"/>
    <n v="0"/>
    <n v="0"/>
    <n v="0"/>
    <n v="0"/>
    <n v="0"/>
    <n v="0"/>
    <n v="0"/>
    <n v="0"/>
    <n v="0"/>
    <n v="0"/>
    <n v="0"/>
    <n v="0"/>
    <n v="0"/>
    <n v="377353.23"/>
    <n v="0"/>
    <n v="0"/>
    <s v="N"/>
    <n v="0"/>
    <n v="0"/>
    <n v="0"/>
    <n v="0"/>
    <n v="0"/>
    <n v="0"/>
  </r>
  <r>
    <s v="F"/>
    <x v="2"/>
    <s v="F.10025"/>
    <s v="CAP-Operational Security"/>
    <s v="F.10025.01"/>
    <s v="SECURITY"/>
    <s v="F.10025.01.02"/>
    <s v="WEB APPLICATION FIREWALL"/>
    <s v="F.10025.01.02.01"/>
    <s v="WEB APPLICATION FIREWALL"/>
    <x v="0"/>
    <n v="1208"/>
    <s v="Eileen F Figone"/>
    <s v="CA"/>
    <s v="REL  SETC  //  INIT"/>
    <x v="0"/>
    <x v="0"/>
    <s v="2CORP80000"/>
    <x v="8"/>
    <s v="3CORP82000"/>
    <x v="39"/>
    <s v="1DRIV43000"/>
    <x v="13"/>
    <s v="2DRIV43300"/>
    <x v="26"/>
    <n v="0"/>
    <n v="220000"/>
    <n v="220000"/>
    <n v="220000"/>
    <n v="0"/>
    <n v="0"/>
    <n v="0"/>
    <n v="0"/>
    <n v="0"/>
    <n v="0"/>
    <n v="0"/>
    <n v="0"/>
    <n v="0"/>
    <n v="0"/>
    <n v="0"/>
    <n v="0"/>
    <n v="0"/>
    <n v="0"/>
    <n v="0"/>
    <n v="0"/>
    <n v="0"/>
    <s v="N"/>
    <n v="0"/>
    <n v="0"/>
    <n v="0"/>
    <n v="0"/>
    <n v="0"/>
    <n v="0"/>
  </r>
  <r>
    <s v="K"/>
    <x v="3"/>
    <s v="K.10001"/>
    <s v="CAP-BAKER OPERATIONAL"/>
    <s v="K.10001.01"/>
    <s v="BAKER OPERATIONAL"/>
    <s v="K.10001.01.01"/>
    <s v="LOWER BAKER"/>
    <s v="K.10001.01.01.01"/>
    <s v="HYDRO PLANT WORK-LBK"/>
    <x v="0"/>
    <n v="5150"/>
    <s v="Matthew J Blanton"/>
    <s v="CA"/>
    <s v="REL  SETC  //  EXEC"/>
    <x v="0"/>
    <x v="0"/>
    <s v="2CORP70000"/>
    <x v="6"/>
    <s v="3CORP72000"/>
    <x v="42"/>
    <s v="1DRIV13000"/>
    <x v="10"/>
    <s v="2DRIV13000"/>
    <x v="12"/>
    <n v="309754"/>
    <n v="353911"/>
    <n v="353118.15"/>
    <n v="266094.15000000002"/>
    <n v="87816.849999999977"/>
    <n v="3853147.08"/>
    <n v="78820"/>
    <n v="3774327.08"/>
    <n v="603680"/>
    <n v="18040"/>
    <n v="585640"/>
    <n v="146720"/>
    <n v="0"/>
    <n v="146720"/>
    <n v="146720"/>
    <n v="0"/>
    <n v="146720"/>
    <n v="0"/>
    <n v="4741223.93"/>
    <n v="0"/>
    <s v="we group different WBS in Hydro Plant's original plan "/>
    <s v="N"/>
    <n v="0"/>
    <n v="-61227"/>
    <n v="-125320"/>
    <n v="-146720"/>
    <n v="-146720"/>
    <n v="0"/>
  </r>
  <r>
    <s v="K"/>
    <x v="3"/>
    <s v="K.10001"/>
    <s v="CAP-BAKER OPERATIONAL"/>
    <s v="K.10001.01"/>
    <s v="BAKER OPERATIONAL"/>
    <s v="K.10001.01.01"/>
    <s v="LOWER BAKER"/>
    <s v="K.10001.01.01.02"/>
    <s v="SMALL TOOLS-LBK"/>
    <x v="0"/>
    <n v="5150"/>
    <s v="Matthew J Blanton"/>
    <s v="CA"/>
    <s v="REL  SETC  //  EXEC"/>
    <x v="0"/>
    <x v="0"/>
    <s v="2CORP70000"/>
    <x v="6"/>
    <s v="3CORP72000"/>
    <x v="42"/>
    <s v="1DRIV13000"/>
    <x v="10"/>
    <s v="2DRIV13000"/>
    <x v="12"/>
    <n v="0"/>
    <n v="0"/>
    <n v="0"/>
    <n v="66351.17"/>
    <n v="-66351.17"/>
    <n v="0"/>
    <n v="0"/>
    <n v="0"/>
    <n v="0"/>
    <n v="0"/>
    <n v="0"/>
    <n v="0"/>
    <n v="0"/>
    <n v="0"/>
    <n v="0"/>
    <n v="0"/>
    <n v="0"/>
    <n v="0"/>
    <n v="-66351.17"/>
    <n v="0"/>
    <n v="0"/>
    <s v="N"/>
    <n v="0"/>
    <n v="0"/>
    <n v="0"/>
    <n v="0"/>
    <n v="0"/>
    <n v="0"/>
  </r>
  <r>
    <s v="K"/>
    <x v="3"/>
    <s v="K.10001"/>
    <s v="CAP-BAKER OPERATIONAL"/>
    <s v="K.10001.01"/>
    <s v="BAKER OPERATIONAL"/>
    <s v="K.10001.01.02"/>
    <s v="UPPER BAKER"/>
    <s v="K.10001.01.02.01"/>
    <s v="HYDRO PLANT WORK-UBK"/>
    <x v="0"/>
    <n v="5150"/>
    <s v="Matthew J Blanton"/>
    <s v="CA"/>
    <s v="REL  SETC  //  EXEC"/>
    <x v="0"/>
    <x v="0"/>
    <s v="2CORP70000"/>
    <x v="6"/>
    <s v="3CORP72500"/>
    <x v="43"/>
    <s v="1DRIV13000"/>
    <x v="10"/>
    <s v="2DRIV13000"/>
    <x v="12"/>
    <n v="0"/>
    <n v="0"/>
    <n v="0"/>
    <n v="0"/>
    <n v="0"/>
    <n v="0"/>
    <n v="75000"/>
    <n v="-75000"/>
    <n v="0"/>
    <n v="0"/>
    <n v="0"/>
    <n v="0"/>
    <n v="0"/>
    <n v="0"/>
    <n v="0"/>
    <n v="0"/>
    <n v="0"/>
    <n v="0"/>
    <n v="-75000"/>
    <n v="0"/>
    <n v="0"/>
    <s v="N"/>
    <n v="0"/>
    <n v="75000"/>
    <n v="0"/>
    <n v="0"/>
    <n v="0"/>
    <n v="0"/>
  </r>
  <r>
    <s v="K"/>
    <x v="3"/>
    <s v="K.10001"/>
    <s v="CAP-BAKER OPERATIONAL"/>
    <s v="K.10001.01"/>
    <s v="BAKER OPERATIONAL"/>
    <s v="K.10001.01.02"/>
    <s v="UPPER BAKER"/>
    <s v="K.10001.01.02.02"/>
    <s v="SMALL TOOLS-UBK"/>
    <x v="0"/>
    <n v="5150"/>
    <s v="Matthew J Blanton"/>
    <s v="CA"/>
    <s v="REL  SETC  //  EXEC"/>
    <x v="0"/>
    <x v="0"/>
    <s v="2CORP70000"/>
    <x v="6"/>
    <s v="3CORP72500"/>
    <x v="43"/>
    <s v="1DRIV13000"/>
    <x v="10"/>
    <s v="2DRIV13000"/>
    <x v="12"/>
    <n v="0"/>
    <n v="0"/>
    <n v="6192.39"/>
    <n v="39392.43"/>
    <n v="-39392.43"/>
    <n v="0"/>
    <n v="0"/>
    <n v="0"/>
    <n v="0"/>
    <n v="0"/>
    <n v="0"/>
    <n v="0"/>
    <n v="0"/>
    <n v="0"/>
    <n v="0"/>
    <n v="0"/>
    <n v="0"/>
    <n v="0"/>
    <n v="-39392.43"/>
    <n v="0"/>
    <n v="0"/>
    <s v="N"/>
    <n v="0"/>
    <n v="0"/>
    <n v="0"/>
    <n v="0"/>
    <n v="0"/>
    <n v="0"/>
  </r>
  <r>
    <s v="K"/>
    <x v="3"/>
    <s v="K.10002"/>
    <s v="CAP-BAKER PROJECTS"/>
    <s v="K.10002.01"/>
    <s v="BAKER PROJECTS"/>
    <s v="K.10002.01.01"/>
    <s v="LOWER BAKER"/>
    <s v="K.10002.01.01.01"/>
    <s v="CLUBHOUSE REMODEL VISITOR CENTER-LBK"/>
    <x v="0"/>
    <n v="5150"/>
    <s v="Matthew J Blanton"/>
    <s v="CA"/>
    <s v="REL  SETC  //  EXEC"/>
    <x v="2"/>
    <x v="1"/>
    <s v="2CORP50000"/>
    <x v="5"/>
    <s v="3CORP54000"/>
    <x v="44"/>
    <s v="1DRIV72000"/>
    <x v="8"/>
    <s v="2DRIV72000"/>
    <x v="28"/>
    <n v="1304400"/>
    <n v="1304400"/>
    <n v="1327327.79"/>
    <n v="107396.65471999999"/>
    <n v="1197003.34528"/>
    <n v="1221000"/>
    <n v="2021000"/>
    <n v="-800000"/>
    <n v="1142200"/>
    <n v="1300000"/>
    <n v="-157800"/>
    <n v="0"/>
    <n v="0"/>
    <n v="0"/>
    <n v="0"/>
    <n v="0"/>
    <n v="0"/>
    <n v="0"/>
    <n v="239203.34528000001"/>
    <n v="0"/>
    <n v="0"/>
    <s v="Y"/>
    <n v="0"/>
    <n v="0"/>
    <n v="157800"/>
    <n v="0"/>
    <n v="0"/>
    <n v="0"/>
  </r>
  <r>
    <s v="K"/>
    <x v="3"/>
    <s v="K.10002"/>
    <s v="CAP-BAKER PROJECTS"/>
    <s v="K.10002.01"/>
    <s v="BAKER PROJECTS"/>
    <s v="K.10002.01.01"/>
    <s v="LOWER BAKER"/>
    <s v="K.10002.01.01.02"/>
    <s v="COMP REDEVELOPMENT NEW BLDG-LBK"/>
    <x v="0"/>
    <n v="5150"/>
    <s v="Matthew J Blanton"/>
    <s v="CA"/>
    <s v="REL  SETC  //  EXEC"/>
    <x v="0"/>
    <x v="0"/>
    <s v="2CORP70000"/>
    <x v="6"/>
    <s v="3CORP72000"/>
    <x v="42"/>
    <s v="1DRIV71000"/>
    <x v="5"/>
    <s v="2DRIV71000"/>
    <x v="29"/>
    <n v="0"/>
    <n v="0"/>
    <n v="0"/>
    <n v="0"/>
    <n v="0"/>
    <n v="0"/>
    <n v="0"/>
    <n v="0"/>
    <n v="0"/>
    <n v="0"/>
    <n v="0"/>
    <n v="0"/>
    <n v="0"/>
    <n v="0"/>
    <n v="0"/>
    <n v="0"/>
    <n v="0"/>
    <n v="0"/>
    <n v="0"/>
    <n v="0"/>
    <n v="0"/>
    <s v="N"/>
    <n v="0"/>
    <n v="0"/>
    <n v="0"/>
    <n v="0"/>
    <n v="0"/>
    <n v="0"/>
  </r>
  <r>
    <s v="K"/>
    <x v="3"/>
    <s v="K.10002"/>
    <s v="CAP-BAKER PROJECTS"/>
    <s v="K.10002.01"/>
    <s v="BAKER PROJECTS"/>
    <s v="K.10002.01.01"/>
    <s v="LOWER BAKER"/>
    <s v="K.10002.01.01.03"/>
    <s v="LANDSLIDE INSTRUMENTATION-LBK"/>
    <x v="0"/>
    <n v="5031"/>
    <s v="Robert E Romocki"/>
    <s v="CA"/>
    <s v="REL  SETC  //  CLOS"/>
    <x v="0"/>
    <x v="0"/>
    <s v="2CORP70000"/>
    <x v="6"/>
    <s v="3CORP72000"/>
    <x v="42"/>
    <s v="1DRIV71000"/>
    <x v="5"/>
    <s v="2DRIV71000"/>
    <x v="29"/>
    <n v="0"/>
    <n v="0"/>
    <n v="0"/>
    <n v="0"/>
    <n v="0"/>
    <n v="0"/>
    <n v="0"/>
    <n v="0"/>
    <n v="0"/>
    <n v="0"/>
    <n v="0"/>
    <n v="0"/>
    <n v="0"/>
    <n v="0"/>
    <n v="0"/>
    <n v="0"/>
    <n v="0"/>
    <n v="0"/>
    <n v="0"/>
    <n v="0"/>
    <n v="0"/>
    <s v="N"/>
    <n v="0"/>
    <n v="0"/>
    <n v="0"/>
    <n v="0"/>
    <n v="0"/>
    <n v="0"/>
  </r>
  <r>
    <s v="K"/>
    <x v="3"/>
    <s v="K.10002"/>
    <s v="CAP-BAKER PROJECTS"/>
    <s v="K.10002.01"/>
    <s v="BAKER PROJECTS"/>
    <s v="K.10002.01.01"/>
    <s v="LOWER BAKER"/>
    <s v="K.10002.01.01.04"/>
    <s v="RUNNER REPLACE &amp; SYNCH COND MODE-LBK"/>
    <x v="0"/>
    <n v="5150"/>
    <s v="Matthew J Blanton"/>
    <s v="CA"/>
    <s v="REL  SETC  //  EXEC"/>
    <x v="0"/>
    <x v="0"/>
    <s v="2CORP70000"/>
    <x v="6"/>
    <s v="3CORP72000"/>
    <x v="42"/>
    <s v="1DRIV13000"/>
    <x v="10"/>
    <s v="2DRIV13000"/>
    <x v="12"/>
    <n v="1665332"/>
    <n v="1665332"/>
    <n v="1612274.64"/>
    <n v="1605215.5688699998"/>
    <n v="60116.431130000157"/>
    <n v="0"/>
    <n v="0"/>
    <n v="0"/>
    <n v="0"/>
    <n v="0"/>
    <n v="0"/>
    <n v="0"/>
    <n v="0"/>
    <n v="0"/>
    <n v="0"/>
    <n v="0"/>
    <n v="0"/>
    <n v="0"/>
    <n v="60116.431130000157"/>
    <n v="0"/>
    <n v="0"/>
    <s v="N"/>
    <n v="0"/>
    <n v="0"/>
    <n v="0"/>
    <n v="0"/>
    <n v="0"/>
    <n v="0"/>
  </r>
  <r>
    <s v="K"/>
    <x v="3"/>
    <s v="K.10002"/>
    <s v="CAP-BAKER PROJECTS"/>
    <s v="K.10002.01"/>
    <s v="BAKER PROJECTS"/>
    <s v="K.10002.01.01"/>
    <s v="LOWER BAKER"/>
    <s v="K.10002.01.01.05"/>
    <s v="STAFF GAUGES-LBK"/>
    <x v="0"/>
    <n v="5031"/>
    <s v="Robert E Romocki"/>
    <s v="CA"/>
    <s v="REL  SETC  //  NOPH"/>
    <x v="0"/>
    <x v="0"/>
    <s v="2CORP70000"/>
    <x v="6"/>
    <s v="3CORP72000"/>
    <x v="42"/>
    <s v="1DRIV13000"/>
    <x v="10"/>
    <s v="2DRIV13000"/>
    <x v="12"/>
    <n v="0"/>
    <n v="0"/>
    <n v="0"/>
    <n v="0"/>
    <n v="0"/>
    <n v="0"/>
    <n v="0"/>
    <n v="0"/>
    <n v="0"/>
    <n v="0"/>
    <n v="0"/>
    <n v="0"/>
    <n v="0"/>
    <n v="0"/>
    <n v="0"/>
    <n v="0"/>
    <n v="0"/>
    <n v="0"/>
    <n v="0"/>
    <n v="0"/>
    <n v="0"/>
    <s v="N"/>
    <n v="0"/>
    <n v="0"/>
    <n v="0"/>
    <n v="0"/>
    <n v="0"/>
    <n v="0"/>
  </r>
  <r>
    <s v="K"/>
    <x v="3"/>
    <s v="K.10002"/>
    <s v="CAP-BAKER PROJECTS"/>
    <s v="K.10002.01"/>
    <s v="BAKER PROJECTS"/>
    <s v="K.10002.01.02"/>
    <s v="UPPER BAKER"/>
    <s v="K.10002.01.02.01"/>
    <s v="DIGITAL GOVERNOR &amp; CONTROLS UNIT 1&amp;2-UBK"/>
    <x v="0"/>
    <n v="5150"/>
    <s v="Matthew J Blanton"/>
    <s v="CA"/>
    <s v="REL  SETC  //  CLOS"/>
    <x v="0"/>
    <x v="0"/>
    <s v="2CORP70000"/>
    <x v="6"/>
    <s v="3CORP72500"/>
    <x v="43"/>
    <s v="1DRIV13000"/>
    <x v="10"/>
    <s v="2DRIV13000"/>
    <x v="12"/>
    <n v="0"/>
    <n v="0"/>
    <n v="0"/>
    <n v="0"/>
    <n v="0"/>
    <n v="0"/>
    <n v="0"/>
    <n v="0"/>
    <n v="0"/>
    <n v="0"/>
    <n v="0"/>
    <n v="0"/>
    <n v="0"/>
    <n v="0"/>
    <n v="0"/>
    <n v="0"/>
    <n v="0"/>
    <n v="0"/>
    <n v="0"/>
    <n v="0"/>
    <n v="0"/>
    <s v="N"/>
    <n v="0"/>
    <n v="0"/>
    <n v="0"/>
    <n v="0"/>
    <n v="0"/>
    <n v="0"/>
  </r>
  <r>
    <s v="K"/>
    <x v="3"/>
    <s v="K.10002"/>
    <s v="CAP-BAKER PROJECTS"/>
    <s v="K.10002.01"/>
    <s v="BAKER PROJECTS"/>
    <s v="K.10002.01.02"/>
    <s v="UPPER BAKER"/>
    <s v="K.10002.01.02.02"/>
    <s v="RELAY PROTECTION UNIT 1&amp;2-UBK"/>
    <x v="0"/>
    <n v="5150"/>
    <s v="Matthew J Blanton"/>
    <s v="CA"/>
    <s v="REL  SETC  //  EXEC"/>
    <x v="0"/>
    <x v="0"/>
    <s v="2CORP70000"/>
    <x v="6"/>
    <s v="3CORP72500"/>
    <x v="43"/>
    <s v="1DRIV13000"/>
    <x v="10"/>
    <s v="2DRIV13000"/>
    <x v="12"/>
    <n v="0"/>
    <n v="0"/>
    <n v="0"/>
    <n v="0"/>
    <n v="0"/>
    <n v="0"/>
    <n v="0"/>
    <n v="0"/>
    <n v="0"/>
    <n v="0"/>
    <n v="0"/>
    <n v="0"/>
    <n v="0"/>
    <n v="0"/>
    <n v="0"/>
    <n v="0"/>
    <n v="0"/>
    <n v="0"/>
    <n v="0"/>
    <n v="0"/>
    <n v="0"/>
    <s v="N"/>
    <n v="0"/>
    <n v="0"/>
    <n v="0"/>
    <n v="0"/>
    <n v="0"/>
    <n v="0"/>
  </r>
  <r>
    <s v="K"/>
    <x v="3"/>
    <s v="K.10002"/>
    <s v="CAP-BAKER PROJECTS"/>
    <s v="K.10002.01"/>
    <s v="BAKER PROJECTS"/>
    <s v="K.10002.01.02"/>
    <s v="UPPER BAKER"/>
    <s v="K.10002.01.02.03"/>
    <s v="SECURITY-UBK"/>
    <x v="0"/>
    <n v="5150"/>
    <s v="Matthew J Blanton"/>
    <s v="CA"/>
    <s v="REL  SETC  //  CLOS"/>
    <x v="0"/>
    <x v="0"/>
    <s v="2CORP70000"/>
    <x v="6"/>
    <s v="3CORP72500"/>
    <x v="43"/>
    <s v="1DRIV71000"/>
    <x v="5"/>
    <s v="2DRIV71000"/>
    <x v="29"/>
    <n v="80000"/>
    <n v="0"/>
    <n v="4516.87"/>
    <n v="84402.82"/>
    <n v="-84402.82"/>
    <n v="0"/>
    <n v="37000"/>
    <n v="-37000"/>
    <n v="0"/>
    <n v="0"/>
    <n v="0"/>
    <n v="4450000"/>
    <n v="0"/>
    <n v="4450000"/>
    <n v="0"/>
    <n v="0"/>
    <n v="0"/>
    <n v="0"/>
    <n v="4328597.18"/>
    <n v="0"/>
    <n v="0"/>
    <s v="N"/>
    <n v="0"/>
    <n v="37000"/>
    <n v="0"/>
    <n v="0"/>
    <n v="0"/>
    <n v="0"/>
  </r>
  <r>
    <s v="K"/>
    <x v="3"/>
    <s v="K.10002"/>
    <s v="CAP-BAKER PROJECTS"/>
    <s v="K.10002.01"/>
    <s v="BAKER PROJECTS"/>
    <s v="K.10002.01.02"/>
    <s v="UPPER BAKER"/>
    <s v="K.10002.01.02.04"/>
    <s v="WORK BOAT-UBK"/>
    <x v="0"/>
    <n v="5150"/>
    <s v="Matthew J Blanton"/>
    <s v="CA"/>
    <s v="REL  SETC  //  EXEC"/>
    <x v="0"/>
    <x v="0"/>
    <s v="2CORP70000"/>
    <x v="6"/>
    <s v="3CORP72500"/>
    <x v="43"/>
    <s v="1DRIV13000"/>
    <x v="10"/>
    <s v="2DRIV13000"/>
    <x v="12"/>
    <n v="0"/>
    <n v="0"/>
    <n v="2315.61"/>
    <n v="0"/>
    <n v="0"/>
    <n v="0"/>
    <n v="0"/>
    <n v="0"/>
    <n v="0"/>
    <n v="0"/>
    <n v="0"/>
    <n v="0"/>
    <n v="0"/>
    <n v="0"/>
    <n v="0"/>
    <n v="0"/>
    <n v="0"/>
    <n v="0"/>
    <n v="0"/>
    <n v="0"/>
    <n v="0"/>
    <s v="N"/>
    <n v="0"/>
    <n v="0"/>
    <n v="0"/>
    <n v="0"/>
    <n v="0"/>
    <n v="0"/>
  </r>
  <r>
    <s v="K"/>
    <x v="3"/>
    <s v="K.10002"/>
    <s v="CAP-BAKER PROJECTS"/>
    <s v="K.10002.01"/>
    <s v="BAKER PROJECTS"/>
    <s v="K.10002.01.02"/>
    <s v="UPPER BAKER"/>
    <s v="K.10002.01.02.05"/>
    <s v="FSC Primary Pump-UBK"/>
    <x v="0"/>
    <n v="5150"/>
    <s v="Matthew J Blanton"/>
    <s v="CA"/>
    <s v="REL  SETC  //  INIT"/>
    <x v="0"/>
    <x v="0"/>
    <s v="2CORP70000"/>
    <x v="6"/>
    <s v="3CORP72500"/>
    <x v="43"/>
    <s v="1DRIV13000"/>
    <x v="10"/>
    <s v="2DRIV13000"/>
    <x v="12"/>
    <n v="0"/>
    <n v="0"/>
    <n v="79810.5"/>
    <n v="79810.5"/>
    <n v="-79810.5"/>
    <n v="0"/>
    <n v="0"/>
    <n v="0"/>
    <n v="0"/>
    <n v="100000"/>
    <n v="-100000"/>
    <n v="0"/>
    <n v="0"/>
    <n v="0"/>
    <n v="0"/>
    <n v="100000"/>
    <n v="-100000"/>
    <n v="100000"/>
    <n v="-279810.5"/>
    <n v="0"/>
    <n v="0"/>
    <s v="N"/>
    <n v="-100000"/>
    <n v="0"/>
    <n v="100000"/>
    <n v="0"/>
    <n v="100000"/>
    <n v="100000"/>
  </r>
  <r>
    <s v="K"/>
    <x v="3"/>
    <s v="K.10003"/>
    <s v="CAP-BAKER SAFETY"/>
    <s v="K.10003.01"/>
    <s v="BAKER CREST IMPROVEMENTS"/>
    <s v="K.10003.01.01"/>
    <s v="LOWER BAKER"/>
    <s v="K.10003.01.01.01"/>
    <s v="CREST IMPROVEMENT &amp; FLOODWALL-LBK"/>
    <x v="0"/>
    <n v="5031"/>
    <s v="Robert E Romocki"/>
    <s v="CA"/>
    <s v="REL  SETC  //  EXEC"/>
    <x v="0"/>
    <x v="0"/>
    <s v="2CORP70000"/>
    <x v="6"/>
    <s v="3CORP71500"/>
    <x v="45"/>
    <s v="1DRIV71000"/>
    <x v="5"/>
    <s v="2DRIV71000"/>
    <x v="29"/>
    <n v="2030972"/>
    <n v="2030973"/>
    <n v="1655526.33"/>
    <n v="1699782.1945018999"/>
    <n v="331190.80549810012"/>
    <n v="2652118"/>
    <n v="1318409"/>
    <n v="1333709"/>
    <n v="17345801"/>
    <n v="19267000"/>
    <n v="-1921199"/>
    <n v="17866175"/>
    <n v="0"/>
    <n v="17866175"/>
    <n v="18402160"/>
    <n v="0"/>
    <n v="18402160"/>
    <n v="0"/>
    <n v="36012035.805498101"/>
    <n v="0"/>
    <n v="0"/>
    <s v="N"/>
    <n v="0"/>
    <n v="0"/>
    <n v="1921199"/>
    <n v="-17866175"/>
    <n v="-18402160"/>
    <n v="0"/>
  </r>
  <r>
    <s v="K"/>
    <x v="3"/>
    <s v="K.10003"/>
    <s v="CAP-BAKER SAFETY"/>
    <s v="K.10003.01"/>
    <s v="BAKER CREST IMPROVEMENTS"/>
    <s v="K.10003.01.01"/>
    <s v="LOWER BAKER"/>
    <s v="K.10003.01.01.02"/>
    <s v="DAM GROUTING PROGRAM-LBK"/>
    <x v="0"/>
    <n v="5031"/>
    <s v="Robert E Romocki"/>
    <s v="CA"/>
    <s v="REL  SETC  //  EXEC"/>
    <x v="2"/>
    <x v="1"/>
    <s v="2CORP50000"/>
    <x v="5"/>
    <s v="3CORP55000"/>
    <x v="46"/>
    <s v="1DRIV71000"/>
    <x v="5"/>
    <s v="2DRIV71000"/>
    <x v="29"/>
    <n v="2352000"/>
    <n v="2352000"/>
    <n v="2694222.49"/>
    <n v="2041461.5264476"/>
    <n v="310538.47355240001"/>
    <n v="35250000"/>
    <n v="21571000"/>
    <n v="13679000"/>
    <n v="619000"/>
    <n v="14428000"/>
    <n v="-13809000"/>
    <n v="0"/>
    <n v="116000"/>
    <n v="-116000"/>
    <n v="0"/>
    <n v="0"/>
    <n v="0"/>
    <n v="0"/>
    <n v="64538.473552400013"/>
    <n v="0"/>
    <s v="Project delayed"/>
    <s v="Y"/>
    <n v="0"/>
    <n v="0"/>
    <n v="0"/>
    <n v="0"/>
    <n v="0"/>
    <n v="0"/>
  </r>
  <r>
    <s v="K"/>
    <x v="3"/>
    <s v="K.10003"/>
    <s v="CAP-BAKER SAFETY"/>
    <s v="K.10003.01"/>
    <s v="BAKER CREST IMPROVEMENTS"/>
    <s v="K.10003.01.01"/>
    <s v="LOWER BAKER"/>
    <s v="K.10003.01.01.03"/>
    <s v="HATCHERY RACEWAY PROJECT-LBK"/>
    <x v="0"/>
    <n v="5150"/>
    <s v="Matthew J Blanton"/>
    <s v="CA"/>
    <s v="REL  SETC  //  EXEC"/>
    <x v="0"/>
    <x v="0"/>
    <s v="2CORP70000"/>
    <x v="6"/>
    <s v="3CORP71500"/>
    <x v="45"/>
    <s v="1DRIV72000"/>
    <x v="8"/>
    <s v="2DRIV72000"/>
    <x v="28"/>
    <n v="0"/>
    <n v="0"/>
    <n v="-86208.68"/>
    <n v="-86060.36"/>
    <n v="86060.36"/>
    <n v="0"/>
    <n v="0"/>
    <n v="0"/>
    <n v="0"/>
    <n v="0"/>
    <n v="0"/>
    <n v="0"/>
    <n v="0"/>
    <n v="0"/>
    <n v="0"/>
    <n v="0"/>
    <n v="0"/>
    <n v="0"/>
    <n v="86060.36"/>
    <n v="0"/>
    <n v="0"/>
    <s v="N"/>
    <n v="0"/>
    <n v="0"/>
    <n v="0"/>
    <n v="0"/>
    <n v="0"/>
    <n v="0"/>
  </r>
  <r>
    <s v="K"/>
    <x v="3"/>
    <s v="K.10003"/>
    <s v="CAP-BAKER SAFETY"/>
    <s v="K.10003.02"/>
    <s v="BAKER INSTRUMENTATION"/>
    <s v="K.10003.02.01"/>
    <s v="UPPER BAKER"/>
    <s v="K.10003.02.01.01"/>
    <s v="GALLERY PROJECT-UBK"/>
    <x v="0"/>
    <n v="5031"/>
    <s v="Robert E Romocki"/>
    <s v="CA"/>
    <s v="REL  SETC  //  EXEC"/>
    <x v="0"/>
    <x v="0"/>
    <s v="2CORP70000"/>
    <x v="6"/>
    <s v="3CORP72500"/>
    <x v="43"/>
    <s v="1DRIV72000"/>
    <x v="8"/>
    <s v="2DRIV72000"/>
    <x v="28"/>
    <n v="1134000"/>
    <n v="1134001"/>
    <n v="986471.58"/>
    <n v="887705.35545999999"/>
    <n v="246295.64454000001"/>
    <n v="115000"/>
    <n v="945000"/>
    <n v="-830000"/>
    <n v="0"/>
    <n v="0"/>
    <n v="0"/>
    <n v="0"/>
    <n v="0"/>
    <n v="0"/>
    <n v="0"/>
    <n v="0"/>
    <n v="0"/>
    <n v="0"/>
    <n v="-583704.35545999999"/>
    <n v="0"/>
    <s v="incremental for approved project"/>
    <s v="N"/>
    <n v="0"/>
    <n v="-13000"/>
    <n v="-7180000"/>
    <n v="-95000"/>
    <n v="0"/>
    <n v="0"/>
  </r>
  <r>
    <s v="K"/>
    <x v="3"/>
    <s v="K.10003"/>
    <s v="CAP-BAKER SAFETY"/>
    <s v="K.10003.02"/>
    <s v="BAKER INSTRUMENTATION"/>
    <s v="K.10003.02.01"/>
    <s v="UPPER BAKER"/>
    <s v="K.10003.02.01.02"/>
    <s v="W PASS DIKE INSTRMT &amp; STABILITY EVAL-UBK"/>
    <x v="0"/>
    <n v="5031"/>
    <s v="Robert E Romocki"/>
    <s v="CA"/>
    <s v="REL  SETC  //  EXEC"/>
    <x v="0"/>
    <x v="0"/>
    <s v="2CORP70000"/>
    <x v="6"/>
    <s v="3CORP72500"/>
    <x v="43"/>
    <s v="1DRIV71000"/>
    <x v="5"/>
    <s v="2DRIV71000"/>
    <x v="29"/>
    <n v="0"/>
    <n v="0"/>
    <n v="328025.32"/>
    <n v="1239972.57439"/>
    <n v="-1239972.57439"/>
    <n v="0"/>
    <n v="0"/>
    <n v="0"/>
    <n v="0"/>
    <n v="0"/>
    <n v="0"/>
    <n v="0"/>
    <n v="0"/>
    <n v="0"/>
    <n v="0"/>
    <n v="0"/>
    <n v="0"/>
    <n v="0"/>
    <n v="-1239972.57439"/>
    <n v="0"/>
    <n v="0"/>
    <s v="N"/>
    <n v="0"/>
    <n v="0"/>
    <n v="0"/>
    <n v="0"/>
    <n v="0"/>
    <n v="0"/>
  </r>
  <r>
    <s v="K"/>
    <x v="3"/>
    <s v="K.10004"/>
    <s v="CAP-COLSTRIP 500KV TRANS LINE"/>
    <s v="K.10004.01"/>
    <s v="COLSTRIP 500KV TRANS LINE"/>
    <s v="K.10004.01.01"/>
    <s v="COLSTRIP 500KV TRANS LINE"/>
    <s v="K.10004.01.01.01"/>
    <s v="COLSTRIP 500KV TRANS LINE-COL"/>
    <x v="0"/>
    <n v="4310"/>
    <s v="George Marshall"/>
    <s v="CA"/>
    <s v="REL  SETC  //  OPER"/>
    <x v="0"/>
    <x v="0"/>
    <s v="2CORP70000"/>
    <x v="6"/>
    <s v="3CORP73000"/>
    <x v="47"/>
    <s v="1DRIV13000"/>
    <x v="10"/>
    <s v="2DRIV13000"/>
    <x v="12"/>
    <n v="1929800"/>
    <n v="1929801"/>
    <n v="1135092.8899999999"/>
    <n v="638924.67800000007"/>
    <n v="1290876.3219999999"/>
    <n v="1947186"/>
    <n v="1947186"/>
    <n v="0"/>
    <n v="1947186"/>
    <n v="1947186"/>
    <n v="0"/>
    <n v="1947186"/>
    <n v="1947186"/>
    <n v="0"/>
    <n v="1947186"/>
    <n v="1947186"/>
    <n v="0"/>
    <n v="1947186"/>
    <n v="1290876.3219999999"/>
    <n v="0"/>
    <n v="0"/>
    <s v="N"/>
    <n v="-1947186"/>
    <n v="0"/>
    <n v="0"/>
    <n v="0"/>
    <n v="0"/>
    <n v="1947186"/>
  </r>
  <r>
    <s v="K"/>
    <x v="3"/>
    <s v="K.10005"/>
    <s v="CAP-COLSTRIP OPERATIONAL"/>
    <s v="K.10005.01"/>
    <s v="COLSTRIP OPERATIONAL"/>
    <s v="K.10005.01.01"/>
    <s v="COLSTRIP UNIT 1&amp;2"/>
    <s v="K.10005.01.01.01"/>
    <s v="COLSTRIP OPERATIONAL 1&amp;2-COL"/>
    <x v="0"/>
    <n v="5012"/>
    <s v="Charles L Morton"/>
    <s v="CA"/>
    <s v="REL  SETC  //  EXEC"/>
    <x v="0"/>
    <x v="0"/>
    <s v="2CORP70000"/>
    <x v="6"/>
    <s v="3CORP73500"/>
    <x v="48"/>
    <s v="1DRIV13000"/>
    <x v="10"/>
    <s v="2DRIV13000"/>
    <x v="12"/>
    <n v="0"/>
    <n v="8808066"/>
    <n v="6019418.6100000003"/>
    <n v="8037255.560433099"/>
    <n v="770810.43956690095"/>
    <n v="0"/>
    <n v="6490050"/>
    <n v="-6490050"/>
    <n v="0"/>
    <n v="3226125"/>
    <n v="-3226125"/>
    <n v="0"/>
    <n v="10014375"/>
    <n v="-10014375"/>
    <n v="0"/>
    <n v="8635200"/>
    <n v="-8635200"/>
    <n v="12900300"/>
    <n v="-27594939.560433097"/>
    <n v="0"/>
    <n v="0"/>
    <s v="N"/>
    <n v="-12900300"/>
    <n v="6490050"/>
    <n v="3226125"/>
    <n v="10014375"/>
    <n v="8635200"/>
    <n v="12900300"/>
  </r>
  <r>
    <s v="K"/>
    <x v="3"/>
    <s v="K.10005"/>
    <s v="CAP-COLSTRIP OPERATIONAL"/>
    <s v="K.10005.01"/>
    <s v="COLSTRIP OPERATIONAL"/>
    <s v="K.10005.01.01"/>
    <s v="COLSTRIP UNIT 1&amp;2"/>
    <s v="K.10005.01.01.02"/>
    <s v="SMALL TOOLS-COL 1&amp;2"/>
    <x v="0"/>
    <n v="5012"/>
    <s v="Charles L Morton"/>
    <s v="CA"/>
    <s v="REL  SETC  //  EXEC"/>
    <x v="0"/>
    <x v="0"/>
    <s v="2CORP70000"/>
    <x v="6"/>
    <s v="3CORP73500"/>
    <x v="48"/>
    <s v="1DRIV13000"/>
    <x v="10"/>
    <s v="2DRIV13000"/>
    <x v="12"/>
    <n v="0"/>
    <n v="0"/>
    <n v="0"/>
    <n v="0"/>
    <n v="0"/>
    <n v="0"/>
    <n v="0"/>
    <n v="0"/>
    <n v="0"/>
    <n v="0"/>
    <n v="0"/>
    <n v="0"/>
    <n v="0"/>
    <n v="0"/>
    <n v="0"/>
    <n v="0"/>
    <n v="0"/>
    <n v="0"/>
    <n v="0"/>
    <n v="0"/>
    <n v="0"/>
    <s v="N"/>
    <n v="0"/>
    <n v="0"/>
    <n v="0"/>
    <n v="0"/>
    <n v="0"/>
    <n v="0"/>
  </r>
  <r>
    <s v="K"/>
    <x v="3"/>
    <s v="K.10005"/>
    <s v="CAP-COLSTRIP OPERATIONAL"/>
    <s v="K.10005.01"/>
    <s v="COLSTRIP OPERATIONAL"/>
    <s v="K.10005.01.01"/>
    <s v="COLSTRIP UNIT 1&amp;2"/>
    <s v="K.10005.01.01.03"/>
    <s v="Land Sales-COL 1&amp;2"/>
    <x v="0"/>
    <n v="5012"/>
    <s v="Charles L Morton"/>
    <s v="CA"/>
    <s v="REL  SETC  //  INIT"/>
    <x v="0"/>
    <x v="0"/>
    <s v="2CORP70000"/>
    <x v="6"/>
    <s v="3CORP73500"/>
    <x v="48"/>
    <s v="1DRIV13000"/>
    <x v="10"/>
    <s v="2DRIV13000"/>
    <x v="12"/>
    <n v="0"/>
    <n v="0"/>
    <n v="0"/>
    <n v="0"/>
    <n v="0"/>
    <n v="0"/>
    <n v="0"/>
    <n v="0"/>
    <n v="0"/>
    <n v="0"/>
    <n v="0"/>
    <n v="0"/>
    <n v="0"/>
    <n v="0"/>
    <n v="0"/>
    <n v="0"/>
    <n v="0"/>
    <n v="0"/>
    <n v="0"/>
    <n v="0"/>
    <n v="0"/>
    <s v="N"/>
    <n v="0"/>
    <n v="0"/>
    <n v="0"/>
    <n v="0"/>
    <n v="0"/>
    <n v="0"/>
  </r>
  <r>
    <s v="K"/>
    <x v="3"/>
    <s v="K.10005"/>
    <s v="CAP-COLSTRIP OPERATIONAL"/>
    <s v="K.10005.01"/>
    <s v="COLSTRIP OPERATIONAL"/>
    <s v="K.10005.01.02"/>
    <s v="COLSTRIP UNIT 3&amp;4"/>
    <s v="K.10005.01.02.01"/>
    <s v="COLSTRIP OPERATIONAL 3&amp;4-COL"/>
    <x v="0"/>
    <n v="5012"/>
    <s v="Charles L Morton"/>
    <s v="CA"/>
    <s v="REL  SETC  //  EXEC"/>
    <x v="0"/>
    <x v="0"/>
    <s v="2CORP70000"/>
    <x v="6"/>
    <s v="3CORP73500"/>
    <x v="48"/>
    <s v="1DRIV13000"/>
    <x v="10"/>
    <s v="2DRIV13000"/>
    <x v="12"/>
    <n v="27525205"/>
    <n v="18717140"/>
    <n v="20827934.5"/>
    <n v="17912800.5739762"/>
    <n v="804339.42602379993"/>
    <n v="21399538"/>
    <n v="9858450"/>
    <n v="11541088"/>
    <n v="25371733"/>
    <n v="15246525"/>
    <n v="10125208"/>
    <n v="27155693"/>
    <n v="11548162"/>
    <n v="15607531"/>
    <n v="17518498"/>
    <n v="6219412"/>
    <n v="11299086"/>
    <n v="14598675"/>
    <n v="49377252.426023796"/>
    <n v="0"/>
    <n v="0"/>
    <s v="N"/>
    <n v="-14598675"/>
    <n v="-11541088"/>
    <n v="-10125208"/>
    <n v="-15607531"/>
    <n v="-11299086"/>
    <n v="14598675"/>
  </r>
  <r>
    <s v="K"/>
    <x v="3"/>
    <s v="K.10005"/>
    <s v="CAP-COLSTRIP OPERATIONAL"/>
    <s v="K.10005.01"/>
    <s v="COLSTRIP OPERATIONAL"/>
    <s v="K.10005.01.02"/>
    <s v="COLSTRIP UNIT 3&amp;4"/>
    <s v="K.10005.01.02.02"/>
    <s v="LAND SALES-COL 3&amp;4"/>
    <x v="0"/>
    <n v="5012"/>
    <s v="Charles L Morton"/>
    <s v="CA"/>
    <s v="REL  SETC  //  EXEC"/>
    <x v="0"/>
    <x v="0"/>
    <s v="2CORP70000"/>
    <x v="6"/>
    <s v="3CORP73500"/>
    <x v="48"/>
    <s v="1DRIV13000"/>
    <x v="10"/>
    <s v="2DRIV13000"/>
    <x v="12"/>
    <n v="0"/>
    <n v="0"/>
    <n v="-5584.08"/>
    <n v="-5584.08"/>
    <n v="5584.08"/>
    <n v="0"/>
    <n v="0"/>
    <n v="0"/>
    <n v="0"/>
    <n v="0"/>
    <n v="0"/>
    <n v="0"/>
    <n v="0"/>
    <n v="0"/>
    <n v="0"/>
    <n v="0"/>
    <n v="0"/>
    <n v="0"/>
    <n v="5584.08"/>
    <n v="0"/>
    <n v="0"/>
    <s v="N"/>
    <n v="0"/>
    <n v="0"/>
    <n v="0"/>
    <n v="0"/>
    <n v="0"/>
    <n v="0"/>
  </r>
  <r>
    <s v="K"/>
    <x v="3"/>
    <s v="K.10005"/>
    <s v="CAP-COLSTRIP OPERATIONAL"/>
    <s v="K.10005.01"/>
    <s v="COLSTRIP OPERATIONAL"/>
    <s v="K.10005.01.02"/>
    <s v="COLSTRIP UNIT 3&amp;4"/>
    <s v="K.10005.01.02.03"/>
    <s v="SMALL TOOLS-COL 3&amp;4"/>
    <x v="0"/>
    <n v="5012"/>
    <s v="Charles L Morton"/>
    <s v="CA"/>
    <s v="REL  SETC  //  EXEC"/>
    <x v="0"/>
    <x v="0"/>
    <s v="2CORP70000"/>
    <x v="6"/>
    <s v="3CORP73500"/>
    <x v="48"/>
    <s v="1DRIV13000"/>
    <x v="10"/>
    <s v="2DRIV13000"/>
    <x v="12"/>
    <n v="0"/>
    <n v="0"/>
    <n v="0"/>
    <n v="0"/>
    <n v="0"/>
    <n v="0"/>
    <n v="0"/>
    <n v="0"/>
    <n v="0"/>
    <n v="0"/>
    <n v="0"/>
    <n v="0"/>
    <n v="0"/>
    <n v="0"/>
    <n v="0"/>
    <n v="0"/>
    <n v="0"/>
    <n v="0"/>
    <n v="0"/>
    <n v="0"/>
    <n v="0"/>
    <s v="N"/>
    <n v="0"/>
    <n v="0"/>
    <n v="0"/>
    <n v="0"/>
    <n v="0"/>
    <n v="0"/>
  </r>
  <r>
    <s v="K"/>
    <x v="3"/>
    <s v="K.10006"/>
    <s v="CAP-ENCOGEN OPERATIONAL"/>
    <s v="K.10006.01"/>
    <s v="ENCOGEN OPERATIONAL"/>
    <s v="K.10006.01.01"/>
    <s v="ENCOGEN"/>
    <s v="K.10006.01.01.01"/>
    <s v="SMALL TOOLS-ENC"/>
    <x v="0"/>
    <n v="5017"/>
    <s v="Nathan A Garretson"/>
    <s v="CA"/>
    <s v="REL  SETC  //  EXEC"/>
    <x v="0"/>
    <x v="0"/>
    <s v="2CORP70000"/>
    <x v="6"/>
    <s v="3CORP74000"/>
    <x v="49"/>
    <s v="1DRIV13000"/>
    <x v="10"/>
    <s v="2DRIV13000"/>
    <x v="12"/>
    <n v="0"/>
    <n v="39915"/>
    <n v="40120.910000000003"/>
    <n v="38230.910000000003"/>
    <n v="1684.0899999999965"/>
    <n v="0"/>
    <n v="40000"/>
    <n v="-40000"/>
    <n v="0"/>
    <n v="41000"/>
    <n v="-41000"/>
    <n v="0"/>
    <n v="41000"/>
    <n v="-41000"/>
    <n v="0"/>
    <n v="41000"/>
    <n v="-41000"/>
    <n v="41000"/>
    <n v="-161315.91"/>
    <n v="0"/>
    <n v="0"/>
    <s v="N"/>
    <n v="-41000"/>
    <n v="40000"/>
    <n v="41000"/>
    <n v="41000"/>
    <n v="41000"/>
    <n v="41000"/>
  </r>
  <r>
    <s v="K"/>
    <x v="3"/>
    <s v="K.10006"/>
    <s v="CAP-ENCOGEN OPERATIONAL"/>
    <s v="K.10006.01"/>
    <s v="ENCOGEN OPERATIONAL"/>
    <s v="K.10006.01.01"/>
    <s v="ENCOGEN"/>
    <s v="K.10006.01.01.02"/>
    <s v="THERMAL PLANT WORK-ENC"/>
    <x v="0"/>
    <n v="5017"/>
    <s v="Nathan A Garretson"/>
    <s v="CA"/>
    <s v="REL  SETC  //  EXEC"/>
    <x v="0"/>
    <x v="0"/>
    <s v="2CORP70000"/>
    <x v="6"/>
    <s v="3CORP74000"/>
    <x v="49"/>
    <s v="1DRIV13000"/>
    <x v="10"/>
    <s v="2DRIV13000"/>
    <x v="12"/>
    <n v="683506"/>
    <n v="234150"/>
    <n v="234150"/>
    <n v="237091.66"/>
    <n v="-2941.6600000000035"/>
    <n v="4841379"/>
    <n v="0"/>
    <n v="4841379"/>
    <n v="490414"/>
    <n v="0"/>
    <n v="490414"/>
    <n v="168913"/>
    <n v="0"/>
    <n v="168913"/>
    <n v="442291"/>
    <n v="0"/>
    <n v="442291"/>
    <n v="0"/>
    <n v="5940055.3399999999"/>
    <n v="0"/>
    <n v="0"/>
    <s v="N"/>
    <n v="0"/>
    <n v="-9800000"/>
    <n v="-5425000"/>
    <n v="0"/>
    <n v="-170000"/>
    <n v="0"/>
  </r>
  <r>
    <s v="K"/>
    <x v="3"/>
    <s v="K.10007"/>
    <s v="CAP-FERNDALE OPERATIONAL"/>
    <s v="K.10007.01"/>
    <s v="FERNDALE OPERATIONAL"/>
    <s v="K.10007.01.01"/>
    <s v="FERNDALE"/>
    <s v="K.10007.01.01.01"/>
    <s v="SMALL TOOLS-FERN"/>
    <x v="0"/>
    <n v="5012"/>
    <s v="Charles L Morton"/>
    <s v="CA"/>
    <s v="REL  SETC  //  OPER"/>
    <x v="0"/>
    <x v="0"/>
    <s v="2CORP70000"/>
    <x v="6"/>
    <s v="3CORP74500"/>
    <x v="50"/>
    <s v="1DRIV13000"/>
    <x v="10"/>
    <s v="2DRIV13000"/>
    <x v="12"/>
    <n v="0"/>
    <n v="1607"/>
    <n v="1575"/>
    <n v="525"/>
    <n v="1082"/>
    <n v="0"/>
    <n v="0"/>
    <n v="0"/>
    <n v="0"/>
    <n v="0"/>
    <n v="0"/>
    <n v="0"/>
    <n v="0"/>
    <n v="0"/>
    <n v="0"/>
    <n v="0"/>
    <n v="0"/>
    <n v="0"/>
    <n v="1082"/>
    <n v="0"/>
    <n v="0"/>
    <s v="N"/>
    <n v="0"/>
    <n v="0"/>
    <n v="0"/>
    <n v="0"/>
    <n v="0"/>
    <n v="0"/>
  </r>
  <r>
    <s v="K"/>
    <x v="3"/>
    <s v="K.10007"/>
    <s v="CAP-FERNDALE OPERATIONAL"/>
    <s v="K.10007.01"/>
    <s v="FERNDALE OPERATIONAL"/>
    <s v="K.10007.01.01"/>
    <s v="FERNDALE"/>
    <s v="K.10007.01.01.02"/>
    <s v="THERMAL PLANT WORK-FERN"/>
    <x v="0"/>
    <n v="5012"/>
    <s v="Charles L Morton"/>
    <s v="CA"/>
    <s v="REL  SETC  //  OPER"/>
    <x v="0"/>
    <x v="0"/>
    <s v="2CORP70000"/>
    <x v="6"/>
    <s v="3CORP74500"/>
    <x v="50"/>
    <s v="1DRIV13000"/>
    <x v="10"/>
    <s v="2DRIV13000"/>
    <x v="12"/>
    <n v="7966725"/>
    <n v="7966725"/>
    <n v="7989284.8399999999"/>
    <n v="8275472.8799999999"/>
    <n v="-308747.87999999989"/>
    <n v="0"/>
    <n v="0"/>
    <n v="0"/>
    <n v="420000"/>
    <n v="374283"/>
    <n v="45717"/>
    <n v="0"/>
    <n v="0"/>
    <n v="0"/>
    <n v="0"/>
    <n v="0"/>
    <n v="0"/>
    <n v="0"/>
    <n v="-263030.87999999989"/>
    <n v="0"/>
    <n v="0"/>
    <s v="N"/>
    <n v="0"/>
    <n v="0"/>
    <n v="374283"/>
    <n v="0"/>
    <n v="0"/>
    <n v="0"/>
  </r>
  <r>
    <s v="K"/>
    <x v="3"/>
    <s v="K.10008"/>
    <s v="CAP-FREDDY 1 OPERATIONAL"/>
    <s v="K.10008.01"/>
    <s v="FREDDY 1 OPERATIONAL"/>
    <s v="K.10008.01.01"/>
    <s v="FREDDY 1"/>
    <s v="K.10008.01.01.01"/>
    <s v="EXCITER UPGRADE-FREDDY 1"/>
    <x v="0"/>
    <n v="5012"/>
    <s v="Charles L Morton"/>
    <s v="CA"/>
    <s v="REL  SETC  //  EXEC"/>
    <x v="0"/>
    <x v="0"/>
    <s v="2CORP70000"/>
    <x v="6"/>
    <s v="3CORP75000"/>
    <x v="51"/>
    <s v="1DRIV13000"/>
    <x v="10"/>
    <s v="2DRIV13000"/>
    <x v="12"/>
    <n v="0"/>
    <n v="0"/>
    <n v="0"/>
    <n v="0"/>
    <n v="0"/>
    <n v="0"/>
    <n v="0"/>
    <n v="0"/>
    <n v="0"/>
    <n v="0"/>
    <n v="0"/>
    <n v="0"/>
    <n v="0"/>
    <n v="0"/>
    <n v="0"/>
    <n v="0"/>
    <n v="0"/>
    <n v="0"/>
    <n v="0"/>
    <n v="0"/>
    <n v="0"/>
    <s v="N"/>
    <n v="0"/>
    <n v="0"/>
    <n v="0"/>
    <n v="0"/>
    <n v="0"/>
    <n v="0"/>
  </r>
  <r>
    <s v="K"/>
    <x v="3"/>
    <s v="K.10008"/>
    <s v="CAP-FREDDY 1 OPERATIONAL"/>
    <s v="K.10008.01"/>
    <s v="FREDDY 1 OPERATIONAL"/>
    <s v="K.10008.01.01"/>
    <s v="FREDDY 1"/>
    <s v="K.10008.01.01.02"/>
    <s v="NOX CATALYST REPLACEMENT-FREDDY 1"/>
    <x v="0"/>
    <n v="5012"/>
    <s v="Charles L Morton"/>
    <s v="CA"/>
    <s v="REL  SETC  //  EXEC"/>
    <x v="0"/>
    <x v="0"/>
    <s v="2CORP70000"/>
    <x v="6"/>
    <s v="3CORP75000"/>
    <x v="51"/>
    <s v="1DRIV13000"/>
    <x v="10"/>
    <s v="2DRIV13000"/>
    <x v="12"/>
    <n v="2331000"/>
    <n v="0"/>
    <n v="0"/>
    <n v="0"/>
    <n v="0"/>
    <n v="0"/>
    <n v="0"/>
    <n v="0"/>
    <n v="0"/>
    <n v="0"/>
    <n v="0"/>
    <n v="0"/>
    <n v="0"/>
    <n v="0"/>
    <n v="0"/>
    <n v="0"/>
    <n v="0"/>
    <n v="0"/>
    <n v="0"/>
    <n v="0"/>
    <n v="0"/>
    <s v="N"/>
    <n v="0"/>
    <n v="0"/>
    <n v="0"/>
    <n v="0"/>
    <n v="0"/>
    <n v="0"/>
  </r>
  <r>
    <s v="K"/>
    <x v="3"/>
    <s v="K.10008"/>
    <s v="CAP-FREDDY 1 OPERATIONAL"/>
    <s v="K.10008.01"/>
    <s v="FREDDY 1 OPERATIONAL"/>
    <s v="K.10008.01.01"/>
    <s v="FREDDY 1"/>
    <s v="K.10008.01.01.03"/>
    <s v="THERMAL PLANT WORK-FDY1"/>
    <x v="0"/>
    <n v="5012"/>
    <s v="Charles L Morton"/>
    <s v="CA"/>
    <s v="REL  SETC  //  EXEC"/>
    <x v="0"/>
    <x v="0"/>
    <s v="2CORP70000"/>
    <x v="6"/>
    <s v="3CORP75000"/>
    <x v="51"/>
    <s v="1DRIV13000"/>
    <x v="10"/>
    <s v="2DRIV13000"/>
    <x v="12"/>
    <n v="5727650"/>
    <n v="8058650"/>
    <n v="8141430.9000000004"/>
    <n v="7741567.7100000009"/>
    <n v="317082.28999999911"/>
    <n v="0"/>
    <n v="0"/>
    <n v="0"/>
    <n v="0"/>
    <n v="0"/>
    <n v="0"/>
    <n v="0"/>
    <n v="0"/>
    <n v="0"/>
    <n v="0"/>
    <n v="0"/>
    <n v="0"/>
    <n v="0"/>
    <n v="317082.28999999911"/>
    <n v="0"/>
    <n v="0"/>
    <s v="N"/>
    <n v="0"/>
    <n v="0"/>
    <n v="0"/>
    <n v="0"/>
    <n v="0"/>
    <n v="0"/>
  </r>
  <r>
    <s v="K"/>
    <x v="3"/>
    <s v="K.10009"/>
    <s v="CAP-FREDONIA OPERATIONAL"/>
    <s v="K.10009.01"/>
    <s v="FREDONIA OPERATIONAL"/>
    <s v="K.10009.01.01"/>
    <s v="FREDONIA"/>
    <s v="K.10009.01.01.01"/>
    <s v="SMALL TOOLS-FRA"/>
    <x v="0"/>
    <n v="5017"/>
    <s v="Nathan A Garretson"/>
    <s v="CA"/>
    <s v="REL  SETC  //  OPER"/>
    <x v="0"/>
    <x v="0"/>
    <s v="2CORP70000"/>
    <x v="6"/>
    <s v="3CORP75500"/>
    <x v="17"/>
    <s v="1DRIV13000"/>
    <x v="10"/>
    <s v="2DRIV13000"/>
    <x v="12"/>
    <n v="31635"/>
    <n v="31560"/>
    <n v="32248.69"/>
    <n v="1357.96"/>
    <n v="30202.04"/>
    <n v="3846769"/>
    <n v="0"/>
    <n v="3846769"/>
    <n v="31920"/>
    <n v="0"/>
    <n v="31920"/>
    <n v="32399"/>
    <n v="0"/>
    <n v="32399"/>
    <n v="32400"/>
    <n v="0"/>
    <n v="32400"/>
    <n v="0"/>
    <n v="3973690.04"/>
    <n v="0"/>
    <n v="0"/>
    <s v="N"/>
    <n v="0"/>
    <n v="-2022000"/>
    <n v="-2392849"/>
    <n v="0"/>
    <n v="0"/>
    <n v="0"/>
  </r>
  <r>
    <s v="K"/>
    <x v="3"/>
    <s v="K.10009"/>
    <s v="CAP-FREDONIA OPERATIONAL"/>
    <s v="K.10009.01"/>
    <s v="FREDONIA OPERATIONAL"/>
    <s v="K.10009.01.01"/>
    <s v="FREDONIA"/>
    <s v="K.10009.01.01.02"/>
    <s v="THERMAL PLANT WORK-FRA"/>
    <x v="0"/>
    <n v="5017"/>
    <s v="Nathan A Garretson"/>
    <s v="CA"/>
    <s v="REL  SETC  //  OPER"/>
    <x v="0"/>
    <x v="0"/>
    <s v="2CORP70000"/>
    <x v="6"/>
    <s v="3CORP75500"/>
    <x v="17"/>
    <s v="1DRIV13000"/>
    <x v="10"/>
    <s v="2DRIV13000"/>
    <x v="12"/>
    <n v="0"/>
    <n v="0"/>
    <n v="0"/>
    <n v="0"/>
    <n v="0"/>
    <n v="0"/>
    <n v="22000"/>
    <n v="-22000"/>
    <n v="0"/>
    <n v="0"/>
    <n v="0"/>
    <n v="0"/>
    <n v="0"/>
    <n v="0"/>
    <n v="0"/>
    <n v="0"/>
    <n v="0"/>
    <n v="0"/>
    <n v="-22000"/>
    <n v="0"/>
    <n v="0"/>
    <s v="N"/>
    <n v="0"/>
    <n v="22000"/>
    <n v="0"/>
    <n v="0"/>
    <n v="0"/>
    <n v="0"/>
  </r>
  <r>
    <s v="K"/>
    <x v="3"/>
    <s v="K.10010"/>
    <s v="CAP-FREDRICKSON OPERATIONAL"/>
    <s v="K.10010.01"/>
    <s v="FREDRICKSON OPERATIONAL"/>
    <s v="K.10010.01.01"/>
    <s v="FREDRICKSON UNIT 1&amp;2"/>
    <s v="K.10010.01.01.01"/>
    <s v="SMALL TOOLS-FRE"/>
    <x v="0"/>
    <n v="5025"/>
    <s v="Mark Carlson"/>
    <s v="CA"/>
    <s v="REL  SETC  //  OPER"/>
    <x v="0"/>
    <x v="0"/>
    <s v="2CORP70000"/>
    <x v="6"/>
    <s v="3CORP76000"/>
    <x v="52"/>
    <s v="1DRIV13000"/>
    <x v="10"/>
    <s v="2DRIV13000"/>
    <x v="12"/>
    <n v="0"/>
    <n v="28080"/>
    <n v="28080.15"/>
    <n v="0"/>
    <n v="28080"/>
    <n v="0"/>
    <n v="0"/>
    <n v="0"/>
    <n v="0"/>
    <n v="0"/>
    <n v="0"/>
    <n v="0"/>
    <n v="0"/>
    <n v="0"/>
    <n v="0"/>
    <n v="0"/>
    <n v="0"/>
    <n v="0"/>
    <n v="28080"/>
    <n v="0"/>
    <n v="0"/>
    <s v="N"/>
    <n v="0"/>
    <n v="0"/>
    <n v="0"/>
    <n v="0"/>
    <n v="0"/>
    <n v="0"/>
  </r>
  <r>
    <s v="K"/>
    <x v="3"/>
    <s v="K.10010"/>
    <s v="CAP-FREDRICKSON OPERATIONAL"/>
    <s v="K.10010.01"/>
    <s v="FREDRICKSON OPERATIONAL"/>
    <s v="K.10010.01.01"/>
    <s v="FREDRICKSON UNIT 1&amp;2"/>
    <s v="K.10010.01.01.02"/>
    <s v="THERMAL PLANT WORK-FRE"/>
    <x v="0"/>
    <n v="5025"/>
    <s v="Mark Carlson"/>
    <s v="CA"/>
    <s v="REL  SETC  //  OPER"/>
    <x v="0"/>
    <x v="0"/>
    <s v="2CORP70000"/>
    <x v="6"/>
    <s v="3CORP76000"/>
    <x v="52"/>
    <s v="1DRIV13000"/>
    <x v="10"/>
    <s v="2DRIV13000"/>
    <x v="12"/>
    <n v="919967"/>
    <n v="907496"/>
    <n v="116737.02"/>
    <n v="-5472.6028800000358"/>
    <n v="912968.60288000002"/>
    <n v="156720"/>
    <n v="150000"/>
    <n v="6720"/>
    <n v="8400"/>
    <n v="0"/>
    <n v="8400"/>
    <n v="11200"/>
    <n v="0"/>
    <n v="11200"/>
    <n v="11200"/>
    <n v="0"/>
    <n v="11200"/>
    <n v="0"/>
    <n v="950488.60288000002"/>
    <n v="0"/>
    <n v="0"/>
    <s v="N"/>
    <n v="0"/>
    <n v="150000"/>
    <n v="0"/>
    <n v="0"/>
    <n v="0"/>
    <n v="0"/>
  </r>
  <r>
    <s v="K"/>
    <x v="3"/>
    <s v="K.10011"/>
    <s v="CAP-FREDRICKSON PROJECTS"/>
    <s v="K.10011.01"/>
    <s v="FREDRICKSON PROJECTS"/>
    <s v="K.10011.01.02"/>
    <s v="FREDRICKSON UNIT 1&amp;2"/>
    <s v="K.10011.01.02.01"/>
    <s v="BUS DUCT SYSTEM REPLACEMENT U1-FRE"/>
    <x v="0"/>
    <n v="5025"/>
    <s v="Mark Carlson"/>
    <s v="CA"/>
    <s v="REL  SETC  //  EXEC"/>
    <x v="0"/>
    <x v="0"/>
    <s v="2CORP70000"/>
    <x v="6"/>
    <s v="3CORP76000"/>
    <x v="52"/>
    <s v="1DRIV13000"/>
    <x v="10"/>
    <s v="2DRIV13000"/>
    <x v="12"/>
    <n v="0"/>
    <n v="0"/>
    <n v="0"/>
    <n v="0"/>
    <n v="0"/>
    <n v="0"/>
    <n v="0"/>
    <n v="0"/>
    <n v="0"/>
    <n v="0"/>
    <n v="0"/>
    <n v="0"/>
    <n v="0"/>
    <n v="0"/>
    <n v="0"/>
    <n v="0"/>
    <n v="0"/>
    <n v="0"/>
    <n v="0"/>
    <n v="0"/>
    <n v="0"/>
    <s v="N"/>
    <n v="0"/>
    <n v="0"/>
    <n v="0"/>
    <n v="0"/>
    <n v="0"/>
    <n v="0"/>
  </r>
  <r>
    <s v="K"/>
    <x v="3"/>
    <s v="K.10011"/>
    <s v="CAP-FREDRICKSON PROJECTS"/>
    <s v="K.10011.01"/>
    <s v="FREDRICKSON PROJECTS"/>
    <s v="K.10011.01.02"/>
    <s v="FREDRICKSON UNIT 1&amp;2"/>
    <s v="K.10011.01.02.02"/>
    <s v="CONSTRUCT PURPOSE-BUILT HAZ-MAT STOR-FRE"/>
    <x v="0"/>
    <n v="5025"/>
    <s v="Mark Carlson"/>
    <s v="CA"/>
    <s v="REL  SETC  //  EXEC"/>
    <x v="0"/>
    <x v="0"/>
    <s v="2CORP70000"/>
    <x v="6"/>
    <s v="3CORP76000"/>
    <x v="52"/>
    <s v="1DRIV13000"/>
    <x v="10"/>
    <s v="2DRIV13000"/>
    <x v="12"/>
    <n v="0"/>
    <n v="0"/>
    <n v="0"/>
    <n v="0"/>
    <n v="0"/>
    <n v="0"/>
    <n v="0"/>
    <n v="0"/>
    <n v="0"/>
    <n v="0"/>
    <n v="0"/>
    <n v="0"/>
    <n v="0"/>
    <n v="0"/>
    <n v="0"/>
    <n v="0"/>
    <n v="0"/>
    <n v="0"/>
    <n v="0"/>
    <n v="0"/>
    <n v="0"/>
    <s v="N"/>
    <n v="0"/>
    <n v="0"/>
    <n v="0"/>
    <n v="0"/>
    <n v="0"/>
    <n v="0"/>
  </r>
  <r>
    <s v="K"/>
    <x v="3"/>
    <s v="K.10011"/>
    <s v="CAP-FREDRICKSON PROJECTS"/>
    <s v="K.10011.01"/>
    <s v="FREDRICKSON PROJECTS"/>
    <s v="K.10011.01.02"/>
    <s v="FREDRICKSON UNIT 1&amp;2"/>
    <s v="K.10011.01.02.03"/>
    <s v="WATER TREATMENT SYS REFURBISH-FRE"/>
    <x v="0"/>
    <n v="5025"/>
    <s v="Mark Carlson"/>
    <s v="CA"/>
    <s v="REL  SETC  //  EXEC"/>
    <x v="0"/>
    <x v="0"/>
    <s v="2CORP70000"/>
    <x v="6"/>
    <s v="3CORP76000"/>
    <x v="52"/>
    <s v="1DRIV13000"/>
    <x v="10"/>
    <s v="2DRIV13000"/>
    <x v="12"/>
    <n v="0"/>
    <n v="0"/>
    <n v="0"/>
    <n v="0"/>
    <n v="0"/>
    <n v="0"/>
    <n v="0"/>
    <n v="0"/>
    <n v="0"/>
    <n v="0"/>
    <n v="0"/>
    <n v="0"/>
    <n v="0"/>
    <n v="0"/>
    <n v="0"/>
    <n v="0"/>
    <n v="0"/>
    <n v="0"/>
    <n v="0"/>
    <n v="0"/>
    <n v="0"/>
    <s v="N"/>
    <n v="0"/>
    <n v="0"/>
    <n v="0"/>
    <n v="0"/>
    <n v="0"/>
    <n v="0"/>
  </r>
  <r>
    <s v="K"/>
    <x v="3"/>
    <s v="K.10011"/>
    <s v="CAP-FREDRICKSON PROJECTS"/>
    <s v="K.10011.01"/>
    <s v="FREDRICKSON PROJECTS"/>
    <s v="K.10011.01.02"/>
    <s v="FREDRICKSON UNIT 1&amp;2"/>
    <s v="K.10011.01.02.04"/>
    <s v="Gas Fuel System Replacement U1-FRE"/>
    <x v="0"/>
    <n v="5025"/>
    <s v="Mark Carlson"/>
    <s v="CA"/>
    <s v="REL  SETC  //  INIT"/>
    <x v="0"/>
    <x v="0"/>
    <s v="2CORP70000"/>
    <x v="6"/>
    <s v="3CORP76000"/>
    <x v="52"/>
    <s v="1DRIV13000"/>
    <x v="10"/>
    <s v="2DRIV13000"/>
    <x v="12"/>
    <n v="0"/>
    <n v="50879"/>
    <n v="52698.27"/>
    <n v="-17.109999999999673"/>
    <n v="50896.11"/>
    <n v="0"/>
    <n v="0"/>
    <n v="0"/>
    <n v="0"/>
    <n v="0"/>
    <n v="0"/>
    <n v="0"/>
    <n v="0"/>
    <n v="0"/>
    <n v="0"/>
    <n v="0"/>
    <n v="0"/>
    <n v="0"/>
    <n v="50896.11"/>
    <n v="0"/>
    <n v="0"/>
    <s v="N"/>
    <n v="0"/>
    <n v="0"/>
    <n v="0"/>
    <n v="0"/>
    <n v="0"/>
    <n v="0"/>
  </r>
  <r>
    <s v="K"/>
    <x v="3"/>
    <s v="K.10011"/>
    <s v="CAP-FREDRICKSON PROJECTS"/>
    <s v="K.10011.01"/>
    <s v="FREDRICKSON PROJECTS"/>
    <s v="K.10011.01.02"/>
    <s v="FREDRICKSON UNIT 1&amp;2"/>
    <s v="K.10011.01.02.05"/>
    <s v="Win7 Control System-FRE"/>
    <x v="0"/>
    <n v="5025"/>
    <s v="Mark Carlson"/>
    <s v="CA"/>
    <s v="REL  SETC  //  INIT"/>
    <x v="0"/>
    <x v="0"/>
    <s v="2CORP70000"/>
    <x v="6"/>
    <s v="3CORP76000"/>
    <x v="52"/>
    <s v="1DRIV13000"/>
    <x v="10"/>
    <s v="2DRIV13000"/>
    <x v="12"/>
    <n v="0"/>
    <n v="151493"/>
    <n v="151493.34"/>
    <n v="32182.209695999998"/>
    <n v="119310.79030399999"/>
    <n v="0"/>
    <n v="0"/>
    <n v="0"/>
    <n v="0"/>
    <n v="0"/>
    <n v="0"/>
    <n v="0"/>
    <n v="0"/>
    <n v="0"/>
    <n v="0"/>
    <n v="0"/>
    <n v="0"/>
    <n v="0"/>
    <n v="119310.79030399999"/>
    <n v="0"/>
    <n v="0"/>
    <s v="N"/>
    <n v="0"/>
    <n v="0"/>
    <n v="0"/>
    <n v="0"/>
    <n v="0"/>
    <n v="0"/>
  </r>
  <r>
    <s v="K"/>
    <x v="3"/>
    <s v="K.10011"/>
    <s v="CAP-FREDRICKSON PROJECTS"/>
    <s v="K.10011.01"/>
    <s v="FREDRICKSON PROJECTS"/>
    <s v="K.10011.01.02"/>
    <s v="FREDRICKSON UNIT 1&amp;2"/>
    <s v="K.10011.01.02.06"/>
    <s v="CT Major Inspection-FRE"/>
    <x v="0"/>
    <n v="5025"/>
    <s v="Mark Carlson"/>
    <s v="CA"/>
    <s v="REL  SETC  //  INIT"/>
    <x v="0"/>
    <x v="0"/>
    <s v="2CORP70000"/>
    <x v="6"/>
    <s v="3CORP76000"/>
    <x v="52"/>
    <s v="1DRIV13000"/>
    <x v="10"/>
    <s v="2DRIV13000"/>
    <x v="12"/>
    <n v="0"/>
    <n v="0"/>
    <n v="0"/>
    <n v="0"/>
    <n v="0"/>
    <n v="0"/>
    <n v="0"/>
    <n v="0"/>
    <n v="0"/>
    <n v="0"/>
    <n v="0"/>
    <n v="0"/>
    <n v="0"/>
    <n v="0"/>
    <n v="0"/>
    <n v="0"/>
    <n v="0"/>
    <n v="0"/>
    <n v="0"/>
    <n v="0"/>
    <n v="0"/>
    <s v="N"/>
    <n v="0"/>
    <n v="0"/>
    <n v="0"/>
    <n v="0"/>
    <n v="0"/>
    <n v="0"/>
  </r>
  <r>
    <s v="K"/>
    <x v="3"/>
    <s v="K.10011"/>
    <s v="CAP-FREDRICKSON PROJECTS"/>
    <s v="K.10011.01"/>
    <s v="FREDRICKSON PROJECTS"/>
    <s v="K.10011.01.02"/>
    <s v="FREDRICKSON UNIT 1&amp;2"/>
    <s v="K.10011.01.02.07"/>
    <s v="Gas Turbine Compressor-FRE"/>
    <x v="0"/>
    <n v="5025"/>
    <s v="Mark Carlson"/>
    <s v="CA"/>
    <s v="REL  SETC  //  INIT"/>
    <x v="0"/>
    <x v="0"/>
    <s v="2CORP70000"/>
    <x v="6"/>
    <s v="3CORP76000"/>
    <x v="52"/>
    <s v="1DRIV13000"/>
    <x v="10"/>
    <s v="2DRIV13000"/>
    <x v="12"/>
    <n v="0"/>
    <n v="0"/>
    <n v="0"/>
    <n v="0"/>
    <n v="0"/>
    <n v="0"/>
    <n v="0"/>
    <n v="0"/>
    <n v="0"/>
    <n v="0"/>
    <n v="0"/>
    <n v="0"/>
    <n v="0"/>
    <n v="0"/>
    <n v="0"/>
    <n v="0"/>
    <n v="0"/>
    <n v="0"/>
    <n v="0"/>
    <n v="0"/>
    <n v="0"/>
    <s v="N"/>
    <n v="0"/>
    <n v="0"/>
    <n v="0"/>
    <n v="0"/>
    <n v="0"/>
    <n v="0"/>
  </r>
  <r>
    <s v="K"/>
    <x v="3"/>
    <s v="K.10012"/>
    <s v="CAP-GET TO ZERO PROGRAM"/>
    <s v="K.10012.01"/>
    <s v="GTZ PROGRAM CAPITAL COST"/>
    <s v="K.10012.01.01"/>
    <s v="GTZ BILLING PMT CREDIT/COLLECTIONS"/>
    <s v="K.10012.01.01.01"/>
    <s v="BPCC-ACCOUNT BAL CLARITY &amp; CONSISTCY"/>
    <x v="0"/>
    <n v="5362"/>
    <s v="Joshua Jacobs"/>
    <s v="CA"/>
    <s v="REL  SETC  //  EXEC"/>
    <x v="2"/>
    <x v="1"/>
    <s v="2CORP45000"/>
    <x v="10"/>
    <s v="3CORP45000"/>
    <x v="53"/>
    <s v="1DRIV80000"/>
    <x v="3"/>
    <s v="2DRIV80000"/>
    <x v="3"/>
    <n v="0"/>
    <n v="0"/>
    <n v="0"/>
    <n v="0"/>
    <n v="0"/>
    <n v="0"/>
    <n v="0"/>
    <n v="0"/>
    <n v="0"/>
    <n v="0"/>
    <n v="0"/>
    <n v="0"/>
    <n v="0"/>
    <n v="0"/>
    <n v="0"/>
    <n v="0"/>
    <n v="0"/>
    <n v="0"/>
    <n v="0"/>
    <n v="0"/>
    <n v="0"/>
    <s v="Y"/>
    <n v="0"/>
    <n v="0"/>
    <n v="0"/>
    <n v="0"/>
    <n v="0"/>
    <n v="0"/>
  </r>
  <r>
    <s v="K"/>
    <x v="3"/>
    <s v="K.10012"/>
    <s v="CAP-GET TO ZERO PROGRAM"/>
    <s v="K.10012.01"/>
    <s v="GTZ PROGRAM CAPITAL COST"/>
    <s v="K.10012.01.01"/>
    <s v="GTZ BILLING PMT CREDIT/COLLECTIONS"/>
    <s v="K.10012.01.01.02"/>
    <s v="BPCC-BILL CODE ENHANCEMENTS PHASE 1"/>
    <x v="0"/>
    <n v="5362"/>
    <s v="Joshua Jacobs"/>
    <s v="CA"/>
    <s v="REL  SETC  //  EXEC"/>
    <x v="2"/>
    <x v="1"/>
    <s v="2CORP45000"/>
    <x v="10"/>
    <s v="3CORP45000"/>
    <x v="53"/>
    <s v="1DRIV80000"/>
    <x v="3"/>
    <s v="2DRIV80000"/>
    <x v="3"/>
    <n v="0"/>
    <n v="753207"/>
    <n v="740214.91"/>
    <n v="764326.91712"/>
    <n v="-11119.917119999998"/>
    <n v="0"/>
    <n v="0"/>
    <n v="0"/>
    <n v="0"/>
    <n v="0"/>
    <n v="0"/>
    <n v="0"/>
    <n v="0"/>
    <n v="0"/>
    <n v="0"/>
    <n v="0"/>
    <n v="0"/>
    <n v="0"/>
    <n v="-11119.917119999998"/>
    <n v="0"/>
    <n v="0"/>
    <s v="Y"/>
    <n v="0"/>
    <n v="0"/>
    <n v="0"/>
    <n v="0"/>
    <n v="0"/>
    <n v="0"/>
  </r>
  <r>
    <s v="K"/>
    <x v="3"/>
    <s v="K.10012"/>
    <s v="CAP-GET TO ZERO PROGRAM"/>
    <s v="K.10012.01"/>
    <s v="GTZ PROGRAM CAPITAL COST"/>
    <s v="K.10012.01.01"/>
    <s v="GTZ BILLING PMT CREDIT/COLLECTIONS"/>
    <s v="K.10012.01.01.03"/>
    <s v="BPCC-BILL DUE-REMINDER &amp; FISERV BALANCE"/>
    <x v="0"/>
    <n v="5362"/>
    <s v="Joshua Jacobs"/>
    <s v="CA"/>
    <s v="REL  SETC  //  EXEC"/>
    <x v="2"/>
    <x v="1"/>
    <s v="2CORP45000"/>
    <x v="10"/>
    <s v="3CORP45000"/>
    <x v="53"/>
    <s v="1DRIV80000"/>
    <x v="3"/>
    <s v="2DRIV80000"/>
    <x v="3"/>
    <n v="13835958.512252426"/>
    <n v="0"/>
    <n v="-18574.32"/>
    <n v="39175.68"/>
    <n v="-39175.68"/>
    <n v="7248230.3985991869"/>
    <n v="7248230.3985991869"/>
    <n v="0"/>
    <n v="4402790.6053184448"/>
    <n v="4402790.6053184448"/>
    <n v="0"/>
    <n v="4504814.9168929541"/>
    <n v="4504814.9168929541"/>
    <n v="0"/>
    <n v="728700.38786616304"/>
    <n v="728700.38786616304"/>
    <n v="0"/>
    <n v="0"/>
    <n v="-39175.68"/>
    <n v="0"/>
    <n v="0"/>
    <s v="Y"/>
    <n v="0"/>
    <n v="0"/>
    <n v="0"/>
    <n v="0"/>
    <n v="0"/>
    <n v="0"/>
  </r>
  <r>
    <s v="K"/>
    <x v="3"/>
    <s v="K.10012"/>
    <s v="CAP-GET TO ZERO PROGRAM"/>
    <s v="K.10012.01"/>
    <s v="GTZ PROGRAM CAPITAL COST"/>
    <s v="K.10012.01.01"/>
    <s v="GTZ BILLING PMT CREDIT/COLLECTIONS"/>
    <s v="K.10012.01.01.04"/>
    <s v="BPCC-BILLING AND PAYMENT IMPROVEMENT"/>
    <x v="0"/>
    <n v="5362"/>
    <s v="Joshua Jacobs"/>
    <s v="CA"/>
    <s v="REL  SETC  //  PLNG"/>
    <x v="2"/>
    <x v="1"/>
    <s v="2CORP45000"/>
    <x v="10"/>
    <s v="3CORP45000"/>
    <x v="53"/>
    <s v="1DRIV80000"/>
    <x v="3"/>
    <s v="2DRIV80000"/>
    <x v="3"/>
    <n v="0"/>
    <n v="0"/>
    <n v="1446000.07"/>
    <n v="1424791.2672847002"/>
    <n v="-1424791.2672847002"/>
    <n v="0"/>
    <n v="0"/>
    <n v="0"/>
    <n v="0"/>
    <n v="0"/>
    <n v="0"/>
    <n v="0"/>
    <n v="0"/>
    <n v="0"/>
    <n v="0"/>
    <n v="0"/>
    <n v="0"/>
    <n v="0"/>
    <n v="-1424791.2672847002"/>
    <n v="0"/>
    <n v="0"/>
    <s v="Y"/>
    <n v="0"/>
    <n v="0"/>
    <n v="0"/>
    <n v="0"/>
    <n v="0"/>
    <n v="0"/>
  </r>
  <r>
    <s v="K"/>
    <x v="3"/>
    <s v="K.10012"/>
    <s v="CAP-GET TO ZERO PROGRAM"/>
    <s v="K.10012.01"/>
    <s v="GTZ PROGRAM CAPITAL COST"/>
    <s v="K.10012.01.01"/>
    <s v="GTZ BILLING PMT CREDIT/COLLECTIONS"/>
    <s v="K.10012.01.01.05"/>
    <s v="BPCC-BILLING PERFORMANCE IMPROVEMNT"/>
    <x v="0"/>
    <n v="5362"/>
    <s v="Joshua Jacobs"/>
    <s v="CA"/>
    <s v="REL  SETC  //  EXEC"/>
    <x v="2"/>
    <x v="1"/>
    <s v="2CORP45000"/>
    <x v="10"/>
    <s v="3CORP45000"/>
    <x v="53"/>
    <s v="1DRIV80000"/>
    <x v="3"/>
    <s v="2DRIV80000"/>
    <x v="3"/>
    <n v="0"/>
    <n v="0"/>
    <n v="1594558.84"/>
    <n v="2688948.956824"/>
    <n v="-2688948.956824"/>
    <n v="0"/>
    <n v="0"/>
    <n v="0"/>
    <n v="0"/>
    <n v="0"/>
    <n v="0"/>
    <n v="0"/>
    <n v="0"/>
    <n v="0"/>
    <n v="0"/>
    <n v="0"/>
    <n v="0"/>
    <n v="0"/>
    <n v="-2688948.956824"/>
    <n v="0"/>
    <n v="0"/>
    <s v="Y"/>
    <n v="0"/>
    <n v="0"/>
    <n v="0"/>
    <n v="0"/>
    <n v="0"/>
    <n v="0"/>
  </r>
  <r>
    <s v="K"/>
    <x v="3"/>
    <s v="K.10012"/>
    <s v="CAP-GET TO ZERO PROGRAM"/>
    <s v="K.10012.01"/>
    <s v="GTZ PROGRAM CAPITAL COST"/>
    <s v="K.10012.01.01"/>
    <s v="GTZ BILLING PMT CREDIT/COLLECTIONS"/>
    <s v="K.10012.01.01.06"/>
    <s v="BPCC-CLLCTN CYCL IMPRVMNT&amp;AGNCY INTGRTN"/>
    <x v="0"/>
    <n v="5362"/>
    <s v="Joshua Jacobs"/>
    <s v="CA"/>
    <s v="REL  SETC  //  PLNG"/>
    <x v="2"/>
    <x v="1"/>
    <s v="2CORP45000"/>
    <x v="10"/>
    <s v="3CORP45000"/>
    <x v="53"/>
    <s v="1DRIV80000"/>
    <x v="3"/>
    <s v="2DRIV80000"/>
    <x v="3"/>
    <n v="0"/>
    <n v="0"/>
    <n v="857182.65"/>
    <n v="1915249.1394199999"/>
    <n v="-1915249.1394199999"/>
    <n v="0"/>
    <n v="0"/>
    <n v="0"/>
    <n v="0"/>
    <n v="0"/>
    <n v="0"/>
    <n v="0"/>
    <n v="0"/>
    <n v="0"/>
    <n v="0"/>
    <n v="0"/>
    <n v="0"/>
    <n v="0"/>
    <n v="-1915249.1394199999"/>
    <n v="0"/>
    <n v="0"/>
    <s v="Y"/>
    <n v="0"/>
    <n v="0"/>
    <n v="0"/>
    <n v="0"/>
    <n v="0"/>
    <n v="0"/>
  </r>
  <r>
    <s v="K"/>
    <x v="3"/>
    <s v="K.10012"/>
    <s v="CAP-GET TO ZERO PROGRAM"/>
    <s v="K.10012.01"/>
    <s v="GTZ PROGRAM CAPITAL COST"/>
    <s v="K.10012.01.01"/>
    <s v="GTZ BILLING PMT CREDIT/COLLECTIONS"/>
    <s v="K.10012.01.01.07"/>
    <s v="BPCC-CREDIT &amp; COLLECTION QUICK WINS"/>
    <x v="0"/>
    <n v="5362"/>
    <s v="Joshua Jacobs"/>
    <s v="CA"/>
    <s v="REL  SETC  //  EXEC"/>
    <x v="2"/>
    <x v="1"/>
    <s v="2CORP45000"/>
    <x v="10"/>
    <s v="3CORP45000"/>
    <x v="53"/>
    <s v="1DRIV80000"/>
    <x v="3"/>
    <s v="2DRIV80000"/>
    <x v="3"/>
    <n v="0"/>
    <n v="0"/>
    <n v="4411.32"/>
    <n v="8753.7100000000009"/>
    <n v="-8753.7100000000009"/>
    <n v="0"/>
    <n v="0"/>
    <n v="0"/>
    <n v="0"/>
    <n v="0"/>
    <n v="0"/>
    <n v="0"/>
    <n v="0"/>
    <n v="0"/>
    <n v="0"/>
    <n v="0"/>
    <n v="0"/>
    <n v="0"/>
    <n v="-8753.7100000000009"/>
    <n v="0"/>
    <n v="0"/>
    <s v="Y"/>
    <n v="0"/>
    <n v="0"/>
    <n v="0"/>
    <n v="0"/>
    <n v="0"/>
    <n v="0"/>
  </r>
  <r>
    <s v="K"/>
    <x v="3"/>
    <s v="K.10012"/>
    <s v="CAP-GET TO ZERO PROGRAM"/>
    <s v="K.10012.01"/>
    <s v="GTZ PROGRAM CAPITAL COST"/>
    <s v="K.10012.01.01"/>
    <s v="GTZ BILLING PMT CREDIT/COLLECTIONS"/>
    <s v="K.10012.01.01.08"/>
    <s v="BPCC-DIGITAL BILING&amp;PYMNT CAPABILITIES"/>
    <x v="0"/>
    <n v="5362"/>
    <s v="Joshua Jacobs"/>
    <s v="CA"/>
    <s v="REL  SETC  //  PLNG"/>
    <x v="2"/>
    <x v="1"/>
    <s v="2CORP45000"/>
    <x v="10"/>
    <s v="3CORP45000"/>
    <x v="53"/>
    <s v="1DRIV80000"/>
    <x v="3"/>
    <s v="2DRIV80000"/>
    <x v="3"/>
    <n v="0"/>
    <n v="0"/>
    <n v="1212802.78"/>
    <n v="1.6879999999999999"/>
    <n v="-1.6879999999999999"/>
    <n v="0"/>
    <n v="0"/>
    <n v="0"/>
    <n v="0"/>
    <n v="0"/>
    <n v="0"/>
    <n v="0"/>
    <n v="0"/>
    <n v="0"/>
    <n v="0"/>
    <n v="0"/>
    <n v="0"/>
    <n v="0"/>
    <n v="-1.6879999999999999"/>
    <n v="0"/>
    <n v="0"/>
    <s v="Y"/>
    <n v="0"/>
    <n v="0"/>
    <n v="0"/>
    <n v="0"/>
    <n v="0"/>
    <n v="0"/>
  </r>
  <r>
    <s v="K"/>
    <x v="3"/>
    <s v="K.10012"/>
    <s v="CAP-GET TO ZERO PROGRAM"/>
    <s v="K.10012.01"/>
    <s v="GTZ PROGRAM CAPITAL COST"/>
    <s v="K.10012.01.01"/>
    <s v="GTZ BILLING PMT CREDIT/COLLECTIONS"/>
    <s v="K.10012.01.01.09"/>
    <s v="BPCC-ENERGY ASSISTANCE (LOW INCOME)"/>
    <x v="0"/>
    <n v="5362"/>
    <s v="Joshua Jacobs"/>
    <s v="CA"/>
    <s v="REL  SETC  //  PLNG"/>
    <x v="2"/>
    <x v="1"/>
    <s v="2CORP45000"/>
    <x v="10"/>
    <s v="3CORP45000"/>
    <x v="53"/>
    <s v="1DRIV80000"/>
    <x v="3"/>
    <s v="2DRIV80000"/>
    <x v="3"/>
    <n v="0"/>
    <n v="0"/>
    <n v="1701835.19"/>
    <n v="1458251.2115835999"/>
    <n v="-1458251.2115835999"/>
    <n v="0"/>
    <n v="0"/>
    <n v="0"/>
    <n v="0"/>
    <n v="0"/>
    <n v="0"/>
    <n v="0"/>
    <n v="0"/>
    <n v="0"/>
    <n v="0"/>
    <n v="0"/>
    <n v="0"/>
    <n v="0"/>
    <n v="-1458251.2115835999"/>
    <n v="0"/>
    <n v="0"/>
    <s v="Y"/>
    <n v="0"/>
    <n v="0"/>
    <n v="0"/>
    <n v="0"/>
    <n v="0"/>
    <n v="0"/>
  </r>
  <r>
    <s v="K"/>
    <x v="3"/>
    <s v="K.10012"/>
    <s v="CAP-GET TO ZERO PROGRAM"/>
    <s v="K.10012.01"/>
    <s v="GTZ PROGRAM CAPITAL COST"/>
    <s v="K.10012.01.01"/>
    <s v="GTZ BILLING PMT CREDIT/COLLECTIONS"/>
    <s v="K.10012.01.01.10"/>
    <s v="BPCC-FASTER PMT POSTING"/>
    <x v="0"/>
    <n v="5362"/>
    <s v="Joshua Jacobs"/>
    <s v="CA"/>
    <s v="REL  SETC  //  PLNG"/>
    <x v="2"/>
    <x v="1"/>
    <s v="2CORP45000"/>
    <x v="10"/>
    <s v="3CORP45000"/>
    <x v="53"/>
    <s v="1DRIV80000"/>
    <x v="3"/>
    <s v="2DRIV80000"/>
    <x v="3"/>
    <n v="0"/>
    <n v="0"/>
    <n v="513482"/>
    <n v="0"/>
    <n v="0"/>
    <n v="0"/>
    <n v="0"/>
    <n v="0"/>
    <n v="0"/>
    <n v="0"/>
    <n v="0"/>
    <n v="0"/>
    <n v="0"/>
    <n v="0"/>
    <n v="0"/>
    <n v="0"/>
    <n v="0"/>
    <n v="0"/>
    <n v="0"/>
    <n v="0"/>
    <n v="0"/>
    <s v="Y"/>
    <n v="0"/>
    <n v="0"/>
    <n v="0"/>
    <n v="0"/>
    <n v="0"/>
    <n v="0"/>
  </r>
  <r>
    <s v="K"/>
    <x v="3"/>
    <s v="K.10012"/>
    <s v="CAP-GET TO ZERO PROGRAM"/>
    <s v="K.10012.01"/>
    <s v="GTZ PROGRAM CAPITAL COST"/>
    <s v="K.10012.01.01"/>
    <s v="GTZ BILLING PMT CREDIT/COLLECTIONS"/>
    <s v="K.10012.01.01.11"/>
    <s v="BPCC-NO FEE BANK CARD"/>
    <x v="0"/>
    <n v="5362"/>
    <s v="Joshua Jacobs"/>
    <s v="CA"/>
    <s v="REL  SETC  //  EXEC"/>
    <x v="2"/>
    <x v="1"/>
    <s v="2CORP45000"/>
    <x v="10"/>
    <s v="3CORP45000"/>
    <x v="53"/>
    <s v="1DRIV80000"/>
    <x v="3"/>
    <s v="2DRIV80000"/>
    <x v="3"/>
    <n v="0"/>
    <n v="0"/>
    <n v="-38190"/>
    <n v="-38190"/>
    <n v="38190"/>
    <n v="0"/>
    <n v="0"/>
    <n v="0"/>
    <n v="0"/>
    <n v="0"/>
    <n v="0"/>
    <n v="0"/>
    <n v="0"/>
    <n v="0"/>
    <n v="0"/>
    <n v="0"/>
    <n v="0"/>
    <n v="0"/>
    <n v="38190"/>
    <n v="0"/>
    <n v="0"/>
    <s v="Y"/>
    <n v="0"/>
    <n v="0"/>
    <n v="0"/>
    <n v="0"/>
    <n v="0"/>
    <n v="0"/>
  </r>
  <r>
    <s v="K"/>
    <x v="3"/>
    <s v="K.10012"/>
    <s v="CAP-GET TO ZERO PROGRAM"/>
    <s v="K.10012.01"/>
    <s v="GTZ PROGRAM CAPITAL COST"/>
    <s v="K.10012.01.01"/>
    <s v="GTZ BILLING PMT CREDIT/COLLECTIONS"/>
    <s v="K.10012.01.01.12"/>
    <s v="BPCC - FISERV NEXT UPGRADE"/>
    <x v="0"/>
    <n v="5362"/>
    <s v="Joshua Jacobs"/>
    <s v="CA"/>
    <s v="REL  SETC  //  PLNG"/>
    <x v="2"/>
    <x v="1"/>
    <s v="2CORP45000"/>
    <x v="10"/>
    <s v="3CORP45000"/>
    <x v="53"/>
    <s v="1DRIV80000"/>
    <x v="3"/>
    <s v="2DRIV80000"/>
    <x v="3"/>
    <n v="0"/>
    <n v="0"/>
    <n v="867394.73"/>
    <n v="1583920.4242735999"/>
    <n v="-1583920.4242735999"/>
    <n v="0"/>
    <n v="0"/>
    <n v="0"/>
    <n v="0"/>
    <n v="0"/>
    <n v="0"/>
    <n v="0"/>
    <n v="0"/>
    <n v="0"/>
    <n v="0"/>
    <n v="0"/>
    <n v="0"/>
    <n v="0"/>
    <n v="-1583920.4242735999"/>
    <n v="0"/>
    <n v="0"/>
    <s v="Y"/>
    <n v="0"/>
    <n v="0"/>
    <n v="0"/>
    <n v="0"/>
    <n v="0"/>
    <n v="0"/>
  </r>
  <r>
    <s v="K"/>
    <x v="3"/>
    <s v="K.10012"/>
    <s v="CAP-GET TO ZERO PROGRAM"/>
    <s v="K.10012.01"/>
    <s v="GTZ PROGRAM CAPITAL COST"/>
    <s v="K.10012.01.01"/>
    <s v="GTZ BILLING PMT CREDIT/COLLECTIONS"/>
    <s v="K.10012.01.01.13"/>
    <s v="BPCC-PAYMENT ARRANGEMENT/BUDGET/DEPOSIT"/>
    <x v="0"/>
    <n v="5362"/>
    <s v="Joshua Jacobs"/>
    <s v="CA"/>
    <s v="REL  SETC  //  PLNG"/>
    <x v="2"/>
    <x v="1"/>
    <s v="2CORP45000"/>
    <x v="10"/>
    <s v="3CORP45000"/>
    <x v="53"/>
    <s v="1DRIV80000"/>
    <x v="3"/>
    <s v="2DRIV80000"/>
    <x v="3"/>
    <n v="0"/>
    <n v="0"/>
    <n v="2872823.02"/>
    <n v="680026.70146400004"/>
    <n v="-680026.70146400004"/>
    <n v="0"/>
    <n v="0"/>
    <n v="0"/>
    <n v="0"/>
    <n v="0"/>
    <n v="0"/>
    <n v="0"/>
    <n v="0"/>
    <n v="0"/>
    <n v="0"/>
    <n v="0"/>
    <n v="0"/>
    <n v="0"/>
    <n v="-680026.70146400004"/>
    <n v="0"/>
    <n v="0"/>
    <s v="Y"/>
    <n v="0"/>
    <n v="0"/>
    <n v="0"/>
    <n v="0"/>
    <n v="0"/>
    <n v="0"/>
  </r>
  <r>
    <s v="K"/>
    <x v="3"/>
    <s v="K.10012"/>
    <s v="CAP-GET TO ZERO PROGRAM"/>
    <s v="K.10012.01"/>
    <s v="GTZ PROGRAM CAPITAL COST"/>
    <s v="K.10012.01.01"/>
    <s v="GTZ BILLING PMT CREDIT/COLLECTIONS"/>
    <s v="K.10012.01.01.14"/>
    <s v="BPCC-TSI DUNNING PH 1"/>
    <x v="0"/>
    <n v="5362"/>
    <s v="Joshua Jacobs"/>
    <s v="CA"/>
    <s v="REL  SETC  //  EXEC"/>
    <x v="2"/>
    <x v="1"/>
    <s v="2CORP45000"/>
    <x v="10"/>
    <s v="3CORP45000"/>
    <x v="53"/>
    <s v="1DRIV80000"/>
    <x v="3"/>
    <s v="2DRIV80000"/>
    <x v="3"/>
    <n v="0"/>
    <n v="0"/>
    <n v="1010799.72"/>
    <n v="0"/>
    <n v="0"/>
    <n v="0"/>
    <n v="0"/>
    <n v="0"/>
    <n v="0"/>
    <n v="0"/>
    <n v="0"/>
    <n v="0"/>
    <n v="0"/>
    <n v="0"/>
    <n v="0"/>
    <n v="0"/>
    <n v="0"/>
    <n v="0"/>
    <n v="0"/>
    <n v="0"/>
    <n v="0"/>
    <s v="Y"/>
    <n v="0"/>
    <n v="0"/>
    <n v="0"/>
    <n v="0"/>
    <n v="0"/>
    <n v="0"/>
  </r>
  <r>
    <s v="K"/>
    <x v="3"/>
    <s v="K.10012"/>
    <s v="CAP-GET TO ZERO PROGRAM"/>
    <s v="K.10012.01"/>
    <s v="GTZ PROGRAM CAPITAL COST"/>
    <s v="K.10012.01.01"/>
    <s v="GTZ BILLING PMT CREDIT/COLLECTIONS"/>
    <s v="K.10012.01.01.15"/>
    <s v="BPCC-NON CONSUMPTION BILLING"/>
    <x v="0"/>
    <n v="5362"/>
    <s v="Joshua Jacobs"/>
    <s v="CA"/>
    <s v="REL  SETC  //  INIT"/>
    <x v="2"/>
    <x v="1"/>
    <s v="2CORP45000"/>
    <x v="10"/>
    <s v="3CORP45000"/>
    <x v="53"/>
    <s v="1DRIV80000"/>
    <x v="3"/>
    <s v="2DRIV80000"/>
    <x v="3"/>
    <n v="0"/>
    <n v="0"/>
    <n v="487994.05"/>
    <n v="697175.94923999999"/>
    <n v="-697175.94923999999"/>
    <n v="0"/>
    <n v="0"/>
    <n v="0"/>
    <n v="0"/>
    <n v="0"/>
    <n v="0"/>
    <n v="0"/>
    <n v="0"/>
    <n v="0"/>
    <n v="0"/>
    <n v="0"/>
    <n v="0"/>
    <n v="0"/>
    <n v="-697175.94923999999"/>
    <n v="0"/>
    <n v="0"/>
    <s v="Y"/>
    <n v="0"/>
    <n v="0"/>
    <n v="0"/>
    <n v="0"/>
    <n v="0"/>
    <n v="0"/>
  </r>
  <r>
    <s v="K"/>
    <x v="3"/>
    <s v="K.10012"/>
    <s v="CAP-GET TO ZERO PROGRAM"/>
    <s v="K.10012.01"/>
    <s v="GTZ PROGRAM CAPITAL COST"/>
    <s v="K.10012.01.01"/>
    <s v="GTZ BILLING PMT CREDIT/COLLECTIONS"/>
    <s v="K.10012.01.01.99"/>
    <s v="GTZ BILLING PMT CREDIT/COLLECTIONS PROGR"/>
    <x v="0"/>
    <n v="5362"/>
    <s v="Joshua Jacobs"/>
    <s v="CA"/>
    <s v="REL  SETC  //  INIT"/>
    <x v="2"/>
    <x v="1"/>
    <s v="2CORP45000"/>
    <x v="10"/>
    <s v="3CORP45000"/>
    <x v="53"/>
    <s v="1DRIV80000"/>
    <x v="3"/>
    <s v="2DRIV80000"/>
    <x v="3"/>
    <n v="0"/>
    <n v="8070342"/>
    <n v="0"/>
    <n v="0"/>
    <n v="8070342"/>
    <n v="0"/>
    <n v="0"/>
    <n v="0"/>
    <n v="0"/>
    <n v="0"/>
    <n v="0"/>
    <n v="0"/>
    <n v="0"/>
    <n v="0"/>
    <n v="0"/>
    <n v="0"/>
    <n v="0"/>
    <n v="0"/>
    <n v="8070342"/>
    <n v="0"/>
    <n v="0"/>
    <s v="Y"/>
    <n v="0"/>
    <n v="0"/>
    <n v="0"/>
    <n v="0"/>
    <n v="0"/>
    <n v="0"/>
  </r>
  <r>
    <s v="K"/>
    <x v="3"/>
    <s v="K.10012"/>
    <s v="CAP-GET TO ZERO PROGRAM"/>
    <s v="K.10012.01"/>
    <s v="GTZ PROGRAM CAPITAL COST"/>
    <s v="K.10012.01.02"/>
    <s v="GTZ CUSTOMER INTERFACE"/>
    <s v="K.10012.01.02.01"/>
    <s v="CI-CRM-CSR GUIDED EXPERNCE W/3 CLICK"/>
    <x v="0"/>
    <n v="5362"/>
    <s v="Joshua Jacobs"/>
    <s v="CA"/>
    <s v="REL  SETC  //  PLNG"/>
    <x v="2"/>
    <x v="1"/>
    <s v="2CORP45000"/>
    <x v="10"/>
    <s v="3CORP45000"/>
    <x v="54"/>
    <s v="1DRIV80000"/>
    <x v="3"/>
    <s v="2DRIV80000"/>
    <x v="3"/>
    <n v="0"/>
    <n v="0"/>
    <n v="109914.29"/>
    <n v="24640"/>
    <n v="-24640"/>
    <n v="0"/>
    <n v="0"/>
    <n v="0"/>
    <n v="0"/>
    <n v="0"/>
    <n v="0"/>
    <n v="0"/>
    <n v="0"/>
    <n v="0"/>
    <n v="0"/>
    <n v="0"/>
    <n v="0"/>
    <n v="0"/>
    <n v="-24640"/>
    <n v="0"/>
    <n v="0"/>
    <s v="Y"/>
    <n v="0"/>
    <n v="0"/>
    <n v="0"/>
    <n v="0"/>
    <n v="0"/>
    <n v="0"/>
  </r>
  <r>
    <s v="K"/>
    <x v="3"/>
    <s v="K.10012"/>
    <s v="CAP-GET TO ZERO PROGRAM"/>
    <s v="K.10012.01"/>
    <s v="GTZ PROGRAM CAPITAL COST"/>
    <s v="K.10012.01.02"/>
    <s v="GTZ CUSTOMER INTERFACE"/>
    <s v="K.10012.01.02.02"/>
    <s v="CI-CUSTOMER SELF SERVICE &amp; INTAKE"/>
    <x v="0"/>
    <n v="5362"/>
    <s v="Joshua Jacobs"/>
    <s v="CA"/>
    <s v="REL  SETC  //  PLNG"/>
    <x v="2"/>
    <x v="1"/>
    <s v="2CORP45000"/>
    <x v="10"/>
    <s v="3CORP45000"/>
    <x v="54"/>
    <s v="1DRIV80000"/>
    <x v="3"/>
    <s v="2DRIV80000"/>
    <x v="3"/>
    <n v="0"/>
    <n v="0"/>
    <n v="1591434.67"/>
    <n v="228773.64"/>
    <n v="-228773.64"/>
    <n v="0"/>
    <n v="0"/>
    <n v="0"/>
    <n v="0"/>
    <n v="0"/>
    <n v="0"/>
    <n v="0"/>
    <n v="0"/>
    <n v="0"/>
    <n v="0"/>
    <n v="0"/>
    <n v="0"/>
    <n v="0"/>
    <n v="-228773.64"/>
    <n v="0"/>
    <n v="0"/>
    <s v="Y"/>
    <n v="0"/>
    <n v="0"/>
    <n v="0"/>
    <n v="0"/>
    <n v="0"/>
    <n v="0"/>
  </r>
  <r>
    <s v="K"/>
    <x v="3"/>
    <s v="K.10012"/>
    <s v="CAP-GET TO ZERO PROGRAM"/>
    <s v="K.10012.01"/>
    <s v="GTZ PROGRAM CAPITAL COST"/>
    <s v="K.10012.01.02"/>
    <s v="GTZ CUSTOMER INTERFACE"/>
    <s v="K.10012.01.02.03"/>
    <s v="CI-CROSS CHANNEL DESIGN EXP"/>
    <x v="0"/>
    <n v="5362"/>
    <s v="Joshua Jacobs"/>
    <s v="CA"/>
    <s v="REL  SETC  //  EXEC"/>
    <x v="2"/>
    <x v="1"/>
    <s v="2CORP45000"/>
    <x v="10"/>
    <s v="3CORP45000"/>
    <x v="54"/>
    <s v="1DRIV80000"/>
    <x v="3"/>
    <s v="2DRIV80000"/>
    <x v="3"/>
    <n v="0"/>
    <n v="0"/>
    <n v="31563.05"/>
    <n v="29857.03"/>
    <n v="-29857.03"/>
    <n v="0"/>
    <n v="0"/>
    <n v="0"/>
    <n v="0"/>
    <n v="0"/>
    <n v="0"/>
    <n v="0"/>
    <n v="0"/>
    <n v="0"/>
    <n v="0"/>
    <n v="0"/>
    <n v="0"/>
    <n v="0"/>
    <n v="-29857.03"/>
    <n v="0"/>
    <n v="0"/>
    <s v="Y"/>
    <n v="0"/>
    <n v="0"/>
    <n v="0"/>
    <n v="0"/>
    <n v="0"/>
    <n v="0"/>
  </r>
  <r>
    <s v="K"/>
    <x v="3"/>
    <s v="K.10012"/>
    <s v="CAP-GET TO ZERO PROGRAM"/>
    <s v="K.10012.01"/>
    <s v="GTZ PROGRAM CAPITAL COST"/>
    <s v="K.10012.01.02"/>
    <s v="GTZ CUSTOMER INTERFACE"/>
    <s v="K.10012.01.02.04"/>
    <s v="CI-SAP MULTICHANNEL FOUNDATION CUSTOMER"/>
    <x v="0"/>
    <n v="5362"/>
    <s v="Joshua Jacobs"/>
    <s v="CA"/>
    <s v="REL  SETC  //  PLNG"/>
    <x v="2"/>
    <x v="1"/>
    <s v="2CORP45000"/>
    <x v="10"/>
    <s v="3CORP45000"/>
    <x v="54"/>
    <s v="1DRIV80000"/>
    <x v="3"/>
    <s v="2DRIV80000"/>
    <x v="3"/>
    <n v="0"/>
    <n v="0"/>
    <n v="749138.3"/>
    <n v="1202948.3516599999"/>
    <n v="-1202948.3516599999"/>
    <n v="0"/>
    <n v="0"/>
    <n v="0"/>
    <n v="0"/>
    <n v="0"/>
    <n v="0"/>
    <n v="0"/>
    <n v="0"/>
    <n v="0"/>
    <n v="0"/>
    <n v="0"/>
    <n v="0"/>
    <n v="0"/>
    <n v="-1202948.3516599999"/>
    <n v="0"/>
    <n v="0"/>
    <s v="Y"/>
    <n v="0"/>
    <n v="0"/>
    <n v="0"/>
    <n v="0"/>
    <n v="0"/>
    <n v="0"/>
  </r>
  <r>
    <s v="K"/>
    <x v="3"/>
    <s v="K.10012"/>
    <s v="CAP-GET TO ZERO PROGRAM"/>
    <s v="K.10012.01"/>
    <s v="GTZ PROGRAM CAPITAL COST"/>
    <s v="K.10012.01.02"/>
    <s v="GTZ CUSTOMER INTERFACE"/>
    <s v="K.10012.01.02.05"/>
    <s v="CI-ESB MICRO SERVICES TRANSPORT"/>
    <x v="0"/>
    <n v="5362"/>
    <s v="Joshua Jacobs"/>
    <s v="CA"/>
    <s v="REL  SETC  //  PLNG"/>
    <x v="2"/>
    <x v="1"/>
    <s v="2CORP45000"/>
    <x v="10"/>
    <s v="3CORP45000"/>
    <x v="54"/>
    <s v="1DRIV80000"/>
    <x v="3"/>
    <s v="2DRIV80000"/>
    <x v="3"/>
    <n v="0"/>
    <n v="0"/>
    <n v="824705.17"/>
    <n v="1114453.4939999999"/>
    <n v="-1114453.4939999999"/>
    <n v="0"/>
    <n v="0"/>
    <n v="0"/>
    <n v="0"/>
    <n v="0"/>
    <n v="0"/>
    <n v="0"/>
    <n v="0"/>
    <n v="0"/>
    <n v="0"/>
    <n v="0"/>
    <n v="0"/>
    <n v="0"/>
    <n v="-1114453.4939999999"/>
    <n v="0"/>
    <n v="0"/>
    <s v="Y"/>
    <n v="0"/>
    <n v="0"/>
    <n v="0"/>
    <n v="0"/>
    <n v="0"/>
    <n v="0"/>
  </r>
  <r>
    <s v="K"/>
    <x v="3"/>
    <s v="K.10012"/>
    <s v="CAP-GET TO ZERO PROGRAM"/>
    <s v="K.10012.01"/>
    <s v="GTZ PROGRAM CAPITAL COST"/>
    <s v="K.10012.01.02"/>
    <s v="GTZ CUSTOMER INTERFACE"/>
    <s v="K.10012.01.02.06"/>
    <s v="CI-IVR ENHANCEMENTS-PREDICTIVE"/>
    <x v="0"/>
    <n v="5362"/>
    <s v="Joshua Jacobs"/>
    <s v="CA"/>
    <s v="REL  SETC  //  PLNG"/>
    <x v="2"/>
    <x v="1"/>
    <s v="2CORP45000"/>
    <x v="10"/>
    <s v="3CORP45000"/>
    <x v="54"/>
    <s v="1DRIV80000"/>
    <x v="3"/>
    <s v="2DRIV80000"/>
    <x v="3"/>
    <n v="0"/>
    <n v="4863573"/>
    <n v="4289560.6900000004"/>
    <n v="4531856.7522240002"/>
    <n v="331716.24777599983"/>
    <n v="0"/>
    <n v="0"/>
    <n v="0"/>
    <n v="0"/>
    <n v="0"/>
    <n v="0"/>
    <n v="0"/>
    <n v="0"/>
    <n v="0"/>
    <n v="0"/>
    <n v="0"/>
    <n v="0"/>
    <n v="0"/>
    <n v="331716.24777599983"/>
    <n v="0"/>
    <n v="0"/>
    <s v="Y"/>
    <n v="0"/>
    <n v="0"/>
    <n v="0"/>
    <n v="0"/>
    <n v="0"/>
    <n v="0"/>
  </r>
  <r>
    <s v="K"/>
    <x v="3"/>
    <s v="K.10012"/>
    <s v="CAP-GET TO ZERO PROGRAM"/>
    <s v="K.10012.01"/>
    <s v="GTZ PROGRAM CAPITAL COST"/>
    <s v="K.10012.01.02"/>
    <s v="GTZ CUSTOMER INTERFACE"/>
    <s v="K.10012.01.02.07"/>
    <s v="CI-IVR IMPROVEMENTS"/>
    <x v="0"/>
    <n v="5362"/>
    <s v="Joshua Jacobs"/>
    <s v="CA"/>
    <s v="REL  SETC  //  EXEC"/>
    <x v="2"/>
    <x v="1"/>
    <s v="2CORP45000"/>
    <x v="10"/>
    <s v="3CORP45000"/>
    <x v="54"/>
    <s v="1DRIV80000"/>
    <x v="3"/>
    <s v="2DRIV80000"/>
    <x v="3"/>
    <n v="0"/>
    <n v="0"/>
    <n v="210444.53"/>
    <n v="-109853.43000000001"/>
    <n v="109853.43000000001"/>
    <n v="0"/>
    <n v="0"/>
    <n v="0"/>
    <n v="0"/>
    <n v="0"/>
    <n v="0"/>
    <n v="0"/>
    <n v="0"/>
    <n v="0"/>
    <n v="0"/>
    <n v="0"/>
    <n v="0"/>
    <n v="0"/>
    <n v="109853.43000000001"/>
    <n v="0"/>
    <n v="0"/>
    <s v="Y"/>
    <n v="0"/>
    <n v="0"/>
    <n v="0"/>
    <n v="0"/>
    <n v="0"/>
    <n v="0"/>
  </r>
  <r>
    <s v="K"/>
    <x v="3"/>
    <s v="K.10012"/>
    <s v="CAP-GET TO ZERO PROGRAM"/>
    <s v="K.10012.01"/>
    <s v="GTZ PROGRAM CAPITAL COST"/>
    <s v="K.10012.01.02"/>
    <s v="GTZ CUSTOMER INTERFACE"/>
    <s v="K.10012.01.02.08"/>
    <s v="CI-AUTO-CATEGORIZATION CUSTOMER CALLS"/>
    <x v="0"/>
    <n v="5362"/>
    <s v="Joshua Jacobs"/>
    <s v="CA"/>
    <s v="REL  SETC  //  PLNG"/>
    <x v="2"/>
    <x v="1"/>
    <s v="2CORP45000"/>
    <x v="10"/>
    <s v="3CORP45000"/>
    <x v="54"/>
    <s v="1DRIV80000"/>
    <x v="3"/>
    <s v="2DRIV80000"/>
    <x v="3"/>
    <n v="0"/>
    <n v="0"/>
    <n v="439030.26"/>
    <n v="119777.5"/>
    <n v="-119777.5"/>
    <n v="0"/>
    <n v="0"/>
    <n v="0"/>
    <n v="0"/>
    <n v="0"/>
    <n v="0"/>
    <n v="0"/>
    <n v="0"/>
    <n v="0"/>
    <n v="0"/>
    <n v="0"/>
    <n v="0"/>
    <n v="0"/>
    <n v="-119777.5"/>
    <n v="0"/>
    <n v="0"/>
    <s v="Y"/>
    <n v="0"/>
    <n v="0"/>
    <n v="0"/>
    <n v="0"/>
    <n v="0"/>
    <n v="0"/>
  </r>
  <r>
    <s v="K"/>
    <x v="3"/>
    <s v="K.10012"/>
    <s v="CAP-GET TO ZERO PROGRAM"/>
    <s v="K.10012.01"/>
    <s v="GTZ PROGRAM CAPITAL COST"/>
    <s v="K.10012.01.02"/>
    <s v="GTZ CUSTOMER INTERFACE"/>
    <s v="K.10012.01.02.09"/>
    <s v="CI-PREFERENCE CENTER"/>
    <x v="0"/>
    <n v="5362"/>
    <s v="Joshua Jacobs"/>
    <s v="CA"/>
    <s v="REL  SETC  //  PLNG"/>
    <x v="2"/>
    <x v="1"/>
    <s v="2CORP45000"/>
    <x v="10"/>
    <s v="3CORP45000"/>
    <x v="54"/>
    <s v="1DRIV80000"/>
    <x v="3"/>
    <s v="2DRIV80000"/>
    <x v="3"/>
    <n v="0"/>
    <n v="4717487"/>
    <n v="5324371.25"/>
    <n v="5071342.7597984998"/>
    <n v="-353855.75979849976"/>
    <n v="0"/>
    <n v="0"/>
    <n v="0"/>
    <n v="0"/>
    <n v="0"/>
    <n v="0"/>
    <n v="0"/>
    <n v="0"/>
    <n v="0"/>
    <n v="0"/>
    <n v="0"/>
    <n v="0"/>
    <n v="0"/>
    <n v="-353855.75979849976"/>
    <n v="0"/>
    <n v="0"/>
    <s v="Y"/>
    <n v="0"/>
    <n v="0"/>
    <n v="0"/>
    <n v="0"/>
    <n v="0"/>
    <n v="0"/>
  </r>
  <r>
    <s v="K"/>
    <x v="3"/>
    <s v="K.10012"/>
    <s v="CAP-GET TO ZERO PROGRAM"/>
    <s v="K.10012.01"/>
    <s v="GTZ PROGRAM CAPITAL COST"/>
    <s v="K.10012.01.02"/>
    <s v="GTZ CUSTOMER INTERFACE"/>
    <s v="K.10012.01.02.10"/>
    <s v="CI-START/STOP/TRANSFER"/>
    <x v="0"/>
    <n v="5362"/>
    <s v="Joshua Jacobs"/>
    <s v="CA"/>
    <s v="REL  SETC  //  EXEC"/>
    <x v="2"/>
    <x v="1"/>
    <s v="2CORP45000"/>
    <x v="10"/>
    <s v="3CORP45000"/>
    <x v="54"/>
    <s v="1DRIV80000"/>
    <x v="3"/>
    <s v="2DRIV80000"/>
    <x v="3"/>
    <n v="31585861.980661459"/>
    <n v="0"/>
    <n v="760709.07"/>
    <n v="202135.58"/>
    <n v="-202135.58"/>
    <n v="28520851.842317898"/>
    <n v="28520851.842317898"/>
    <n v="0"/>
    <n v="7701923.874146305"/>
    <n v="7701923.874146305"/>
    <n v="0"/>
    <n v="8021545.2401904743"/>
    <n v="8021545.2401904743"/>
    <n v="0"/>
    <n v="2867342.0485898228"/>
    <n v="2867342.0485898228"/>
    <n v="0"/>
    <n v="0"/>
    <n v="-202135.58"/>
    <n v="0"/>
    <n v="0"/>
    <s v="Y"/>
    <n v="0"/>
    <n v="0"/>
    <n v="0"/>
    <n v="0"/>
    <n v="0"/>
    <n v="0"/>
  </r>
  <r>
    <s v="K"/>
    <x v="3"/>
    <s v="K.10012"/>
    <s v="CAP-GET TO ZERO PROGRAM"/>
    <s v="K.10012.01"/>
    <s v="GTZ PROGRAM CAPITAL COST"/>
    <s v="K.10012.01.02"/>
    <s v="GTZ CUSTOMER INTERFACE"/>
    <s v="K.10012.01.02.11"/>
    <s v="CI-WEB, MOBILE APP &amp; CONTENT MANAGEMENT"/>
    <x v="0"/>
    <n v="5362"/>
    <s v="Joshua Jacobs"/>
    <s v="CA"/>
    <s v="REL  SETC  //  PLNG"/>
    <x v="2"/>
    <x v="1"/>
    <s v="2CORP45000"/>
    <x v="10"/>
    <s v="3CORP45000"/>
    <x v="54"/>
    <s v="1DRIV80000"/>
    <x v="3"/>
    <s v="2DRIV80000"/>
    <x v="3"/>
    <n v="0"/>
    <n v="8594189"/>
    <n v="7802467.5"/>
    <n v="13797929.551152099"/>
    <n v="-5203740.5511520989"/>
    <n v="0"/>
    <n v="0"/>
    <n v="0"/>
    <n v="0"/>
    <n v="0"/>
    <n v="0"/>
    <n v="0"/>
    <n v="0"/>
    <n v="0"/>
    <n v="0"/>
    <n v="0"/>
    <n v="0"/>
    <n v="0"/>
    <n v="-5203740.5511520989"/>
    <n v="0"/>
    <n v="0"/>
    <s v="Y"/>
    <n v="0"/>
    <n v="0"/>
    <n v="0"/>
    <n v="0"/>
    <n v="0"/>
    <n v="0"/>
  </r>
  <r>
    <s v="K"/>
    <x v="3"/>
    <s v="K.10012"/>
    <s v="CAP-GET TO ZERO PROGRAM"/>
    <s v="K.10012.01"/>
    <s v="GTZ PROGRAM CAPITAL COST"/>
    <s v="K.10012.01.02"/>
    <s v="GTZ CUSTOMER INTERFACE"/>
    <s v="K.10012.01.02.12"/>
    <s v="CI - Customer 360 Data View"/>
    <x v="0"/>
    <n v="5362"/>
    <s v="Joshua Jacobs"/>
    <s v="CA"/>
    <s v="REL  SETC  //  INIT"/>
    <x v="2"/>
    <x v="1"/>
    <s v="2CORP45000"/>
    <x v="10"/>
    <s v="3CORP45000"/>
    <x v="54"/>
    <s v="1DRIV80000"/>
    <x v="3"/>
    <s v="2DRIV80000"/>
    <x v="3"/>
    <n v="0"/>
    <n v="0"/>
    <n v="2143116.5099999998"/>
    <n v="1047882.5870399999"/>
    <n v="-1047882.5870399999"/>
    <n v="0"/>
    <n v="0"/>
    <n v="0"/>
    <n v="0"/>
    <n v="0"/>
    <n v="0"/>
    <n v="0"/>
    <n v="0"/>
    <n v="0"/>
    <n v="0"/>
    <n v="0"/>
    <n v="0"/>
    <n v="0"/>
    <n v="-1047882.5870399999"/>
    <n v="0"/>
    <n v="0"/>
    <s v="Y"/>
    <n v="0"/>
    <n v="0"/>
    <n v="0"/>
    <n v="0"/>
    <n v="0"/>
    <n v="0"/>
  </r>
  <r>
    <s v="K"/>
    <x v="3"/>
    <s v="K.10012"/>
    <s v="CAP-GET TO ZERO PROGRAM"/>
    <s v="K.10012.01"/>
    <s v="GTZ PROGRAM CAPITAL COST"/>
    <s v="K.10012.01.02"/>
    <s v="GTZ CUSTOMER INTERFACE"/>
    <s v="K.10012.01.02.13"/>
    <s v="CI-Comm Gateway &amp; Proactive Notificatns"/>
    <x v="0"/>
    <n v="5362"/>
    <s v="Joshua Jacobs"/>
    <s v="CA"/>
    <s v="REL  SETC  //  INIT"/>
    <x v="2"/>
    <x v="1"/>
    <s v="2CORP45000"/>
    <x v="10"/>
    <s v="3CORP45000"/>
    <x v="54"/>
    <s v="1DRIV80000"/>
    <x v="3"/>
    <s v="2DRIV80000"/>
    <x v="3"/>
    <n v="0"/>
    <n v="0"/>
    <n v="0"/>
    <n v="0"/>
    <n v="0"/>
    <n v="0"/>
    <n v="0"/>
    <n v="0"/>
    <n v="0"/>
    <n v="0"/>
    <n v="0"/>
    <n v="0"/>
    <n v="0"/>
    <n v="0"/>
    <n v="0"/>
    <n v="0"/>
    <n v="0"/>
    <n v="0"/>
    <n v="0"/>
    <n v="0"/>
    <n v="0"/>
    <s v="Y"/>
    <n v="0"/>
    <n v="0"/>
    <n v="0"/>
    <n v="0"/>
    <n v="0"/>
    <n v="0"/>
  </r>
  <r>
    <s v="K"/>
    <x v="3"/>
    <s v="K.10012"/>
    <s v="CAP-GET TO ZERO PROGRAM"/>
    <s v="K.10012.01"/>
    <s v="GTZ PROGRAM CAPITAL COST"/>
    <s v="K.10012.01.02"/>
    <s v="GTZ CUSTOMER INTERFACE"/>
    <s v="K.10012.01.02.99"/>
    <s v="GTZ CUSTOMER INTERFACE PROGRAM"/>
    <x v="0"/>
    <n v="5362"/>
    <s v="Joshua Jacobs"/>
    <s v="CA"/>
    <s v="REL  SETC  //  INIT"/>
    <x v="2"/>
    <x v="1"/>
    <s v="2CORP45000"/>
    <x v="10"/>
    <s v="3CORP45000"/>
    <x v="54"/>
    <s v="1DRIV80000"/>
    <x v="3"/>
    <s v="2DRIV80000"/>
    <x v="3"/>
    <n v="0"/>
    <n v="24458354"/>
    <n v="0"/>
    <n v="0"/>
    <n v="24458354"/>
    <n v="0"/>
    <n v="0"/>
    <n v="0"/>
    <n v="0"/>
    <n v="0"/>
    <n v="0"/>
    <n v="0"/>
    <n v="0"/>
    <n v="0"/>
    <n v="0"/>
    <n v="0"/>
    <n v="0"/>
    <n v="0"/>
    <n v="24458354"/>
    <n v="0"/>
    <n v="0"/>
    <s v="Y"/>
    <n v="0"/>
    <n v="0"/>
    <n v="0"/>
    <n v="0"/>
    <n v="0"/>
    <n v="0"/>
  </r>
  <r>
    <s v="K"/>
    <x v="3"/>
    <s v="K.10012"/>
    <s v="CAP-GET TO ZERO PROGRAM"/>
    <s v="K.10012.01"/>
    <s v="GTZ PROGRAM CAPITAL COST"/>
    <s v="K.10012.01.03"/>
    <s v="GTZ DATA MANAGEMENT"/>
    <s v="K.10012.01.03.01"/>
    <s v="DATA MGMT-AUTO CATALOG OF CUSTOMER CALLS"/>
    <x v="0"/>
    <n v="5362"/>
    <s v="Joshua Jacobs"/>
    <s v="CA"/>
    <s v="REL  SETC  //  PLNG"/>
    <x v="2"/>
    <x v="1"/>
    <s v="2CORP45000"/>
    <x v="10"/>
    <s v="3CORP45000"/>
    <x v="55"/>
    <s v="1DRIV80000"/>
    <x v="3"/>
    <s v="2DRIV80000"/>
    <x v="3"/>
    <n v="0"/>
    <n v="0"/>
    <n v="0"/>
    <n v="0"/>
    <n v="0"/>
    <n v="0"/>
    <n v="0"/>
    <n v="0"/>
    <n v="0"/>
    <n v="0"/>
    <n v="0"/>
    <n v="0"/>
    <n v="0"/>
    <n v="0"/>
    <n v="0"/>
    <n v="0"/>
    <n v="0"/>
    <n v="0"/>
    <n v="0"/>
    <n v="0"/>
    <n v="0"/>
    <s v="Y"/>
    <n v="0"/>
    <n v="0"/>
    <n v="0"/>
    <n v="0"/>
    <n v="0"/>
    <n v="0"/>
  </r>
  <r>
    <s v="K"/>
    <x v="3"/>
    <s v="K.10012"/>
    <s v="CAP-GET TO ZERO PROGRAM"/>
    <s v="K.10012.01"/>
    <s v="GTZ PROGRAM CAPITAL COST"/>
    <s v="K.10012.01.03"/>
    <s v="GTZ DATA MANAGEMENT"/>
    <s v="K.10012.01.03.02"/>
    <s v="DATA MGMT-BIG DATA PLATFORM &amp; ANALYTICS"/>
    <x v="0"/>
    <n v="5362"/>
    <s v="Joshua Jacobs"/>
    <s v="CA"/>
    <s v="REL  SETC  //  EXEC"/>
    <x v="2"/>
    <x v="1"/>
    <s v="2CORP45000"/>
    <x v="10"/>
    <s v="3CORP45000"/>
    <x v="55"/>
    <s v="1DRIV80000"/>
    <x v="3"/>
    <s v="2DRIV80000"/>
    <x v="3"/>
    <n v="13908925.436399817"/>
    <n v="0"/>
    <n v="46520.27"/>
    <n v="30440.189999999995"/>
    <n v="-30440.189999999995"/>
    <n v="6907572.2125298502"/>
    <n v="6907572.2125298502"/>
    <n v="0"/>
    <n v="6490623.8154599387"/>
    <n v="6490623.8154599387"/>
    <n v="0"/>
    <n v="8464863.6547311749"/>
    <n v="8464863.6547311749"/>
    <n v="0"/>
    <n v="694452.33852621866"/>
    <n v="694452.33852621866"/>
    <n v="0"/>
    <n v="0"/>
    <n v="-30440.189999999995"/>
    <n v="0"/>
    <n v="0"/>
    <s v="Y"/>
    <n v="0"/>
    <n v="0"/>
    <n v="0"/>
    <n v="0"/>
    <n v="0"/>
    <n v="0"/>
  </r>
  <r>
    <s v="K"/>
    <x v="3"/>
    <s v="K.10012"/>
    <s v="CAP-GET TO ZERO PROGRAM"/>
    <s v="K.10012.01"/>
    <s v="GTZ PROGRAM CAPITAL COST"/>
    <s v="K.10012.01.03"/>
    <s v="GTZ DATA MANAGEMENT"/>
    <s v="K.10012.01.03.03"/>
    <s v="DATA MGMT-DATA ANALYTICS (DATA LAKE)"/>
    <x v="0"/>
    <n v="5362"/>
    <s v="Joshua Jacobs"/>
    <s v="CA"/>
    <s v="REL  SETC  //  PLNG"/>
    <x v="2"/>
    <x v="1"/>
    <s v="2CORP45000"/>
    <x v="10"/>
    <s v="3CORP45000"/>
    <x v="55"/>
    <s v="1DRIV80000"/>
    <x v="3"/>
    <s v="2DRIV80000"/>
    <x v="3"/>
    <n v="0"/>
    <n v="0"/>
    <n v="218562.57"/>
    <n v="39585.509808000017"/>
    <n v="-39585.509808000017"/>
    <n v="0"/>
    <n v="0"/>
    <n v="0"/>
    <n v="0"/>
    <n v="0"/>
    <n v="0"/>
    <n v="0"/>
    <n v="0"/>
    <n v="0"/>
    <n v="0"/>
    <n v="0"/>
    <n v="0"/>
    <n v="0"/>
    <n v="-39585.509808000017"/>
    <n v="0"/>
    <n v="0"/>
    <s v="Y"/>
    <n v="0"/>
    <n v="0"/>
    <n v="0"/>
    <n v="0"/>
    <n v="0"/>
    <n v="0"/>
  </r>
  <r>
    <s v="K"/>
    <x v="3"/>
    <s v="K.10012"/>
    <s v="CAP-GET TO ZERO PROGRAM"/>
    <s v="K.10012.01"/>
    <s v="GTZ PROGRAM CAPITAL COST"/>
    <s v="K.10012.01.03"/>
    <s v="GTZ DATA MANAGEMENT"/>
    <s v="K.10012.01.03.04"/>
    <s v="DATA MGMT-DATA GOVERNANCE"/>
    <x v="0"/>
    <n v="5362"/>
    <s v="Joshua Jacobs"/>
    <s v="CA"/>
    <s v="REL  SETC  //  PLNG"/>
    <x v="2"/>
    <x v="1"/>
    <s v="2CORP45000"/>
    <x v="10"/>
    <s v="3CORP45000"/>
    <x v="55"/>
    <s v="1DRIV80000"/>
    <x v="3"/>
    <s v="2DRIV80000"/>
    <x v="3"/>
    <n v="0"/>
    <n v="0"/>
    <n v="0"/>
    <n v="113569"/>
    <n v="-113569"/>
    <n v="0"/>
    <n v="0"/>
    <n v="0"/>
    <n v="0"/>
    <n v="0"/>
    <n v="0"/>
    <n v="0"/>
    <n v="0"/>
    <n v="0"/>
    <n v="0"/>
    <n v="0"/>
    <n v="0"/>
    <n v="0"/>
    <n v="-113569"/>
    <n v="0"/>
    <n v="0"/>
    <s v="Y"/>
    <n v="0"/>
    <n v="0"/>
    <n v="0"/>
    <n v="0"/>
    <n v="0"/>
    <n v="0"/>
  </r>
  <r>
    <s v="K"/>
    <x v="3"/>
    <s v="K.10012"/>
    <s v="CAP-GET TO ZERO PROGRAM"/>
    <s v="K.10012.01"/>
    <s v="GTZ PROGRAM CAPITAL COST"/>
    <s v="K.10012.01.03"/>
    <s v="GTZ DATA MANAGEMENT"/>
    <s v="K.10012.01.03.05"/>
    <s v="DATA MGMT-DATA QUALITY"/>
    <x v="0"/>
    <n v="5362"/>
    <s v="Joshua Jacobs"/>
    <s v="CA"/>
    <s v="REL  SETC  //  PLNG"/>
    <x v="2"/>
    <x v="1"/>
    <s v="2CORP45000"/>
    <x v="10"/>
    <s v="3CORP45000"/>
    <x v="55"/>
    <s v="1DRIV80000"/>
    <x v="3"/>
    <s v="2DRIV80000"/>
    <x v="3"/>
    <n v="0"/>
    <n v="0"/>
    <n v="0"/>
    <n v="0"/>
    <n v="0"/>
    <n v="0"/>
    <n v="0"/>
    <n v="0"/>
    <n v="0"/>
    <n v="0"/>
    <n v="0"/>
    <n v="0"/>
    <n v="0"/>
    <n v="0"/>
    <n v="0"/>
    <n v="0"/>
    <n v="0"/>
    <n v="0"/>
    <n v="0"/>
    <n v="0"/>
    <n v="0"/>
    <s v="Y"/>
    <n v="0"/>
    <n v="0"/>
    <n v="0"/>
    <n v="0"/>
    <n v="0"/>
    <n v="0"/>
  </r>
  <r>
    <s v="K"/>
    <x v="3"/>
    <s v="K.10012"/>
    <s v="CAP-GET TO ZERO PROGRAM"/>
    <s v="K.10012.01"/>
    <s v="GTZ PROGRAM CAPITAL COST"/>
    <s v="K.10012.01.03"/>
    <s v="GTZ DATA MANAGEMENT"/>
    <s v="K.10012.01.03.06"/>
    <s v="DATA MGMT-DATA PROFILE &amp; INTEGRITY PROJ"/>
    <x v="0"/>
    <n v="5362"/>
    <s v="Joshua Jacobs"/>
    <s v="CA"/>
    <s v="REL  SETC  //  EXEC"/>
    <x v="2"/>
    <x v="1"/>
    <s v="2CORP45000"/>
    <x v="10"/>
    <s v="3CORP45000"/>
    <x v="55"/>
    <s v="1DRIV80000"/>
    <x v="3"/>
    <s v="2DRIV80000"/>
    <x v="3"/>
    <n v="0"/>
    <n v="2683067"/>
    <n v="10048875.699999999"/>
    <n v="9691272.9694897998"/>
    <n v="-7008205.9694897998"/>
    <n v="0"/>
    <n v="0"/>
    <n v="0"/>
    <n v="0"/>
    <n v="0"/>
    <n v="0"/>
    <n v="0"/>
    <n v="0"/>
    <n v="0"/>
    <n v="0"/>
    <n v="0"/>
    <n v="0"/>
    <n v="0"/>
    <n v="-7008205.9694897998"/>
    <n v="0"/>
    <n v="0"/>
    <s v="Y"/>
    <n v="0"/>
    <n v="0"/>
    <n v="0"/>
    <n v="0"/>
    <n v="0"/>
    <n v="0"/>
  </r>
  <r>
    <s v="K"/>
    <x v="3"/>
    <s v="K.10012"/>
    <s v="CAP-GET TO ZERO PROGRAM"/>
    <s v="K.10012.01"/>
    <s v="GTZ PROGRAM CAPITAL COST"/>
    <s v="K.10012.01.03"/>
    <s v="GTZ DATA MANAGEMENT"/>
    <s v="K.10012.01.03.07"/>
    <s v="DATA MGMT-ESB/MICR SERV TXPRT"/>
    <x v="0"/>
    <n v="5362"/>
    <s v="Joshua Jacobs"/>
    <s v="CA"/>
    <s v="REL  SETC  //  PLNG"/>
    <x v="2"/>
    <x v="1"/>
    <s v="2CORP45000"/>
    <x v="10"/>
    <s v="3CORP45000"/>
    <x v="55"/>
    <s v="1DRIV80000"/>
    <x v="3"/>
    <s v="2DRIV80000"/>
    <x v="3"/>
    <n v="0"/>
    <n v="0"/>
    <n v="0"/>
    <n v="0"/>
    <n v="0"/>
    <n v="0"/>
    <n v="0"/>
    <n v="0"/>
    <n v="0"/>
    <n v="0"/>
    <n v="0"/>
    <n v="0"/>
    <n v="0"/>
    <n v="0"/>
    <n v="0"/>
    <n v="0"/>
    <n v="0"/>
    <n v="0"/>
    <n v="0"/>
    <n v="0"/>
    <n v="0"/>
    <s v="Y"/>
    <n v="0"/>
    <n v="0"/>
    <n v="0"/>
    <n v="0"/>
    <n v="0"/>
    <n v="0"/>
  </r>
  <r>
    <s v="K"/>
    <x v="3"/>
    <s v="K.10012"/>
    <s v="CAP-GET TO ZERO PROGRAM"/>
    <s v="K.10012.01"/>
    <s v="GTZ PROGRAM CAPITAL COST"/>
    <s v="K.10012.01.03"/>
    <s v="GTZ DATA MANAGEMENT"/>
    <s v="K.10012.01.03.99"/>
    <s v="GTZ DATA MANAGEMENT PROGRAM"/>
    <x v="0"/>
    <n v="5362"/>
    <s v="Joshua Jacobs"/>
    <s v="CA"/>
    <s v="REL  SETC  //  INIT"/>
    <x v="2"/>
    <x v="1"/>
    <s v="2CORP45000"/>
    <x v="10"/>
    <s v="3CORP45000"/>
    <x v="55"/>
    <s v="1DRIV80000"/>
    <x v="3"/>
    <s v="2DRIV80000"/>
    <x v="3"/>
    <n v="0"/>
    <n v="511424"/>
    <n v="0"/>
    <n v="0"/>
    <n v="511424"/>
    <n v="0"/>
    <n v="0"/>
    <n v="0"/>
    <n v="0"/>
    <n v="0"/>
    <n v="0"/>
    <n v="0"/>
    <n v="0"/>
    <n v="0"/>
    <n v="0"/>
    <n v="0"/>
    <n v="0"/>
    <n v="0"/>
    <n v="511424"/>
    <n v="0"/>
    <n v="0"/>
    <s v="Y"/>
    <n v="0"/>
    <n v="0"/>
    <n v="0"/>
    <n v="0"/>
    <n v="0"/>
    <n v="0"/>
  </r>
  <r>
    <s v="K"/>
    <x v="3"/>
    <s v="K.10012"/>
    <s v="CAP-GET TO ZERO PROGRAM"/>
    <s v="K.10012.01"/>
    <s v="GTZ PROGRAM CAPITAL COST"/>
    <s v="K.10012.01.04"/>
    <s v="GTZ DATA ANALYTICS"/>
    <s v="K.10012.01.04.01"/>
    <s v="DATA ANALYTICS-RULES ENGINE"/>
    <x v="0"/>
    <n v="5362"/>
    <s v="Joshua Jacobs"/>
    <s v="CA"/>
    <s v="REL  SETC  //  PLNG"/>
    <x v="2"/>
    <x v="1"/>
    <s v="2CORP45000"/>
    <x v="10"/>
    <s v="3CORP45000"/>
    <x v="55"/>
    <s v="1DRIV80000"/>
    <x v="3"/>
    <s v="2DRIV80000"/>
    <x v="3"/>
    <n v="0"/>
    <n v="0"/>
    <n v="2580580.6800000002"/>
    <n v="5887738.3239251003"/>
    <n v="-5887738.3239251003"/>
    <n v="0"/>
    <n v="0"/>
    <n v="0"/>
    <n v="0"/>
    <n v="0"/>
    <n v="0"/>
    <n v="0"/>
    <n v="0"/>
    <n v="0"/>
    <n v="0"/>
    <n v="0"/>
    <n v="0"/>
    <n v="0"/>
    <n v="-5887738.3239251003"/>
    <n v="0"/>
    <n v="0"/>
    <s v="Y"/>
    <n v="0"/>
    <n v="0"/>
    <n v="0"/>
    <n v="0"/>
    <n v="0"/>
    <n v="0"/>
  </r>
  <r>
    <s v="K"/>
    <x v="3"/>
    <s v="K.10012"/>
    <s v="CAP-GET TO ZERO PROGRAM"/>
    <s v="K.10012.01"/>
    <s v="GTZ PROGRAM CAPITAL COST"/>
    <s v="K.10012.01.04"/>
    <s v="GTZ DATA ANALYTICS"/>
    <s v="K.10012.01.04.99"/>
    <s v="GTZ DATA ANALYTICS PROGRAM"/>
    <x v="0"/>
    <n v="5362"/>
    <s v="Joshua Jacobs"/>
    <s v="CA"/>
    <s v="REL  SETC  //  INIT"/>
    <x v="2"/>
    <x v="1"/>
    <s v="2CORP45000"/>
    <x v="10"/>
    <s v="3CORP45000"/>
    <x v="55"/>
    <s v="1DRIV80000"/>
    <x v="3"/>
    <s v="2DRIV80000"/>
    <x v="3"/>
    <n v="0"/>
    <n v="3359423"/>
    <n v="0"/>
    <n v="0"/>
    <n v="3359423"/>
    <n v="0"/>
    <n v="0"/>
    <n v="0"/>
    <n v="0"/>
    <n v="0"/>
    <n v="0"/>
    <n v="0"/>
    <n v="0"/>
    <n v="0"/>
    <n v="0"/>
    <n v="0"/>
    <n v="0"/>
    <n v="0"/>
    <n v="3359423"/>
    <n v="0"/>
    <n v="0"/>
    <s v="Y"/>
    <n v="0"/>
    <n v="0"/>
    <n v="0"/>
    <n v="0"/>
    <n v="0"/>
    <n v="0"/>
  </r>
  <r>
    <s v="K"/>
    <x v="3"/>
    <s v="K.10012"/>
    <s v="CAP-GET TO ZERO PROGRAM"/>
    <s v="K.10012.01"/>
    <s v="GTZ PROGRAM CAPITAL COST"/>
    <s v="K.10012.01.05"/>
    <s v="GTZ INTEGRATED WORK MANAGEMENT"/>
    <s v="K.10012.01.05.01"/>
    <s v="IWM-AMR TO OMS"/>
    <x v="0"/>
    <n v="5362"/>
    <s v="Joshua Jacobs"/>
    <s v="CA"/>
    <s v="REL  SETC  //  EXEC"/>
    <x v="2"/>
    <x v="1"/>
    <s v="2CORP45000"/>
    <x v="10"/>
    <s v="3CORP45000"/>
    <x v="56"/>
    <s v="1DRIV80000"/>
    <x v="3"/>
    <s v="2DRIV80000"/>
    <x v="3"/>
    <n v="17660377.070686288"/>
    <n v="627471"/>
    <n v="-1189205.19"/>
    <n v="-709328.8142976003"/>
    <n v="1336799.8142976002"/>
    <n v="18030659.546553068"/>
    <n v="18030659.546553068"/>
    <n v="0"/>
    <n v="17594956.705075309"/>
    <n v="17594956.705075309"/>
    <n v="0"/>
    <n v="10679109.188185394"/>
    <n v="10679109.188185394"/>
    <n v="0"/>
    <n v="1812711.2250177949"/>
    <n v="1812711.2250177949"/>
    <n v="0"/>
    <n v="0"/>
    <n v="1336799.8142976002"/>
    <n v="0"/>
    <n v="0"/>
    <s v="Y"/>
    <n v="0"/>
    <n v="0"/>
    <n v="0"/>
    <n v="0"/>
    <n v="0"/>
    <n v="0"/>
  </r>
  <r>
    <s v="K"/>
    <x v="3"/>
    <s v="K.10012"/>
    <s v="CAP-GET TO ZERO PROGRAM"/>
    <s v="K.10012.01"/>
    <s v="GTZ PROGRAM CAPITAL COST"/>
    <s v="K.10012.01.05"/>
    <s v="GTZ INTEGRATED WORK MANAGEMENT"/>
    <s v="K.10012.01.05.02"/>
    <s v="IWM-GIS CAD DESIGN MANAGER"/>
    <x v="0"/>
    <n v="5362"/>
    <s v="Joshua Jacobs"/>
    <s v="CA"/>
    <s v="REL  SETC  //  EXEC"/>
    <x v="2"/>
    <x v="1"/>
    <s v="2CORP45000"/>
    <x v="10"/>
    <s v="3CORP45000"/>
    <x v="56"/>
    <s v="1DRIV80000"/>
    <x v="3"/>
    <s v="2DRIV80000"/>
    <x v="3"/>
    <n v="0"/>
    <n v="1018528"/>
    <n v="1390202.94"/>
    <n v="1865931.5537746002"/>
    <n v="-847403.55377460015"/>
    <n v="0"/>
    <n v="0"/>
    <n v="0"/>
    <n v="0"/>
    <n v="0"/>
    <n v="0"/>
    <n v="0"/>
    <n v="0"/>
    <n v="0"/>
    <n v="0"/>
    <n v="0"/>
    <n v="0"/>
    <n v="0"/>
    <n v="-847403.55377460015"/>
    <n v="0"/>
    <n v="0"/>
    <s v="Y"/>
    <n v="0"/>
    <n v="0"/>
    <n v="0"/>
    <n v="0"/>
    <n v="0"/>
    <n v="0"/>
  </r>
  <r>
    <s v="K"/>
    <x v="3"/>
    <s v="K.10012"/>
    <s v="CAP-GET TO ZERO PROGRAM"/>
    <s v="K.10012.01"/>
    <s v="GTZ PROGRAM CAPITAL COST"/>
    <s v="K.10012.01.05"/>
    <s v="GTZ INTEGRATED WORK MANAGEMENT"/>
    <s v="K.10012.01.05.03"/>
    <s v="IWM-IN SANDBOX: WORKFORCE SCHDULNG(PCB)"/>
    <x v="0"/>
    <n v="5362"/>
    <s v="Joshua Jacobs"/>
    <s v="CA"/>
    <s v="REL  SETC  //  PLNG"/>
    <x v="2"/>
    <x v="1"/>
    <s v="2CORP45000"/>
    <x v="10"/>
    <s v="3CORP45000"/>
    <x v="56"/>
    <s v="1DRIV80000"/>
    <x v="3"/>
    <s v="2DRIV80000"/>
    <x v="3"/>
    <n v="0"/>
    <n v="2166308"/>
    <n v="9080000.6600000001"/>
    <n v="3818111.566864002"/>
    <n v="-1651803.566864002"/>
    <n v="0"/>
    <n v="0"/>
    <n v="0"/>
    <n v="0"/>
    <n v="0"/>
    <n v="0"/>
    <n v="0"/>
    <n v="0"/>
    <n v="0"/>
    <n v="0"/>
    <n v="0"/>
    <n v="0"/>
    <n v="0"/>
    <n v="-1651803.566864002"/>
    <n v="0"/>
    <n v="0"/>
    <s v="Y"/>
    <n v="0"/>
    <n v="0"/>
    <n v="0"/>
    <n v="0"/>
    <n v="0"/>
    <n v="0"/>
  </r>
  <r>
    <s v="K"/>
    <x v="3"/>
    <s v="K.10012"/>
    <s v="CAP-GET TO ZERO PROGRAM"/>
    <s v="K.10012.01"/>
    <s v="GTZ PROGRAM CAPITAL COST"/>
    <s v="K.10012.01.05"/>
    <s v="GTZ INTEGRATED WORK MANAGEMENT"/>
    <s v="K.10012.01.05.04"/>
    <s v="IWM-IN SNDBX:WORK MGMT P3A&amp;CSTNG SYS(P2)"/>
    <x v="0"/>
    <n v="5362"/>
    <s v="Joshua Jacobs"/>
    <s v="CA"/>
    <s v="REL  SETC  //  PLNG"/>
    <x v="2"/>
    <x v="1"/>
    <s v="2CORP45000"/>
    <x v="10"/>
    <s v="3CORP45000"/>
    <x v="56"/>
    <s v="1DRIV80000"/>
    <x v="3"/>
    <s v="2DRIV80000"/>
    <x v="3"/>
    <n v="0"/>
    <n v="4595866"/>
    <n v="7190868.0999999996"/>
    <n v="13182113.612967897"/>
    <n v="-8586247.6129678972"/>
    <n v="0"/>
    <n v="0"/>
    <n v="0"/>
    <n v="0"/>
    <n v="0"/>
    <n v="0"/>
    <n v="0"/>
    <n v="0"/>
    <n v="0"/>
    <n v="0"/>
    <n v="0"/>
    <n v="0"/>
    <n v="0"/>
    <n v="-8586247.6129678972"/>
    <n v="0"/>
    <n v="0"/>
    <s v="Y"/>
    <n v="0"/>
    <n v="0"/>
    <n v="0"/>
    <n v="0"/>
    <n v="0"/>
    <n v="0"/>
  </r>
  <r>
    <s v="K"/>
    <x v="3"/>
    <s v="K.10012"/>
    <s v="CAP-GET TO ZERO PROGRAM"/>
    <s v="K.10012.01"/>
    <s v="GTZ PROGRAM CAPITAL COST"/>
    <s v="K.10012.01.05"/>
    <s v="GTZ INTEGRATED WORK MANAGEMENT"/>
    <s v="K.10012.01.05.05"/>
    <s v="IWM-P2-IWM COST MANAGEMENT"/>
    <x v="0"/>
    <n v="5362"/>
    <s v="Joshua Jacobs"/>
    <s v="CA"/>
    <s v="REL  SETC  //  PLNG"/>
    <x v="2"/>
    <x v="1"/>
    <s v="2CORP45000"/>
    <x v="10"/>
    <s v="3CORP45000"/>
    <x v="56"/>
    <s v="1DRIV80000"/>
    <x v="3"/>
    <s v="2DRIV80000"/>
    <x v="3"/>
    <n v="0"/>
    <n v="4797236"/>
    <n v="4445584.9800000004"/>
    <n v="294136.67473600002"/>
    <n v="4503099.3252640003"/>
    <n v="0"/>
    <n v="0"/>
    <n v="0"/>
    <n v="0"/>
    <n v="0"/>
    <n v="0"/>
    <n v="0"/>
    <n v="0"/>
    <n v="0"/>
    <n v="0"/>
    <n v="0"/>
    <n v="0"/>
    <n v="0"/>
    <n v="4503099.3252640003"/>
    <n v="0"/>
    <n v="0"/>
    <s v="Y"/>
    <n v="0"/>
    <n v="0"/>
    <n v="0"/>
    <n v="0"/>
    <n v="0"/>
    <n v="0"/>
  </r>
  <r>
    <s v="K"/>
    <x v="3"/>
    <s v="K.10012"/>
    <s v="CAP-GET TO ZERO PROGRAM"/>
    <s v="K.10012.01"/>
    <s v="GTZ PROGRAM CAPITAL COST"/>
    <s v="K.10012.01.05"/>
    <s v="GTZ INTEGRATED WORK MANAGEMENT"/>
    <s v="K.10012.01.05.06"/>
    <s v="IWM-CUSTOMER 360 DATA VIEW"/>
    <x v="0"/>
    <n v="5362"/>
    <s v="Joshua Jacobs"/>
    <s v="CA"/>
    <s v="REL  SETC  //  INIT"/>
    <x v="2"/>
    <x v="1"/>
    <s v="2CORP45000"/>
    <x v="10"/>
    <s v="3CORP45000"/>
    <x v="56"/>
    <s v="1DRIV80000"/>
    <x v="3"/>
    <s v="2DRIV80000"/>
    <x v="3"/>
    <n v="0"/>
    <n v="0"/>
    <n v="0"/>
    <n v="0"/>
    <n v="0"/>
    <n v="0"/>
    <n v="0"/>
    <n v="0"/>
    <n v="0"/>
    <n v="0"/>
    <n v="0"/>
    <n v="0"/>
    <n v="0"/>
    <n v="0"/>
    <n v="0"/>
    <n v="0"/>
    <n v="0"/>
    <n v="0"/>
    <n v="0"/>
    <n v="0"/>
    <n v="0"/>
    <s v="Y"/>
    <n v="0"/>
    <n v="0"/>
    <n v="0"/>
    <n v="0"/>
    <n v="0"/>
    <n v="0"/>
  </r>
  <r>
    <s v="K"/>
    <x v="3"/>
    <s v="K.10012"/>
    <s v="CAP-GET TO ZERO PROGRAM"/>
    <s v="K.10012.01"/>
    <s v="GTZ PROGRAM CAPITAL COST"/>
    <s v="K.10012.01.05"/>
    <s v="GTZ INTEGRATED WORK MANAGEMENT"/>
    <s v="K.10012.01.05.07"/>
    <s v="IWM-DCIII-5 P3c-Workforce Mobility"/>
    <x v="0"/>
    <n v="5362"/>
    <s v="Joshua Jacobs"/>
    <s v="CA"/>
    <s v="REL  SETC  //  INIT"/>
    <x v="2"/>
    <x v="1"/>
    <s v="2CORP45000"/>
    <x v="10"/>
    <s v="3CORP45000"/>
    <x v="56"/>
    <s v="1DRIV80000"/>
    <x v="3"/>
    <s v="2DRIV80000"/>
    <x v="3"/>
    <n v="0"/>
    <n v="3887922"/>
    <n v="4946361.71"/>
    <n v="3827486.76"/>
    <n v="60435.240000000224"/>
    <n v="0"/>
    <n v="0"/>
    <n v="0"/>
    <n v="0"/>
    <n v="0"/>
    <n v="0"/>
    <n v="0"/>
    <n v="0"/>
    <n v="0"/>
    <n v="0"/>
    <n v="0"/>
    <n v="0"/>
    <n v="0"/>
    <n v="60435.240000000224"/>
    <n v="0"/>
    <n v="0"/>
    <s v="Y"/>
    <n v="0"/>
    <n v="0"/>
    <n v="0"/>
    <n v="0"/>
    <n v="0"/>
    <n v="0"/>
  </r>
  <r>
    <s v="K"/>
    <x v="3"/>
    <s v="K.10012"/>
    <s v="CAP-GET TO ZERO PROGRAM"/>
    <s v="K.10012.01"/>
    <s v="GTZ PROGRAM CAPITAL COST"/>
    <s v="K.10012.01.05"/>
    <s v="GTZ INTEGRATED WORK MANAGEMENT"/>
    <s v="K.10012.01.05.99"/>
    <s v="GTZ INTEGRATED WORK MANAGEMENT PROGRAM"/>
    <x v="0"/>
    <n v="5362"/>
    <s v="Joshua Jacobs"/>
    <s v="CA"/>
    <s v="REL  SETC  //  INIT"/>
    <x v="2"/>
    <x v="1"/>
    <s v="2CORP45000"/>
    <x v="10"/>
    <s v="3CORP45000"/>
    <x v="56"/>
    <s v="1DRIV80000"/>
    <x v="3"/>
    <s v="2DRIV80000"/>
    <x v="3"/>
    <n v="0"/>
    <n v="1886726"/>
    <n v="0"/>
    <n v="0"/>
    <n v="1886726"/>
    <n v="0"/>
    <n v="0"/>
    <n v="0"/>
    <n v="0"/>
    <n v="0"/>
    <n v="0"/>
    <n v="0"/>
    <n v="0"/>
    <n v="0"/>
    <n v="0"/>
    <n v="0"/>
    <n v="0"/>
    <n v="0"/>
    <n v="1886726"/>
    <n v="0"/>
    <n v="0"/>
    <s v="Y"/>
    <n v="0"/>
    <n v="0"/>
    <n v="0"/>
    <n v="0"/>
    <n v="0"/>
    <n v="0"/>
  </r>
  <r>
    <s v="K"/>
    <x v="3"/>
    <s v="K.10012"/>
    <s v="CAP-GET TO ZERO PROGRAM"/>
    <s v="K.10012.01"/>
    <s v="GTZ PROGRAM CAPITAL COST"/>
    <s v="K.10012.01.06"/>
    <s v="GTZ PMO ACTIVITIES"/>
    <s v="K.10012.01.06.01"/>
    <s v="PMO ACTIVITIES"/>
    <x v="0"/>
    <n v="5362"/>
    <s v="Joshua Jacobs"/>
    <s v="CA"/>
    <s v="REL  SETC  //  EXEC"/>
    <x v="2"/>
    <x v="1"/>
    <s v="2CORP45000"/>
    <x v="10"/>
    <s v="3CORP45000"/>
    <x v="56"/>
    <s v="1DRIV80000"/>
    <x v="3"/>
    <s v="2DRIV80000"/>
    <x v="3"/>
    <n v="0"/>
    <n v="0"/>
    <n v="363860.9"/>
    <n v="346875.35999999993"/>
    <n v="-346875.35999999993"/>
    <n v="0"/>
    <n v="0"/>
    <n v="0"/>
    <n v="0"/>
    <n v="0"/>
    <n v="0"/>
    <n v="0"/>
    <n v="0"/>
    <n v="0"/>
    <n v="0"/>
    <n v="0"/>
    <n v="0"/>
    <n v="0"/>
    <n v="-346875.35999999993"/>
    <n v="0"/>
    <n v="0"/>
    <s v="Y"/>
    <n v="0"/>
    <n v="0"/>
    <n v="0"/>
    <n v="0"/>
    <n v="0"/>
    <n v="0"/>
  </r>
  <r>
    <s v="K"/>
    <x v="3"/>
    <s v="K.10012"/>
    <s v="CAP-GET TO ZERO PROGRAM"/>
    <s v="K.10012.01"/>
    <s v="GTZ PROGRAM CAPITAL COST"/>
    <s v="K.10012.01.06"/>
    <s v="GTZ PMO ACTIVITIES"/>
    <s v="K.10012.01.06.99"/>
    <s v="GTZ PMO ACTIVITIES PROGRAM"/>
    <x v="0"/>
    <n v="5362"/>
    <s v="Joshua Jacobs"/>
    <s v="CA"/>
    <s v="REL  SETC  //  INIT"/>
    <x v="2"/>
    <x v="1"/>
    <s v="2CORP45000"/>
    <x v="10"/>
    <s v="3CORP45000"/>
    <x v="56"/>
    <s v="1DRIV80000"/>
    <x v="3"/>
    <s v="2DRIV80000"/>
    <x v="3"/>
    <n v="0"/>
    <n v="0"/>
    <n v="0"/>
    <n v="0"/>
    <n v="0"/>
    <n v="0"/>
    <n v="0"/>
    <n v="0"/>
    <n v="0"/>
    <n v="0"/>
    <n v="0"/>
    <n v="0"/>
    <n v="0"/>
    <n v="0"/>
    <n v="0"/>
    <n v="0"/>
    <n v="0"/>
    <n v="0"/>
    <n v="0"/>
    <n v="0"/>
    <n v="0"/>
    <s v="Y"/>
    <n v="0"/>
    <n v="0"/>
    <n v="0"/>
    <n v="0"/>
    <n v="0"/>
    <n v="0"/>
  </r>
  <r>
    <s v="K"/>
    <x v="3"/>
    <s v="K.10012"/>
    <s v="CAP-GET TO ZERO PROGRAM"/>
    <s v="K.10012.01"/>
    <s v="GTZ PROGRAM CAPITAL COST"/>
    <s v="K.10012.01.07"/>
    <s v="GTZ TRANSITIONAL COSTS"/>
    <s v="K.10012.01.07.01"/>
    <s v="GTZ-Transition Costs"/>
    <x v="0"/>
    <n v="5362"/>
    <s v="Joshua Jacobs"/>
    <s v="CA"/>
    <s v="REL  SETC  //  EXEC"/>
    <x v="2"/>
    <x v="1"/>
    <s v="2CORP45000"/>
    <x v="10"/>
    <s v="3CORP45000"/>
    <x v="56"/>
    <s v="1DRIV80000"/>
    <x v="3"/>
    <s v="2DRIV80000"/>
    <x v="3"/>
    <n v="0"/>
    <n v="0"/>
    <n v="33984.78"/>
    <n v="31457.407999999996"/>
    <n v="-31457.407999999996"/>
    <n v="0"/>
    <n v="0"/>
    <n v="0"/>
    <n v="0"/>
    <n v="0"/>
    <n v="0"/>
    <n v="0"/>
    <n v="0"/>
    <n v="0"/>
    <n v="0"/>
    <n v="0"/>
    <n v="0"/>
    <n v="0"/>
    <n v="-31457.407999999996"/>
    <n v="0"/>
    <n v="0"/>
    <s v="Y"/>
    <n v="0"/>
    <n v="0"/>
    <n v="0"/>
    <n v="0"/>
    <n v="0"/>
    <n v="0"/>
  </r>
  <r>
    <s v="K"/>
    <x v="3"/>
    <s v="K.10012"/>
    <s v="CAP-GET TO ZERO PROGRAM"/>
    <s v="K.10012.02"/>
    <s v="GTZ PROGRAM O&amp;M COST"/>
    <s v="K.10012.02.01"/>
    <s v="GTZ BILLING PMT CREDIT/COLLECTIONS-O&amp;M"/>
    <s v="K.10012.02.01.01"/>
    <s v="BPCC-ACCT BAL CLARITY&amp;CONSISTENCY-O&amp;M"/>
    <x v="0"/>
    <n v="5362"/>
    <s v="Joshua Jacobs"/>
    <s v="OM"/>
    <s v="REL  SETC  //  EXEC"/>
    <x v="2"/>
    <x v="1"/>
    <s v="2CORP45000"/>
    <x v="10"/>
    <s v="3CORP45000"/>
    <x v="53"/>
    <s v="1DRIV80000"/>
    <x v="3"/>
    <s v="2DRIV80000"/>
    <x v="3"/>
    <n v="0"/>
    <n v="0"/>
    <n v="0"/>
    <n v="0"/>
    <n v="0"/>
    <n v="0"/>
    <n v="0"/>
    <n v="0"/>
    <n v="0"/>
    <n v="0"/>
    <n v="0"/>
    <n v="0"/>
    <n v="0"/>
    <n v="0"/>
    <n v="0"/>
    <n v="0"/>
    <n v="0"/>
    <n v="0"/>
    <n v="0"/>
    <n v="0"/>
    <n v="0"/>
    <s v="Y"/>
    <n v="0"/>
    <n v="0"/>
    <n v="0"/>
    <n v="0"/>
    <n v="0"/>
    <n v="0"/>
  </r>
  <r>
    <s v="K"/>
    <x v="3"/>
    <s v="K.10012"/>
    <s v="CAP-GET TO ZERO PROGRAM"/>
    <s v="K.10012.02"/>
    <s v="GTZ PROGRAM O&amp;M COST"/>
    <s v="K.10012.02.01"/>
    <s v="GTZ BILLING PMT CREDIT/COLLECTIONS-O&amp;M"/>
    <s v="K.10012.02.01.02"/>
    <s v="BPCC-BILL DUE-RMNDR&amp;FISERV BALANCE-O&amp;M"/>
    <x v="0"/>
    <n v="5362"/>
    <s v="Joshua Jacobs"/>
    <s v="OM"/>
    <s v="REL  SETC  //  EXEC"/>
    <x v="2"/>
    <x v="1"/>
    <s v="2CORP45000"/>
    <x v="10"/>
    <s v="3CORP45000"/>
    <x v="53"/>
    <s v="1DRIV80000"/>
    <x v="3"/>
    <s v="2DRIV80000"/>
    <x v="3"/>
    <n v="0"/>
    <n v="0"/>
    <n v="0"/>
    <n v="0"/>
    <n v="0"/>
    <n v="0"/>
    <n v="0"/>
    <n v="0"/>
    <n v="0"/>
    <n v="0"/>
    <n v="0"/>
    <n v="0"/>
    <n v="0"/>
    <n v="0"/>
    <n v="0"/>
    <n v="0"/>
    <n v="0"/>
    <n v="0"/>
    <n v="0"/>
    <n v="0"/>
    <n v="0"/>
    <s v="Y"/>
    <n v="0"/>
    <n v="0"/>
    <n v="0"/>
    <n v="0"/>
    <n v="0"/>
    <n v="0"/>
  </r>
  <r>
    <s v="K"/>
    <x v="3"/>
    <s v="K.10012"/>
    <s v="CAP-GET TO ZERO PROGRAM"/>
    <s v="K.10012.02"/>
    <s v="GTZ PROGRAM O&amp;M COST"/>
    <s v="K.10012.02.01"/>
    <s v="GTZ BILLING PMT CREDIT/COLLECTIONS-O&amp;M"/>
    <s v="K.10012.02.01.03"/>
    <s v="BPCC-BILLING &amp; PMT IMPROVEMENT-O&amp;M"/>
    <x v="0"/>
    <n v="5362"/>
    <s v="Joshua Jacobs"/>
    <s v="OM"/>
    <s v="REL  SETC  //  PLNG"/>
    <x v="2"/>
    <x v="1"/>
    <s v="2CORP45000"/>
    <x v="10"/>
    <s v="3CORP45000"/>
    <x v="53"/>
    <s v="1DRIV80000"/>
    <x v="3"/>
    <s v="2DRIV80000"/>
    <x v="3"/>
    <n v="0"/>
    <n v="0"/>
    <n v="0"/>
    <n v="0"/>
    <n v="0"/>
    <n v="0"/>
    <n v="0"/>
    <n v="0"/>
    <n v="0"/>
    <n v="0"/>
    <n v="0"/>
    <n v="0"/>
    <n v="0"/>
    <n v="0"/>
    <n v="0"/>
    <n v="0"/>
    <n v="0"/>
    <n v="0"/>
    <n v="0"/>
    <n v="0"/>
    <n v="0"/>
    <s v="Y"/>
    <n v="0"/>
    <n v="0"/>
    <n v="0"/>
    <n v="0"/>
    <n v="0"/>
    <n v="0"/>
  </r>
  <r>
    <s v="K"/>
    <x v="3"/>
    <s v="K.10012"/>
    <s v="CAP-GET TO ZERO PROGRAM"/>
    <s v="K.10012.02"/>
    <s v="GTZ PROGRAM O&amp;M COST"/>
    <s v="K.10012.02.01"/>
    <s v="GTZ BILLING PMT CREDIT/COLLECTIONS-O&amp;M"/>
    <s v="K.10012.02.01.04"/>
    <s v="BPCC-BILLING PERFORMANCE IMPRVMNT-O&amp;M"/>
    <x v="0"/>
    <n v="5362"/>
    <s v="Joshua Jacobs"/>
    <s v="OM"/>
    <s v="REL  SETC  //  EXEC"/>
    <x v="2"/>
    <x v="1"/>
    <s v="2CORP45000"/>
    <x v="10"/>
    <s v="3CORP45000"/>
    <x v="53"/>
    <s v="1DRIV80000"/>
    <x v="3"/>
    <s v="2DRIV80000"/>
    <x v="3"/>
    <n v="0"/>
    <n v="0"/>
    <n v="0"/>
    <n v="0"/>
    <n v="0"/>
    <n v="0"/>
    <n v="0"/>
    <n v="0"/>
    <n v="0"/>
    <n v="0"/>
    <n v="0"/>
    <n v="0"/>
    <n v="0"/>
    <n v="0"/>
    <n v="0"/>
    <n v="0"/>
    <n v="0"/>
    <n v="0"/>
    <n v="0"/>
    <n v="0"/>
    <n v="0"/>
    <s v="Y"/>
    <n v="0"/>
    <n v="0"/>
    <n v="0"/>
    <n v="0"/>
    <n v="0"/>
    <n v="0"/>
  </r>
  <r>
    <s v="K"/>
    <x v="3"/>
    <s v="K.10012"/>
    <s v="CAP-GET TO ZERO PROGRAM"/>
    <s v="K.10012.02"/>
    <s v="GTZ PROGRAM O&amp;M COST"/>
    <s v="K.10012.02.01"/>
    <s v="GTZ BILLING PMT CREDIT/COLLECTIONS-O&amp;M"/>
    <s v="K.10012.02.01.05"/>
    <s v="BPCC-CLLCTN CYCL IMPRV&amp;AGNCY INTGRT-O&amp;M"/>
    <x v="0"/>
    <n v="5362"/>
    <s v="Joshua Jacobs"/>
    <s v="OM"/>
    <s v="REL  SETC  //  PLNG"/>
    <x v="2"/>
    <x v="1"/>
    <s v="2CORP45000"/>
    <x v="10"/>
    <s v="3CORP45000"/>
    <x v="53"/>
    <s v="1DRIV80000"/>
    <x v="3"/>
    <s v="2DRIV80000"/>
    <x v="3"/>
    <n v="0"/>
    <n v="0"/>
    <n v="0"/>
    <n v="0"/>
    <n v="0"/>
    <n v="0"/>
    <n v="0"/>
    <n v="0"/>
    <n v="0"/>
    <n v="0"/>
    <n v="0"/>
    <n v="0"/>
    <n v="0"/>
    <n v="0"/>
    <n v="0"/>
    <n v="0"/>
    <n v="0"/>
    <n v="0"/>
    <n v="0"/>
    <n v="0"/>
    <n v="0"/>
    <s v="Y"/>
    <n v="0"/>
    <n v="0"/>
    <n v="0"/>
    <n v="0"/>
    <n v="0"/>
    <n v="0"/>
  </r>
  <r>
    <s v="K"/>
    <x v="3"/>
    <s v="K.10012"/>
    <s v="CAP-GET TO ZERO PROGRAM"/>
    <s v="K.10012.02"/>
    <s v="GTZ PROGRAM O&amp;M COST"/>
    <s v="K.10012.02.01"/>
    <s v="GTZ BILLING PMT CREDIT/COLLECTIONS-O&amp;M"/>
    <s v="K.10012.02.01.06"/>
    <s v="BPCC-DIGITAL BILL&amp;PMT CAPABILITY-O&amp;M"/>
    <x v="0"/>
    <n v="5362"/>
    <s v="Joshua Jacobs"/>
    <s v="OM"/>
    <s v="REL  SETC  //  PLNG"/>
    <x v="2"/>
    <x v="1"/>
    <s v="2CORP45000"/>
    <x v="10"/>
    <s v="3CORP45000"/>
    <x v="53"/>
    <s v="1DRIV80000"/>
    <x v="3"/>
    <s v="2DRIV80000"/>
    <x v="3"/>
    <n v="0"/>
    <n v="0"/>
    <n v="0"/>
    <n v="0"/>
    <n v="0"/>
    <n v="0"/>
    <n v="0"/>
    <n v="0"/>
    <n v="0"/>
    <n v="0"/>
    <n v="0"/>
    <n v="0"/>
    <n v="0"/>
    <n v="0"/>
    <n v="0"/>
    <n v="0"/>
    <n v="0"/>
    <n v="0"/>
    <n v="0"/>
    <n v="0"/>
    <n v="0"/>
    <s v="Y"/>
    <n v="0"/>
    <n v="0"/>
    <n v="0"/>
    <n v="0"/>
    <n v="0"/>
    <n v="0"/>
  </r>
  <r>
    <s v="K"/>
    <x v="3"/>
    <s v="K.10012"/>
    <s v="CAP-GET TO ZERO PROGRAM"/>
    <s v="K.10012.02"/>
    <s v="GTZ PROGRAM O&amp;M COST"/>
    <s v="K.10012.02.01"/>
    <s v="GTZ BILLING PMT CREDIT/COLLECTIONS-O&amp;M"/>
    <s v="K.10012.02.01.07"/>
    <s v="BPCC-ENERGY ASSISTANCE (LOW INCOME)-O&amp;M"/>
    <x v="0"/>
    <n v="5362"/>
    <s v="Joshua Jacobs"/>
    <s v="OM"/>
    <s v="REL  SETC  //  PLNG"/>
    <x v="2"/>
    <x v="1"/>
    <s v="2CORP45000"/>
    <x v="10"/>
    <s v="3CORP45000"/>
    <x v="53"/>
    <s v="1DRIV80000"/>
    <x v="3"/>
    <s v="2DRIV80000"/>
    <x v="3"/>
    <n v="0"/>
    <n v="0"/>
    <n v="0"/>
    <n v="0"/>
    <n v="0"/>
    <n v="0"/>
    <n v="0"/>
    <n v="0"/>
    <n v="0"/>
    <n v="0"/>
    <n v="0"/>
    <n v="0"/>
    <n v="0"/>
    <n v="0"/>
    <n v="0"/>
    <n v="0"/>
    <n v="0"/>
    <n v="0"/>
    <n v="0"/>
    <n v="0"/>
    <n v="0"/>
    <s v="Y"/>
    <n v="0"/>
    <n v="0"/>
    <n v="0"/>
    <n v="0"/>
    <n v="0"/>
    <n v="0"/>
  </r>
  <r>
    <s v="K"/>
    <x v="3"/>
    <s v="K.10012"/>
    <s v="CAP-GET TO ZERO PROGRAM"/>
    <s v="K.10012.02"/>
    <s v="GTZ PROGRAM O&amp;M COST"/>
    <s v="K.10012.02.01"/>
    <s v="GTZ BILLING PMT CREDIT/COLLECTIONS-O&amp;M"/>
    <s v="K.10012.02.01.08"/>
    <s v="BPCC-FASTER PMT POSTING-O&amp;M"/>
    <x v="0"/>
    <n v="5362"/>
    <s v="Joshua Jacobs"/>
    <s v="OM"/>
    <s v="REL  SETC  //  PLNG"/>
    <x v="2"/>
    <x v="1"/>
    <s v="2CORP45000"/>
    <x v="10"/>
    <s v="3CORP45000"/>
    <x v="53"/>
    <s v="1DRIV80000"/>
    <x v="3"/>
    <s v="2DRIV80000"/>
    <x v="3"/>
    <n v="0"/>
    <n v="0"/>
    <n v="0"/>
    <n v="0"/>
    <n v="0"/>
    <n v="0"/>
    <n v="0"/>
    <n v="0"/>
    <n v="0"/>
    <n v="0"/>
    <n v="0"/>
    <n v="0"/>
    <n v="0"/>
    <n v="0"/>
    <n v="0"/>
    <n v="0"/>
    <n v="0"/>
    <n v="0"/>
    <n v="0"/>
    <n v="0"/>
    <n v="0"/>
    <s v="Y"/>
    <n v="0"/>
    <n v="0"/>
    <n v="0"/>
    <n v="0"/>
    <n v="0"/>
    <n v="0"/>
  </r>
  <r>
    <s v="K"/>
    <x v="3"/>
    <s v="K.10012"/>
    <s v="CAP-GET TO ZERO PROGRAM"/>
    <s v="K.10012.02"/>
    <s v="GTZ PROGRAM O&amp;M COST"/>
    <s v="K.10012.02.01"/>
    <s v="GTZ BILLING PMT CREDIT/COLLECTIONS-O&amp;M"/>
    <s v="K.10012.02.01.09"/>
    <s v="BPCC-NO FEE BANK CARD-O&amp;M"/>
    <x v="0"/>
    <n v="5362"/>
    <s v="Joshua Jacobs"/>
    <s v="OM"/>
    <s v="REL  SETC  //  EXEC"/>
    <x v="2"/>
    <x v="1"/>
    <s v="2CORP45000"/>
    <x v="10"/>
    <s v="3CORP45000"/>
    <x v="53"/>
    <s v="1DRIV80000"/>
    <x v="3"/>
    <s v="2DRIV80000"/>
    <x v="3"/>
    <n v="0"/>
    <n v="0"/>
    <n v="0"/>
    <n v="0"/>
    <n v="0"/>
    <n v="0"/>
    <n v="0"/>
    <n v="0"/>
    <n v="0"/>
    <n v="0"/>
    <n v="0"/>
    <n v="0"/>
    <n v="0"/>
    <n v="0"/>
    <n v="0"/>
    <n v="0"/>
    <n v="0"/>
    <n v="0"/>
    <n v="0"/>
    <n v="0"/>
    <n v="0"/>
    <s v="Y"/>
    <n v="0"/>
    <n v="0"/>
    <n v="0"/>
    <n v="0"/>
    <n v="0"/>
    <n v="0"/>
  </r>
  <r>
    <s v="K"/>
    <x v="3"/>
    <s v="K.10012"/>
    <s v="CAP-GET TO ZERO PROGRAM"/>
    <s v="K.10012.02"/>
    <s v="GTZ PROGRAM O&amp;M COST"/>
    <s v="K.10012.02.01"/>
    <s v="GTZ BILLING PMT CREDIT/COLLECTIONS-O&amp;M"/>
    <s v="K.10012.02.01.10"/>
    <s v="BPCC-NONCONSUMPTION BILING-O&amp;M"/>
    <x v="0"/>
    <n v="5362"/>
    <s v="Joshua Jacobs"/>
    <s v="OM"/>
    <s v="REL  SETC  //  PLNG"/>
    <x v="2"/>
    <x v="1"/>
    <s v="2CORP45000"/>
    <x v="10"/>
    <s v="3CORP45000"/>
    <x v="53"/>
    <s v="1DRIV80000"/>
    <x v="3"/>
    <s v="2DRIV80000"/>
    <x v="3"/>
    <n v="0"/>
    <n v="0"/>
    <n v="0"/>
    <n v="0"/>
    <n v="0"/>
    <n v="0"/>
    <n v="0"/>
    <n v="0"/>
    <n v="0"/>
    <n v="0"/>
    <n v="0"/>
    <n v="0"/>
    <n v="0"/>
    <n v="0"/>
    <n v="0"/>
    <n v="0"/>
    <n v="0"/>
    <n v="0"/>
    <n v="0"/>
    <n v="0"/>
    <n v="0"/>
    <s v="Y"/>
    <n v="0"/>
    <n v="0"/>
    <n v="0"/>
    <n v="0"/>
    <n v="0"/>
    <n v="0"/>
  </r>
  <r>
    <s v="K"/>
    <x v="3"/>
    <s v="K.10012"/>
    <s v="CAP-GET TO ZERO PROGRAM"/>
    <s v="K.10012.02"/>
    <s v="GTZ PROGRAM O&amp;M COST"/>
    <s v="K.10012.02.01"/>
    <s v="GTZ BILLING PMT CREDIT/COLLECTIONS-O&amp;M"/>
    <s v="K.10012.02.01.11"/>
    <s v="BPCC-PMT ARRANGEMENT/BUDGET/DEPOSIT-O&amp;M"/>
    <x v="0"/>
    <n v="5362"/>
    <s v="Joshua Jacobs"/>
    <s v="OM"/>
    <s v="REL  SETC  //  PLNG"/>
    <x v="2"/>
    <x v="1"/>
    <s v="2CORP45000"/>
    <x v="10"/>
    <s v="3CORP45000"/>
    <x v="53"/>
    <s v="1DRIV80000"/>
    <x v="3"/>
    <s v="2DRIV80000"/>
    <x v="3"/>
    <n v="0"/>
    <n v="0"/>
    <n v="0"/>
    <n v="0"/>
    <n v="0"/>
    <n v="0"/>
    <n v="0"/>
    <n v="0"/>
    <n v="0"/>
    <n v="0"/>
    <n v="0"/>
    <n v="0"/>
    <n v="0"/>
    <n v="0"/>
    <n v="0"/>
    <n v="0"/>
    <n v="0"/>
    <n v="0"/>
    <n v="0"/>
    <n v="0"/>
    <n v="0"/>
    <s v="Y"/>
    <n v="0"/>
    <n v="0"/>
    <n v="0"/>
    <n v="0"/>
    <n v="0"/>
    <n v="0"/>
  </r>
  <r>
    <s v="K"/>
    <x v="3"/>
    <s v="K.10012"/>
    <s v="CAP-GET TO ZERO PROGRAM"/>
    <s v="K.10012.02"/>
    <s v="GTZ PROGRAM O&amp;M COST"/>
    <s v="K.10012.02.01"/>
    <s v="GTZ BILLING PMT CREDIT/COLLECTIONS-O&amp;M"/>
    <s v="K.10012.02.01.12"/>
    <s v="BPCC-PYMNT PROCESSING SYST ROADMAP-O&amp;M"/>
    <x v="0"/>
    <n v="5362"/>
    <s v="Joshua Jacobs"/>
    <s v="OM"/>
    <s v="REL  SETC  //  EXEC"/>
    <x v="2"/>
    <x v="1"/>
    <s v="2CORP45000"/>
    <x v="10"/>
    <s v="3CORP45000"/>
    <x v="53"/>
    <s v="1DRIV80000"/>
    <x v="3"/>
    <s v="2DRIV80000"/>
    <x v="3"/>
    <n v="0"/>
    <n v="0"/>
    <n v="0"/>
    <n v="0"/>
    <n v="0"/>
    <n v="0"/>
    <n v="0"/>
    <n v="0"/>
    <n v="0"/>
    <n v="0"/>
    <n v="0"/>
    <n v="0"/>
    <n v="0"/>
    <n v="0"/>
    <n v="0"/>
    <n v="0"/>
    <n v="0"/>
    <n v="0"/>
    <n v="0"/>
    <n v="0"/>
    <n v="0"/>
    <s v="Y"/>
    <n v="0"/>
    <n v="0"/>
    <n v="0"/>
    <n v="0"/>
    <n v="0"/>
    <n v="0"/>
  </r>
  <r>
    <s v="K"/>
    <x v="3"/>
    <s v="K.10012"/>
    <s v="CAP-GET TO ZERO PROGRAM"/>
    <s v="K.10012.02"/>
    <s v="GTZ PROGRAM O&amp;M COST"/>
    <s v="K.10012.02.02"/>
    <s v="GTZ CUSTOMER INTERFACE-O&amp;M"/>
    <s v="K.10012.02.02.01"/>
    <s v="CI-CALL BACK(AUTO OUTBOUND CALLING)-O&amp;M"/>
    <x v="0"/>
    <n v="5362"/>
    <s v="Joshua Jacobs"/>
    <s v="OM"/>
    <s v="REL  SETC  //  PLNG"/>
    <x v="2"/>
    <x v="1"/>
    <s v="2CORP45000"/>
    <x v="10"/>
    <s v="3CORP45000"/>
    <x v="54"/>
    <s v="1DRIV80000"/>
    <x v="3"/>
    <s v="2DRIV80000"/>
    <x v="3"/>
    <n v="0"/>
    <n v="0"/>
    <n v="0"/>
    <n v="0"/>
    <n v="0"/>
    <n v="0"/>
    <n v="0"/>
    <n v="0"/>
    <n v="0"/>
    <n v="0"/>
    <n v="0"/>
    <n v="0"/>
    <n v="0"/>
    <n v="0"/>
    <n v="0"/>
    <n v="0"/>
    <n v="0"/>
    <n v="0"/>
    <n v="0"/>
    <n v="0"/>
    <n v="0"/>
    <s v="Y"/>
    <n v="0"/>
    <n v="0"/>
    <n v="0"/>
    <n v="0"/>
    <n v="0"/>
    <n v="0"/>
  </r>
  <r>
    <s v="K"/>
    <x v="3"/>
    <s v="K.10012"/>
    <s v="CAP-GET TO ZERO PROGRAM"/>
    <s v="K.10012.02"/>
    <s v="GTZ PROGRAM O&amp;M COST"/>
    <s v="K.10012.02.02"/>
    <s v="GTZ CUSTOMER INTERFACE-O&amp;M"/>
    <s v="K.10012.02.02.02"/>
    <s v="CI-CCS CUSTOMER INTAKE-O&amp;M"/>
    <x v="0"/>
    <n v="5362"/>
    <s v="Joshua Jacobs"/>
    <s v="OM"/>
    <s v="REL  SETC  //  PLNG"/>
    <x v="2"/>
    <x v="1"/>
    <s v="2CORP45000"/>
    <x v="10"/>
    <s v="3CORP45000"/>
    <x v="54"/>
    <s v="1DRIV80000"/>
    <x v="3"/>
    <s v="2DRIV80000"/>
    <x v="3"/>
    <n v="0"/>
    <n v="0"/>
    <n v="0"/>
    <n v="0"/>
    <n v="0"/>
    <n v="0"/>
    <n v="0"/>
    <n v="0"/>
    <n v="0"/>
    <n v="0"/>
    <n v="0"/>
    <n v="0"/>
    <n v="0"/>
    <n v="0"/>
    <n v="0"/>
    <n v="0"/>
    <n v="0"/>
    <n v="0"/>
    <n v="0"/>
    <n v="0"/>
    <n v="0"/>
    <s v="Y"/>
    <n v="0"/>
    <n v="0"/>
    <n v="0"/>
    <n v="0"/>
    <n v="0"/>
    <n v="0"/>
  </r>
  <r>
    <s v="K"/>
    <x v="3"/>
    <s v="K.10012"/>
    <s v="CAP-GET TO ZERO PROGRAM"/>
    <s v="K.10012.02"/>
    <s v="GTZ PROGRAM O&amp;M COST"/>
    <s v="K.10012.02.02"/>
    <s v="GTZ CUSTOMER INTERFACE-O&amp;M"/>
    <s v="K.10012.02.02.03"/>
    <s v="CI-CUSTOMER 360-O&amp;M"/>
    <x v="0"/>
    <n v="5362"/>
    <s v="Joshua Jacobs"/>
    <s v="OM"/>
    <s v="REL  SETC  //  PLNG"/>
    <x v="2"/>
    <x v="1"/>
    <s v="2CORP45000"/>
    <x v="10"/>
    <s v="3CORP45000"/>
    <x v="54"/>
    <s v="1DRIV80000"/>
    <x v="3"/>
    <s v="2DRIV80000"/>
    <x v="3"/>
    <n v="0"/>
    <n v="0"/>
    <n v="0"/>
    <n v="0"/>
    <n v="0"/>
    <n v="0"/>
    <n v="0"/>
    <n v="0"/>
    <n v="0"/>
    <n v="0"/>
    <n v="0"/>
    <n v="0"/>
    <n v="0"/>
    <n v="0"/>
    <n v="0"/>
    <n v="0"/>
    <n v="0"/>
    <n v="0"/>
    <n v="0"/>
    <n v="0"/>
    <n v="0"/>
    <s v="Y"/>
    <n v="0"/>
    <n v="0"/>
    <n v="0"/>
    <n v="0"/>
    <n v="0"/>
    <n v="0"/>
  </r>
  <r>
    <s v="K"/>
    <x v="3"/>
    <s v="K.10012"/>
    <s v="CAP-GET TO ZERO PROGRAM"/>
    <s v="K.10012.02"/>
    <s v="GTZ PROGRAM O&amp;M COST"/>
    <s v="K.10012.02.02"/>
    <s v="GTZ CUSTOMER INTERFACE-O&amp;M"/>
    <s v="K.10012.02.02.04"/>
    <s v="CI-ESB MICRO SERVICES TRANSPORT-O&amp;M"/>
    <x v="0"/>
    <n v="5362"/>
    <s v="Joshua Jacobs"/>
    <s v="OM"/>
    <s v="REL  SETC  //  PLNG"/>
    <x v="2"/>
    <x v="1"/>
    <s v="2CORP45000"/>
    <x v="10"/>
    <s v="3CORP45000"/>
    <x v="54"/>
    <s v="1DRIV80000"/>
    <x v="3"/>
    <s v="2DRIV80000"/>
    <x v="3"/>
    <n v="0"/>
    <n v="0"/>
    <n v="0"/>
    <n v="0"/>
    <n v="0"/>
    <n v="0"/>
    <n v="0"/>
    <n v="0"/>
    <n v="0"/>
    <n v="0"/>
    <n v="0"/>
    <n v="0"/>
    <n v="0"/>
    <n v="0"/>
    <n v="0"/>
    <n v="0"/>
    <n v="0"/>
    <n v="0"/>
    <n v="0"/>
    <n v="0"/>
    <n v="0"/>
    <s v="Y"/>
    <n v="0"/>
    <n v="0"/>
    <n v="0"/>
    <n v="0"/>
    <n v="0"/>
    <n v="0"/>
  </r>
  <r>
    <s v="K"/>
    <x v="3"/>
    <s v="K.10012"/>
    <s v="CAP-GET TO ZERO PROGRAM"/>
    <s v="K.10012.02"/>
    <s v="GTZ PROGRAM O&amp;M COST"/>
    <s v="K.10012.02.02"/>
    <s v="GTZ CUSTOMER INTERFACE-O&amp;M"/>
    <s v="K.10012.02.02.05"/>
    <s v="CI-IVR ENHANCEMENTS-PREDICTIVE-O&amp;M"/>
    <x v="0"/>
    <n v="5362"/>
    <s v="Joshua Jacobs"/>
    <s v="OM"/>
    <s v="REL  SETC  //  PLNG"/>
    <x v="2"/>
    <x v="1"/>
    <s v="2CORP45000"/>
    <x v="10"/>
    <s v="3CORP45000"/>
    <x v="54"/>
    <s v="1DRIV80000"/>
    <x v="3"/>
    <s v="2DRIV80000"/>
    <x v="3"/>
    <n v="0"/>
    <n v="0"/>
    <n v="0"/>
    <n v="0"/>
    <n v="0"/>
    <n v="0"/>
    <n v="0"/>
    <n v="0"/>
    <n v="0"/>
    <n v="0"/>
    <n v="0"/>
    <n v="0"/>
    <n v="0"/>
    <n v="0"/>
    <n v="0"/>
    <n v="0"/>
    <n v="0"/>
    <n v="0"/>
    <n v="0"/>
    <n v="0"/>
    <n v="0"/>
    <s v="Y"/>
    <n v="0"/>
    <n v="0"/>
    <n v="0"/>
    <n v="0"/>
    <n v="0"/>
    <n v="0"/>
  </r>
  <r>
    <s v="K"/>
    <x v="3"/>
    <s v="K.10012"/>
    <s v="CAP-GET TO ZERO PROGRAM"/>
    <s v="K.10012.02"/>
    <s v="GTZ PROGRAM O&amp;M COST"/>
    <s v="K.10012.02.02"/>
    <s v="GTZ CUSTOMER INTERFACE-O&amp;M"/>
    <s v="K.10012.02.02.06"/>
    <s v="CI-IVR PROJECT INITIATION-O&amp;M"/>
    <x v="0"/>
    <n v="5362"/>
    <s v="Joshua Jacobs"/>
    <s v="OM"/>
    <s v="REL  SETC  //  EXEC"/>
    <x v="2"/>
    <x v="1"/>
    <s v="2CORP45000"/>
    <x v="10"/>
    <s v="3CORP45000"/>
    <x v="54"/>
    <s v="1DRIV80000"/>
    <x v="3"/>
    <s v="2DRIV80000"/>
    <x v="3"/>
    <n v="0"/>
    <n v="0"/>
    <n v="0"/>
    <n v="0"/>
    <n v="0"/>
    <n v="0"/>
    <n v="0"/>
    <n v="0"/>
    <n v="0"/>
    <n v="0"/>
    <n v="0"/>
    <n v="0"/>
    <n v="0"/>
    <n v="0"/>
    <n v="0"/>
    <n v="0"/>
    <n v="0"/>
    <n v="0"/>
    <n v="0"/>
    <n v="0"/>
    <n v="0"/>
    <s v="Y"/>
    <n v="0"/>
    <n v="0"/>
    <n v="0"/>
    <n v="0"/>
    <n v="0"/>
    <n v="0"/>
  </r>
  <r>
    <s v="K"/>
    <x v="3"/>
    <s v="K.10012"/>
    <s v="CAP-GET TO ZERO PROGRAM"/>
    <s v="K.10012.02"/>
    <s v="GTZ PROGRAM O&amp;M COST"/>
    <s v="K.10012.02.02"/>
    <s v="GTZ CUSTOMER INTERFACE-O&amp;M"/>
    <s v="K.10012.02.02.07"/>
    <s v="CI-MANAGE ACCOUNT(S) AND PROFILE-O&amp;M"/>
    <x v="0"/>
    <n v="5362"/>
    <s v="Joshua Jacobs"/>
    <s v="OM"/>
    <s v="REL  SETC  //  PLNG"/>
    <x v="2"/>
    <x v="1"/>
    <s v="2CORP45000"/>
    <x v="10"/>
    <s v="3CORP45000"/>
    <x v="54"/>
    <s v="1DRIV80000"/>
    <x v="3"/>
    <s v="2DRIV80000"/>
    <x v="3"/>
    <n v="0"/>
    <n v="0"/>
    <n v="0"/>
    <n v="0"/>
    <n v="0"/>
    <n v="0"/>
    <n v="0"/>
    <n v="0"/>
    <n v="0"/>
    <n v="0"/>
    <n v="0"/>
    <n v="0"/>
    <n v="0"/>
    <n v="0"/>
    <n v="0"/>
    <n v="0"/>
    <n v="0"/>
    <n v="0"/>
    <n v="0"/>
    <n v="0"/>
    <n v="0"/>
    <s v="Y"/>
    <n v="0"/>
    <n v="0"/>
    <n v="0"/>
    <n v="0"/>
    <n v="0"/>
    <n v="0"/>
  </r>
  <r>
    <s v="K"/>
    <x v="3"/>
    <s v="K.10012"/>
    <s v="CAP-GET TO ZERO PROGRAM"/>
    <s v="K.10012.02"/>
    <s v="GTZ PROGRAM O&amp;M COST"/>
    <s v="K.10012.02.02"/>
    <s v="GTZ CUSTOMER INTERFACE-O&amp;M"/>
    <s v="K.10012.02.02.08"/>
    <s v="CI-PREFERENCE CENTER-O&amp;M"/>
    <x v="0"/>
    <n v="5362"/>
    <s v="Joshua Jacobs"/>
    <s v="OM"/>
    <s v="REL  SETC  //  PLNG"/>
    <x v="2"/>
    <x v="1"/>
    <s v="2CORP45000"/>
    <x v="10"/>
    <s v="3CORP45000"/>
    <x v="54"/>
    <s v="1DRIV80000"/>
    <x v="3"/>
    <s v="2DRIV80000"/>
    <x v="3"/>
    <n v="0"/>
    <n v="0"/>
    <n v="0"/>
    <n v="0"/>
    <n v="0"/>
    <n v="0"/>
    <n v="0"/>
    <n v="0"/>
    <n v="0"/>
    <n v="0"/>
    <n v="0"/>
    <n v="0"/>
    <n v="0"/>
    <n v="0"/>
    <n v="0"/>
    <n v="0"/>
    <n v="0"/>
    <n v="0"/>
    <n v="0"/>
    <n v="0"/>
    <n v="0"/>
    <s v="Y"/>
    <n v="0"/>
    <n v="0"/>
    <n v="0"/>
    <n v="0"/>
    <n v="0"/>
    <n v="0"/>
  </r>
  <r>
    <s v="K"/>
    <x v="3"/>
    <s v="K.10012"/>
    <s v="CAP-GET TO ZERO PROGRAM"/>
    <s v="K.10012.02"/>
    <s v="GTZ PROGRAM O&amp;M COST"/>
    <s v="K.10012.02.02"/>
    <s v="GTZ CUSTOMER INTERFACE-O&amp;M"/>
    <s v="K.10012.02.02.09"/>
    <s v="CI-WEB IMPROVEMENTS-O&amp;M"/>
    <x v="0"/>
    <n v="5362"/>
    <s v="Joshua Jacobs"/>
    <s v="OM"/>
    <s v="REL  SETC  //  EXEC"/>
    <x v="2"/>
    <x v="1"/>
    <s v="2CORP45000"/>
    <x v="10"/>
    <s v="3CORP45000"/>
    <x v="54"/>
    <s v="1DRIV80000"/>
    <x v="3"/>
    <s v="2DRIV80000"/>
    <x v="3"/>
    <n v="0"/>
    <n v="0"/>
    <n v="0"/>
    <n v="0"/>
    <n v="0"/>
    <n v="0"/>
    <n v="0"/>
    <n v="0"/>
    <n v="0"/>
    <n v="0"/>
    <n v="0"/>
    <n v="0"/>
    <n v="0"/>
    <n v="0"/>
    <n v="0"/>
    <n v="0"/>
    <n v="0"/>
    <n v="0"/>
    <n v="0"/>
    <n v="0"/>
    <n v="0"/>
    <s v="Y"/>
    <n v="0"/>
    <n v="0"/>
    <n v="0"/>
    <n v="0"/>
    <n v="0"/>
    <n v="0"/>
  </r>
  <r>
    <s v="K"/>
    <x v="3"/>
    <s v="K.10012"/>
    <s v="CAP-GET TO ZERO PROGRAM"/>
    <s v="K.10012.02"/>
    <s v="GTZ PROGRAM O&amp;M COST"/>
    <s v="K.10012.02.02"/>
    <s v="GTZ CUSTOMER INTERFACE-O&amp;M"/>
    <s v="K.10012.02.02.10"/>
    <s v="CI-WEB, MOBILE APP &amp; CONTENT MGMT-O&amp;M"/>
    <x v="0"/>
    <n v="5362"/>
    <s v="Joshua Jacobs"/>
    <s v="OM"/>
    <s v="REL  SETC  //  PLNG"/>
    <x v="2"/>
    <x v="1"/>
    <s v="2CORP45000"/>
    <x v="10"/>
    <s v="3CORP45000"/>
    <x v="54"/>
    <s v="1DRIV80000"/>
    <x v="3"/>
    <s v="2DRIV80000"/>
    <x v="3"/>
    <n v="0"/>
    <n v="0"/>
    <n v="0"/>
    <n v="0"/>
    <n v="0"/>
    <n v="0"/>
    <n v="0"/>
    <n v="0"/>
    <n v="0"/>
    <n v="0"/>
    <n v="0"/>
    <n v="0"/>
    <n v="0"/>
    <n v="0"/>
    <n v="0"/>
    <n v="0"/>
    <n v="0"/>
    <n v="0"/>
    <n v="0"/>
    <n v="0"/>
    <n v="0"/>
    <s v="Y"/>
    <n v="0"/>
    <n v="0"/>
    <n v="0"/>
    <n v="0"/>
    <n v="0"/>
    <n v="0"/>
  </r>
  <r>
    <s v="K"/>
    <x v="3"/>
    <s v="K.10012"/>
    <s v="CAP-GET TO ZERO PROGRAM"/>
    <s v="K.10012.02"/>
    <s v="GTZ PROGRAM O&amp;M COST"/>
    <s v="K.10012.02.03"/>
    <s v="GTZ DATA MANAGEMENT-O&amp;M"/>
    <s v="K.10012.02.03.01"/>
    <s v="DATA MGMT-AUTO CATALOG CUSTMR CALLS-O&amp;M"/>
    <x v="0"/>
    <n v="5362"/>
    <s v="Joshua Jacobs"/>
    <s v="OM"/>
    <s v="REL  SETC  //  PLNG"/>
    <x v="2"/>
    <x v="1"/>
    <s v="2CORP45000"/>
    <x v="10"/>
    <s v="3CORP45000"/>
    <x v="55"/>
    <s v="1DRIV80000"/>
    <x v="3"/>
    <s v="2DRIV80000"/>
    <x v="3"/>
    <n v="0"/>
    <n v="0"/>
    <n v="0"/>
    <n v="0"/>
    <n v="0"/>
    <n v="0"/>
    <n v="0"/>
    <n v="0"/>
    <n v="0"/>
    <n v="0"/>
    <n v="0"/>
    <n v="0"/>
    <n v="0"/>
    <n v="0"/>
    <n v="0"/>
    <n v="0"/>
    <n v="0"/>
    <n v="0"/>
    <n v="0"/>
    <n v="0"/>
    <n v="0"/>
    <s v="Y"/>
    <n v="0"/>
    <n v="0"/>
    <n v="0"/>
    <n v="0"/>
    <n v="0"/>
    <n v="0"/>
  </r>
  <r>
    <s v="K"/>
    <x v="3"/>
    <s v="K.10012"/>
    <s v="CAP-GET TO ZERO PROGRAM"/>
    <s v="K.10012.02"/>
    <s v="GTZ PROGRAM O&amp;M COST"/>
    <s v="K.10012.02.03"/>
    <s v="GTZ DATA MANAGEMENT-O&amp;M"/>
    <s v="K.10012.02.03.02"/>
    <s v="DATA MGMT-BIG DATA PLATFRM/ANALYTICS-O&amp;M"/>
    <x v="0"/>
    <n v="5362"/>
    <s v="Joshua Jacobs"/>
    <s v="OM"/>
    <s v="REL  SETC  //  INIT"/>
    <x v="2"/>
    <x v="1"/>
    <s v="2CORP45000"/>
    <x v="10"/>
    <s v="3CORP45000"/>
    <x v="55"/>
    <s v="1DRIV80000"/>
    <x v="3"/>
    <s v="2DRIV80000"/>
    <x v="3"/>
    <n v="0"/>
    <n v="0"/>
    <n v="0"/>
    <n v="0"/>
    <n v="0"/>
    <n v="0"/>
    <n v="0"/>
    <n v="0"/>
    <n v="0"/>
    <n v="0"/>
    <n v="0"/>
    <n v="0"/>
    <n v="0"/>
    <n v="0"/>
    <n v="0"/>
    <n v="0"/>
    <n v="0"/>
    <n v="0"/>
    <n v="0"/>
    <n v="0"/>
    <n v="0"/>
    <s v="Y"/>
    <n v="0"/>
    <n v="0"/>
    <n v="0"/>
    <n v="0"/>
    <n v="0"/>
    <n v="0"/>
  </r>
  <r>
    <s v="K"/>
    <x v="3"/>
    <s v="K.10012"/>
    <s v="CAP-GET TO ZERO PROGRAM"/>
    <s v="K.10012.02"/>
    <s v="GTZ PROGRAM O&amp;M COST"/>
    <s v="K.10012.02.03"/>
    <s v="GTZ DATA MANAGEMENT-O&amp;M"/>
    <s v="K.10012.02.03.03"/>
    <s v="DATA MGMT-DATA ANALYTICS(DATA LAKE)-O&amp;M"/>
    <x v="0"/>
    <n v="5362"/>
    <s v="Joshua Jacobs"/>
    <s v="OM"/>
    <s v="REL  SETC  //  INIT"/>
    <x v="2"/>
    <x v="1"/>
    <s v="2CORP45000"/>
    <x v="10"/>
    <s v="3CORP45000"/>
    <x v="55"/>
    <s v="1DRIV80000"/>
    <x v="3"/>
    <s v="2DRIV80000"/>
    <x v="3"/>
    <n v="0"/>
    <n v="0"/>
    <n v="0"/>
    <n v="0"/>
    <n v="0"/>
    <n v="0"/>
    <n v="0"/>
    <n v="0"/>
    <n v="0"/>
    <n v="0"/>
    <n v="0"/>
    <n v="0"/>
    <n v="0"/>
    <n v="0"/>
    <n v="0"/>
    <n v="0"/>
    <n v="0"/>
    <n v="0"/>
    <n v="0"/>
    <n v="0"/>
    <n v="0"/>
    <s v="Y"/>
    <n v="0"/>
    <n v="0"/>
    <n v="0"/>
    <n v="0"/>
    <n v="0"/>
    <n v="0"/>
  </r>
  <r>
    <s v="K"/>
    <x v="3"/>
    <s v="K.10012"/>
    <s v="CAP-GET TO ZERO PROGRAM"/>
    <s v="K.10012.02"/>
    <s v="GTZ PROGRAM O&amp;M COST"/>
    <s v="K.10012.02.03"/>
    <s v="GTZ DATA MANAGEMENT-O&amp;M"/>
    <s v="K.10012.02.03.04"/>
    <s v="DATA MGMT-DATA GOVERNANCE-O&amp;M"/>
    <x v="0"/>
    <n v="5362"/>
    <s v="Joshua Jacobs"/>
    <s v="OM"/>
    <s v="REL  SETC  //  INIT"/>
    <x v="2"/>
    <x v="1"/>
    <s v="2CORP45000"/>
    <x v="10"/>
    <s v="3CORP45000"/>
    <x v="55"/>
    <s v="1DRIV80000"/>
    <x v="3"/>
    <s v="2DRIV80000"/>
    <x v="3"/>
    <n v="0"/>
    <n v="0"/>
    <n v="0"/>
    <n v="0"/>
    <n v="0"/>
    <n v="0"/>
    <n v="0"/>
    <n v="0"/>
    <n v="0"/>
    <n v="0"/>
    <n v="0"/>
    <n v="0"/>
    <n v="0"/>
    <n v="0"/>
    <n v="0"/>
    <n v="0"/>
    <n v="0"/>
    <n v="0"/>
    <n v="0"/>
    <n v="0"/>
    <n v="0"/>
    <s v="Y"/>
    <n v="0"/>
    <n v="0"/>
    <n v="0"/>
    <n v="0"/>
    <n v="0"/>
    <n v="0"/>
  </r>
  <r>
    <s v="K"/>
    <x v="3"/>
    <s v="K.10012"/>
    <s v="CAP-GET TO ZERO PROGRAM"/>
    <s v="K.10012.02"/>
    <s v="GTZ PROGRAM O&amp;M COST"/>
    <s v="K.10012.02.03"/>
    <s v="GTZ DATA MANAGEMENT-O&amp;M"/>
    <s v="K.10012.02.03.05"/>
    <s v="DATA MGMT-DATA QUALITY-O&amp;M"/>
    <x v="0"/>
    <n v="5362"/>
    <s v="Joshua Jacobs"/>
    <s v="OM"/>
    <s v="REL  SETC  //  INIT"/>
    <x v="2"/>
    <x v="1"/>
    <s v="2CORP45000"/>
    <x v="10"/>
    <s v="3CORP45000"/>
    <x v="55"/>
    <s v="1DRIV80000"/>
    <x v="3"/>
    <s v="2DRIV80000"/>
    <x v="3"/>
    <n v="0"/>
    <n v="0"/>
    <n v="0"/>
    <n v="0"/>
    <n v="0"/>
    <n v="0"/>
    <n v="0"/>
    <n v="0"/>
    <n v="0"/>
    <n v="0"/>
    <n v="0"/>
    <n v="0"/>
    <n v="0"/>
    <n v="0"/>
    <n v="0"/>
    <n v="0"/>
    <n v="0"/>
    <n v="0"/>
    <n v="0"/>
    <n v="0"/>
    <n v="0"/>
    <s v="Y"/>
    <n v="0"/>
    <n v="0"/>
    <n v="0"/>
    <n v="0"/>
    <n v="0"/>
    <n v="0"/>
  </r>
  <r>
    <s v="K"/>
    <x v="3"/>
    <s v="K.10012"/>
    <s v="CAP-GET TO ZERO PROGRAM"/>
    <s v="K.10012.02"/>
    <s v="GTZ PROGRAM O&amp;M COST"/>
    <s v="K.10012.02.03"/>
    <s v="GTZ DATA MANAGEMENT-O&amp;M"/>
    <s v="K.10012.02.03.06"/>
    <s v="DATA MGMT-ESB/MICRO SERV TXPRT-O&amp;M"/>
    <x v="0"/>
    <n v="5362"/>
    <s v="Joshua Jacobs"/>
    <s v="OM"/>
    <s v="REL  SETC  //  INIT"/>
    <x v="2"/>
    <x v="1"/>
    <s v="2CORP45000"/>
    <x v="10"/>
    <s v="3CORP45000"/>
    <x v="55"/>
    <s v="1DRIV80000"/>
    <x v="3"/>
    <s v="2DRIV80000"/>
    <x v="3"/>
    <n v="0"/>
    <n v="0"/>
    <n v="0"/>
    <n v="0"/>
    <n v="0"/>
    <n v="0"/>
    <n v="0"/>
    <n v="0"/>
    <n v="0"/>
    <n v="0"/>
    <n v="0"/>
    <n v="0"/>
    <n v="0"/>
    <n v="0"/>
    <n v="0"/>
    <n v="0"/>
    <n v="0"/>
    <n v="0"/>
    <n v="0"/>
    <n v="0"/>
    <n v="0"/>
    <s v="Y"/>
    <n v="0"/>
    <n v="0"/>
    <n v="0"/>
    <n v="0"/>
    <n v="0"/>
    <n v="0"/>
  </r>
  <r>
    <s v="K"/>
    <x v="3"/>
    <s v="K.10012"/>
    <s v="CAP-GET TO ZERO PROGRAM"/>
    <s v="K.10012.02"/>
    <s v="GTZ PROGRAM O&amp;M COST"/>
    <s v="K.10012.02.04"/>
    <s v="GTZ DATA ANALYTICS-O&amp;M"/>
    <s v="K.10012.02.04.01"/>
    <s v="DATA ANALYTICS-RULES ENGINE-O&amp;M"/>
    <x v="0"/>
    <n v="5362"/>
    <s v="Joshua Jacobs"/>
    <s v="OM"/>
    <s v="REL  SETC  //  PLNG"/>
    <x v="2"/>
    <x v="1"/>
    <s v="2CORP45000"/>
    <x v="10"/>
    <s v="3CORP45000"/>
    <x v="55"/>
    <s v="1DRIV80000"/>
    <x v="3"/>
    <s v="2DRIV80000"/>
    <x v="3"/>
    <n v="0"/>
    <n v="0"/>
    <n v="0"/>
    <n v="0"/>
    <n v="0"/>
    <n v="0"/>
    <n v="0"/>
    <n v="0"/>
    <n v="0"/>
    <n v="0"/>
    <n v="0"/>
    <n v="0"/>
    <n v="0"/>
    <n v="0"/>
    <n v="0"/>
    <n v="0"/>
    <n v="0"/>
    <n v="0"/>
    <n v="0"/>
    <n v="0"/>
    <n v="0"/>
    <s v="Y"/>
    <n v="0"/>
    <n v="0"/>
    <n v="0"/>
    <n v="0"/>
    <n v="0"/>
    <n v="0"/>
  </r>
  <r>
    <s v="K"/>
    <x v="3"/>
    <s v="K.10012"/>
    <s v="CAP-GET TO ZERO PROGRAM"/>
    <s v="K.10012.02"/>
    <s v="GTZ PROGRAM O&amp;M COST"/>
    <s v="K.10012.02.05"/>
    <s v="GTZ INTEGRATED WORK MANAGEMENT-O&amp;M"/>
    <s v="K.10012.02.05.01"/>
    <s v="IWM-AMR TO OMS-O&amp;M"/>
    <x v="0"/>
    <n v="5362"/>
    <s v="Joshua Jacobs"/>
    <s v="OM"/>
    <s v="REL  SETC  //  EXEC"/>
    <x v="2"/>
    <x v="1"/>
    <s v="2CORP45000"/>
    <x v="10"/>
    <s v="3CORP45000"/>
    <x v="56"/>
    <s v="1DRIV80000"/>
    <x v="3"/>
    <s v="2DRIV80000"/>
    <x v="3"/>
    <n v="0"/>
    <n v="0"/>
    <n v="0"/>
    <n v="0"/>
    <n v="0"/>
    <n v="0"/>
    <n v="0"/>
    <n v="0"/>
    <n v="0"/>
    <n v="0"/>
    <n v="0"/>
    <n v="0"/>
    <n v="0"/>
    <n v="0"/>
    <n v="0"/>
    <n v="0"/>
    <n v="0"/>
    <n v="0"/>
    <n v="0"/>
    <n v="0"/>
    <n v="0"/>
    <s v="Y"/>
    <n v="0"/>
    <n v="0"/>
    <n v="0"/>
    <n v="0"/>
    <n v="0"/>
    <n v="0"/>
  </r>
  <r>
    <s v="K"/>
    <x v="3"/>
    <s v="K.10012"/>
    <s v="CAP-GET TO ZERO PROGRAM"/>
    <s v="K.10012.02"/>
    <s v="GTZ PROGRAM O&amp;M COST"/>
    <s v="K.10012.02.05"/>
    <s v="GTZ INTEGRATED WORK MANAGEMENT-O&amp;M"/>
    <s v="K.10012.02.05.02"/>
    <s v="IWM-GIS CAD DESIGN MANAGER-O&amp;M"/>
    <x v="0"/>
    <n v="5362"/>
    <s v="Joshua Jacobs"/>
    <s v="OM"/>
    <s v="REL  SETC  //  EXEC"/>
    <x v="2"/>
    <x v="1"/>
    <s v="2CORP45000"/>
    <x v="10"/>
    <s v="3CORP45000"/>
    <x v="56"/>
    <s v="1DRIV80000"/>
    <x v="3"/>
    <s v="2DRIV80000"/>
    <x v="3"/>
    <n v="0"/>
    <n v="0"/>
    <n v="0"/>
    <n v="0"/>
    <n v="0"/>
    <n v="0"/>
    <n v="0"/>
    <n v="0"/>
    <n v="0"/>
    <n v="0"/>
    <n v="0"/>
    <n v="0"/>
    <n v="0"/>
    <n v="0"/>
    <n v="0"/>
    <n v="0"/>
    <n v="0"/>
    <n v="0"/>
    <n v="0"/>
    <n v="0"/>
    <n v="0"/>
    <s v="Y"/>
    <n v="0"/>
    <n v="0"/>
    <n v="0"/>
    <n v="0"/>
    <n v="0"/>
    <n v="0"/>
  </r>
  <r>
    <s v="K"/>
    <x v="3"/>
    <s v="K.10012"/>
    <s v="CAP-GET TO ZERO PROGRAM"/>
    <s v="K.10012.02"/>
    <s v="GTZ PROGRAM O&amp;M COST"/>
    <s v="K.10012.02.05"/>
    <s v="GTZ INTEGRATED WORK MANAGEMENT-O&amp;M"/>
    <s v="K.10012.02.05.03"/>
    <s v="IWM-IWM COST MANAGEMENT-O&amp;M"/>
    <x v="0"/>
    <n v="5362"/>
    <s v="Joshua Jacobs"/>
    <s v="OM"/>
    <s v="REL  SETC  //  PLNG"/>
    <x v="2"/>
    <x v="1"/>
    <s v="2CORP45000"/>
    <x v="10"/>
    <s v="3CORP45000"/>
    <x v="56"/>
    <s v="1DRIV80000"/>
    <x v="3"/>
    <s v="2DRIV80000"/>
    <x v="3"/>
    <n v="0"/>
    <n v="0"/>
    <n v="0"/>
    <n v="0"/>
    <n v="0"/>
    <n v="0"/>
    <n v="0"/>
    <n v="0"/>
    <n v="0"/>
    <n v="0"/>
    <n v="0"/>
    <n v="0"/>
    <n v="0"/>
    <n v="0"/>
    <n v="0"/>
    <n v="0"/>
    <n v="0"/>
    <n v="0"/>
    <n v="0"/>
    <n v="0"/>
    <n v="0"/>
    <s v="Y"/>
    <n v="0"/>
    <n v="0"/>
    <n v="0"/>
    <n v="0"/>
    <n v="0"/>
    <n v="0"/>
  </r>
  <r>
    <s v="K"/>
    <x v="3"/>
    <s v="K.10012"/>
    <s v="CAP-GET TO ZERO PROGRAM"/>
    <s v="K.10012.02"/>
    <s v="GTZ PROGRAM O&amp;M COST"/>
    <s v="K.10012.02.05"/>
    <s v="GTZ INTEGRATED WORK MANAGEMENT-O&amp;M"/>
    <s v="K.10012.02.05.04"/>
    <s v="IWM-WORK &amp; COSTING MANAGEMENT SYSTEM-O&amp;M"/>
    <x v="0"/>
    <n v="5362"/>
    <s v="Joshua Jacobs"/>
    <s v="OM"/>
    <s v="REL  SETC  //  PLNG"/>
    <x v="2"/>
    <x v="1"/>
    <s v="2CORP45000"/>
    <x v="10"/>
    <s v="3CORP45000"/>
    <x v="56"/>
    <s v="1DRIV80000"/>
    <x v="3"/>
    <s v="2DRIV80000"/>
    <x v="3"/>
    <n v="0"/>
    <n v="0"/>
    <n v="0"/>
    <n v="0"/>
    <n v="0"/>
    <n v="0"/>
    <n v="0"/>
    <n v="0"/>
    <n v="0"/>
    <n v="0"/>
    <n v="0"/>
    <n v="0"/>
    <n v="0"/>
    <n v="0"/>
    <n v="0"/>
    <n v="0"/>
    <n v="0"/>
    <n v="0"/>
    <n v="0"/>
    <n v="0"/>
    <n v="0"/>
    <s v="Y"/>
    <n v="0"/>
    <n v="0"/>
    <n v="0"/>
    <n v="0"/>
    <n v="0"/>
    <n v="0"/>
  </r>
  <r>
    <s v="K"/>
    <x v="3"/>
    <s v="K.10012"/>
    <s v="CAP-GET TO ZERO PROGRAM"/>
    <s v="K.10012.02"/>
    <s v="GTZ PROGRAM O&amp;M COST"/>
    <s v="K.10012.02.05"/>
    <s v="GTZ INTEGRATED WORK MANAGEMENT-O&amp;M"/>
    <s v="K.10012.02.05.05"/>
    <s v="IWM-WORKFORCE SCHDULNG-O&amp;M"/>
    <x v="0"/>
    <n v="5362"/>
    <s v="Joshua Jacobs"/>
    <s v="OM"/>
    <s v="REL  SETC  //  PLNG"/>
    <x v="2"/>
    <x v="1"/>
    <s v="2CORP45000"/>
    <x v="10"/>
    <s v="3CORP45000"/>
    <x v="56"/>
    <s v="1DRIV80000"/>
    <x v="3"/>
    <s v="2DRIV80000"/>
    <x v="3"/>
    <n v="0"/>
    <n v="0"/>
    <n v="0"/>
    <n v="0"/>
    <n v="0"/>
    <n v="0"/>
    <n v="0"/>
    <n v="0"/>
    <n v="0"/>
    <n v="0"/>
    <n v="0"/>
    <n v="0"/>
    <n v="0"/>
    <n v="0"/>
    <n v="0"/>
    <n v="0"/>
    <n v="0"/>
    <n v="0"/>
    <n v="0"/>
    <n v="0"/>
    <n v="0"/>
    <s v="Y"/>
    <n v="0"/>
    <n v="0"/>
    <n v="0"/>
    <n v="0"/>
    <n v="0"/>
    <n v="0"/>
  </r>
  <r>
    <s v="K"/>
    <x v="3"/>
    <s v="K.10012"/>
    <s v="CAP-GET TO ZERO PROGRAM"/>
    <s v="K.10012.02"/>
    <s v="GTZ PROGRAM O&amp;M COST"/>
    <s v="K.10012.02.06"/>
    <s v="GTZ PMO ACTIVITIES-O&amp;M"/>
    <s v="K.10012.02.06.01"/>
    <s v="PMO ACTIVITIES-O&amp;M"/>
    <x v="0"/>
    <n v="5362"/>
    <s v="Joshua Jacobs"/>
    <s v="OM"/>
    <s v="REL  SETC  //  EXEC"/>
    <x v="2"/>
    <x v="1"/>
    <s v="2CORP45000"/>
    <x v="10"/>
    <s v="3CORP45000"/>
    <x v="56"/>
    <s v="1DRIV80000"/>
    <x v="3"/>
    <s v="2DRIV80000"/>
    <x v="3"/>
    <n v="0"/>
    <n v="0"/>
    <n v="0"/>
    <n v="0"/>
    <n v="0"/>
    <n v="0"/>
    <n v="0"/>
    <n v="0"/>
    <n v="0"/>
    <n v="0"/>
    <n v="0"/>
    <n v="0"/>
    <n v="0"/>
    <n v="0"/>
    <n v="0"/>
    <n v="0"/>
    <n v="0"/>
    <n v="0"/>
    <n v="0"/>
    <n v="0"/>
    <n v="0"/>
    <s v="Y"/>
    <n v="0"/>
    <n v="0"/>
    <n v="0"/>
    <n v="0"/>
    <n v="0"/>
    <n v="0"/>
  </r>
  <r>
    <s v="K"/>
    <x v="3"/>
    <s v="K.10012"/>
    <s v="CAP-GET TO ZERO PROGRAM"/>
    <s v="K.10012.02"/>
    <s v="GTZ PROGRAM O&amp;M COST"/>
    <s v="K.10012.02.07"/>
    <s v="GTZ-Transition Costs-O&amp;M"/>
    <s v="K.10012.02.07.01"/>
    <s v="GTZ-Transition Costs-O&amp;M"/>
    <x v="0"/>
    <n v="5362"/>
    <s v="Joshua Jacobs"/>
    <s v="OM"/>
    <s v="REL  SETC  //  INIT"/>
    <x v="2"/>
    <x v="1"/>
    <s v="2CORP45000"/>
    <x v="10"/>
    <s v="3CORP45000"/>
    <x v="56"/>
    <s v="1DRIV80000"/>
    <x v="3"/>
    <s v="2DRIV80000"/>
    <x v="3"/>
    <n v="0"/>
    <n v="0"/>
    <n v="0"/>
    <n v="0"/>
    <n v="0"/>
    <n v="0"/>
    <n v="0"/>
    <n v="0"/>
    <n v="0"/>
    <n v="0"/>
    <n v="0"/>
    <n v="0"/>
    <n v="0"/>
    <n v="0"/>
    <n v="0"/>
    <n v="0"/>
    <n v="0"/>
    <n v="0"/>
    <n v="0"/>
    <n v="0"/>
    <n v="0"/>
    <s v="Y"/>
    <n v="0"/>
    <n v="0"/>
    <n v="0"/>
    <n v="0"/>
    <n v="0"/>
    <n v="0"/>
  </r>
  <r>
    <s v="K"/>
    <x v="3"/>
    <s v="K.10013"/>
    <s v="CAP-GOLDENDALE OPERATIONAL"/>
    <s v="K.10013.01"/>
    <s v="GOLDENDALE OPERATIONAL"/>
    <s v="K.10013.01.01"/>
    <s v="GOLDENDALE"/>
    <s v="K.10013.01.01.01"/>
    <s v="SMALL TOOLS-GLD"/>
    <x v="0"/>
    <n v="5021"/>
    <s v="Gerald L Klug"/>
    <s v="CA"/>
    <s v="REL  SETC  //  OPER"/>
    <x v="0"/>
    <x v="0"/>
    <s v="2CORP70000"/>
    <x v="6"/>
    <s v="3CORP76500"/>
    <x v="57"/>
    <s v="1DRIV13000"/>
    <x v="10"/>
    <s v="2DRIV13000"/>
    <x v="12"/>
    <n v="0"/>
    <n v="35990"/>
    <n v="32484.080000000002"/>
    <n v="19306.059999999998"/>
    <n v="16683.940000000002"/>
    <n v="0"/>
    <n v="0"/>
    <n v="0"/>
    <n v="0"/>
    <n v="0"/>
    <n v="0"/>
    <n v="0"/>
    <n v="0"/>
    <n v="0"/>
    <n v="0"/>
    <n v="0"/>
    <n v="0"/>
    <n v="0"/>
    <n v="16683.940000000002"/>
    <n v="0"/>
    <n v="0"/>
    <s v="N"/>
    <n v="0"/>
    <n v="0"/>
    <n v="0"/>
    <n v="0"/>
    <n v="0"/>
    <n v="0"/>
  </r>
  <r>
    <s v="K"/>
    <x v="3"/>
    <s v="K.10013"/>
    <s v="CAP-GOLDENDALE OPERATIONAL"/>
    <s v="K.10013.01"/>
    <s v="GOLDENDALE OPERATIONAL"/>
    <s v="K.10013.01.01"/>
    <s v="GOLDENDALE"/>
    <s v="K.10013.01.01.02"/>
    <s v="THERMAL PLANT WORK-GLD"/>
    <x v="0"/>
    <n v="5021"/>
    <s v="Gerald L Klug"/>
    <s v="CA"/>
    <s v="REL  SETC  //  OPER"/>
    <x v="0"/>
    <x v="0"/>
    <s v="2CORP70000"/>
    <x v="6"/>
    <s v="3CORP76500"/>
    <x v="57"/>
    <s v="1DRIV13000"/>
    <x v="10"/>
    <s v="2DRIV13000"/>
    <x v="12"/>
    <n v="388167"/>
    <n v="386820"/>
    <n v="431594.23999999999"/>
    <n v="436419.45799999998"/>
    <n v="-49599.457999999984"/>
    <n v="1884400"/>
    <n v="0"/>
    <n v="1884400"/>
    <n v="871600"/>
    <n v="0"/>
    <n v="871600"/>
    <n v="4203275"/>
    <n v="0"/>
    <n v="4203275"/>
    <n v="0"/>
    <n v="0"/>
    <n v="0"/>
    <n v="0"/>
    <n v="6909675.5420000004"/>
    <n v="0"/>
    <n v="0"/>
    <s v="N"/>
    <n v="0"/>
    <n v="-2380000"/>
    <n v="-1858250"/>
    <n v="-24130000"/>
    <n v="0"/>
    <n v="0"/>
  </r>
  <r>
    <s v="K"/>
    <x v="3"/>
    <s v="K.10014"/>
    <s v="CAP-GOLDENDALE PROJECTS"/>
    <s v="K.10014.01"/>
    <s v="GOLDENDALE PROJECTS"/>
    <s v="K.10014.01.01"/>
    <s v="GOLDENDALE"/>
    <s v="K.10014.01.01.01"/>
    <s v="CATION/ANION/MIXED BED TANK REPLACEM-GLD"/>
    <x v="0"/>
    <n v="5021"/>
    <s v="Gerald L Klug"/>
    <s v="CA"/>
    <s v="REL  SETC  //  EXEC"/>
    <x v="0"/>
    <x v="0"/>
    <s v="2CORP70000"/>
    <x v="6"/>
    <s v="3CORP76500"/>
    <x v="57"/>
    <s v="1DRIV13000"/>
    <x v="10"/>
    <s v="2DRIV13000"/>
    <x v="12"/>
    <n v="0"/>
    <n v="0"/>
    <n v="0"/>
    <n v="0"/>
    <n v="0"/>
    <n v="0"/>
    <n v="0"/>
    <n v="0"/>
    <n v="0"/>
    <n v="0"/>
    <n v="0"/>
    <n v="0"/>
    <n v="0"/>
    <n v="0"/>
    <n v="0"/>
    <n v="0"/>
    <n v="0"/>
    <n v="0"/>
    <n v="0"/>
    <n v="0"/>
    <n v="0"/>
    <s v="N"/>
    <n v="0"/>
    <n v="0"/>
    <n v="0"/>
    <n v="0"/>
    <n v="0"/>
    <n v="0"/>
  </r>
  <r>
    <s v="K"/>
    <x v="3"/>
    <s v="K.10014"/>
    <s v="CAP-GOLDENDALE PROJECTS"/>
    <s v="K.10014.01"/>
    <s v="GOLDENDALE PROJECTS"/>
    <s v="K.10014.01.01"/>
    <s v="GOLDENDALE"/>
    <s v="K.10014.01.01.02"/>
    <s v="CT MAJOR INSPECTION-GLD"/>
    <x v="0"/>
    <n v="5021"/>
    <s v="Gerald L Klug"/>
    <s v="CA"/>
    <s v="REL  SETC  //  EXEC"/>
    <x v="0"/>
    <x v="0"/>
    <s v="2CORP70000"/>
    <x v="6"/>
    <s v="3CORP76500"/>
    <x v="57"/>
    <s v="1DRIV13000"/>
    <x v="10"/>
    <s v="2DRIV13000"/>
    <x v="12"/>
    <n v="0"/>
    <n v="0"/>
    <n v="-458.61"/>
    <n v="2238.27"/>
    <n v="-2238.27"/>
    <n v="0"/>
    <n v="0"/>
    <n v="0"/>
    <n v="0"/>
    <n v="0"/>
    <n v="0"/>
    <n v="23000000"/>
    <n v="19833071"/>
    <n v="3166929"/>
    <n v="-7811000"/>
    <n v="-8626875"/>
    <n v="815875"/>
    <n v="0"/>
    <n v="3980565.73"/>
    <n v="0"/>
    <n v="0"/>
    <s v="N"/>
    <n v="0"/>
    <n v="0"/>
    <n v="0"/>
    <n v="19833071"/>
    <n v="-815875"/>
    <n v="0"/>
  </r>
  <r>
    <s v="K"/>
    <x v="3"/>
    <s v="K.10014"/>
    <s v="CAP-GOLDENDALE PROJECTS"/>
    <s v="K.10014.01"/>
    <s v="GOLDENDALE PROJECTS"/>
    <s v="K.10014.01.01"/>
    <s v="GOLDENDALE"/>
    <s v="K.10014.01.01.03"/>
    <s v="FIN FAN COOLER INSTALLATION-GLD"/>
    <x v="0"/>
    <n v="5021"/>
    <s v="Gerald L Klug"/>
    <s v="CA"/>
    <s v="REL  SETC  //  EXEC"/>
    <x v="0"/>
    <x v="0"/>
    <s v="2CORP70000"/>
    <x v="6"/>
    <s v="3CORP76500"/>
    <x v="57"/>
    <s v="1DRIV13000"/>
    <x v="10"/>
    <s v="2DRIV13000"/>
    <x v="12"/>
    <n v="0"/>
    <n v="0"/>
    <n v="0"/>
    <n v="0"/>
    <n v="0"/>
    <n v="0"/>
    <n v="0"/>
    <n v="0"/>
    <n v="0"/>
    <n v="0"/>
    <n v="0"/>
    <n v="0"/>
    <n v="0"/>
    <n v="0"/>
    <n v="0"/>
    <n v="0"/>
    <n v="0"/>
    <n v="0"/>
    <n v="0"/>
    <n v="0"/>
    <n v="0"/>
    <s v="N"/>
    <n v="0"/>
    <n v="0"/>
    <n v="0"/>
    <n v="0"/>
    <n v="0"/>
    <n v="0"/>
  </r>
  <r>
    <s v="K"/>
    <x v="3"/>
    <s v="K.10014"/>
    <s v="CAP-GOLDENDALE PROJECTS"/>
    <s v="K.10014.01"/>
    <s v="GOLDENDALE PROJECTS"/>
    <s v="K.10014.01.01"/>
    <s v="GOLDENDALE"/>
    <s v="K.10014.01.01.04"/>
    <s v="REPLACE DCS CONTROL SYSTEM-GLD"/>
    <x v="0"/>
    <n v="5021"/>
    <s v="Gerald L Klug"/>
    <s v="CA"/>
    <s v="REL  SETC  //  EXEC"/>
    <x v="0"/>
    <x v="0"/>
    <s v="2CORP70000"/>
    <x v="6"/>
    <s v="3CORP76500"/>
    <x v="57"/>
    <s v="1DRIV13000"/>
    <x v="10"/>
    <s v="2DRIV13000"/>
    <x v="12"/>
    <n v="0"/>
    <n v="0"/>
    <n v="0"/>
    <n v="0"/>
    <n v="0"/>
    <n v="0"/>
    <n v="0"/>
    <n v="0"/>
    <n v="0"/>
    <n v="0"/>
    <n v="0"/>
    <n v="0"/>
    <n v="0"/>
    <n v="0"/>
    <n v="0"/>
    <n v="0"/>
    <n v="0"/>
    <n v="0"/>
    <n v="0"/>
    <n v="0"/>
    <n v="0"/>
    <s v="N"/>
    <n v="0"/>
    <n v="0"/>
    <n v="0"/>
    <n v="0"/>
    <n v="0"/>
    <n v="0"/>
  </r>
  <r>
    <s v="K"/>
    <x v="3"/>
    <s v="K.10014"/>
    <s v="CAP-GOLDENDALE PROJECTS"/>
    <s v="K.10014.01"/>
    <s v="GOLDENDALE PROJECTS"/>
    <s v="K.10014.01.01"/>
    <s v="GOLDENDALE"/>
    <s v="K.10014.01.01.05"/>
    <s v="VIBRATION CONTROL INSTALLATION-GLD"/>
    <x v="0"/>
    <n v="5021"/>
    <s v="Gerald L Klug"/>
    <s v="CA"/>
    <s v="REL  SETC  //  EXEC"/>
    <x v="0"/>
    <x v="0"/>
    <s v="2CORP70000"/>
    <x v="6"/>
    <s v="3CORP76500"/>
    <x v="57"/>
    <s v="1DRIV13000"/>
    <x v="10"/>
    <s v="2DRIV13000"/>
    <x v="12"/>
    <n v="0"/>
    <n v="0"/>
    <n v="0"/>
    <n v="0"/>
    <n v="0"/>
    <n v="0"/>
    <n v="0"/>
    <n v="0"/>
    <n v="0"/>
    <n v="0"/>
    <n v="0"/>
    <n v="0"/>
    <n v="0"/>
    <n v="0"/>
    <n v="0"/>
    <n v="0"/>
    <n v="0"/>
    <n v="0"/>
    <n v="0"/>
    <n v="0"/>
    <n v="0"/>
    <s v="N"/>
    <n v="0"/>
    <n v="0"/>
    <n v="0"/>
    <n v="0"/>
    <n v="0"/>
    <n v="0"/>
  </r>
  <r>
    <s v="K"/>
    <x v="3"/>
    <s v="K.10015"/>
    <s v="CAP-HOPKINS RIDGE OPERATIONAL"/>
    <s v="K.10015.01"/>
    <s v="HOPKINS RIDGE OPERATIONAL"/>
    <s v="K.10015.01.01"/>
    <s v="HOPKINS RIDGE"/>
    <s v="K.10015.01.01.01"/>
    <s v="ONGOING UOP REPLACEMENTS-HPK"/>
    <x v="0"/>
    <n v="5325"/>
    <s v="Paul A Smith"/>
    <s v="CA"/>
    <s v="REL  SETC  //  OPER"/>
    <x v="0"/>
    <x v="0"/>
    <s v="2CORP70000"/>
    <x v="6"/>
    <s v="3CORP77000"/>
    <x v="58"/>
    <s v="1DRIV13000"/>
    <x v="10"/>
    <s v="2DRIV13000"/>
    <x v="12"/>
    <n v="2315276"/>
    <n v="2315276"/>
    <n v="2314303.5099999998"/>
    <n v="1962640.1330000001"/>
    <n v="352635.86699999985"/>
    <n v="2362389"/>
    <n v="1941913"/>
    <n v="420476"/>
    <n v="2412642"/>
    <n v="1990461"/>
    <n v="422181"/>
    <n v="2464152"/>
    <n v="2040222"/>
    <n v="423930"/>
    <n v="2516762"/>
    <n v="2091228"/>
    <n v="425534"/>
    <n v="2143509"/>
    <n v="2044756.8669999999"/>
    <n v="0"/>
    <n v="0"/>
    <s v="N"/>
    <n v="415691"/>
    <n v="-420476"/>
    <n v="-422181"/>
    <n v="-423930"/>
    <n v="-372924"/>
    <n v="-415691"/>
  </r>
  <r>
    <s v="K"/>
    <x v="3"/>
    <s v="K.10015"/>
    <s v="CAP-HOPKINS RIDGE OPERATIONAL"/>
    <s v="K.10015.01"/>
    <s v="HOPKINS RIDGE OPERATIONAL"/>
    <s v="K.10015.01.01"/>
    <s v="HOPKINS RIDGE"/>
    <s v="K.10015.01.01.02"/>
    <s v="SMALL TOOLS-HPK"/>
    <x v="0"/>
    <n v="5325"/>
    <s v="Paul A Smith"/>
    <s v="CA"/>
    <s v="REL  SETC  //  OPER"/>
    <x v="0"/>
    <x v="0"/>
    <s v="2CORP70000"/>
    <x v="6"/>
    <s v="3CORP77000"/>
    <x v="58"/>
    <s v="1DRIV13000"/>
    <x v="10"/>
    <s v="2DRIV13000"/>
    <x v="12"/>
    <n v="187925"/>
    <n v="94197"/>
    <n v="96533.440000000002"/>
    <n v="33735.69"/>
    <n v="60461.31"/>
    <n v="103750"/>
    <n v="69223"/>
    <n v="34527"/>
    <n v="81661"/>
    <n v="70954"/>
    <n v="10707"/>
    <n v="83703"/>
    <n v="72727"/>
    <n v="10976"/>
    <n v="85795"/>
    <n v="74546"/>
    <n v="11249"/>
    <n v="76410"/>
    <n v="127920.31"/>
    <n v="0"/>
    <n v="0"/>
    <s v="N"/>
    <n v="-76410"/>
    <n v="69223"/>
    <n v="70954"/>
    <n v="72727"/>
    <n v="74546"/>
    <n v="76410"/>
  </r>
  <r>
    <s v="K"/>
    <x v="3"/>
    <s v="K.10015"/>
    <s v="CAP-HOPKINS RIDGE OPERATIONAL"/>
    <s v="K.10015.01"/>
    <s v="HOPKINS RIDGE OPERATIONAL"/>
    <s v="K.10015.01.01"/>
    <s v="HOPKINS RIDGE"/>
    <s v="K.10015.01.01.03"/>
    <s v="WIND PLANT WORK-HPK"/>
    <x v="0"/>
    <n v="5325"/>
    <s v="Paul A Smith"/>
    <s v="CA"/>
    <s v="REL  SETC  //  OPER"/>
    <x v="0"/>
    <x v="0"/>
    <s v="2CORP70000"/>
    <x v="6"/>
    <s v="3CORP77000"/>
    <x v="58"/>
    <s v="1DRIV13000"/>
    <x v="10"/>
    <s v="2DRIV13000"/>
    <x v="12"/>
    <n v="0"/>
    <n v="0"/>
    <n v="0"/>
    <n v="147782.729682"/>
    <n v="-147782.729682"/>
    <n v="0"/>
    <n v="0"/>
    <n v="0"/>
    <n v="0"/>
    <n v="0"/>
    <n v="0"/>
    <n v="0"/>
    <n v="0"/>
    <n v="0"/>
    <n v="0"/>
    <n v="0"/>
    <n v="0"/>
    <n v="0"/>
    <n v="-147782.729682"/>
    <n v="0"/>
    <n v="0"/>
    <s v="N"/>
    <n v="0"/>
    <n v="0"/>
    <n v="0"/>
    <n v="0"/>
    <n v="0"/>
    <n v="0"/>
  </r>
  <r>
    <s v="K"/>
    <x v="3"/>
    <s v="K.10016"/>
    <s v="CAP-JACKSON PRAIRIE OPERATIONAL"/>
    <s v="K.10016.01"/>
    <s v="JACKSON PRAIRIE OPERATIONAL"/>
    <s v="K.10016.01.01"/>
    <s v="JACKSON PRAIRIE Operational"/>
    <s v="K.10016.01.01.01"/>
    <s v="Operational Capital-JP"/>
    <x v="0"/>
    <n v="5040"/>
    <s v="Patrick Haworth"/>
    <s v="CA"/>
    <s v="REL  SETC  //  OPER"/>
    <x v="0"/>
    <x v="0"/>
    <s v="2CORP70000"/>
    <x v="6"/>
    <s v="3CORP79900"/>
    <x v="19"/>
    <s v="1DRIV13000"/>
    <x v="10"/>
    <s v="2DRIV13000"/>
    <x v="12"/>
    <n v="0"/>
    <n v="0"/>
    <n v="1559225.85"/>
    <n v="1134947.2699996"/>
    <n v="-1134947.2699996"/>
    <n v="0"/>
    <n v="0"/>
    <n v="0"/>
    <n v="0"/>
    <n v="0"/>
    <n v="0"/>
    <n v="0"/>
    <n v="0"/>
    <n v="0"/>
    <n v="0"/>
    <n v="0"/>
    <n v="0"/>
    <n v="0"/>
    <n v="-1134947.2699996"/>
    <n v="0"/>
    <n v="0"/>
    <s v="N"/>
    <n v="0"/>
    <n v="0"/>
    <n v="0"/>
    <n v="0"/>
    <n v="0"/>
    <n v="0"/>
  </r>
  <r>
    <s v="K"/>
    <x v="3"/>
    <s v="K.10016"/>
    <s v="CAP-JACKSON PRAIRIE OPERATIONAL"/>
    <s v="K.10016.01"/>
    <s v="JACKSON PRAIRIE OPERATIONAL"/>
    <s v="K.10016.01.01"/>
    <s v="JACKSON PRAIRIE Operational"/>
    <s v="K.10016.01.01.02"/>
    <s v="Cost of Removal/Salvage-JP"/>
    <x v="0"/>
    <n v="5040"/>
    <s v="Patrick Haworth"/>
    <s v="CA"/>
    <s v="REL  SETC  //  OPER"/>
    <x v="0"/>
    <x v="0"/>
    <s v="2CORP70000"/>
    <x v="6"/>
    <s v="3CORP79900"/>
    <x v="19"/>
    <s v="1DRIV13000"/>
    <x v="10"/>
    <s v="2DRIV13000"/>
    <x v="12"/>
    <n v="0"/>
    <n v="0"/>
    <n v="74441.98"/>
    <n v="85955.67"/>
    <n v="-85955.67"/>
    <n v="0"/>
    <n v="0"/>
    <n v="0"/>
    <n v="0"/>
    <n v="0"/>
    <n v="0"/>
    <n v="0"/>
    <n v="0"/>
    <n v="0"/>
    <n v="0"/>
    <n v="0"/>
    <n v="0"/>
    <n v="0"/>
    <n v="-85955.67"/>
    <n v="0"/>
    <n v="0"/>
    <s v="N"/>
    <n v="0"/>
    <n v="0"/>
    <n v="0"/>
    <n v="0"/>
    <n v="0"/>
    <n v="0"/>
  </r>
  <r>
    <s v="K"/>
    <x v="3"/>
    <s v="K.10016"/>
    <s v="CAP-JACKSON PRAIRIE OPERATIONAL"/>
    <s v="K.10016.01"/>
    <s v="JACKSON PRAIRIE OPERATIONAL"/>
    <s v="K.10016.01.01"/>
    <s v="JACKSON PRAIRIE Operational"/>
    <s v="K.10016.01.01.03"/>
    <s v="SMALL TOOLS-JP"/>
    <x v="0"/>
    <n v="5040"/>
    <s v="Patrick Haworth"/>
    <s v="CA"/>
    <s v="REL  SETC  //  OPER"/>
    <x v="0"/>
    <x v="0"/>
    <s v="2CORP70000"/>
    <x v="6"/>
    <s v="3CORP79900"/>
    <x v="19"/>
    <s v="1DRIV13000"/>
    <x v="10"/>
    <s v="2DRIV13000"/>
    <x v="12"/>
    <n v="0"/>
    <n v="0"/>
    <n v="0"/>
    <n v="0"/>
    <n v="0"/>
    <n v="0"/>
    <n v="0"/>
    <n v="0"/>
    <n v="0"/>
    <n v="0"/>
    <n v="0"/>
    <n v="0"/>
    <n v="0"/>
    <n v="0"/>
    <n v="0"/>
    <n v="0"/>
    <n v="0"/>
    <n v="0"/>
    <n v="0"/>
    <n v="0"/>
    <n v="0"/>
    <s v="N"/>
    <n v="0"/>
    <n v="0"/>
    <n v="0"/>
    <n v="0"/>
    <n v="0"/>
    <n v="0"/>
  </r>
  <r>
    <s v="K"/>
    <x v="3"/>
    <s v="K.10016"/>
    <s v="CAP-JACKSON PRAIRIE OPERATIONAL"/>
    <s v="K.10016.01"/>
    <s v="JACKSON PRAIRIE OPERATIONAL"/>
    <s v="K.10016.01.01"/>
    <s v="JACKSON PRAIRIE Operational"/>
    <s v="K.10016.01.01.04"/>
    <s v="100% COR/SALVAGE BETWEEN PARTNERS-JP"/>
    <x v="0"/>
    <n v="5040"/>
    <s v="Patrick Haworth"/>
    <s v="CA"/>
    <m/>
    <x v="0"/>
    <x v="0"/>
    <s v="2CORP70000"/>
    <x v="6"/>
    <s v="3CORP79900"/>
    <x v="19"/>
    <s v="1DRIV13000"/>
    <x v="10"/>
    <s v="2DRIV13000"/>
    <x v="12"/>
    <n v="0"/>
    <n v="0"/>
    <n v="0"/>
    <n v="34534.15"/>
    <n v="-34534.15"/>
    <n v="0"/>
    <n v="0"/>
    <n v="0"/>
    <n v="0"/>
    <n v="0"/>
    <n v="0"/>
    <n v="0"/>
    <n v="0"/>
    <n v="0"/>
    <n v="0"/>
    <n v="0"/>
    <n v="0"/>
    <n v="0"/>
    <n v="-34534.15"/>
    <n v="0"/>
    <s v="WBS added 9/5/17"/>
    <s v="N"/>
    <n v="0"/>
    <n v="0"/>
    <n v="0"/>
    <n v="0"/>
    <n v="0"/>
    <n v="0"/>
  </r>
  <r>
    <s v="K"/>
    <x v="3"/>
    <s v="K.10016"/>
    <s v="CAP-JACKSON PRAIRIE OPERATIONAL"/>
    <s v="K.10016.02"/>
    <s v="JP CAPITAL"/>
    <s v="K.10016.02.01"/>
    <s v="JACKSON PRAIRIE"/>
    <s v="K.10016.02.01.01"/>
    <s v="OPERATIONAL CAPITAL-JP"/>
    <x v="0"/>
    <n v="5040"/>
    <s v="Patrick Haworth"/>
    <s v="CA"/>
    <m/>
    <x v="0"/>
    <x v="0"/>
    <s v="2CORP70000"/>
    <x v="6"/>
    <s v="3CORP79900"/>
    <x v="19"/>
    <s v="1DRIV13000"/>
    <x v="10"/>
    <s v="2DRIV13000"/>
    <x v="12"/>
    <n v="0"/>
    <n v="0"/>
    <m/>
    <n v="0"/>
    <n v="0"/>
    <n v="0"/>
    <n v="0"/>
    <n v="0"/>
    <n v="0"/>
    <n v="0"/>
    <n v="0"/>
    <n v="0"/>
    <n v="0"/>
    <n v="0"/>
    <n v="0"/>
    <n v="0"/>
    <n v="0"/>
    <n v="0"/>
    <n v="0"/>
    <n v="0"/>
    <n v="0"/>
    <s v="N"/>
    <n v="0"/>
    <n v="0"/>
    <n v="0"/>
    <n v="0"/>
    <n v="0"/>
    <n v="0"/>
  </r>
  <r>
    <s v="K"/>
    <x v="3"/>
    <s v="K.10017"/>
    <s v="CAP-LICENSING"/>
    <s v="K.10017.01"/>
    <s v="LICENSING"/>
    <s v="K.10017.01.01"/>
    <s v="BAKER"/>
    <s v="K.10017.01.01.01"/>
    <s v="AQUATIC RIPARIAN HABITAT-BKR"/>
    <x v="0"/>
    <n v="5020"/>
    <s v="Ryan P Blood"/>
    <s v="CA"/>
    <s v="REL  SETC  //  EXEC"/>
    <x v="0"/>
    <x v="0"/>
    <s v="2CORP70000"/>
    <x v="6"/>
    <s v="3CORP71000"/>
    <x v="59"/>
    <s v="1DRIV72000"/>
    <x v="8"/>
    <s v="2DRIV72000"/>
    <x v="28"/>
    <n v="689951.64"/>
    <n v="602375"/>
    <n v="562645.85"/>
    <n v="607574.85000000009"/>
    <n v="-5199.8500000000931"/>
    <n v="728712.6"/>
    <n v="709000"/>
    <n v="19712.599999999977"/>
    <n v="618000"/>
    <n v="618000"/>
    <n v="0"/>
    <n v="618000"/>
    <n v="618000"/>
    <n v="0"/>
    <n v="618000"/>
    <n v="618000"/>
    <n v="0"/>
    <n v="618000"/>
    <n v="14512.749999999884"/>
    <n v="0"/>
    <n v="0"/>
    <s v="N"/>
    <n v="-618000"/>
    <n v="-19712.599999999977"/>
    <n v="0"/>
    <n v="0"/>
    <n v="0"/>
    <n v="618000"/>
  </r>
  <r>
    <s v="K"/>
    <x v="3"/>
    <s v="K.10017"/>
    <s v="CAP-LICENSING"/>
    <s v="K.10017.01"/>
    <s v="LICENSING"/>
    <s v="K.10017.01.01"/>
    <s v="BAKER"/>
    <s v="K.10017.01.01.02"/>
    <s v="DEVELOP RECREATION CAP-BKR"/>
    <x v="0"/>
    <n v="5150"/>
    <s v="Matthew J Blanton"/>
    <s v="CA"/>
    <s v="REL  SETC  //  EXEC"/>
    <x v="0"/>
    <x v="0"/>
    <s v="2CORP70000"/>
    <x v="6"/>
    <s v="3CORP71000"/>
    <x v="59"/>
    <s v="1DRIV72000"/>
    <x v="8"/>
    <s v="2DRIV72000"/>
    <x v="28"/>
    <n v="0"/>
    <n v="0"/>
    <n v="0"/>
    <n v="0"/>
    <n v="0"/>
    <n v="1092245"/>
    <n v="0"/>
    <n v="1092245"/>
    <n v="239551"/>
    <n v="1137412"/>
    <n v="-897861"/>
    <n v="0"/>
    <n v="290000"/>
    <n v="-290000"/>
    <n v="0"/>
    <n v="850000"/>
    <n v="-850000"/>
    <n v="0"/>
    <n v="-945616"/>
    <n v="0"/>
    <s v="Project construction delayed due to conflict with Crest Improvement; design to begin 2018 and 2021 for build"/>
    <s v="N"/>
    <n v="0"/>
    <n v="-156000"/>
    <n v="1137412"/>
    <n v="290000"/>
    <n v="0"/>
    <n v="0"/>
  </r>
  <r>
    <s v="K"/>
    <x v="3"/>
    <s v="K.10017"/>
    <s v="CAP-LICENSING"/>
    <s v="K.10017.01"/>
    <s v="LICENSING"/>
    <s v="K.10017.01.01"/>
    <s v="BAKER"/>
    <s v="K.10017.01.01.03"/>
    <s v="ELK HABITAT-BKR"/>
    <x v="0"/>
    <n v="5020"/>
    <s v="Ryan P Blood"/>
    <s v="CA"/>
    <s v="REL  SETC  //  EXEC"/>
    <x v="0"/>
    <x v="0"/>
    <s v="2CORP70000"/>
    <x v="6"/>
    <s v="3CORP71000"/>
    <x v="59"/>
    <s v="1DRIV72000"/>
    <x v="8"/>
    <s v="2DRIV72000"/>
    <x v="28"/>
    <n v="618000"/>
    <n v="616532"/>
    <n v="616531.65"/>
    <n v="602451.30000000005"/>
    <n v="14080.699999999953"/>
    <n v="618000"/>
    <n v="618000"/>
    <n v="0"/>
    <n v="257500"/>
    <n v="618000"/>
    <n v="-360500"/>
    <n v="257500"/>
    <n v="300000"/>
    <n v="-42500"/>
    <n v="257500"/>
    <n v="300000"/>
    <n v="-42500"/>
    <n v="300000"/>
    <n v="-431419.30000000005"/>
    <n v="0"/>
    <n v="0"/>
    <s v="N"/>
    <n v="-300000"/>
    <n v="0"/>
    <n v="360500"/>
    <n v="42500"/>
    <n v="42500"/>
    <n v="300000"/>
  </r>
  <r>
    <s v="K"/>
    <x v="3"/>
    <s v="K.10017"/>
    <s v="CAP-LICENSING"/>
    <s v="K.10017.01"/>
    <s v="LICENSING"/>
    <s v="K.10017.01.01"/>
    <s v="BAKER"/>
    <s v="K.10017.01.01.04"/>
    <s v="FLOW IMPLEMENTATION CAPITAL-BKR"/>
    <x v="0"/>
    <n v="5150"/>
    <s v="Matthew J Blanton"/>
    <s v="CA"/>
    <s v="REL  SETC  //  EXEC"/>
    <x v="0"/>
    <x v="0"/>
    <s v="2CORP70000"/>
    <x v="6"/>
    <s v="3CORP71000"/>
    <x v="59"/>
    <s v="1DRIV72000"/>
    <x v="8"/>
    <s v="2DRIV72000"/>
    <x v="28"/>
    <n v="0"/>
    <n v="-2632"/>
    <n v="267553.38"/>
    <n v="227645.815986"/>
    <n v="-230277.815986"/>
    <n v="0"/>
    <n v="0"/>
    <n v="0"/>
    <n v="0"/>
    <n v="0"/>
    <n v="0"/>
    <n v="0"/>
    <n v="0"/>
    <n v="0"/>
    <n v="0"/>
    <n v="0"/>
    <n v="0"/>
    <n v="0"/>
    <n v="-230277.815986"/>
    <n v="0"/>
    <n v="0"/>
    <s v="N"/>
    <n v="0"/>
    <n v="0"/>
    <n v="0"/>
    <n v="0"/>
    <n v="0"/>
    <n v="0"/>
  </r>
  <r>
    <s v="K"/>
    <x v="3"/>
    <s v="K.10017"/>
    <s v="CAP-LICENSING"/>
    <s v="K.10017.01"/>
    <s v="LICENSING"/>
    <s v="K.10017.01.01"/>
    <s v="BAKER"/>
    <s v="K.10017.01.01.05"/>
    <s v="FOREST HABITAT-BKR"/>
    <x v="0"/>
    <n v="5020"/>
    <s v="Ryan P Blood"/>
    <s v="CA"/>
    <s v="REL  SETC  //  NOPH"/>
    <x v="0"/>
    <x v="0"/>
    <s v="2CORP70000"/>
    <x v="6"/>
    <s v="3CORP71000"/>
    <x v="59"/>
    <s v="1DRIV72000"/>
    <x v="8"/>
    <s v="2DRIV72000"/>
    <x v="28"/>
    <n v="0"/>
    <n v="0"/>
    <n v="0"/>
    <n v="85296.75"/>
    <n v="-85296.75"/>
    <n v="0"/>
    <n v="88000"/>
    <n v="-88000"/>
    <n v="0"/>
    <n v="0"/>
    <n v="0"/>
    <n v="0"/>
    <n v="0"/>
    <n v="0"/>
    <n v="0"/>
    <n v="0"/>
    <n v="0"/>
    <n v="0"/>
    <n v="-173296.75"/>
    <n v="0"/>
    <n v="0"/>
    <s v="N"/>
    <n v="0"/>
    <n v="88000"/>
    <n v="0"/>
    <n v="0"/>
    <n v="0"/>
    <n v="0"/>
  </r>
  <r>
    <s v="K"/>
    <x v="3"/>
    <s v="K.10017"/>
    <s v="CAP-LICENSING"/>
    <s v="K.10017.01"/>
    <s v="LICENSING"/>
    <s v="K.10017.01.01"/>
    <s v="BAKER"/>
    <s v="K.10017.01.01.06"/>
    <s v="WATER QUALITY CAPITAL-BKR"/>
    <x v="0"/>
    <n v="5150"/>
    <s v="Matthew J Blanton"/>
    <s v="CA"/>
    <s v="REL  SETC  //  EXEC"/>
    <x v="0"/>
    <x v="0"/>
    <s v="2CORP70000"/>
    <x v="6"/>
    <s v="3CORP71000"/>
    <x v="59"/>
    <s v="1DRIV72000"/>
    <x v="8"/>
    <s v="2DRIV72000"/>
    <x v="28"/>
    <n v="0"/>
    <n v="0"/>
    <n v="0"/>
    <n v="0"/>
    <n v="0"/>
    <n v="0"/>
    <n v="0"/>
    <n v="0"/>
    <n v="0"/>
    <n v="0"/>
    <n v="0"/>
    <n v="0"/>
    <n v="0"/>
    <n v="0"/>
    <n v="0"/>
    <n v="0"/>
    <n v="0"/>
    <n v="0"/>
    <n v="0"/>
    <n v="0"/>
    <n v="0"/>
    <s v="N"/>
    <n v="0"/>
    <n v="0"/>
    <n v="0"/>
    <n v="0"/>
    <n v="0"/>
    <n v="0"/>
  </r>
  <r>
    <s v="K"/>
    <x v="3"/>
    <s v="K.10017"/>
    <s v="CAP-LICENSING"/>
    <s v="K.10017.01"/>
    <s v="LICENSING"/>
    <s v="K.10017.01.01"/>
    <s v="BAKER"/>
    <s v="K.10017.01.01.07"/>
    <s v="Wetland Habitat Capital"/>
    <x v="0"/>
    <n v="5020"/>
    <s v="Ryan P Blood"/>
    <s v="CA"/>
    <s v="REL  SETC  //  INIT"/>
    <x v="0"/>
    <x v="0"/>
    <s v="2CORP70000"/>
    <x v="6"/>
    <s v="3CORP71000"/>
    <x v="59"/>
    <s v="1DRIV72000"/>
    <x v="8"/>
    <s v="2DRIV72000"/>
    <x v="28"/>
    <n v="0"/>
    <n v="0"/>
    <n v="0"/>
    <n v="0"/>
    <n v="0"/>
    <n v="0"/>
    <n v="38000"/>
    <n v="-38000"/>
    <n v="0"/>
    <n v="0"/>
    <n v="0"/>
    <n v="0"/>
    <n v="0"/>
    <n v="0"/>
    <n v="0"/>
    <n v="0"/>
    <n v="0"/>
    <n v="0"/>
    <n v="-38000"/>
    <n v="0"/>
    <n v="0"/>
    <s v="N"/>
    <n v="0"/>
    <n v="38000"/>
    <n v="0"/>
    <n v="0"/>
    <n v="0"/>
    <n v="0"/>
  </r>
  <r>
    <s v="K"/>
    <x v="3"/>
    <s v="K.10017"/>
    <s v="CAP-LICENSING"/>
    <s v="K.10017.01"/>
    <s v="LICENSING"/>
    <s v="K.10017.01.02"/>
    <s v="HOPKINS RIDGE"/>
    <s v="K.10017.01.02.01"/>
    <s v="EAGLE CONSERVATION PLAN-HPK"/>
    <x v="0"/>
    <n v="5325"/>
    <s v="Paul A Smith"/>
    <s v="CA"/>
    <s v="REL  SETC  //  EXEC"/>
    <x v="0"/>
    <x v="0"/>
    <s v="2CORP70000"/>
    <x v="6"/>
    <s v="3CORP77000"/>
    <x v="58"/>
    <s v="1DRIV72000"/>
    <x v="8"/>
    <s v="2DRIV72000"/>
    <x v="28"/>
    <n v="0"/>
    <n v="109265"/>
    <n v="113438.28"/>
    <n v="115834.926444"/>
    <n v="-6569.926443999997"/>
    <n v="0"/>
    <n v="39606"/>
    <n v="-39606"/>
    <n v="0"/>
    <n v="0"/>
    <n v="0"/>
    <n v="0"/>
    <n v="0"/>
    <n v="0"/>
    <n v="0"/>
    <n v="0"/>
    <n v="0"/>
    <n v="0"/>
    <n v="-46175.926443999997"/>
    <n v="0"/>
    <n v="0"/>
    <s v="N"/>
    <n v="0"/>
    <n v="39606"/>
    <n v="0"/>
    <n v="0"/>
    <n v="0"/>
    <n v="0"/>
  </r>
  <r>
    <s v="K"/>
    <x v="3"/>
    <s v="K.10017"/>
    <s v="CAP-LICENSING"/>
    <s v="K.10017.01"/>
    <s v="LICENSING"/>
    <s v="K.10017.01.03"/>
    <s v="LSR-PHASE 1"/>
    <s v="K.10017.01.03.01"/>
    <s v="EAGLE CONSERVATION PLAN-LSR"/>
    <x v="0"/>
    <n v="5325"/>
    <s v="Paul A Smith"/>
    <s v="CA"/>
    <s v="REL  SETC  //  EXEC"/>
    <x v="0"/>
    <x v="0"/>
    <s v="2CORP70000"/>
    <x v="6"/>
    <s v="3CORP77500"/>
    <x v="60"/>
    <s v="1DRIV72000"/>
    <x v="8"/>
    <s v="2DRIV72000"/>
    <x v="28"/>
    <n v="0"/>
    <n v="109030"/>
    <n v="113354.75"/>
    <n v="117804.538176"/>
    <n v="-8774.5381760000018"/>
    <n v="0"/>
    <n v="45245"/>
    <n v="-45245"/>
    <n v="0"/>
    <n v="1656375"/>
    <n v="-1656375"/>
    <n v="0"/>
    <n v="2625"/>
    <n v="-2625"/>
    <n v="0"/>
    <n v="2625"/>
    <n v="-2625"/>
    <n v="2625"/>
    <n v="-1715644.5381760001"/>
    <n v="0"/>
    <n v="0"/>
    <s v="N"/>
    <n v="-2625"/>
    <n v="45245"/>
    <n v="1656375"/>
    <n v="2625"/>
    <n v="2625"/>
    <n v="2625"/>
  </r>
  <r>
    <s v="K"/>
    <x v="3"/>
    <s v="K.10017"/>
    <s v="CAP-LICENSING"/>
    <s v="K.10017.01"/>
    <s v="LICENSING"/>
    <s v="K.10017.01.04"/>
    <s v="WILD HORSE"/>
    <s v="K.10017.01.04.01"/>
    <s v="EAGLE CONSERVATION PLAN-WLD"/>
    <x v="0"/>
    <n v="5327"/>
    <s v="Scott C Lichtenberg"/>
    <s v="CA"/>
    <s v="REL  SETC  //  EXEC"/>
    <x v="0"/>
    <x v="0"/>
    <s v="2CORP70000"/>
    <x v="6"/>
    <s v="3CORP79500"/>
    <x v="18"/>
    <s v="1DRIV72000"/>
    <x v="8"/>
    <s v="2DRIV72000"/>
    <x v="28"/>
    <n v="0"/>
    <n v="11668"/>
    <n v="25223.25"/>
    <n v="32798.624315999994"/>
    <n v="-21130.624315999994"/>
    <n v="0"/>
    <n v="220000"/>
    <n v="-220000"/>
    <n v="0"/>
    <n v="0"/>
    <n v="0"/>
    <n v="0"/>
    <n v="0"/>
    <n v="0"/>
    <n v="0"/>
    <n v="0"/>
    <n v="0"/>
    <n v="0"/>
    <n v="-241130.624316"/>
    <n v="0"/>
    <n v="0"/>
    <s v="N"/>
    <n v="0"/>
    <n v="220000"/>
    <n v="0"/>
    <n v="0"/>
    <n v="0"/>
    <n v="0"/>
  </r>
  <r>
    <s v="K"/>
    <x v="3"/>
    <s v="K.10018"/>
    <s v="CAP-LOWER SNAKE RIVER OPERATIONAL"/>
    <s v="K.10018.01"/>
    <s v="LOWER SNAKE RIVER OPERATIONAL"/>
    <s v="K.10018.01.01"/>
    <s v="LSR-PHASE 1"/>
    <s v="K.10018.01.01.01"/>
    <s v="ONGOING UOP REPLACEMENTS-LSR"/>
    <x v="0"/>
    <n v="5325"/>
    <s v="Paul A Smith"/>
    <s v="CA"/>
    <s v="REL  SETC  //  OPER"/>
    <x v="0"/>
    <x v="0"/>
    <s v="2CORP70000"/>
    <x v="6"/>
    <s v="3CORP77500"/>
    <x v="60"/>
    <s v="1DRIV13000"/>
    <x v="10"/>
    <s v="2DRIV13000"/>
    <x v="12"/>
    <n v="2318567.7200000002"/>
    <n v="2318568"/>
    <n v="2274687.2000000002"/>
    <n v="1373561.6074000003"/>
    <n v="945006.39259999967"/>
    <n v="2139918.34"/>
    <n v="2390451"/>
    <n v="-250532.66000000015"/>
    <n v="2340522.17"/>
    <n v="2201451"/>
    <n v="139071.16999999993"/>
    <n v="2162526.84"/>
    <n v="2390451"/>
    <n v="-227924.16000000015"/>
    <n v="2363813.56"/>
    <n v="2390451"/>
    <n v="-26637.439999999944"/>
    <n v="2390451"/>
    <n v="578983.30259999936"/>
    <n v="0"/>
    <n v="0"/>
    <s v="N"/>
    <n v="-38112"/>
    <n v="250537"/>
    <n v="-139071.16999999993"/>
    <n v="227924.16000000015"/>
    <n v="26637.439999999944"/>
    <n v="38112"/>
  </r>
  <r>
    <s v="K"/>
    <x v="3"/>
    <s v="K.10018"/>
    <s v="CAP-LOWER SNAKE RIVER OPERATIONAL"/>
    <s v="K.10018.01"/>
    <s v="LOWER SNAKE RIVER OPERATIONAL"/>
    <s v="K.10018.01.01"/>
    <s v="LSR-PHASE 1"/>
    <s v="K.10018.01.01.02"/>
    <s v="SMALL TOOLS-LSR"/>
    <x v="0"/>
    <n v="5325"/>
    <s v="Paul A Smith"/>
    <s v="CA"/>
    <s v="REL  SETC  //  OPER"/>
    <x v="0"/>
    <x v="0"/>
    <s v="2CORP70000"/>
    <x v="6"/>
    <s v="3CORP77500"/>
    <x v="60"/>
    <s v="1DRIV13000"/>
    <x v="10"/>
    <s v="2DRIV13000"/>
    <x v="12"/>
    <n v="77101.8"/>
    <n v="76919"/>
    <n v="85465.41"/>
    <n v="76918.860555700012"/>
    <n v="0.13944429998809937"/>
    <n v="79663.44"/>
    <n v="0"/>
    <n v="79663.44"/>
    <n v="81655.02"/>
    <n v="0"/>
    <n v="81655.02"/>
    <n v="83696.39"/>
    <n v="0"/>
    <n v="83696.39"/>
    <n v="85788.93"/>
    <n v="0"/>
    <n v="85788.93"/>
    <n v="0"/>
    <n v="330803.9194443"/>
    <n v="0"/>
    <n v="0"/>
    <s v="N"/>
    <n v="87934"/>
    <n v="0"/>
    <n v="0"/>
    <n v="0"/>
    <n v="-180000"/>
    <n v="-87934"/>
  </r>
  <r>
    <s v="K"/>
    <x v="3"/>
    <s v="K.10018"/>
    <s v="CAP-LOWER SNAKE RIVER OPERATIONAL"/>
    <s v="K.10018.01"/>
    <s v="LOWER SNAKE RIVER OPERATIONAL"/>
    <s v="K.10018.01.01"/>
    <s v="LSR-PHASE 1"/>
    <s v="K.10018.01.01.03"/>
    <s v="WIND PLANT WORK-LSR"/>
    <x v="0"/>
    <n v="5325"/>
    <s v="Paul A Smith"/>
    <s v="CA"/>
    <s v="REL  SETC  //  OPER"/>
    <x v="0"/>
    <x v="0"/>
    <s v="2CORP70000"/>
    <x v="6"/>
    <s v="3CORP77500"/>
    <x v="60"/>
    <s v="1DRIV13000"/>
    <x v="10"/>
    <s v="2DRIV13000"/>
    <x v="12"/>
    <n v="110822.39999999999"/>
    <n v="0"/>
    <n v="0"/>
    <n v="-52883.54"/>
    <n v="52883.54"/>
    <n v="0"/>
    <n v="78841"/>
    <n v="-78841"/>
    <n v="0"/>
    <n v="80831"/>
    <n v="-80831"/>
    <n v="0"/>
    <n v="82833"/>
    <n v="-82833"/>
    <n v="0"/>
    <n v="84904"/>
    <n v="-84904"/>
    <n v="87027"/>
    <n v="-274525.46000000002"/>
    <n v="0"/>
    <n v="0"/>
    <s v="N"/>
    <n v="-87027"/>
    <n v="78841"/>
    <n v="80831"/>
    <n v="82833"/>
    <n v="84904"/>
    <n v="87027"/>
  </r>
  <r>
    <s v="K"/>
    <x v="3"/>
    <s v="K.10019"/>
    <s v="CAP-MINT FARM OPERATIONAL"/>
    <s v="K.10019.01"/>
    <s v="MINT FARM OPERATIONAL"/>
    <s v="K.10019.01.01"/>
    <s v="MINT FARM"/>
    <s v="K.10019.01.01.01"/>
    <s v="SMALL TOOLS-MTF"/>
    <x v="0"/>
    <n v="5025"/>
    <s v="Mark Carlson"/>
    <s v="CA"/>
    <s v="REL  SETC  //  OPER"/>
    <x v="0"/>
    <x v="0"/>
    <s v="2CORP70000"/>
    <x v="6"/>
    <s v="3CORP78000"/>
    <x v="61"/>
    <s v="1DRIV13000"/>
    <x v="10"/>
    <s v="2DRIV13000"/>
    <x v="12"/>
    <n v="22755"/>
    <n v="22701"/>
    <n v="26211.61"/>
    <n v="22629.45"/>
    <n v="71.549999999999272"/>
    <n v="68880"/>
    <n v="0"/>
    <n v="68880"/>
    <n v="24080"/>
    <n v="0"/>
    <n v="24080"/>
    <n v="26880"/>
    <n v="0"/>
    <n v="26880"/>
    <n v="28000"/>
    <n v="0"/>
    <n v="28000"/>
    <n v="0"/>
    <n v="147911.54999999999"/>
    <n v="0"/>
    <n v="0"/>
    <s v="N"/>
    <n v="0"/>
    <n v="0"/>
    <n v="0"/>
    <n v="0"/>
    <n v="0"/>
    <n v="0"/>
  </r>
  <r>
    <s v="K"/>
    <x v="3"/>
    <s v="K.10019"/>
    <s v="CAP-MINT FARM OPERATIONAL"/>
    <s v="K.10019.01"/>
    <s v="MINT FARM OPERATIONAL"/>
    <s v="K.10019.01.01"/>
    <s v="MINT FARM"/>
    <s v="K.10019.01.01.02"/>
    <s v="THERMAL PLANT WORK-MTF"/>
    <x v="0"/>
    <n v="5025"/>
    <s v="Mark Carlson"/>
    <s v="CA"/>
    <s v="REL  SETC  //  OPER"/>
    <x v="0"/>
    <x v="0"/>
    <s v="2CORP70000"/>
    <x v="6"/>
    <s v="3CORP78000"/>
    <x v="61"/>
    <s v="1DRIV13000"/>
    <x v="10"/>
    <s v="2DRIV13000"/>
    <x v="12"/>
    <n v="635845.76"/>
    <n v="62906"/>
    <n v="86313.94"/>
    <n v="305772.25"/>
    <n v="-242866.25"/>
    <n v="847500"/>
    <n v="0"/>
    <n v="847500"/>
    <n v="862500"/>
    <n v="0"/>
    <n v="862500"/>
    <n v="400000"/>
    <n v="0"/>
    <n v="400000"/>
    <n v="0"/>
    <n v="0"/>
    <n v="0"/>
    <n v="0"/>
    <n v="1867133.75"/>
    <n v="0"/>
    <n v="0"/>
    <s v="N"/>
    <n v="0"/>
    <n v="-358375"/>
    <n v="-100000"/>
    <n v="-2110000"/>
    <n v="0"/>
    <n v="0"/>
  </r>
  <r>
    <s v="K"/>
    <x v="3"/>
    <s v="K.10020"/>
    <s v="CAP-MINT FARM PROJECTS"/>
    <s v="K.10020.01"/>
    <s v="MINT FARM PROJECTS"/>
    <s v="K.10020.01.01"/>
    <s v="MINT FARM"/>
    <s v="K.10020.01.01.01"/>
    <s v="DCS ALARM &amp; EVENT MGT SYSTEM UPGRADE-MTF"/>
    <x v="0"/>
    <n v="5025"/>
    <s v="Mark Carlson"/>
    <s v="CA"/>
    <s v="REL  SETC  //  EXEC"/>
    <x v="0"/>
    <x v="0"/>
    <s v="2CORP70000"/>
    <x v="6"/>
    <s v="3CORP78000"/>
    <x v="61"/>
    <s v="1DRIV13000"/>
    <x v="10"/>
    <s v="2DRIV13000"/>
    <x v="12"/>
    <n v="0"/>
    <n v="0"/>
    <n v="0"/>
    <n v="0"/>
    <n v="0"/>
    <n v="0"/>
    <n v="0"/>
    <n v="0"/>
    <n v="0"/>
    <n v="0"/>
    <n v="0"/>
    <n v="0"/>
    <n v="0"/>
    <n v="0"/>
    <n v="0"/>
    <n v="0"/>
    <n v="0"/>
    <n v="0"/>
    <n v="0"/>
    <n v="0"/>
    <n v="0"/>
    <s v="N"/>
    <n v="0"/>
    <n v="0"/>
    <n v="0"/>
    <n v="0"/>
    <n v="0"/>
    <n v="0"/>
  </r>
  <r>
    <s v="K"/>
    <x v="3"/>
    <s v="K.10020"/>
    <s v="CAP-MINT FARM PROJECTS"/>
    <s v="K.10020.01"/>
    <s v="MINT FARM PROJECTS"/>
    <s v="K.10020.01.01"/>
    <s v="MINT FARM"/>
    <s v="K.10020.01.01.02"/>
    <s v="GEAR BOX REPLACEMENT-MTF"/>
    <x v="0"/>
    <n v="5025"/>
    <s v="Mark Carlson"/>
    <s v="CA"/>
    <s v="REL  SETC  //  EXEC"/>
    <x v="0"/>
    <x v="0"/>
    <s v="2CORP70000"/>
    <x v="6"/>
    <s v="3CORP78000"/>
    <x v="61"/>
    <s v="1DRIV13000"/>
    <x v="10"/>
    <s v="2DRIV13000"/>
    <x v="12"/>
    <n v="0"/>
    <n v="0"/>
    <n v="0"/>
    <n v="0"/>
    <n v="0"/>
    <n v="0"/>
    <n v="0"/>
    <n v="0"/>
    <n v="0"/>
    <n v="0"/>
    <n v="0"/>
    <n v="0"/>
    <n v="0"/>
    <n v="0"/>
    <n v="0"/>
    <n v="0"/>
    <n v="0"/>
    <n v="0"/>
    <n v="0"/>
    <n v="0"/>
    <n v="0"/>
    <s v="N"/>
    <n v="0"/>
    <n v="0"/>
    <n v="0"/>
    <n v="0"/>
    <n v="0"/>
    <n v="0"/>
  </r>
  <r>
    <s v="K"/>
    <x v="3"/>
    <s v="K.10020"/>
    <s v="CAP-MINT FARM PROJECTS"/>
    <s v="K.10020.01"/>
    <s v="MINT FARM PROJECTS"/>
    <s v="K.10020.01.01"/>
    <s v="MINT FARM"/>
    <s v="K.10020.01.01.03"/>
    <s v="CT Major Inspection-MTF"/>
    <x v="0"/>
    <n v="5025"/>
    <s v="Mark Carlson"/>
    <s v="CA"/>
    <s v="REL  SETC  //  INIT"/>
    <x v="0"/>
    <x v="0"/>
    <s v="2CORP70000"/>
    <x v="6"/>
    <s v="3CORP78000"/>
    <x v="61"/>
    <s v="1DRIV13000"/>
    <x v="10"/>
    <s v="2DRIV13000"/>
    <x v="12"/>
    <n v="25760903"/>
    <n v="26396565"/>
    <n v="26445691.030000001"/>
    <n v="22773933.650000002"/>
    <n v="3622631.3499999978"/>
    <n v="0"/>
    <n v="0"/>
    <n v="0"/>
    <n v="0"/>
    <n v="0"/>
    <n v="0"/>
    <n v="0"/>
    <n v="0"/>
    <n v="0"/>
    <n v="19500000"/>
    <n v="16555088"/>
    <n v="2944912"/>
    <n v="-8626875"/>
    <n v="6567543.3499999978"/>
    <n v="0"/>
    <n v="0"/>
    <s v="N"/>
    <n v="8626875"/>
    <n v="0"/>
    <n v="0"/>
    <n v="0"/>
    <n v="-2944912"/>
    <n v="-8626875"/>
  </r>
  <r>
    <s v="K"/>
    <x v="3"/>
    <s v="K.10020"/>
    <s v="CAP-MINT FARM PROJECTS"/>
    <s v="K.10020.01"/>
    <s v="MINT FARM PROJECTS"/>
    <s v="K.10020.01.01"/>
    <s v="MINT FARM"/>
    <s v="K.10020.01.01.04"/>
    <s v="CEMS Software and Hardware-MTF"/>
    <x v="0"/>
    <n v="5025"/>
    <s v="Mark Carlson"/>
    <s v="CA"/>
    <s v="REL  SETC  //  INIT"/>
    <x v="0"/>
    <x v="0"/>
    <s v="2CORP70000"/>
    <x v="6"/>
    <s v="3CORP78000"/>
    <x v="61"/>
    <s v="1DRIV13000"/>
    <x v="10"/>
    <s v="2DRIV13000"/>
    <x v="12"/>
    <n v="0"/>
    <n v="0"/>
    <n v="-23138.21"/>
    <n v="-23138.21"/>
    <n v="23138.21"/>
    <n v="0"/>
    <n v="0"/>
    <n v="0"/>
    <n v="0"/>
    <n v="0"/>
    <n v="0"/>
    <n v="0"/>
    <n v="0"/>
    <n v="0"/>
    <n v="0"/>
    <n v="0"/>
    <n v="0"/>
    <n v="0"/>
    <n v="23138.21"/>
    <n v="0"/>
    <n v="0"/>
    <s v="N"/>
    <n v="0"/>
    <n v="0"/>
    <n v="0"/>
    <n v="0"/>
    <n v="0"/>
    <n v="0"/>
  </r>
  <r>
    <s v="K"/>
    <x v="3"/>
    <s v="K.10020"/>
    <s v="CAP-MINT FARM PROJECTS"/>
    <s v="K.10020.01"/>
    <s v="MINT FARM PROJECTS"/>
    <s v="K.10020.01.01"/>
    <s v="MINT FARM"/>
    <s v="K.10020.01.01.05"/>
    <s v="Reverse OSMOSIS Replacement-MTF"/>
    <x v="0"/>
    <n v="5025"/>
    <s v="Mark Carlson"/>
    <s v="CA"/>
    <s v="REL  SETC  //  INIT"/>
    <x v="0"/>
    <x v="0"/>
    <s v="2CORP70000"/>
    <x v="6"/>
    <s v="3CORP78000"/>
    <x v="61"/>
    <s v="1DRIV13000"/>
    <x v="10"/>
    <s v="2DRIV13000"/>
    <x v="12"/>
    <n v="0"/>
    <n v="0"/>
    <n v="5337.24"/>
    <n v="5438.8099999999995"/>
    <n v="-5438.8099999999995"/>
    <n v="0"/>
    <n v="0"/>
    <n v="0"/>
    <n v="0"/>
    <n v="0"/>
    <n v="0"/>
    <n v="0"/>
    <n v="0"/>
    <n v="0"/>
    <n v="0"/>
    <n v="0"/>
    <n v="0"/>
    <n v="0"/>
    <n v="-5438.8099999999995"/>
    <n v="0"/>
    <n v="0"/>
    <s v="N"/>
    <n v="0"/>
    <n v="0"/>
    <n v="0"/>
    <n v="0"/>
    <n v="0"/>
    <n v="0"/>
  </r>
  <r>
    <s v="K"/>
    <x v="3"/>
    <s v="K.10020"/>
    <s v="CAP-MINT FARM PROJECTS"/>
    <s v="K.10020.01"/>
    <s v="MINT FARM PROJECTS"/>
    <s v="K.10020.01.01"/>
    <s v="MINT FARM"/>
    <s v="K.10020.01.01.06"/>
    <s v="AC Unit-Admin Bldg-MTF"/>
    <x v="0"/>
    <n v="5025"/>
    <s v="Mark Carlson"/>
    <s v="CA"/>
    <s v="REL  SETC  //  INIT"/>
    <x v="0"/>
    <x v="0"/>
    <s v="2CORP70000"/>
    <x v="6"/>
    <s v="3CORP78000"/>
    <x v="61"/>
    <s v="1DRIV13000"/>
    <x v="10"/>
    <s v="2DRIV13000"/>
    <x v="12"/>
    <n v="0"/>
    <n v="0"/>
    <n v="0"/>
    <n v="0"/>
    <n v="0"/>
    <n v="0"/>
    <n v="0"/>
    <n v="0"/>
    <n v="0"/>
    <n v="0"/>
    <n v="0"/>
    <n v="0"/>
    <n v="0"/>
    <n v="0"/>
    <n v="0"/>
    <n v="0"/>
    <n v="0"/>
    <n v="0"/>
    <n v="0"/>
    <n v="0"/>
    <n v="0"/>
    <s v="N"/>
    <n v="0"/>
    <n v="0"/>
    <n v="0"/>
    <n v="0"/>
    <n v="0"/>
    <n v="0"/>
  </r>
  <r>
    <s v="K"/>
    <x v="3"/>
    <s v="K.10021"/>
    <s v="CAP-SNOQUALMIE OPERATIONAL"/>
    <s v="K.10021.01"/>
    <s v="SNOQUALMIE OPERATIONAL"/>
    <s v="K.10021.01.01"/>
    <s v="SNOQUALMIE"/>
    <s v="K.10021.01.01.01"/>
    <s v="HYDRO PLANT WORK-SNO"/>
    <x v="0"/>
    <n v="5240"/>
    <s v="Edward J Cassady"/>
    <s v="CA"/>
    <s v="REL  SETC  //  OPER"/>
    <x v="0"/>
    <x v="0"/>
    <s v="2CORP70000"/>
    <x v="6"/>
    <s v="3CORP78000"/>
    <x v="61"/>
    <s v="1DRIV13000"/>
    <x v="10"/>
    <s v="2DRIV13000"/>
    <x v="12"/>
    <n v="0"/>
    <n v="0"/>
    <n v="0"/>
    <n v="0"/>
    <n v="0"/>
    <n v="0"/>
    <n v="0"/>
    <n v="0"/>
    <n v="0"/>
    <n v="0"/>
    <n v="0"/>
    <n v="0"/>
    <n v="0"/>
    <n v="0"/>
    <n v="0"/>
    <n v="0"/>
    <n v="0"/>
    <n v="0"/>
    <n v="0"/>
    <n v="0"/>
    <n v="0"/>
    <s v="N"/>
    <n v="0"/>
    <n v="0"/>
    <n v="0"/>
    <n v="0"/>
    <n v="0"/>
    <n v="0"/>
  </r>
  <r>
    <s v="K"/>
    <x v="3"/>
    <s v="K.10021"/>
    <s v="CAP-SNOQUALMIE OPERATIONAL"/>
    <s v="K.10021.01"/>
    <s v="SNOQUALMIE OPERATIONAL"/>
    <s v="K.10021.01.01"/>
    <s v="SNOQUALMIE"/>
    <s v="K.10021.01.01.02"/>
    <s v="SMALL TOOLS-SNO"/>
    <x v="0"/>
    <n v="5240"/>
    <s v="Edward J Cassady"/>
    <s v="CA"/>
    <s v="REL  SETC  //  OPER"/>
    <x v="0"/>
    <x v="0"/>
    <s v="2CORP70000"/>
    <x v="6"/>
    <s v="3CORP78500"/>
    <x v="62"/>
    <s v="1DRIV13000"/>
    <x v="10"/>
    <s v="2DRIV13000"/>
    <x v="12"/>
    <n v="75480"/>
    <n v="75301"/>
    <n v="75905.08"/>
    <n v="40842.730000000003"/>
    <n v="34458.269999999997"/>
    <n v="77280"/>
    <n v="77000"/>
    <n v="280"/>
    <n v="78400"/>
    <n v="78000"/>
    <n v="400"/>
    <n v="78400"/>
    <n v="78000"/>
    <n v="400"/>
    <n v="78400"/>
    <n v="78000"/>
    <n v="400"/>
    <n v="78000"/>
    <n v="35938.269999999997"/>
    <n v="0"/>
    <n v="0"/>
    <s v="N"/>
    <n v="-78000"/>
    <n v="-280"/>
    <n v="-400"/>
    <n v="-400"/>
    <n v="-400"/>
    <n v="78000"/>
  </r>
  <r>
    <s v="K"/>
    <x v="3"/>
    <s v="K.10022"/>
    <s v="CAP-SNOQUALMIE PROJECTS"/>
    <s v="K.10022.01"/>
    <s v="SNOQUALMIE PROJECTS"/>
    <s v="K.10022.01.01"/>
    <s v="SNOQUALMIE"/>
    <s v="K.10022.01.01.01"/>
    <s v="SNOQUALMIE IMPLEMENTATION-SNO"/>
    <x v="0"/>
    <n v="5240"/>
    <s v="Edward J Cassady"/>
    <s v="CA"/>
    <s v="REL  SETC  //  EXEC"/>
    <x v="0"/>
    <x v="0"/>
    <s v="2CORP70000"/>
    <x v="6"/>
    <s v="3CORP78500"/>
    <x v="62"/>
    <s v="1DRIV13000"/>
    <x v="10"/>
    <s v="2DRIV13000"/>
    <x v="12"/>
    <n v="0"/>
    <n v="0"/>
    <n v="1508.06"/>
    <n v="2634.5699999999997"/>
    <n v="-2634.5699999999997"/>
    <n v="0"/>
    <n v="0"/>
    <n v="0"/>
    <n v="0"/>
    <n v="0"/>
    <n v="0"/>
    <n v="0"/>
    <n v="0"/>
    <n v="0"/>
    <n v="0"/>
    <n v="0"/>
    <n v="0"/>
    <n v="0"/>
    <n v="-2634.5699999999997"/>
    <n v="0"/>
    <n v="0"/>
    <s v="N"/>
    <n v="0"/>
    <n v="0"/>
    <n v="0"/>
    <n v="0"/>
    <n v="0"/>
    <n v="0"/>
  </r>
  <r>
    <s v="K"/>
    <x v="3"/>
    <s v="K.10022"/>
    <s v="CAP-SNOQUALMIE PROJECTS"/>
    <s v="K.10022.02"/>
    <s v="SNOQUALMIE TURBINE"/>
    <s v="K.10022.02.01"/>
    <s v="SNOQUALMIE"/>
    <s v="K.10022.02.01.01"/>
    <s v="ARMATURE COILS REPLACE UNITS 2,3,4-SNO"/>
    <x v="0"/>
    <n v="5240"/>
    <s v="Edward J Cassady"/>
    <s v="CA"/>
    <s v="REL  SETC  //  EXEC"/>
    <x v="0"/>
    <x v="0"/>
    <s v="2CORP70000"/>
    <x v="6"/>
    <s v="3CORP78500"/>
    <x v="62"/>
    <s v="1DRIV13000"/>
    <x v="10"/>
    <s v="2DRIV13000"/>
    <x v="12"/>
    <n v="0"/>
    <n v="0"/>
    <n v="0"/>
    <n v="0"/>
    <n v="0"/>
    <n v="0"/>
    <n v="0"/>
    <n v="0"/>
    <n v="0"/>
    <n v="0"/>
    <n v="0"/>
    <n v="0"/>
    <n v="0"/>
    <n v="0"/>
    <n v="0"/>
    <n v="0"/>
    <n v="0"/>
    <n v="0"/>
    <n v="0"/>
    <n v="0"/>
    <n v="0"/>
    <s v="N"/>
    <n v="0"/>
    <n v="0"/>
    <n v="0"/>
    <n v="0"/>
    <n v="0"/>
    <n v="0"/>
  </r>
  <r>
    <s v="K"/>
    <x v="3"/>
    <s v="K.10022"/>
    <s v="CAP-SNOQUALMIE PROJECTS"/>
    <s v="K.10022.02"/>
    <s v="SNOQUALMIE TURBINE"/>
    <s v="K.10022.02.01"/>
    <s v="SNOQUALMIE"/>
    <s v="K.10022.02.01.02"/>
    <s v="BUCKET REPLACEMENT UNIT 1-4-SNO"/>
    <x v="0"/>
    <n v="5240"/>
    <s v="Edward J Cassady"/>
    <s v="CA"/>
    <s v="REL  SETC  //  EXEC"/>
    <x v="0"/>
    <x v="0"/>
    <s v="2CORP70000"/>
    <x v="6"/>
    <s v="3CORP78500"/>
    <x v="62"/>
    <s v="1DRIV13000"/>
    <x v="10"/>
    <s v="2DRIV13000"/>
    <x v="12"/>
    <n v="287368"/>
    <n v="286686"/>
    <n v="284641.49"/>
    <n v="282690.97000000003"/>
    <n v="3995.0299999999697"/>
    <n v="551124"/>
    <n v="786250"/>
    <n v="-235126"/>
    <n v="295439"/>
    <n v="270000"/>
    <n v="25439"/>
    <n v="265618"/>
    <n v="581300"/>
    <n v="-315682"/>
    <n v="265618"/>
    <n v="0"/>
    <n v="265618"/>
    <n v="0"/>
    <n v="-255755.97000000003"/>
    <n v="0"/>
    <s v="2018 includes CSA suggested contingency"/>
    <s v="N"/>
    <n v="0"/>
    <n v="0"/>
    <n v="-25439"/>
    <n v="315682"/>
    <n v="-265618"/>
    <n v="0"/>
  </r>
  <r>
    <s v="K"/>
    <x v="3"/>
    <s v="K.10022"/>
    <s v="CAP-SNOQUALMIE PROJECTS"/>
    <s v="K.10022.02"/>
    <s v="SNOQUALMIE TURBINE"/>
    <s v="K.10022.02.01"/>
    <s v="SNOQUALMIE"/>
    <s v="K.10022.02.01.03"/>
    <s v="TUBINE COVERS UNIT 1-4-SNO"/>
    <x v="0"/>
    <n v="5240"/>
    <s v="Edward J Cassady"/>
    <s v="CA"/>
    <s v="REL  SETC  //  EXEC"/>
    <x v="0"/>
    <x v="0"/>
    <s v="2CORP70000"/>
    <x v="6"/>
    <s v="3CORP78500"/>
    <x v="62"/>
    <s v="1DRIV13000"/>
    <x v="10"/>
    <s v="2DRIV13000"/>
    <x v="12"/>
    <n v="0"/>
    <n v="0"/>
    <n v="0"/>
    <n v="0"/>
    <n v="0"/>
    <n v="0"/>
    <n v="0"/>
    <n v="0"/>
    <n v="0"/>
    <n v="0"/>
    <n v="0"/>
    <n v="0"/>
    <n v="0"/>
    <n v="0"/>
    <n v="0"/>
    <n v="0"/>
    <n v="0"/>
    <n v="0"/>
    <n v="0"/>
    <n v="0"/>
    <n v="0"/>
    <s v="N"/>
    <n v="0"/>
    <n v="0"/>
    <n v="0"/>
    <n v="0"/>
    <n v="0"/>
    <n v="0"/>
  </r>
  <r>
    <s v="K"/>
    <x v="3"/>
    <s v="K.10023"/>
    <s v="CAP-SUMAS OPERATIONAL"/>
    <s v="K.10023.01"/>
    <s v="SUMAS OPERATIONAL"/>
    <s v="K.10023.01.01"/>
    <s v="SUMAS"/>
    <s v="K.10023.01.01.01"/>
    <s v="SMALL TOOLS-SMS"/>
    <x v="0"/>
    <n v="5019"/>
    <s v="Michael G Shores"/>
    <s v="CA"/>
    <s v="REL  SETC  //  OPER"/>
    <x v="0"/>
    <x v="0"/>
    <s v="2CORP70000"/>
    <x v="6"/>
    <s v="3CORP79000"/>
    <x v="63"/>
    <s v="1DRIV13000"/>
    <x v="10"/>
    <s v="2DRIV13000"/>
    <x v="12"/>
    <n v="-348000"/>
    <n v="-348006"/>
    <n v="20413.13"/>
    <n v="21716.59"/>
    <n v="-369722.59"/>
    <n v="20160"/>
    <n v="0"/>
    <n v="20160"/>
    <n v="92960"/>
    <n v="0"/>
    <n v="92960"/>
    <n v="1351435"/>
    <n v="0"/>
    <n v="1351435"/>
    <n v="20664"/>
    <n v="0"/>
    <n v="20664"/>
    <n v="0"/>
    <n v="1115496.4099999999"/>
    <n v="0"/>
    <n v="0"/>
    <s v="N"/>
    <n v="0"/>
    <n v="0"/>
    <n v="-65000"/>
    <n v="-1331275"/>
    <n v="0"/>
    <n v="0"/>
  </r>
  <r>
    <s v="K"/>
    <x v="3"/>
    <s v="K.10023"/>
    <s v="CAP-SUMAS OPERATIONAL"/>
    <s v="K.10023.01"/>
    <s v="SUMAS OPERATIONAL"/>
    <s v="K.10023.01.01"/>
    <s v="SUMAS"/>
    <s v="K.10023.01.01.02"/>
    <s v="THERMAL PLANT WORK-SMS"/>
    <x v="0"/>
    <n v="5019"/>
    <s v="Michael G Shores"/>
    <s v="CA"/>
    <s v="REL  SETC  //  OPER"/>
    <x v="0"/>
    <x v="0"/>
    <s v="2CORP70000"/>
    <x v="6"/>
    <s v="3CORP79000"/>
    <x v="63"/>
    <s v="1DRIV13000"/>
    <x v="10"/>
    <s v="2DRIV13000"/>
    <x v="12"/>
    <n v="0"/>
    <n v="0"/>
    <n v="0"/>
    <n v="0"/>
    <n v="0"/>
    <n v="0"/>
    <n v="0"/>
    <n v="0"/>
    <n v="0"/>
    <n v="0"/>
    <n v="0"/>
    <n v="0"/>
    <n v="0"/>
    <n v="0"/>
    <n v="0"/>
    <n v="0"/>
    <n v="0"/>
    <n v="0"/>
    <n v="0"/>
    <n v="0"/>
    <n v="0"/>
    <s v="N"/>
    <n v="0"/>
    <n v="0"/>
    <n v="0"/>
    <n v="0"/>
    <n v="0"/>
    <n v="0"/>
  </r>
  <r>
    <s v="K"/>
    <x v="3"/>
    <s v="K.10024"/>
    <s v="CAP-SUMAS PROJECT"/>
    <s v="K.10024.01"/>
    <s v="SUMAS PROJECTS"/>
    <s v="K.10024.01.01"/>
    <s v="SUMAS"/>
    <s v="K.10024.01.01.01"/>
    <s v="COMBUSTION INSPECTION-SMS"/>
    <x v="0"/>
    <n v="5019"/>
    <s v="Michael G Shores"/>
    <s v="CA"/>
    <s v="REL  SETC  //  CLOS"/>
    <x v="0"/>
    <x v="0"/>
    <s v="2CORP70000"/>
    <x v="6"/>
    <s v="3CORP79000"/>
    <x v="63"/>
    <s v="1DRIV13000"/>
    <x v="10"/>
    <s v="2DRIV13000"/>
    <x v="12"/>
    <n v="0"/>
    <n v="0"/>
    <n v="0"/>
    <n v="0"/>
    <n v="0"/>
    <n v="0"/>
    <n v="0"/>
    <n v="0"/>
    <n v="0"/>
    <n v="0"/>
    <n v="0"/>
    <n v="0"/>
    <n v="0"/>
    <n v="0"/>
    <n v="0"/>
    <n v="0"/>
    <n v="0"/>
    <n v="0"/>
    <n v="0"/>
    <n v="0"/>
    <n v="0"/>
    <s v="N"/>
    <n v="0"/>
    <n v="0"/>
    <n v="0"/>
    <n v="0"/>
    <n v="0"/>
    <n v="0"/>
  </r>
  <r>
    <s v="K"/>
    <x v="3"/>
    <s v="K.10024"/>
    <s v="CAP-SUMAS PROJECT"/>
    <s v="K.10024.01"/>
    <s v="SUMAS PROJECTS"/>
    <s v="K.10024.01.01"/>
    <s v="SUMAS"/>
    <s v="K.10024.01.01.02"/>
    <s v="PARKING LOT-SMS"/>
    <x v="0"/>
    <n v="5019"/>
    <s v="Michael G Shores"/>
    <s v="CA"/>
    <s v="REL  SETC  //  EXEC"/>
    <x v="0"/>
    <x v="0"/>
    <s v="2CORP70000"/>
    <x v="6"/>
    <s v="3CORP79000"/>
    <x v="63"/>
    <s v="1DRIV13000"/>
    <x v="10"/>
    <s v="2DRIV13000"/>
    <x v="12"/>
    <n v="0"/>
    <n v="0"/>
    <n v="0"/>
    <n v="0"/>
    <n v="0"/>
    <n v="0"/>
    <n v="0"/>
    <n v="0"/>
    <n v="0"/>
    <n v="0"/>
    <n v="0"/>
    <n v="0"/>
    <n v="0"/>
    <n v="0"/>
    <n v="0"/>
    <n v="0"/>
    <n v="0"/>
    <n v="0"/>
    <n v="0"/>
    <n v="0"/>
    <n v="0"/>
    <s v="N"/>
    <n v="0"/>
    <n v="0"/>
    <n v="0"/>
    <n v="0"/>
    <n v="0"/>
    <n v="0"/>
  </r>
  <r>
    <s v="K"/>
    <x v="3"/>
    <s v="K.10024"/>
    <s v="CAP-SUMAS PROJECT"/>
    <s v="K.10024.01"/>
    <s v="SUMAS PROJECTS"/>
    <s v="K.10024.01.01"/>
    <s v="SUMAS"/>
    <s v="K.10024.01.01.03"/>
    <s v="PIPELINE OWNERSHIP-SMS"/>
    <x v="0"/>
    <n v="5019"/>
    <s v="Michael G Shores"/>
    <s v="CA"/>
    <s v="REL  SETC  //  EXEC"/>
    <x v="0"/>
    <x v="0"/>
    <s v="2CORP70000"/>
    <x v="6"/>
    <s v="3CORP79000"/>
    <x v="63"/>
    <s v="1DRIV13000"/>
    <x v="10"/>
    <s v="2DRIV13000"/>
    <x v="12"/>
    <n v="0"/>
    <n v="0"/>
    <n v="0"/>
    <n v="156349.59"/>
    <n v="-156349.59"/>
    <n v="0"/>
    <n v="0"/>
    <n v="0"/>
    <n v="0"/>
    <n v="0"/>
    <n v="0"/>
    <n v="0"/>
    <n v="0"/>
    <n v="0"/>
    <n v="0"/>
    <n v="0"/>
    <n v="0"/>
    <n v="0"/>
    <n v="-156349.59"/>
    <n v="0"/>
    <n v="0"/>
    <s v="N"/>
    <n v="0"/>
    <n v="0"/>
    <n v="0"/>
    <n v="0"/>
    <n v="0"/>
    <n v="0"/>
  </r>
  <r>
    <s v="K"/>
    <x v="3"/>
    <s v="K.10024"/>
    <s v="CAP-SUMAS PROJECT"/>
    <s v="K.10024.01"/>
    <s v="SUMAS PROJECTS"/>
    <s v="K.10024.01.01"/>
    <s v="SUMAS"/>
    <s v="K.10024.01.01.04"/>
    <s v="SHOP EXPANSION-SMS"/>
    <x v="0"/>
    <n v="5019"/>
    <s v="Michael G Shores"/>
    <s v="CA"/>
    <s v="REL  SETC  //  EXEC"/>
    <x v="0"/>
    <x v="0"/>
    <s v="2CORP70000"/>
    <x v="6"/>
    <s v="3CORP79000"/>
    <x v="63"/>
    <s v="1DRIV13000"/>
    <x v="10"/>
    <s v="2DRIV13000"/>
    <x v="12"/>
    <n v="0"/>
    <n v="0"/>
    <n v="0"/>
    <n v="0"/>
    <n v="0"/>
    <n v="0"/>
    <n v="0"/>
    <n v="0"/>
    <n v="0"/>
    <n v="0"/>
    <n v="0"/>
    <n v="0"/>
    <n v="0"/>
    <n v="0"/>
    <n v="0"/>
    <n v="0"/>
    <n v="0"/>
    <n v="0"/>
    <n v="0"/>
    <n v="0"/>
    <n v="0"/>
    <s v="N"/>
    <n v="0"/>
    <n v="0"/>
    <n v="0"/>
    <n v="0"/>
    <n v="0"/>
    <n v="0"/>
  </r>
  <r>
    <s v="K"/>
    <x v="3"/>
    <s v="K.10024"/>
    <s v="CAP-SUMAS PROJECT"/>
    <s v="K.10024.01"/>
    <s v="SUMAS PROJECTS"/>
    <s v="K.10024.01.01"/>
    <s v="SUMAS"/>
    <s v="K.10024.01.01.05"/>
    <s v="CT Major Inspection-SMS"/>
    <x v="0"/>
    <n v="5019"/>
    <s v="Michael G Shores"/>
    <s v="CA"/>
    <s v="REL  SETC  //  INIT"/>
    <x v="0"/>
    <x v="0"/>
    <s v="2CORP70000"/>
    <x v="6"/>
    <s v="3CORP79000"/>
    <x v="63"/>
    <s v="1DRIV13000"/>
    <x v="10"/>
    <s v="2DRIV13000"/>
    <x v="12"/>
    <n v="6805942"/>
    <n v="6805943"/>
    <n v="6971747.4900000002"/>
    <n v="7101632.6500000004"/>
    <n v="-295689.65000000037"/>
    <n v="0"/>
    <n v="0"/>
    <n v="0"/>
    <n v="0"/>
    <n v="0"/>
    <n v="0"/>
    <n v="560000"/>
    <n v="560000"/>
    <n v="0"/>
    <n v="0"/>
    <n v="0"/>
    <n v="0"/>
    <n v="0"/>
    <n v="-295689.65000000037"/>
    <n v="0"/>
    <n v="0"/>
    <s v="N"/>
    <n v="0"/>
    <n v="0"/>
    <n v="0"/>
    <n v="0"/>
    <n v="0"/>
    <n v="0"/>
  </r>
  <r>
    <s v="K"/>
    <x v="3"/>
    <s v="K.10024"/>
    <s v="CAP-SUMAS PROJECT"/>
    <s v="K.10024.01"/>
    <s v="SUMAS PROJECTS"/>
    <s v="K.10024.01.01"/>
    <s v="SUMAS"/>
    <s v="K.10024.01.01.06"/>
    <s v="Compressed Air System-SMS"/>
    <x v="0"/>
    <n v="5019"/>
    <s v="Michael G Shores"/>
    <s v="CA"/>
    <s v="REL  SETC  //  INIT"/>
    <x v="0"/>
    <x v="0"/>
    <s v="2CORP70000"/>
    <x v="6"/>
    <s v="3CORP79000"/>
    <x v="63"/>
    <s v="1DRIV13000"/>
    <x v="10"/>
    <s v="2DRIV13000"/>
    <x v="12"/>
    <n v="0"/>
    <n v="0"/>
    <n v="0"/>
    <n v="0"/>
    <n v="0"/>
    <n v="0"/>
    <n v="0"/>
    <n v="0"/>
    <n v="0"/>
    <n v="0"/>
    <n v="0"/>
    <n v="0"/>
    <n v="0"/>
    <n v="0"/>
    <n v="0"/>
    <n v="0"/>
    <n v="0"/>
    <n v="0"/>
    <n v="0"/>
    <n v="0"/>
    <n v="0"/>
    <s v="N"/>
    <n v="0"/>
    <n v="0"/>
    <n v="0"/>
    <n v="0"/>
    <n v="0"/>
    <n v="0"/>
  </r>
  <r>
    <s v="K"/>
    <x v="3"/>
    <s v="K.10024"/>
    <s v="CAP-SUMAS PROJECT"/>
    <s v="K.10024.01"/>
    <s v="SUMAS PROJECTS"/>
    <s v="K.10024.01.01"/>
    <s v="SUMAS"/>
    <s v="K.10024.01.01.07"/>
    <s v="Gas Turbine Battery-SMS"/>
    <x v="0"/>
    <n v="5019"/>
    <s v="Michael G Shores"/>
    <s v="CA"/>
    <s v="REL  SETC  //  INIT"/>
    <x v="0"/>
    <x v="0"/>
    <s v="2CORP70000"/>
    <x v="6"/>
    <s v="3CORP79000"/>
    <x v="63"/>
    <s v="1DRIV13000"/>
    <x v="10"/>
    <s v="2DRIV13000"/>
    <x v="12"/>
    <n v="0"/>
    <n v="0"/>
    <n v="0"/>
    <n v="0"/>
    <n v="0"/>
    <n v="0"/>
    <n v="0"/>
    <n v="0"/>
    <n v="0"/>
    <n v="0"/>
    <n v="0"/>
    <n v="0"/>
    <n v="0"/>
    <n v="0"/>
    <n v="0"/>
    <n v="0"/>
    <n v="0"/>
    <n v="0"/>
    <n v="0"/>
    <n v="0"/>
    <n v="0"/>
    <s v="N"/>
    <n v="0"/>
    <n v="0"/>
    <n v="0"/>
    <n v="0"/>
    <n v="0"/>
    <n v="0"/>
  </r>
  <r>
    <s v="K"/>
    <x v="3"/>
    <s v="K.10025"/>
    <s v="CAP-TACOMA LNG FACILITY"/>
    <s v="K.10025.01"/>
    <s v="TACOMA LNG FACILITY"/>
    <s v="K.10025.01.01"/>
    <s v="LNG PLANT"/>
    <s v="K.10025.01.01.01"/>
    <s v="LNG PLANT-LNG"/>
    <x v="0"/>
    <n v="5315"/>
    <s v="Roger Garratt"/>
    <s v="CA"/>
    <s v="REL  SETC  //  DESG"/>
    <x v="2"/>
    <x v="1"/>
    <s v="2CORP50000"/>
    <x v="5"/>
    <s v="3CORP57000"/>
    <x v="64"/>
    <s v="1DRIV14000"/>
    <x v="15"/>
    <s v="2DRIV14000"/>
    <x v="30"/>
    <n v="164588863"/>
    <n v="59056375"/>
    <n v="66468746.270000003"/>
    <n v="65648099.999999993"/>
    <n v="-6591724.9999999925"/>
    <n v="99568830"/>
    <n v="99568830"/>
    <n v="0"/>
    <n v="26831483.210547093"/>
    <n v="11831483.210547101"/>
    <n v="14999999.999999993"/>
    <n v="0"/>
    <n v="0"/>
    <n v="0"/>
    <n v="0"/>
    <n v="0"/>
    <n v="0"/>
    <n v="0"/>
    <n v="8408275"/>
    <n v="0"/>
    <s v="LNG pull forward"/>
    <s v="Y"/>
    <n v="0"/>
    <n v="0"/>
    <n v="0"/>
    <n v="0"/>
    <n v="0"/>
    <n v="0"/>
  </r>
  <r>
    <s v="K"/>
    <x v="3"/>
    <s v="K.10025"/>
    <s v="CAP-TACOMA LNG FACILITY"/>
    <s v="K.10025.01"/>
    <s v="TACOMA LNG FACILITY"/>
    <s v="K.10025.01.02"/>
    <s v="PIPELINE"/>
    <s v="K.10025.01.02.01"/>
    <s v="1 MILE PIPE CONNECTOR-LNG"/>
    <x v="0"/>
    <n v="5315"/>
    <s v="Roger Garratt"/>
    <s v="CA"/>
    <s v="REL  SETC  //  EXEC"/>
    <x v="2"/>
    <x v="1"/>
    <s v="2CORP50000"/>
    <x v="5"/>
    <s v="3CORP57000"/>
    <x v="64"/>
    <s v="1DRIV14000"/>
    <x v="15"/>
    <s v="2DRIV14000"/>
    <x v="30"/>
    <n v="0"/>
    <n v="344124"/>
    <n v="342468.61"/>
    <n v="280999.9999995"/>
    <n v="63124.000000500004"/>
    <n v="0"/>
    <n v="0"/>
    <n v="0"/>
    <n v="0"/>
    <n v="0"/>
    <n v="0"/>
    <n v="0"/>
    <n v="0"/>
    <n v="0"/>
    <n v="0"/>
    <n v="0"/>
    <n v="0"/>
    <n v="0"/>
    <n v="63124.000000500004"/>
    <n v="0"/>
    <n v="0"/>
    <s v="Y"/>
    <n v="0"/>
    <n v="0"/>
    <n v="0"/>
    <n v="0"/>
    <n v="0"/>
    <n v="0"/>
  </r>
  <r>
    <s v="K"/>
    <x v="3"/>
    <s v="K.10025"/>
    <s v="CAP-TACOMA LNG FACILITY"/>
    <s v="K.10025.01"/>
    <s v="TACOMA LNG FACILITY"/>
    <s v="K.10025.01.02"/>
    <s v="PIPELINE"/>
    <s v="K.10025.01.02.02"/>
    <s v="4 MILE PIPE TO PLANT-LNG"/>
    <x v="0"/>
    <n v="5315"/>
    <s v="Roger Garratt"/>
    <s v="CA"/>
    <s v="REL  SETC  //  EXEC"/>
    <x v="2"/>
    <x v="1"/>
    <s v="2CORP50000"/>
    <x v="5"/>
    <s v="3CORP57000"/>
    <x v="64"/>
    <s v="1DRIV14000"/>
    <x v="15"/>
    <s v="2DRIV14000"/>
    <x v="30"/>
    <n v="0"/>
    <n v="20045900"/>
    <n v="20020648.09"/>
    <n v="23562999.999999199"/>
    <n v="-3517099.9999991991"/>
    <n v="0"/>
    <n v="0"/>
    <n v="0"/>
    <n v="0"/>
    <n v="0"/>
    <n v="0"/>
    <n v="0"/>
    <n v="0"/>
    <n v="0"/>
    <n v="0"/>
    <n v="0"/>
    <n v="0"/>
    <n v="0"/>
    <n v="-3517099.9999991991"/>
    <n v="0"/>
    <n v="0"/>
    <s v="Y"/>
    <n v="0"/>
    <n v="0"/>
    <n v="0"/>
    <n v="0"/>
    <n v="0"/>
    <n v="0"/>
  </r>
  <r>
    <s v="K"/>
    <x v="3"/>
    <s v="K.10025"/>
    <s v="CAP-TACOMA LNG FACILITY"/>
    <s v="K.10025.01"/>
    <s v="TACOMA LNG FACILITY"/>
    <s v="K.10025.01.02"/>
    <s v="PIPELINE"/>
    <s v="K.10025.01.02.03"/>
    <s v="CLOVER CREEK LIMIT STATION MODI-LNG"/>
    <x v="0"/>
    <n v="5315"/>
    <s v="Roger Garratt"/>
    <s v="CA"/>
    <s v="REL  SETC  //  DESG"/>
    <x v="2"/>
    <x v="1"/>
    <s v="2CORP50000"/>
    <x v="5"/>
    <s v="3CORP57000"/>
    <x v="64"/>
    <s v="1DRIV14000"/>
    <x v="15"/>
    <s v="2DRIV14000"/>
    <x v="30"/>
    <n v="0"/>
    <n v="0"/>
    <n v="701325.57"/>
    <n v="-61515.160000000033"/>
    <n v="61515.160000000033"/>
    <n v="0"/>
    <n v="0"/>
    <n v="0"/>
    <n v="0"/>
    <n v="0"/>
    <n v="0"/>
    <n v="0"/>
    <n v="0"/>
    <n v="0"/>
    <n v="0"/>
    <n v="0"/>
    <n v="0"/>
    <n v="0"/>
    <n v="61515.160000000033"/>
    <n v="0"/>
    <n v="0"/>
    <s v="Y"/>
    <n v="0"/>
    <n v="0"/>
    <n v="0"/>
    <n v="0"/>
    <n v="0"/>
    <n v="0"/>
  </r>
  <r>
    <s v="K"/>
    <x v="3"/>
    <s v="K.10025"/>
    <s v="CAP-TACOMA LNG FACILITY"/>
    <s v="K.10025.01"/>
    <s v="TACOMA LNG FACILITY"/>
    <s v="K.10025.01.02"/>
    <s v="PIPELINE"/>
    <s v="K.10025.01.02.04"/>
    <s v="DISTRIBUTION SYSTEM DEV-LNG"/>
    <x v="0"/>
    <n v="5315"/>
    <s v="Roger Garratt"/>
    <s v="CA"/>
    <s v="REL  SETC  //  DESG"/>
    <x v="2"/>
    <x v="1"/>
    <s v="2CORP50000"/>
    <x v="5"/>
    <s v="3CORP57000"/>
    <x v="64"/>
    <s v="1DRIV14000"/>
    <x v="15"/>
    <s v="2DRIV14000"/>
    <x v="30"/>
    <n v="0"/>
    <n v="0"/>
    <n v="0"/>
    <n v="0"/>
    <n v="0"/>
    <n v="0"/>
    <n v="0"/>
    <n v="0"/>
    <n v="0"/>
    <n v="0"/>
    <n v="0"/>
    <n v="0"/>
    <n v="0"/>
    <n v="0"/>
    <n v="0"/>
    <n v="0"/>
    <n v="0"/>
    <n v="0"/>
    <n v="0"/>
    <n v="0"/>
    <n v="0"/>
    <s v="Y"/>
    <n v="0"/>
    <n v="0"/>
    <n v="0"/>
    <n v="0"/>
    <n v="0"/>
    <n v="0"/>
  </r>
  <r>
    <s v="K"/>
    <x v="3"/>
    <s v="K.10025"/>
    <s v="CAP-TACOMA LNG FACILITY"/>
    <s v="K.10025.01"/>
    <s v="TACOMA LNG FACILITY"/>
    <s v="K.10025.01.02"/>
    <s v="PIPELINE"/>
    <s v="K.10025.01.02.05"/>
    <s v="FREDRICKSON GATE STATION EXPANSION-LNG"/>
    <x v="0"/>
    <n v="5315"/>
    <s v="Roger Garratt"/>
    <s v="CA"/>
    <s v="REL  SETC  //  DESG"/>
    <x v="2"/>
    <x v="1"/>
    <s v="2CORP50000"/>
    <x v="5"/>
    <s v="3CORP57000"/>
    <x v="64"/>
    <s v="1DRIV14000"/>
    <x v="15"/>
    <s v="2DRIV14000"/>
    <x v="30"/>
    <n v="0"/>
    <n v="5643365"/>
    <n v="5633994.9000000004"/>
    <n v="4315999.9999994999"/>
    <n v="1327365.0000005001"/>
    <n v="0"/>
    <n v="0"/>
    <n v="0"/>
    <n v="0"/>
    <n v="0"/>
    <n v="0"/>
    <n v="0"/>
    <n v="0"/>
    <n v="0"/>
    <n v="0"/>
    <n v="0"/>
    <n v="0"/>
    <n v="0"/>
    <n v="1327365.0000005001"/>
    <n v="0"/>
    <n v="0"/>
    <s v="Y"/>
    <n v="0"/>
    <n v="0"/>
    <n v="0"/>
    <n v="0"/>
    <n v="0"/>
    <n v="0"/>
  </r>
  <r>
    <s v="K"/>
    <x v="3"/>
    <s v="K.10025"/>
    <s v="CAP-TACOMA LNG FACILITY"/>
    <s v="K.10025.01"/>
    <s v="TACOMA LNG FACILITY"/>
    <s v="K.10025.01.02"/>
    <s v="PIPELINE"/>
    <s v="K.10025.01.02.06"/>
    <s v="GOLDEN GIVENS NEW LIMIT STATION-LNG"/>
    <x v="0"/>
    <n v="5315"/>
    <s v="Roger Garratt"/>
    <s v="CA"/>
    <s v="REL  SETC  //  DESG"/>
    <x v="2"/>
    <x v="1"/>
    <s v="2CORP50000"/>
    <x v="5"/>
    <s v="3CORP57000"/>
    <x v="64"/>
    <s v="1DRIV14000"/>
    <x v="15"/>
    <s v="2DRIV14000"/>
    <x v="30"/>
    <n v="0"/>
    <n v="581004"/>
    <n v="577601.02"/>
    <n v="438999.9999995"/>
    <n v="142004.0000005"/>
    <n v="0"/>
    <n v="0"/>
    <n v="0"/>
    <n v="0"/>
    <n v="0"/>
    <n v="0"/>
    <n v="0"/>
    <n v="0"/>
    <n v="0"/>
    <n v="0"/>
    <n v="0"/>
    <n v="0"/>
    <n v="0"/>
    <n v="142004.0000005"/>
    <n v="0"/>
    <n v="0"/>
    <s v="Y"/>
    <n v="0"/>
    <n v="0"/>
    <n v="0"/>
    <n v="0"/>
    <n v="0"/>
    <n v="0"/>
  </r>
  <r>
    <s v="K"/>
    <x v="3"/>
    <s v="K.10026"/>
    <s v="CAP-WHITEHORN OPERATIONAL"/>
    <s v="K.10026.01"/>
    <s v="WHITEHORN OPERATIONAL"/>
    <s v="K.10026.01.01"/>
    <s v="WHITEHORN"/>
    <s v="K.10026.01.01.01"/>
    <s v="SMALL TOOLS-WHH"/>
    <x v="0"/>
    <n v="5019"/>
    <s v="Michael G Shores"/>
    <s v="CA"/>
    <s v="REL  SETC  //  OPER"/>
    <x v="0"/>
    <x v="0"/>
    <s v="2CORP70000"/>
    <x v="6"/>
    <s v="3CORP79300"/>
    <x v="65"/>
    <s v="1DRIV13000"/>
    <x v="10"/>
    <s v="2DRIV13000"/>
    <x v="12"/>
    <n v="0"/>
    <n v="21893"/>
    <n v="24171.22"/>
    <n v="-129.21999999999935"/>
    <n v="22022.22"/>
    <n v="0"/>
    <n v="0"/>
    <n v="0"/>
    <n v="0"/>
    <n v="0"/>
    <n v="0"/>
    <n v="0"/>
    <n v="0"/>
    <n v="0"/>
    <n v="0"/>
    <n v="0"/>
    <n v="0"/>
    <n v="0"/>
    <n v="22022.22"/>
    <n v="0"/>
    <n v="0"/>
    <s v="N"/>
    <n v="0"/>
    <n v="0"/>
    <n v="0"/>
    <n v="0"/>
    <n v="0"/>
    <n v="0"/>
  </r>
  <r>
    <s v="K"/>
    <x v="3"/>
    <s v="K.10026"/>
    <s v="CAP-WHITEHORN OPERATIONAL"/>
    <s v="K.10026.01"/>
    <s v="WHITEHORN OPERATIONAL"/>
    <s v="K.10026.01.01"/>
    <s v="WHITEHORN"/>
    <s v="K.10026.01.01.02"/>
    <s v="THERMAL PLANT WORK-WHH"/>
    <x v="0"/>
    <n v="5019"/>
    <s v="Michael G Shores"/>
    <s v="CA"/>
    <s v="REL  SETC  //  OPER"/>
    <x v="0"/>
    <x v="0"/>
    <s v="2CORP70000"/>
    <x v="6"/>
    <s v="3CORP79300"/>
    <x v="65"/>
    <s v="1DRIV13000"/>
    <x v="10"/>
    <s v="2DRIV13000"/>
    <x v="12"/>
    <n v="160974.48000000001"/>
    <n v="44144"/>
    <n v="44024.1"/>
    <n v="-120"/>
    <n v="44264"/>
    <n v="73700.040000000008"/>
    <n v="250000"/>
    <n v="-176299.96"/>
    <n v="151416.79999999999"/>
    <n v="0"/>
    <n v="151416.79999999999"/>
    <n v="30152.639999999999"/>
    <n v="0"/>
    <n v="30152.639999999999"/>
    <n v="30828"/>
    <n v="0"/>
    <n v="30828"/>
    <n v="0"/>
    <n v="80361.48000000001"/>
    <n v="0"/>
    <n v="0"/>
    <s v="N"/>
    <n v="0"/>
    <n v="0"/>
    <n v="0"/>
    <n v="0"/>
    <n v="0"/>
    <n v="0"/>
  </r>
  <r>
    <s v="K"/>
    <x v="3"/>
    <s v="K.10027"/>
    <s v="CAP-WHITEHORN PROJECTS"/>
    <s v="K.10027.01"/>
    <s v="WHITEHORN PROJECTS"/>
    <s v="K.10027.01.01"/>
    <s v="WHITEHORN"/>
    <s v="K.10027.01.01.01"/>
    <s v="REPLACE ELECTRIC MECHANICAL RELAYS-WHH"/>
    <x v="0"/>
    <n v="5019"/>
    <s v="Michael G Shores"/>
    <s v="CA"/>
    <s v="REL  SETC  //  EXEC"/>
    <x v="0"/>
    <x v="0"/>
    <s v="2CORP70000"/>
    <x v="6"/>
    <s v="3CORP79300"/>
    <x v="65"/>
    <s v="1DRIV13000"/>
    <x v="10"/>
    <s v="2DRIV13000"/>
    <x v="12"/>
    <n v="0"/>
    <n v="0"/>
    <n v="1322.34"/>
    <n v="1336.97"/>
    <n v="-1336.97"/>
    <n v="0"/>
    <n v="0"/>
    <n v="0"/>
    <n v="0"/>
    <n v="0"/>
    <n v="0"/>
    <n v="0"/>
    <n v="0"/>
    <n v="0"/>
    <n v="0"/>
    <n v="0"/>
    <n v="0"/>
    <n v="0"/>
    <n v="-1336.97"/>
    <n v="0"/>
    <n v="0"/>
    <s v="N"/>
    <n v="0"/>
    <n v="0"/>
    <n v="0"/>
    <n v="0"/>
    <n v="0"/>
    <n v="0"/>
  </r>
  <r>
    <s v="K"/>
    <x v="3"/>
    <s v="K.10028"/>
    <s v="CAP-WILD HORSE OPERATIONAL"/>
    <s v="K.10028.01"/>
    <s v="WILD HORSE OPERATIONAL"/>
    <s v="K.10028.01.01"/>
    <s v="WILD HORSE"/>
    <s v="K.10028.01.01.01"/>
    <s v="SMALL TOOLS-WLD"/>
    <x v="0"/>
    <n v="5327"/>
    <s v="Scott C Lichtenberg"/>
    <s v="CA"/>
    <s v="REL  SETC  //  OPER"/>
    <x v="0"/>
    <x v="0"/>
    <s v="2CORP70000"/>
    <x v="6"/>
    <s v="3CORP79500"/>
    <x v="18"/>
    <s v="1DRIV13000"/>
    <x v="10"/>
    <s v="2DRIV13000"/>
    <x v="12"/>
    <n v="75000"/>
    <n v="10500"/>
    <n v="10500"/>
    <n v="6300"/>
    <n v="4200"/>
    <n v="198948"/>
    <n v="95200"/>
    <n v="103748"/>
    <n v="170000"/>
    <n v="170000"/>
    <n v="0"/>
    <n v="317200"/>
    <n v="250000"/>
    <n v="67200"/>
    <n v="0"/>
    <n v="3518"/>
    <n v="-3518"/>
    <n v="3518"/>
    <n v="171630"/>
    <n v="0"/>
    <n v="0"/>
    <s v="N"/>
    <n v="6482"/>
    <n v="0"/>
    <n v="0"/>
    <n v="0"/>
    <n v="3518"/>
    <n v="-6482"/>
  </r>
  <r>
    <s v="K"/>
    <x v="3"/>
    <s v="K.10028"/>
    <s v="CAP-WILD HORSE OPERATIONAL"/>
    <s v="K.10028.01"/>
    <s v="WILD HORSE OPERATIONAL"/>
    <s v="K.10028.01.01"/>
    <s v="WILD HORSE"/>
    <s v="K.10028.01.01.02"/>
    <s v="WILD HORSE SUBSTATION MISC CAPITAL-WLD"/>
    <x v="0"/>
    <n v="5327"/>
    <s v="Scott C Lichtenberg"/>
    <s v="CA"/>
    <s v="REL  SETC  //  OPER"/>
    <x v="0"/>
    <x v="0"/>
    <s v="2CORP70000"/>
    <x v="6"/>
    <s v="3CORP79500"/>
    <x v="18"/>
    <s v="1DRIV13000"/>
    <x v="10"/>
    <s v="2DRIV13000"/>
    <x v="12"/>
    <n v="0"/>
    <n v="0"/>
    <n v="0"/>
    <n v="0"/>
    <n v="0"/>
    <n v="0"/>
    <n v="0"/>
    <n v="0"/>
    <n v="0"/>
    <n v="0"/>
    <n v="0"/>
    <n v="0"/>
    <n v="0"/>
    <n v="0"/>
    <n v="0"/>
    <n v="0"/>
    <n v="0"/>
    <n v="0"/>
    <n v="0"/>
    <n v="0"/>
    <n v="0"/>
    <s v="N"/>
    <n v="0"/>
    <n v="0"/>
    <n v="0"/>
    <n v="0"/>
    <n v="0"/>
    <n v="0"/>
  </r>
  <r>
    <s v="K"/>
    <x v="3"/>
    <s v="K.10028"/>
    <s v="CAP-WILD HORSE OPERATIONAL"/>
    <s v="K.10028.01"/>
    <s v="WILD HORSE OPERATIONAL"/>
    <s v="K.10028.01.01"/>
    <s v="WILD HORSE"/>
    <s v="K.10028.01.01.03"/>
    <s v="WIND PLANT WORK-WLD"/>
    <x v="0"/>
    <n v="5327"/>
    <s v="Scott C Lichtenberg"/>
    <s v="CA"/>
    <s v="REL  SETC  //  OPER"/>
    <x v="0"/>
    <x v="0"/>
    <s v="2CORP70000"/>
    <x v="6"/>
    <s v="3CORP79500"/>
    <x v="18"/>
    <s v="1DRIV13000"/>
    <x v="10"/>
    <s v="2DRIV13000"/>
    <x v="12"/>
    <n v="0"/>
    <n v="-945"/>
    <n v="95445"/>
    <n v="0"/>
    <n v="-945"/>
    <n v="0"/>
    <n v="0"/>
    <n v="0"/>
    <n v="0"/>
    <n v="0"/>
    <n v="0"/>
    <n v="0"/>
    <n v="0"/>
    <n v="0"/>
    <n v="0"/>
    <n v="0"/>
    <n v="0"/>
    <n v="0"/>
    <n v="-945"/>
    <n v="0"/>
    <n v="0"/>
    <s v="N"/>
    <n v="0"/>
    <n v="0"/>
    <n v="0"/>
    <n v="0"/>
    <n v="0"/>
    <n v="0"/>
  </r>
  <r>
    <s v="K"/>
    <x v="3"/>
    <s v="K.10028"/>
    <s v="CAP-WILD HORSE OPERATIONAL"/>
    <s v="K.10028.01"/>
    <s v="WILD HORSE OPERATIONAL"/>
    <s v="K.10028.01.01"/>
    <s v="WILD HORSE"/>
    <s v="K.10028.01.01.04"/>
    <s v="Ongoing UOP Replacements-WLD"/>
    <x v="0"/>
    <n v="5327"/>
    <s v="Scott C Lichtenberg"/>
    <s v="CA"/>
    <s v="REL  SETC  //  INIT"/>
    <x v="0"/>
    <x v="0"/>
    <s v="2CORP70000"/>
    <x v="6"/>
    <s v="3CORP79500"/>
    <x v="18"/>
    <s v="1DRIV13000"/>
    <x v="10"/>
    <s v="2DRIV13000"/>
    <x v="12"/>
    <n v="4115362"/>
    <n v="4115361"/>
    <n v="3923459.21"/>
    <n v="3402433.77"/>
    <n v="712927.23"/>
    <n v="4115362"/>
    <n v="3518627"/>
    <n v="596735"/>
    <n v="4115362"/>
    <n v="3518627"/>
    <n v="596735"/>
    <n v="4115362"/>
    <n v="3518627"/>
    <n v="596735"/>
    <n v="4115362"/>
    <n v="3518627"/>
    <n v="596735"/>
    <n v="3518627"/>
    <n v="3099867.23"/>
    <n v="0"/>
    <n v="0"/>
    <s v="N"/>
    <n v="-783127"/>
    <n v="-15148"/>
    <n v="205352"/>
    <n v="205352"/>
    <n v="425852"/>
    <n v="783127"/>
  </r>
  <r>
    <s v="K"/>
    <x v="3"/>
    <s v="K.10029"/>
    <s v="CAP-Ferndale Projects"/>
    <s v="K.10029.01"/>
    <s v="Ferndale Projects"/>
    <s v="K.10029.01.01"/>
    <s v="Ferndale"/>
    <s v="K.10029.01.01.01"/>
    <s v="UPS&amp;Battery Charger Replacement-FERN"/>
    <x v="0"/>
    <n v="5012"/>
    <s v="Charles L Morton"/>
    <s v="CA"/>
    <s v="REL  SETC  //  INIT"/>
    <x v="0"/>
    <x v="0"/>
    <s v="2CORP70000"/>
    <x v="6"/>
    <s v="3CORP74500"/>
    <x v="50"/>
    <s v="1DRIV13000"/>
    <x v="10"/>
    <s v="2DRIV13000"/>
    <x v="12"/>
    <n v="0"/>
    <n v="0"/>
    <n v="0"/>
    <n v="0"/>
    <n v="0"/>
    <n v="0"/>
    <n v="0"/>
    <n v="0"/>
    <n v="0"/>
    <n v="0"/>
    <n v="0"/>
    <n v="0"/>
    <n v="0"/>
    <n v="0"/>
    <n v="0"/>
    <n v="0"/>
    <n v="0"/>
    <n v="0"/>
    <n v="0"/>
    <n v="0"/>
    <n v="0"/>
    <s v="N"/>
    <n v="0"/>
    <n v="0"/>
    <n v="0"/>
    <n v="0"/>
    <n v="0"/>
    <n v="0"/>
  </r>
  <r>
    <s v="K"/>
    <x v="3"/>
    <s v="K.10030"/>
    <s v="CAP-Encogen Projects"/>
    <s v="K.10030.01"/>
    <s v="Encogen Projects"/>
    <s v="K.10030.01.01"/>
    <s v="Encogen"/>
    <s v="K.10030.01.01.01"/>
    <s v="Battery Bank Replacement-ENC"/>
    <x v="0"/>
    <n v="5017"/>
    <s v="Nathan A Garretson"/>
    <s v="CA"/>
    <s v="REL  SETC  //  INIT"/>
    <x v="0"/>
    <x v="0"/>
    <s v="2CORP70000"/>
    <x v="6"/>
    <s v="3CORP74000"/>
    <x v="49"/>
    <s v="1DRIV13000"/>
    <x v="10"/>
    <s v="2DRIV13000"/>
    <x v="12"/>
    <n v="0"/>
    <n v="0"/>
    <n v="0"/>
    <n v="0"/>
    <n v="0"/>
    <n v="0"/>
    <n v="0"/>
    <n v="0"/>
    <n v="0"/>
    <n v="0"/>
    <n v="0"/>
    <n v="0"/>
    <n v="0"/>
    <n v="0"/>
    <n v="0"/>
    <n v="0"/>
    <n v="0"/>
    <n v="0"/>
    <n v="0"/>
    <n v="0"/>
    <n v="0"/>
    <s v="N"/>
    <n v="0"/>
    <n v="0"/>
    <n v="0"/>
    <n v="0"/>
    <n v="0"/>
    <n v="0"/>
  </r>
  <r>
    <s v="K"/>
    <x v="3"/>
    <s v="K.10030"/>
    <s v="CAP-Encogen Projects"/>
    <s v="K.10030.01"/>
    <s v="Encogen Projects"/>
    <s v="K.10030.01.01"/>
    <s v="Encogen"/>
    <s v="K.10030.01.01.02"/>
    <s v="Water Treatment Silica Monitor-ENC"/>
    <x v="0"/>
    <n v="5017"/>
    <s v="Nathan A Garretson"/>
    <s v="CA"/>
    <s v="REL  SETC  //  INIT"/>
    <x v="0"/>
    <x v="0"/>
    <s v="2CORP70000"/>
    <x v="6"/>
    <s v="3CORP74000"/>
    <x v="49"/>
    <s v="1DRIV13000"/>
    <x v="10"/>
    <s v="2DRIV13000"/>
    <x v="12"/>
    <n v="0"/>
    <n v="0"/>
    <n v="0"/>
    <n v="0"/>
    <n v="0"/>
    <n v="0"/>
    <n v="0"/>
    <n v="0"/>
    <n v="0"/>
    <n v="0"/>
    <n v="0"/>
    <n v="0"/>
    <n v="0"/>
    <n v="0"/>
    <n v="0"/>
    <n v="0"/>
    <n v="0"/>
    <n v="0"/>
    <n v="0"/>
    <n v="0"/>
    <n v="0"/>
    <s v="N"/>
    <n v="0"/>
    <n v="0"/>
    <n v="0"/>
    <n v="0"/>
    <n v="0"/>
    <n v="0"/>
  </r>
  <r>
    <s v="K"/>
    <x v="3"/>
    <s v="K.10030"/>
    <s v="CAP-Encogen Projects"/>
    <s v="K.10030.01"/>
    <s v="Encogen Projects"/>
    <s v="K.10030.01.01"/>
    <s v="Encogen"/>
    <s v="K.10030.01.01.03"/>
    <s v="Boiler Feed Pump Replacement-ENC"/>
    <x v="0"/>
    <n v="5017"/>
    <s v="Nathan A Garretson"/>
    <s v="CA"/>
    <s v="REL  SETC  //  INIT"/>
    <x v="0"/>
    <x v="0"/>
    <s v="2CORP70000"/>
    <x v="6"/>
    <s v="3CORP74000"/>
    <x v="49"/>
    <s v="1DRIV13000"/>
    <x v="10"/>
    <s v="2DRIV13000"/>
    <x v="12"/>
    <n v="0"/>
    <n v="356152"/>
    <n v="407772.99"/>
    <n v="370288.45199999999"/>
    <n v="-14136.45199999999"/>
    <n v="0"/>
    <n v="0"/>
    <n v="0"/>
    <n v="0"/>
    <n v="0"/>
    <n v="0"/>
    <n v="0"/>
    <n v="0"/>
    <n v="0"/>
    <n v="0"/>
    <n v="0"/>
    <n v="0"/>
    <n v="0"/>
    <n v="-14136.45199999999"/>
    <n v="0"/>
    <n v="0"/>
    <s v="N"/>
    <n v="0"/>
    <n v="0"/>
    <n v="0"/>
    <n v="0"/>
    <n v="0"/>
    <n v="0"/>
  </r>
  <r>
    <s v="K"/>
    <x v="3"/>
    <s v="K.10030"/>
    <s v="CAP-Encogen Projects"/>
    <s v="K.10030.01"/>
    <s v="Encogen Projects"/>
    <s v="K.10030.01.01"/>
    <s v="Encogen"/>
    <s v="K.10030.01.01.04"/>
    <s v="HRSG 1 Replacement-ENC"/>
    <x v="0"/>
    <n v="5017"/>
    <s v="Nathan A Garretson"/>
    <s v="CA"/>
    <s v="REL  SETC  //  INIT"/>
    <x v="0"/>
    <x v="0"/>
    <s v="2CORP70000"/>
    <x v="6"/>
    <s v="3CORP74000"/>
    <x v="49"/>
    <s v="1DRIV13000"/>
    <x v="10"/>
    <s v="2DRIV13000"/>
    <x v="12"/>
    <n v="0"/>
    <n v="0"/>
    <n v="167.67"/>
    <n v="170.86"/>
    <n v="-170.86"/>
    <n v="0"/>
    <n v="0"/>
    <n v="0"/>
    <n v="0"/>
    <n v="0"/>
    <n v="0"/>
    <n v="0"/>
    <n v="0"/>
    <n v="0"/>
    <n v="0"/>
    <n v="0"/>
    <n v="0"/>
    <n v="0"/>
    <n v="-170.86"/>
    <n v="0"/>
    <n v="0"/>
    <s v="N"/>
    <n v="0"/>
    <n v="0"/>
    <n v="0"/>
    <n v="0"/>
    <n v="0"/>
    <n v="0"/>
  </r>
  <r>
    <s v="K"/>
    <x v="3"/>
    <s v="K.10032"/>
    <s v="CAP-WILD HORSE PROJECTS"/>
    <s v="K.10032.01"/>
    <s v="WILD HORSE PROJECTS"/>
    <s v="K.10032.01.01"/>
    <s v="ENERGY STORAGE DEMONSTRATION PROJECT"/>
    <s v="K.10032.01.01.01"/>
    <s v="WLD BATTERY PROJECT"/>
    <x v="0"/>
    <n v="5327"/>
    <s v="Scott C Lichtenberg"/>
    <s v="CA"/>
    <s v="REL  SETC  //  INIT"/>
    <x v="0"/>
    <x v="0"/>
    <s v="2CORP70000"/>
    <x v="6"/>
    <s v="3CORP79500"/>
    <x v="18"/>
    <s v="1DRIV13000"/>
    <x v="10"/>
    <s v="2DRIV13000"/>
    <x v="12"/>
    <n v="0"/>
    <n v="0"/>
    <n v="553958.71"/>
    <n v="550810.16819999996"/>
    <n v="-550810.16819999996"/>
    <n v="0"/>
    <n v="0"/>
    <n v="0"/>
    <n v="0"/>
    <n v="0"/>
    <n v="0"/>
    <n v="0"/>
    <n v="0"/>
    <n v="0"/>
    <n v="0"/>
    <n v="0"/>
    <n v="0"/>
    <n v="0"/>
    <n v="-550810.16819999996"/>
    <n v="0"/>
    <n v="0"/>
    <s v="N"/>
    <n v="0"/>
    <n v="0"/>
    <n v="0"/>
    <n v="0"/>
    <n v="0"/>
    <n v="0"/>
  </r>
  <r>
    <s v="K"/>
    <x v="3"/>
    <s v="K.99999"/>
    <s v="NONCAP PDEF - ENOPS"/>
    <s v="K.99999.02"/>
    <s v="DF - ENERGY OPERATIONS"/>
    <s v="K.99999.02.03"/>
    <s v="DF - TACOMA LNG FACILITY"/>
    <s v="K.99999.02.03.01"/>
    <s v="LNG Plant OM - PE LNG"/>
    <x v="0"/>
    <n v="5315"/>
    <s v="Roger Garratt"/>
    <s v="DF"/>
    <s v="REL  SETC  //  INIT"/>
    <x v="2"/>
    <x v="1"/>
    <s v="2CORP50000"/>
    <x v="5"/>
    <s v="3CORP57000"/>
    <x v="64"/>
    <s v="1DRIV14000"/>
    <x v="15"/>
    <s v="2DRIV14000"/>
    <x v="30"/>
    <n v="0"/>
    <n v="0"/>
    <n v="0"/>
    <n v="0"/>
    <n v="0"/>
    <n v="0"/>
    <n v="0"/>
    <n v="0"/>
    <n v="0"/>
    <n v="0"/>
    <n v="0"/>
    <n v="0"/>
    <n v="0"/>
    <n v="0"/>
    <n v="0"/>
    <n v="0"/>
    <n v="0"/>
    <n v="0"/>
    <n v="0"/>
    <n v="0"/>
    <n v="0"/>
    <s v="Y"/>
    <n v="0"/>
    <n v="0"/>
    <n v="0"/>
    <n v="0"/>
    <n v="0"/>
    <n v="0"/>
  </r>
  <r>
    <s v="K"/>
    <x v="3"/>
    <s v="K.99999"/>
    <s v="NONCAP PDEF - ENOPS"/>
    <s v="K.99999.02"/>
    <s v="DF - ENERGY OPERATIONS"/>
    <s v="K.99999.02.03"/>
    <s v="DF - TACOMA LNG FACILITY"/>
    <s v="K.99999.02.03.02"/>
    <s v="LNG PLANT-LNG (COMBINED)"/>
    <x v="0"/>
    <n v="5315"/>
    <s v="Roger Garratt"/>
    <s v="DF"/>
    <s v="REL  SETC  //  INIT"/>
    <x v="2"/>
    <x v="1"/>
    <s v="2CORP50000"/>
    <x v="5"/>
    <s v="3CORP57000"/>
    <x v="64"/>
    <s v="1DRIV14000"/>
    <x v="15"/>
    <s v="2DRIV14000"/>
    <x v="30"/>
    <n v="0"/>
    <n v="0"/>
    <n v="0"/>
    <n v="168804.47053799999"/>
    <n v="-168804.47053799999"/>
    <n v="0"/>
    <n v="0"/>
    <n v="0"/>
    <n v="0"/>
    <n v="0"/>
    <n v="0"/>
    <n v="0"/>
    <n v="0"/>
    <n v="0"/>
    <n v="0"/>
    <n v="0"/>
    <n v="0"/>
    <n v="0"/>
    <n v="-168804.47053799999"/>
    <n v="0"/>
    <n v="0"/>
    <s v="Y"/>
    <n v="0"/>
    <n v="0"/>
    <n v="0"/>
    <n v="0"/>
    <n v="0"/>
    <n v="0"/>
  </r>
  <r>
    <s v="K"/>
    <x v="3"/>
    <s v="K.99999"/>
    <s v="NONCAP PDEF - ENOPS"/>
    <s v="K.99999.02"/>
    <s v="DF - ENERGY OPERATIONS"/>
    <s v="K.99999.02.03"/>
    <s v="DF - TACOMA LNG FACILITY"/>
    <s v="K.99999.02.03.03"/>
    <s v="LNG Plant  CAP - PE LNG"/>
    <x v="0"/>
    <n v="5315"/>
    <s v="Roger Garratt"/>
    <s v="DF"/>
    <s v="REL  SETC  //  INIT"/>
    <x v="2"/>
    <x v="1"/>
    <s v="2CORP50000"/>
    <x v="5"/>
    <s v="3CORP57000"/>
    <x v="64"/>
    <s v="1DRIV14000"/>
    <x v="15"/>
    <s v="2DRIV14000"/>
    <x v="30"/>
    <n v="0"/>
    <n v="78284033"/>
    <n v="88710371.670000002"/>
    <n v="87021900"/>
    <n v="-8737867"/>
    <n v="0"/>
    <n v="0"/>
    <n v="0"/>
    <n v="0"/>
    <n v="0"/>
    <n v="0"/>
    <n v="0"/>
    <n v="0"/>
    <n v="0"/>
    <n v="0"/>
    <n v="0"/>
    <n v="0"/>
    <n v="0"/>
    <n v="-8737867"/>
    <n v="0"/>
    <n v="0"/>
    <s v="Y"/>
    <n v="0"/>
    <n v="0"/>
    <n v="0"/>
    <n v="0"/>
    <n v="0"/>
    <n v="0"/>
  </r>
  <r>
    <s v="K"/>
    <x v="3"/>
    <s v="K.99999"/>
    <s v="NONCAP PDEF - ENOPS"/>
    <s v="K.99999.02"/>
    <s v="DF - ENERGY OPERATIONS"/>
    <s v="K.99999.02.17"/>
    <s v="DF - ENERGY OPERATIONS"/>
    <s v="K.99999.02.17.02"/>
    <s v="JP - DEFERRED - CAPITAL IMPROVEMENTS"/>
    <x v="0"/>
    <n v="5040"/>
    <s v="Patrick Haworth"/>
    <s v="DF"/>
    <s v="REL  SETC  //  INIT"/>
    <x v="0"/>
    <x v="0"/>
    <s v="2CORP70000"/>
    <x v="6"/>
    <s v="3CORP79900"/>
    <x v="19"/>
    <s v="1DRIV13000"/>
    <x v="10"/>
    <s v="2DRIV13000"/>
    <x v="12"/>
    <n v="1896001"/>
    <n v="1896001"/>
    <n v="152797.28"/>
    <n v="564404.99"/>
    <n v="1331596.01"/>
    <n v="1444656"/>
    <n v="2007000"/>
    <n v="-562344"/>
    <n v="1508322"/>
    <n v="2016000"/>
    <n v="-507678"/>
    <n v="1442323"/>
    <n v="2012000"/>
    <n v="-569677"/>
    <n v="1469666"/>
    <n v="1836000"/>
    <n v="-366334"/>
    <n v="1773000"/>
    <n v="-674436.99"/>
    <n v="0"/>
    <n v="0"/>
    <s v="N"/>
    <n v="-1773000"/>
    <n v="562344"/>
    <n v="507678"/>
    <n v="569677"/>
    <n v="366334"/>
    <n v="1773000"/>
  </r>
  <r>
    <s v="R"/>
    <x v="0"/>
    <s v="R.10001"/>
    <s v="CAP-3RD PARTY INTERCONNECTIONS"/>
    <s v="R.10001.01"/>
    <s v="CALIGAN CREEK INTERCONNECTION"/>
    <s v="R.10001.01.01"/>
    <s v="CALIGAN CREEK INTERCONNECTION"/>
    <s v="R.10001.01.01.01"/>
    <s v="E-SNO SWITCH INTERCON-CALIGAN CREEK"/>
    <x v="0"/>
    <n v="4022"/>
    <s v="Roque Bamba"/>
    <s v="CA"/>
    <s v="REL  SETC  //  EXEC"/>
    <x v="0"/>
    <x v="0"/>
    <s v="2CORP90000"/>
    <x v="0"/>
    <s v="3CORP90500"/>
    <x v="66"/>
    <s v="1DRIV21000"/>
    <x v="16"/>
    <s v="2DRIV21200"/>
    <x v="31"/>
    <n v="0"/>
    <n v="0"/>
    <n v="281853.7"/>
    <n v="420153.11364000005"/>
    <n v="-420153.11364000005"/>
    <n v="0"/>
    <n v="0"/>
    <n v="0"/>
    <n v="0"/>
    <n v="0"/>
    <n v="0"/>
    <n v="0"/>
    <n v="0"/>
    <n v="0"/>
    <n v="0"/>
    <n v="0"/>
    <n v="0"/>
    <n v="0"/>
    <n v="-420153.11364000005"/>
    <s v="Bamba"/>
    <s v=" "/>
    <s v="N"/>
    <n v="0"/>
    <n v="0"/>
    <n v="0"/>
    <n v="0"/>
    <n v="0"/>
    <n v="0"/>
  </r>
  <r>
    <s v="R"/>
    <x v="0"/>
    <s v="R.10001"/>
    <s v="CAP-3RD PARTY INTERCONNECTIONS"/>
    <s v="R.10001.02"/>
    <s v="HANCOCK INTERCONNECTION"/>
    <s v="R.10001.02.01"/>
    <s v="HANCOCK INTERCONNECTION"/>
    <s v="R.10001.02.01.01"/>
    <s v="E-SNOQUALMIE SWITCH INTERCON-HANCOCK"/>
    <x v="0"/>
    <n v="4022"/>
    <s v="Roque Bamba"/>
    <s v="CA"/>
    <s v="REL  SETC  //  EXEC"/>
    <x v="0"/>
    <x v="0"/>
    <s v="2CORP90000"/>
    <x v="0"/>
    <s v="3CORP90500"/>
    <x v="66"/>
    <s v="1DRIV21000"/>
    <x v="16"/>
    <s v="2DRIV21200"/>
    <x v="31"/>
    <n v="250000"/>
    <n v="250000"/>
    <n v="335120.59999999998"/>
    <n v="170807.18287959998"/>
    <n v="79192.817120400025"/>
    <n v="0"/>
    <n v="0"/>
    <n v="0"/>
    <n v="0"/>
    <n v="0"/>
    <n v="0"/>
    <n v="0"/>
    <n v="0"/>
    <n v="0"/>
    <n v="0"/>
    <n v="0"/>
    <n v="0"/>
    <n v="0"/>
    <n v="79192.817120400025"/>
    <s v="Bamba"/>
    <s v=" "/>
    <s v="N"/>
    <n v="0"/>
    <n v="0"/>
    <n v="0"/>
    <n v="0"/>
    <n v="0"/>
    <n v="0"/>
  </r>
  <r>
    <s v="R"/>
    <x v="0"/>
    <s v="R.10001"/>
    <s v="CAP-3RD PARTY INTERCONNECTIONS"/>
    <s v="R.10001.03"/>
    <s v="KITSAP BIOGAS INTERCONNECTION"/>
    <s v="R.10001.03.01"/>
    <s v="KITSAP BIOGAS INTERCONNECTION"/>
    <s v="R.10001.03.01.01"/>
    <s v="E-KITSAP BIOGAS INTERCONNECTION"/>
    <x v="0"/>
    <n v="4022"/>
    <s v="Roque Bamba"/>
    <s v="CA"/>
    <s v="REL  SETC  //  EXEC"/>
    <x v="0"/>
    <x v="0"/>
    <s v="2CORP90000"/>
    <x v="0"/>
    <s v="3CORP96000"/>
    <x v="67"/>
    <s v="1DRIV11000"/>
    <x v="0"/>
    <s v="2DRIV11600"/>
    <x v="32"/>
    <n v="0"/>
    <n v="0"/>
    <n v="0"/>
    <n v="20.22"/>
    <n v="-20.22"/>
    <n v="331095.60976642027"/>
    <n v="331095.60976642027"/>
    <n v="0"/>
    <n v="602167.59142123058"/>
    <n v="602167.59142123058"/>
    <n v="0"/>
    <n v="194197"/>
    <n v="194197"/>
    <n v="0"/>
    <n v="0"/>
    <n v="0"/>
    <n v="0"/>
    <n v="0"/>
    <n v="-20.22"/>
    <s v="Bamba"/>
    <s v=" "/>
    <s v="N"/>
    <n v="0"/>
    <n v="0"/>
    <n v="0"/>
    <n v="0"/>
    <n v="0"/>
    <n v="0"/>
  </r>
  <r>
    <s v="R"/>
    <x v="0"/>
    <s v="R.10002"/>
    <s v="CAP-BONNEY LAKE GAS CAPACITY"/>
    <s v="R.10002.01"/>
    <s v="BONNEY LAKE HP REINFORCEMENT"/>
    <s v="R.10002.01.01"/>
    <s v="BONNEY LAKE HP REINFORCEMENT"/>
    <s v="R.10002.01.01.01"/>
    <s v="G-BONNEY LAKE HP REINF SEGM 1-BULK DIST"/>
    <x v="0"/>
    <n v="4022"/>
    <s v="Roque Bamba"/>
    <s v="CA"/>
    <s v="REL  SETC  //  EXEC"/>
    <x v="2"/>
    <x v="1"/>
    <s v="2CORP20000"/>
    <x v="11"/>
    <s v="3CORP21500"/>
    <x v="68"/>
    <s v="1DRIV12000"/>
    <x v="17"/>
    <s v="2DRIV12500"/>
    <x v="33"/>
    <n v="6000000"/>
    <n v="6000000"/>
    <n v="6049713.0199999996"/>
    <n v="6303157.810250001"/>
    <n v="-303157.81025000103"/>
    <n v="0"/>
    <n v="500000"/>
    <n v="-500000"/>
    <n v="0"/>
    <n v="0"/>
    <n v="0"/>
    <n v="53019.213174748395"/>
    <n v="0"/>
    <n v="53019.213174748395"/>
    <n v="5968886.5896980464"/>
    <n v="0"/>
    <n v="5968886.5896980464"/>
    <n v="0"/>
    <n v="5218747.9926227937"/>
    <s v="Bamba"/>
    <s v="Phase 2 dollars moved to separate item "/>
    <s v="N"/>
    <n v="0"/>
    <n v="0"/>
    <n v="0"/>
    <n v="0"/>
    <n v="0"/>
    <n v="0"/>
  </r>
  <r>
    <s v="R"/>
    <x v="0"/>
    <s v="R.10003"/>
    <s v="CAP-CHELAN ELECTRIC RELIABILITY"/>
    <s v="R.10003.01"/>
    <s v="LAKE TRADITION 230 KV"/>
    <s v="R.10003.01.01"/>
    <s v="LAKE TRADITION 230 KV"/>
    <s v="R.10003.01.01.01"/>
    <s v="E-Lake Tradition 230kV Development"/>
    <x v="0"/>
    <n v="4022"/>
    <s v="Roque Bamba"/>
    <s v="CA"/>
    <s v="REL  SETC  //  PLNG"/>
    <x v="2"/>
    <x v="1"/>
    <s v="2CORP15000"/>
    <x v="12"/>
    <s v="3CORP16000"/>
    <x v="69"/>
    <s v="1DRIV11000"/>
    <x v="0"/>
    <s v="2DRIV11500"/>
    <x v="34"/>
    <n v="0"/>
    <n v="0"/>
    <n v="0"/>
    <n v="0"/>
    <n v="0"/>
    <n v="0"/>
    <n v="0"/>
    <n v="0"/>
    <n v="0"/>
    <n v="0"/>
    <n v="0"/>
    <n v="0"/>
    <n v="0"/>
    <n v="0"/>
    <n v="0"/>
    <n v="0"/>
    <n v="0"/>
    <n v="0"/>
    <n v="0"/>
    <s v="Nedrud"/>
    <s v=" "/>
    <s v="N"/>
    <n v="0"/>
    <n v="0"/>
    <n v="0"/>
    <n v="0"/>
    <n v="0"/>
    <n v="0"/>
  </r>
  <r>
    <s v="R"/>
    <x v="0"/>
    <s v="R.10003"/>
    <s v="CAP-CHELAN ELECTRIC RELIABILITY"/>
    <s v="R.10003.01"/>
    <s v="LAKE TRADITION 230 KV"/>
    <s v="R.10003.01.01"/>
    <s v="LAKE TRADITION 230 KV"/>
    <s v="R.10003.01.01.02"/>
    <s v="E-Lake Tradition 230kV-SAHALEE-NOV Updat"/>
    <x v="0"/>
    <n v="4022"/>
    <s v="Roque Bamba"/>
    <s v="CA"/>
    <s v="REL  SETC  //  INIT"/>
    <x v="2"/>
    <x v="1"/>
    <s v="2CORP15000"/>
    <x v="12"/>
    <s v="3CORP16000"/>
    <x v="69"/>
    <s v="1DRIV11000"/>
    <x v="0"/>
    <s v="2DRIV11500"/>
    <x v="34"/>
    <n v="0"/>
    <n v="0"/>
    <n v="0"/>
    <n v="0"/>
    <n v="0"/>
    <n v="0"/>
    <n v="0"/>
    <n v="0"/>
    <n v="0"/>
    <n v="0"/>
    <n v="0"/>
    <n v="0"/>
    <n v="0"/>
    <n v="0"/>
    <n v="0"/>
    <n v="0"/>
    <n v="0"/>
    <n v="0"/>
    <n v="0"/>
    <s v="Nedrud"/>
    <s v=" "/>
    <s v="N"/>
    <n v="0"/>
    <n v="0"/>
    <n v="0"/>
    <n v="0"/>
    <n v="0"/>
    <n v="0"/>
  </r>
  <r>
    <s v="R"/>
    <x v="0"/>
    <s v="R.10004"/>
    <s v="CAP-COMMON RELOCATIONS"/>
    <s v="R.10004.01"/>
    <s v="FRANCHISE ACQUISITION"/>
    <s v="R.10004.01.01"/>
    <s v="FRANCHISE ACQUISITION"/>
    <s v="R.10004.01.01.01"/>
    <s v="C-FRANCHISES"/>
    <x v="0"/>
    <n v="4215"/>
    <s v="Andrew G Markos"/>
    <s v="CA"/>
    <s v="REL  SETC  //  OPER"/>
    <x v="0"/>
    <x v="0"/>
    <s v="2CORP90000"/>
    <x v="0"/>
    <s v="3CORP95000"/>
    <x v="70"/>
    <s v="1DRIV23000"/>
    <x v="18"/>
    <s v="2DRIV23100"/>
    <x v="35"/>
    <n v="300000"/>
    <n v="102000"/>
    <n v="120523.39"/>
    <n v="141448.65539999999"/>
    <n v="-39448.655399999989"/>
    <n v="309000"/>
    <n v="309000"/>
    <n v="0"/>
    <n v="318299.99999999994"/>
    <n v="318299.99999999994"/>
    <n v="0"/>
    <n v="327899.99999999994"/>
    <n v="327899.99999999994"/>
    <n v="0"/>
    <n v="337800"/>
    <n v="337800"/>
    <n v="0"/>
    <n v="347934"/>
    <n v="-39448.655399999989"/>
    <s v="Markos"/>
    <s v=" "/>
    <s v="N"/>
    <n v="0"/>
    <n v="0"/>
    <n v="0"/>
    <n v="0"/>
    <n v="0"/>
    <n v="0"/>
  </r>
  <r>
    <s v="R"/>
    <x v="0"/>
    <s v="R.10005"/>
    <s v="CAP-EASTSIDE ELECTRIC RELIABILITY"/>
    <s v="R.10005.01"/>
    <s v="ENERGIZE EASTSIDE 230KV"/>
    <s v="R.10005.01.01"/>
    <s v="ENERGIZE EASTSIDE 230KV"/>
    <s v="R.10005.01.01.01"/>
    <s v="E-EASTSIDE 230KV SUBS-RICHARDS CREEK"/>
    <x v="0"/>
    <n v="4022"/>
    <s v="Roque Bamba"/>
    <s v="CA"/>
    <s v="REL  SETC  //  PLNG"/>
    <x v="2"/>
    <x v="1"/>
    <s v="2CORP20000"/>
    <x v="11"/>
    <s v="3CORP23000"/>
    <x v="71"/>
    <s v="1DRIV11000"/>
    <x v="0"/>
    <s v="2DRIV11200"/>
    <x v="36"/>
    <n v="0"/>
    <n v="1135508"/>
    <n v="984933.33"/>
    <n v="1085198.5588448001"/>
    <n v="50309.441155199893"/>
    <n v="0"/>
    <n v="0"/>
    <n v="0"/>
    <n v="0"/>
    <n v="0"/>
    <n v="0"/>
    <n v="0"/>
    <n v="0"/>
    <n v="0"/>
    <n v="0"/>
    <n v="0"/>
    <n v="0"/>
    <n v="0"/>
    <n v="50309.441155199893"/>
    <s v="Bamba"/>
    <s v=" "/>
    <s v="Y"/>
    <n v="0"/>
    <n v="0"/>
    <n v="0"/>
    <n v="0"/>
    <n v="0"/>
    <n v="0"/>
  </r>
  <r>
    <s v="R"/>
    <x v="0"/>
    <s v="R.10005"/>
    <s v="CAP-EASTSIDE ELECTRIC RELIABILITY"/>
    <s v="R.10005.01"/>
    <s v="ENERGIZE EASTSIDE 230KV"/>
    <s v="R.10005.01.01"/>
    <s v="ENERGIZE EASTSIDE 230KV"/>
    <s v="R.10005.01.01.02"/>
    <s v="E-EASTSIDE 230KV SUBS-TALBOT HILL"/>
    <x v="0"/>
    <n v="4022"/>
    <s v="Roque Bamba"/>
    <s v="CA"/>
    <s v="REL  SETC  //  PLNG"/>
    <x v="2"/>
    <x v="1"/>
    <s v="2CORP20000"/>
    <x v="11"/>
    <s v="3CORP23000"/>
    <x v="71"/>
    <s v="1DRIV11000"/>
    <x v="0"/>
    <s v="2DRIV11200"/>
    <x v="36"/>
    <n v="29000000"/>
    <n v="14212036"/>
    <n v="10709795.42"/>
    <n v="12816577.4158567"/>
    <n v="1395458.5841432996"/>
    <n v="61566000"/>
    <n v="61566000"/>
    <n v="0"/>
    <n v="65010000"/>
    <n v="65010000"/>
    <n v="0"/>
    <n v="0"/>
    <n v="0"/>
    <n v="0"/>
    <n v="0"/>
    <n v="0"/>
    <n v="0"/>
    <n v="0"/>
    <n v="1395458.5841432996"/>
    <s v="Bamba"/>
    <s v=" "/>
    <s v="Y"/>
    <n v="0"/>
    <n v="0"/>
    <n v="0"/>
    <n v="0"/>
    <n v="0"/>
    <n v="0"/>
  </r>
  <r>
    <s v="R"/>
    <x v="0"/>
    <s v="R.10005"/>
    <s v="CAP-EASTSIDE ELECTRIC RELIABILITY"/>
    <s v="R.10005.01"/>
    <s v="ENERGIZE EASTSIDE 230KV"/>
    <s v="R.10005.01.01"/>
    <s v="ENERGIZE EASTSIDE 230KV"/>
    <s v="R.10005.01.01.04"/>
    <s v="E-EASTSIDE 230KV SUBSTATIONS-ROSE HILL"/>
    <x v="0"/>
    <n v="4022"/>
    <s v="Roque Bamba"/>
    <s v="CA"/>
    <s v="REL  SETC  //  PLNG"/>
    <x v="2"/>
    <x v="1"/>
    <s v="2CORP20000"/>
    <x v="11"/>
    <s v="3CORP23000"/>
    <x v="71"/>
    <s v="1DRIV11000"/>
    <x v="0"/>
    <s v="2DRIV11200"/>
    <x v="36"/>
    <n v="0"/>
    <n v="167500"/>
    <n v="308158.68"/>
    <n v="210717.68544009997"/>
    <n v="-43217.685440099973"/>
    <n v="0"/>
    <n v="0"/>
    <n v="0"/>
    <n v="0"/>
    <n v="0"/>
    <n v="0"/>
    <n v="0"/>
    <n v="0"/>
    <n v="0"/>
    <n v="0"/>
    <n v="0"/>
    <n v="0"/>
    <n v="0"/>
    <n v="-43217.685440099973"/>
    <s v="Bamba"/>
    <s v="Should there be a 2018 number?"/>
    <s v="Y"/>
    <n v="0"/>
    <n v="0"/>
    <n v="0"/>
    <n v="0"/>
    <n v="0"/>
    <n v="0"/>
  </r>
  <r>
    <s v="R"/>
    <x v="0"/>
    <s v="R.10005"/>
    <s v="CAP-EASTSIDE ELECTRIC RELIABILITY"/>
    <s v="R.10005.01"/>
    <s v="ENERGIZE EASTSIDE 230KV"/>
    <s v="R.10005.01.01"/>
    <s v="ENERGIZE EASTSIDE 230KV"/>
    <s v="R.10005.01.01.05"/>
    <s v="E-EASTSIDE 230KV SUBSTATIONS-SAMMAMISH"/>
    <x v="0"/>
    <n v="4022"/>
    <s v="Roque Bamba"/>
    <s v="CA"/>
    <s v="REL  SETC  //  PLNG"/>
    <x v="2"/>
    <x v="1"/>
    <s v="2CORP20000"/>
    <x v="11"/>
    <s v="3CORP23000"/>
    <x v="71"/>
    <s v="1DRIV11000"/>
    <x v="0"/>
    <s v="2DRIV11200"/>
    <x v="36"/>
    <n v="0"/>
    <n v="112565"/>
    <n v="132803.42000000001"/>
    <n v="113526.84357349999"/>
    <n v="-961.84357349999482"/>
    <n v="0"/>
    <n v="0"/>
    <n v="0"/>
    <n v="0"/>
    <n v="0"/>
    <n v="0"/>
    <n v="0"/>
    <n v="0"/>
    <n v="0"/>
    <n v="0"/>
    <n v="0"/>
    <n v="0"/>
    <n v="0"/>
    <n v="-961.84357349999482"/>
    <s v="Bamba"/>
    <s v=" "/>
    <s v="Y"/>
    <n v="0"/>
    <n v="0"/>
    <n v="0"/>
    <n v="0"/>
    <n v="0"/>
    <n v="0"/>
  </r>
  <r>
    <s v="R"/>
    <x v="0"/>
    <s v="R.10005"/>
    <s v="CAP-EASTSIDE ELECTRIC RELIABILITY"/>
    <s v="R.10005.01"/>
    <s v="ENERGIZE EASTSIDE 230KV"/>
    <s v="R.10005.01.01"/>
    <s v="ENERGIZE EASTSIDE 230KV"/>
    <s v="R.10005.01.01.06"/>
    <s v="E-EASTSIDE 230KV SUBSTATIONS-SOMERSET"/>
    <x v="0"/>
    <n v="4022"/>
    <s v="Roque Bamba"/>
    <s v="CA"/>
    <s v="REL  SETC  //  PLNG"/>
    <x v="2"/>
    <x v="1"/>
    <s v="2CORP20000"/>
    <x v="11"/>
    <s v="3CORP23000"/>
    <x v="71"/>
    <s v="1DRIV11000"/>
    <x v="0"/>
    <s v="2DRIV11200"/>
    <x v="36"/>
    <n v="0"/>
    <n v="181544"/>
    <n v="289234.59000000003"/>
    <n v="121336.9963001"/>
    <n v="60207.0036999"/>
    <n v="0"/>
    <n v="0"/>
    <n v="0"/>
    <n v="0"/>
    <n v="0"/>
    <n v="0"/>
    <n v="0"/>
    <n v="0"/>
    <n v="0"/>
    <n v="0"/>
    <n v="0"/>
    <n v="0"/>
    <n v="0"/>
    <n v="60207.0036999"/>
    <s v="Bamba"/>
    <s v="CAK moved dollars from 2019 construction to line up with original 2021 plan that show in line 11"/>
    <s v="Y"/>
    <n v="0"/>
    <n v="0"/>
    <n v="0"/>
    <n v="0"/>
    <n v="0"/>
    <n v="0"/>
  </r>
  <r>
    <s v="R"/>
    <x v="0"/>
    <s v="R.10005"/>
    <s v="CAP-EASTSIDE ELECTRIC RELIABILITY"/>
    <s v="R.10005.01"/>
    <s v="ENERGIZE EASTSIDE 230KV"/>
    <s v="R.10005.01.01"/>
    <s v="ENERGIZE EASTSIDE 230KV"/>
    <s v="R.10005.01.01.07"/>
    <s v="E-EASTSIDE 230KV-TLINES"/>
    <x v="0"/>
    <n v="4022"/>
    <s v="Roque Bamba"/>
    <s v="CA"/>
    <s v="REL  SETC  //  PLNG"/>
    <x v="2"/>
    <x v="1"/>
    <s v="2CORP20000"/>
    <x v="11"/>
    <s v="3CORP23000"/>
    <x v="71"/>
    <s v="1DRIV11000"/>
    <x v="0"/>
    <s v="2DRIV11200"/>
    <x v="36"/>
    <n v="0"/>
    <n v="9940406"/>
    <n v="12955691.109999999"/>
    <n v="13574968.4618781"/>
    <n v="-3634562.4618781004"/>
    <n v="0"/>
    <n v="0"/>
    <n v="0"/>
    <n v="0"/>
    <n v="0"/>
    <n v="0"/>
    <n v="0"/>
    <n v="0"/>
    <n v="0"/>
    <n v="0"/>
    <n v="0"/>
    <n v="0"/>
    <n v="0"/>
    <n v="-3634562.4618781004"/>
    <s v="Bamba"/>
    <s v="Construction in 2023 "/>
    <s v="Y"/>
    <n v="0"/>
    <n v="0"/>
    <n v="0"/>
    <n v="0"/>
    <n v="0"/>
    <n v="0"/>
  </r>
  <r>
    <s v="R"/>
    <x v="0"/>
    <s v="R.10005"/>
    <s v="CAP-EASTSIDE ELECTRIC RELIABILITY"/>
    <s v="R.10005.01"/>
    <s v="ENERGIZE EASTSIDE 230KV"/>
    <s v="R.10005.01.01"/>
    <s v="ENERGIZE EASTSIDE 230KV"/>
    <s v="R.10005.01.01.08"/>
    <s v="E-TALBOT HILL-PACCAR RECONDUCTOR"/>
    <x v="0"/>
    <n v="4022"/>
    <s v="Roque Bamba"/>
    <s v="CA"/>
    <s v="REL  SETC  //  PLNG"/>
    <x v="2"/>
    <x v="1"/>
    <s v="2CORP20000"/>
    <x v="11"/>
    <s v="3CORP23000"/>
    <x v="71"/>
    <s v="1DRIV11000"/>
    <x v="0"/>
    <s v="2DRIV11200"/>
    <x v="36"/>
    <n v="0"/>
    <n v="3250441"/>
    <n v="3674793.04"/>
    <n v="1015153.1722599999"/>
    <n v="2235287.8277400001"/>
    <n v="5313000.0000000019"/>
    <n v="5313000.0000000019"/>
    <n v="0"/>
    <n v="0"/>
    <n v="0"/>
    <n v="0"/>
    <n v="0"/>
    <n v="0"/>
    <n v="0"/>
    <n v="0"/>
    <n v="0"/>
    <n v="0"/>
    <n v="0"/>
    <n v="2235287.8277400001"/>
    <s v="Bamba"/>
    <s v="Phase 2 dollars moved to separate item "/>
    <s v="Y"/>
    <n v="0"/>
    <n v="0"/>
    <n v="0"/>
    <n v="0"/>
    <n v="0"/>
    <n v="0"/>
  </r>
  <r>
    <s v="R"/>
    <x v="0"/>
    <s v="R.10005"/>
    <s v="CAP-EASTSIDE ELECTRIC RELIABILITY"/>
    <s v="R.10005.01"/>
    <s v="ENERGIZE EASTSIDE 230KV"/>
    <s v="R.10005.01.01"/>
    <s v="ENERGIZE EASTSIDE 230KV"/>
    <s v="R.10005.01.01.09"/>
    <s v="E-TALBOT SUBSTATION-SUB"/>
    <x v="0"/>
    <n v="4022"/>
    <s v="Roque Bamba"/>
    <s v="CA"/>
    <s v="REL  SETC  //  PLNG"/>
    <x v="2"/>
    <x v="1"/>
    <s v="2CORP20000"/>
    <x v="11"/>
    <s v="3CORP23000"/>
    <x v="71"/>
    <s v="1DRIV11000"/>
    <x v="0"/>
    <s v="2DRIV11200"/>
    <x v="36"/>
    <n v="0"/>
    <n v="0"/>
    <n v="0"/>
    <n v="0"/>
    <n v="0"/>
    <n v="0"/>
    <n v="0"/>
    <n v="0"/>
    <n v="0"/>
    <n v="0"/>
    <n v="0"/>
    <n v="0"/>
    <n v="0"/>
    <n v="0"/>
    <n v="0"/>
    <n v="0"/>
    <n v="0"/>
    <n v="0"/>
    <n v="0"/>
    <s v="Bamba"/>
    <s v=" "/>
    <s v="Y"/>
    <n v="0"/>
    <n v="0"/>
    <n v="0"/>
    <n v="0"/>
    <n v="0"/>
    <n v="0"/>
  </r>
  <r>
    <s v="R"/>
    <x v="0"/>
    <s v="R.10005"/>
    <s v="CAP-EASTSIDE ELECTRIC RELIABILITY"/>
    <s v="R.10005.01"/>
    <s v="ENERGIZE EASTSIDE 230KV"/>
    <s v="R.10005.01.01"/>
    <s v="ENERGIZE EASTSIDE 230KV"/>
    <s v="R.10005.01.01.11"/>
    <s v="OMRC_E-EASTSIDE 230KV SUBS-TALBOT HILL"/>
    <x v="0"/>
    <n v="4022"/>
    <s v="Roque Bamba"/>
    <s v="OR"/>
    <s v="REL  SETC  //  PLNG"/>
    <x v="2"/>
    <x v="1"/>
    <s v="2CORP20000"/>
    <x v="11"/>
    <s v="3CORP23000"/>
    <x v="71"/>
    <s v="1DRIV11000"/>
    <x v="0"/>
    <s v="2DRIV11200"/>
    <x v="36"/>
    <n v="0"/>
    <n v="103389"/>
    <n v="0"/>
    <n v="0"/>
    <n v="103389"/>
    <n v="0"/>
    <n v="0"/>
    <n v="0"/>
    <n v="0"/>
    <n v="0"/>
    <n v="0"/>
    <n v="0"/>
    <n v="0"/>
    <n v="0"/>
    <n v="0"/>
    <n v="0"/>
    <n v="0"/>
    <n v="0"/>
    <n v="103389"/>
    <n v="0"/>
    <s v=" "/>
    <s v="Y"/>
    <n v="0"/>
    <n v="0"/>
    <n v="0"/>
    <n v="0"/>
    <n v="0"/>
    <n v="0"/>
  </r>
  <r>
    <s v="R"/>
    <x v="0"/>
    <s v="R.10005"/>
    <s v="CAP-EASTSIDE ELECTRIC RELIABILITY"/>
    <s v="R.10005.01"/>
    <s v="ENERGIZE EASTSIDE 230KV"/>
    <s v="R.10005.01.01"/>
    <s v="ENERGIZE EASTSIDE 230KV"/>
    <s v="R.10005.01.01.12"/>
    <s v="OMRC_E-Eastside 230KV-Tlines"/>
    <x v="0"/>
    <n v="4022"/>
    <s v="Roque Bamba"/>
    <s v="OR"/>
    <s v="REL  SETC  //  INIT"/>
    <x v="2"/>
    <x v="1"/>
    <s v="2CORP20000"/>
    <x v="11"/>
    <s v="3CORP23000"/>
    <x v="71"/>
    <s v="1DRIV11000"/>
    <x v="0"/>
    <s v="2DRIV11200"/>
    <x v="36"/>
    <n v="0"/>
    <n v="110092"/>
    <n v="0"/>
    <n v="0"/>
    <n v="110092"/>
    <n v="0"/>
    <n v="0"/>
    <n v="0"/>
    <n v="0"/>
    <n v="0"/>
    <n v="0"/>
    <n v="0"/>
    <n v="0"/>
    <n v="0"/>
    <n v="0"/>
    <n v="0"/>
    <n v="0"/>
    <n v="0"/>
    <n v="110092"/>
    <n v="0"/>
    <s v=" Any way to total hold flat to original?"/>
    <s v="Y"/>
    <n v="0"/>
    <n v="0"/>
    <n v="0"/>
    <n v="0"/>
    <n v="0"/>
    <n v="0"/>
  </r>
  <r>
    <s v="R"/>
    <x v="0"/>
    <s v="R.10005"/>
    <s v="CAP-EASTSIDE ELECTRIC RELIABILITY"/>
    <s v="R.10005.01"/>
    <s v="ENERGIZE EASTSIDE 230KV"/>
    <s v="R.10005.01.01"/>
    <s v="ENERGIZE EASTSIDE 230KV"/>
    <s v="R.10005.01.01.13"/>
    <s v="OMRC_E-Talbot Hill-Paccar Reconductor"/>
    <x v="0"/>
    <n v="4022"/>
    <s v="Roque Bamba"/>
    <s v="OR"/>
    <s v="REL  SETC  //  INIT"/>
    <x v="2"/>
    <x v="1"/>
    <s v="2CORP20000"/>
    <x v="11"/>
    <s v="3CORP23000"/>
    <x v="71"/>
    <s v="1DRIV11000"/>
    <x v="0"/>
    <s v="2DRIV11200"/>
    <x v="36"/>
    <n v="0"/>
    <n v="7806"/>
    <n v="0"/>
    <n v="0"/>
    <n v="7806"/>
    <n v="0"/>
    <n v="0"/>
    <n v="0"/>
    <n v="0"/>
    <n v="0"/>
    <n v="0"/>
    <n v="0"/>
    <n v="0"/>
    <n v="0"/>
    <n v="0"/>
    <n v="0"/>
    <n v="0"/>
    <n v="0"/>
    <n v="7806"/>
    <n v="0"/>
    <s v=" "/>
    <s v="Y"/>
    <n v="0"/>
    <n v="0"/>
    <n v="0"/>
    <n v="0"/>
    <n v="0"/>
    <n v="0"/>
  </r>
  <r>
    <s v="R"/>
    <x v="0"/>
    <s v="R.10005"/>
    <s v="CAP-EASTSIDE ELECTRIC RELIABILITY"/>
    <s v="R.10005.01"/>
    <s v="ENERGIZE EASTSIDE 230KV"/>
    <s v="R.10005.01.01"/>
    <s v="ENERGIZE EASTSIDE 230KV"/>
    <s v="R.10005.01.01.14"/>
    <s v="E-Eastside 230KV Substations"/>
    <x v="0"/>
    <n v="4022"/>
    <s v="Roque Bamba"/>
    <s v="CA"/>
    <s v="REL  SETC  //  INIT"/>
    <x v="2"/>
    <x v="1"/>
    <s v="2CORP20000"/>
    <x v="11"/>
    <s v="3CORP23000"/>
    <x v="71"/>
    <s v="1DRIV11000"/>
    <x v="0"/>
    <s v="2DRIV11200"/>
    <x v="36"/>
    <n v="0"/>
    <n v="0"/>
    <n v="5285.91"/>
    <n v="5285.91"/>
    <n v="-5285.91"/>
    <n v="0"/>
    <n v="0"/>
    <n v="0"/>
    <n v="0"/>
    <n v="0"/>
    <n v="0"/>
    <n v="0"/>
    <n v="0"/>
    <n v="0"/>
    <n v="0"/>
    <n v="0"/>
    <n v="0"/>
    <n v="0"/>
    <n v="-5285.91"/>
    <s v="Bamba"/>
    <s v=" "/>
    <s v="Y"/>
    <n v="0"/>
    <n v="0"/>
    <n v="0"/>
    <n v="0"/>
    <n v="0"/>
    <n v="0"/>
  </r>
  <r>
    <s v="R"/>
    <x v="0"/>
    <s v="R.10006"/>
    <s v="CAP-ELECTRIC MONITORING SYSTEM"/>
    <s v="R.10006.01"/>
    <s v="SCADA PROGRAM"/>
    <s v="R.10006.01.01"/>
    <s v="SCADA PROGRAM"/>
    <s v="R.10006.01.01.01"/>
    <s v="E-449 SCADA-TRANS"/>
    <x v="0"/>
    <n v="4022"/>
    <s v="Roque Bamba"/>
    <s v="CA"/>
    <s v="REL  SETC  //  INIT"/>
    <x v="2"/>
    <x v="1"/>
    <s v="2CORP15000"/>
    <x v="12"/>
    <s v="3CORP17000"/>
    <x v="72"/>
    <s v="1DRIV11000"/>
    <x v="0"/>
    <s v="2DRIV11300"/>
    <x v="0"/>
    <n v="0"/>
    <n v="0"/>
    <n v="0"/>
    <n v="0"/>
    <n v="0"/>
    <n v="0"/>
    <n v="0"/>
    <n v="0"/>
    <n v="0"/>
    <n v="0"/>
    <n v="0"/>
    <n v="0"/>
    <n v="0"/>
    <n v="0"/>
    <n v="0"/>
    <n v="0"/>
    <n v="0"/>
    <n v="0"/>
    <n v="0"/>
    <s v="Nedrud"/>
    <s v=" "/>
    <s v="N"/>
    <n v="0"/>
    <n v="0"/>
    <n v="0"/>
    <n v="0"/>
    <n v="0"/>
    <n v="0"/>
  </r>
  <r>
    <s v="R"/>
    <x v="0"/>
    <s v="R.10006"/>
    <s v="CAP-ELECTRIC MONITORING SYSTEM"/>
    <s v="R.10006.01"/>
    <s v="SCADA PROGRAM"/>
    <s v="R.10006.01.01"/>
    <s v="SCADA PROGRAM"/>
    <s v="R.10006.01.01.02"/>
    <s v="E-IP SCADA-TRANS"/>
    <x v="0"/>
    <n v="4022"/>
    <s v="Roque Bamba"/>
    <s v="CA"/>
    <s v="REL  SETC  //  INIT"/>
    <x v="2"/>
    <x v="1"/>
    <s v="2CORP15000"/>
    <x v="12"/>
    <s v="3CORP17000"/>
    <x v="72"/>
    <s v="1DRIV11000"/>
    <x v="0"/>
    <s v="2DRIV11300"/>
    <x v="0"/>
    <n v="0"/>
    <n v="0"/>
    <n v="0"/>
    <n v="-324.37"/>
    <n v="324.37"/>
    <n v="0"/>
    <n v="0"/>
    <n v="0"/>
    <n v="0"/>
    <n v="0"/>
    <n v="0"/>
    <n v="0"/>
    <n v="0"/>
    <n v="0"/>
    <n v="0"/>
    <n v="0"/>
    <n v="0"/>
    <n v="0"/>
    <n v="324.37"/>
    <s v="Nedrud"/>
    <s v=" "/>
    <s v="N"/>
    <n v="0"/>
    <n v="0"/>
    <n v="0"/>
    <n v="0"/>
    <n v="0"/>
    <n v="0"/>
  </r>
  <r>
    <s v="R"/>
    <x v="0"/>
    <s v="R.10006"/>
    <s v="CAP-ELECTRIC MONITORING SYSTEM"/>
    <s v="R.10006.01"/>
    <s v="SCADA PROGRAM"/>
    <s v="R.10006.01.01"/>
    <s v="SCADA PROGRAM"/>
    <s v="R.10006.01.01.03"/>
    <s v="E-SCADA-DIST"/>
    <x v="0"/>
    <n v="4022"/>
    <s v="Roque Bamba"/>
    <s v="CA"/>
    <s v="REL  SETC  //  INIT"/>
    <x v="2"/>
    <x v="1"/>
    <s v="2CORP15000"/>
    <x v="12"/>
    <s v="3CORP17000"/>
    <x v="72"/>
    <s v="1DRIV11000"/>
    <x v="0"/>
    <s v="2DRIV11300"/>
    <x v="0"/>
    <n v="0"/>
    <n v="2030993"/>
    <n v="1849607.74"/>
    <n v="1613374.0074619998"/>
    <n v="417618.99253800022"/>
    <n v="0"/>
    <n v="2389338.0530973459"/>
    <n v="-2389338.0530973459"/>
    <n v="0"/>
    <n v="2461347.256637169"/>
    <n v="-2461347.256637169"/>
    <n v="0"/>
    <n v="2535747.0796460183"/>
    <n v="-2535747.0796460183"/>
    <n v="0"/>
    <n v="2612510.5221238942"/>
    <n v="-2612510.5221238942"/>
    <n v="2813772"/>
    <n v="-9581323.9189664293"/>
    <s v="Nedrud"/>
    <s v="Increase due to recent updates in Eng requirements/Standards regarding smart breakers Fund at same level - do less as a result or is this our test circuits - This will tie to and support our expanded smart grid efforts.  CAK reduced funding to match Dist and T original funding levels (+ inflation for 2022). JVN - Original funding levels do not include additional dollars for Kenmore sub, as this is under review - ok with these levels."/>
    <s v="N"/>
    <n v="0"/>
    <n v="0"/>
    <n v="0"/>
    <n v="0"/>
    <n v="0"/>
    <n v="0"/>
  </r>
  <r>
    <s v="R"/>
    <x v="0"/>
    <s v="R.10006"/>
    <s v="CAP-ELECTRIC MONITORING SYSTEM"/>
    <s v="R.10006.01"/>
    <s v="SCADA PROGRAM"/>
    <s v="R.10006.01.01"/>
    <s v="SCADA PROGRAM"/>
    <s v="R.10006.01.01.04"/>
    <s v="E-SCADA-TRANS"/>
    <x v="0"/>
    <n v="4022"/>
    <s v="Roque Bamba"/>
    <s v="CA"/>
    <s v="REL  SETC  //  INIT"/>
    <x v="2"/>
    <x v="1"/>
    <s v="2CORP15000"/>
    <x v="12"/>
    <s v="3CORP17000"/>
    <x v="72"/>
    <s v="1DRIV11000"/>
    <x v="0"/>
    <s v="2DRIV11300"/>
    <x v="0"/>
    <n v="3320000"/>
    <n v="1289007"/>
    <n v="1501704.96"/>
    <n v="1410375.2894287002"/>
    <n v="-121368.28942870023"/>
    <n v="3389338.0530973459"/>
    <n v="1000000"/>
    <n v="2389338.0530973459"/>
    <n v="3491347.256637169"/>
    <n v="1030000"/>
    <n v="2461347.256637169"/>
    <n v="3596647.0796460183"/>
    <n v="1060900"/>
    <n v="2535747.0796460183"/>
    <n v="3705237.5221238942"/>
    <n v="1092727"/>
    <n v="2612510.5221238942"/>
    <n v="1125508.81"/>
    <n v="9877574.6220757291"/>
    <s v="Nedrud"/>
    <s v="Split dollars between Trans and Dist SCADA buckets "/>
    <s v="N"/>
    <n v="0"/>
    <n v="0"/>
    <n v="0"/>
    <n v="0"/>
    <n v="0"/>
    <n v="0"/>
  </r>
  <r>
    <s v="R"/>
    <x v="0"/>
    <s v="R.10006"/>
    <s v="CAP-ELECTRIC MONITORING SYSTEM"/>
    <s v="R.10006.01"/>
    <s v="SCADA PROGRAM"/>
    <s v="R.10006.01.01"/>
    <s v="SCADA PROGRAM"/>
    <s v="R.10006.01.01.05"/>
    <s v="OMRC_E-SCADA-TRANS"/>
    <x v="0"/>
    <n v="4022"/>
    <s v="Roque Bamba"/>
    <s v="OR"/>
    <s v="REL  SETC  //  INIT"/>
    <x v="2"/>
    <x v="1"/>
    <s v="2CORP15000"/>
    <x v="12"/>
    <s v="3CORP17000"/>
    <x v="72"/>
    <s v="1DRIV11000"/>
    <x v="0"/>
    <s v="2DRIV11300"/>
    <x v="0"/>
    <n v="0"/>
    <n v="0"/>
    <n v="0"/>
    <n v="0"/>
    <n v="0"/>
    <n v="0"/>
    <n v="0"/>
    <n v="0"/>
    <n v="0"/>
    <n v="0"/>
    <n v="0"/>
    <n v="0"/>
    <n v="0"/>
    <n v="0"/>
    <n v="0"/>
    <n v="0"/>
    <n v="0"/>
    <n v="0"/>
    <n v="0"/>
    <n v="0"/>
    <s v=" "/>
    <s v="N"/>
    <n v="0"/>
    <n v="0"/>
    <n v="0"/>
    <n v="0"/>
    <n v="0"/>
    <n v="0"/>
  </r>
  <r>
    <s v="R"/>
    <x v="0"/>
    <s v="R.10006"/>
    <s v="CAP-ELECTRIC MONITORING SYSTEM"/>
    <s v="R.10006.01"/>
    <s v="SCADA PROGRAM"/>
    <s v="R.10006.01.01"/>
    <s v="SCADA PROGRAM"/>
    <s v="R.10006.01.01.06"/>
    <s v="OMRC_E-SCADA-Dist"/>
    <x v="0"/>
    <n v="4022"/>
    <s v="Roque Bamba"/>
    <s v="OR"/>
    <s v="REL  SETC  //  INIT"/>
    <x v="2"/>
    <x v="1"/>
    <s v="2CORP15000"/>
    <x v="12"/>
    <s v="3CORP17000"/>
    <x v="72"/>
    <s v="1DRIV11000"/>
    <x v="0"/>
    <s v="2DRIV11300"/>
    <x v="0"/>
    <n v="0"/>
    <n v="7645"/>
    <n v="0"/>
    <n v="0"/>
    <n v="7645"/>
    <n v="0"/>
    <n v="0"/>
    <n v="0"/>
    <n v="0"/>
    <n v="0"/>
    <n v="0"/>
    <n v="0"/>
    <n v="0"/>
    <n v="0"/>
    <n v="0"/>
    <n v="0"/>
    <n v="0"/>
    <n v="0"/>
    <n v="7645"/>
    <n v="0"/>
    <s v=" "/>
    <s v="N"/>
    <n v="0"/>
    <n v="0"/>
    <n v="0"/>
    <n v="0"/>
    <n v="0"/>
    <n v="0"/>
  </r>
  <r>
    <s v="R"/>
    <x v="0"/>
    <s v="R.10007"/>
    <s v="CAP-ELECTRIC NCC"/>
    <s v="R.10007.01"/>
    <s v="ALTERED/MODIFIED LINES &amp; SERVICES"/>
    <s v="R.10007.01.01"/>
    <s v="ARCO NORTH"/>
    <s v="R.10007.01.01.01"/>
    <s v="E-ARCO NORTH-SCH 62"/>
    <x v="0"/>
    <n v="4022"/>
    <s v="Roque Bamba"/>
    <s v="CA"/>
    <s v="REL  SETC  //  EXEC"/>
    <x v="0"/>
    <x v="0"/>
    <s v="2CORP90000"/>
    <x v="0"/>
    <s v="3CORP96000"/>
    <x v="67"/>
    <s v="1DRIV21000"/>
    <x v="16"/>
    <s v="2DRIV21100"/>
    <x v="37"/>
    <n v="0"/>
    <n v="0"/>
    <n v="2390.65"/>
    <n v="0"/>
    <n v="0"/>
    <n v="0"/>
    <n v="0"/>
    <n v="0"/>
    <n v="0"/>
    <n v="0"/>
    <n v="0"/>
    <n v="0"/>
    <n v="0"/>
    <n v="0"/>
    <n v="0"/>
    <n v="0"/>
    <n v="0"/>
    <n v="0"/>
    <n v="0"/>
    <s v="Nedrud"/>
    <s v=" "/>
    <s v="N"/>
    <n v="0"/>
    <n v="0"/>
    <n v="0"/>
    <n v="0"/>
    <n v="0"/>
    <n v="0"/>
  </r>
  <r>
    <s v="R"/>
    <x v="0"/>
    <s v="R.10007"/>
    <s v="CAP-ELECTRIC NCC"/>
    <s v="R.10007.02"/>
    <s v="BELLINGHAM SUBSTATION REBUILD"/>
    <s v="R.10007.02.01"/>
    <s v="BELLINGHAM SUBSTATION REBUILD"/>
    <s v="R.10007.02.01.01"/>
    <s v="E-BELLINGHAM SUBSTATION REBUILD-FIBER"/>
    <x v="0"/>
    <n v="4022"/>
    <s v="Roque Bamba"/>
    <s v="CA"/>
    <s v="REL  SETC  //  EXEC"/>
    <x v="2"/>
    <x v="1"/>
    <s v="2CORP20000"/>
    <x v="11"/>
    <s v="3CORP21000"/>
    <x v="73"/>
    <s v="1DRIV11000"/>
    <x v="0"/>
    <s v="2DRIV11500"/>
    <x v="34"/>
    <n v="0"/>
    <n v="0"/>
    <n v="24382.73"/>
    <n v="93982.736799999984"/>
    <n v="-93982.736799999984"/>
    <n v="0"/>
    <n v="0"/>
    <n v="0"/>
    <n v="0"/>
    <n v="0"/>
    <n v="0"/>
    <n v="0"/>
    <n v="0"/>
    <n v="0"/>
    <n v="0"/>
    <n v="0"/>
    <n v="0"/>
    <n v="0"/>
    <n v="-93982.736799999984"/>
    <s v="Bamba"/>
    <s v=" "/>
    <s v="N"/>
    <n v="0"/>
    <n v="0"/>
    <n v="0"/>
    <n v="0"/>
    <n v="0"/>
    <n v="0"/>
  </r>
  <r>
    <s v="R"/>
    <x v="0"/>
    <s v="R.10007"/>
    <s v="CAP-ELECTRIC NCC"/>
    <s v="R.10007.02"/>
    <s v="BELLINGHAM SUBSTATION REBUILD"/>
    <s v="R.10007.02.01"/>
    <s v="BELLINGHAM SUBSTATION REBUILD"/>
    <s v="R.10007.02.01.02"/>
    <s v="E-BELLINGHAM SUBSTATION REBUILD-SUB"/>
    <x v="0"/>
    <n v="4022"/>
    <s v="Roque Bamba"/>
    <s v="CA"/>
    <s v="REL  SETC  //  EXEC"/>
    <x v="2"/>
    <x v="1"/>
    <s v="2CORP20000"/>
    <x v="11"/>
    <s v="3CORP21000"/>
    <x v="73"/>
    <s v="1DRIV11000"/>
    <x v="0"/>
    <s v="2DRIV11500"/>
    <x v="34"/>
    <n v="0"/>
    <n v="0"/>
    <n v="337417.7"/>
    <n v="350641.14850000001"/>
    <n v="-350641.14850000001"/>
    <n v="0"/>
    <n v="0"/>
    <n v="0"/>
    <n v="0"/>
    <n v="0"/>
    <n v="0"/>
    <n v="0"/>
    <n v="0"/>
    <n v="0"/>
    <n v="0"/>
    <n v="0"/>
    <n v="0"/>
    <n v="0"/>
    <n v="-350641.14850000001"/>
    <s v="Bamba"/>
    <s v=" "/>
    <s v="N"/>
    <n v="0"/>
    <n v="0"/>
    <n v="0"/>
    <n v="0"/>
    <n v="0"/>
    <n v="0"/>
  </r>
  <r>
    <s v="R"/>
    <x v="0"/>
    <s v="R.10007"/>
    <s v="CAP-ELECTRIC NCC"/>
    <s v="R.10007.02"/>
    <s v="BELLINGHAM SUBSTATION REBUILD"/>
    <s v="R.10007.02.01"/>
    <s v="BELLINGHAM SUBSTATION REBUILD"/>
    <s v="R.10007.02.01.03"/>
    <s v="OMRC_E-Bellingham Substation Rebuild-Sub"/>
    <x v="0"/>
    <n v="4022"/>
    <s v="Roque Bamba"/>
    <s v="OR"/>
    <s v="REL  SETC  //  INIT"/>
    <x v="2"/>
    <x v="1"/>
    <s v="2CORP20000"/>
    <x v="11"/>
    <s v="3CORP21000"/>
    <x v="73"/>
    <s v="1DRIV11000"/>
    <x v="0"/>
    <s v="2DRIV11500"/>
    <x v="34"/>
    <n v="0"/>
    <n v="0"/>
    <n v="0"/>
    <n v="0"/>
    <n v="0"/>
    <n v="0"/>
    <n v="0"/>
    <n v="0"/>
    <n v="0"/>
    <n v="0"/>
    <n v="0"/>
    <n v="0"/>
    <n v="0"/>
    <n v="0"/>
    <n v="0"/>
    <n v="0"/>
    <n v="0"/>
    <n v="0"/>
    <n v="0"/>
    <n v="0"/>
    <s v=" "/>
    <s v="N"/>
    <n v="0"/>
    <n v="0"/>
    <n v="0"/>
    <n v="0"/>
    <n v="0"/>
    <n v="0"/>
  </r>
  <r>
    <s v="R"/>
    <x v="0"/>
    <s v="R.10007"/>
    <s v="CAP-ELECTRIC NCC"/>
    <s v="R.10007.02"/>
    <s v="BELLINGHAM SUBSTATION REBUILD"/>
    <s v="R.10007.02.01"/>
    <s v="BELLINGHAM SUBSTATION REBUILD"/>
    <s v="R.10007.02.01.04"/>
    <s v="E-Bellingham Substation Rebuild-Trans"/>
    <x v="0"/>
    <n v="4022"/>
    <s v="Roque Bamba"/>
    <s v="CA"/>
    <s v="REL  SETC  //  INIT"/>
    <x v="2"/>
    <x v="1"/>
    <s v="2CORP20000"/>
    <x v="11"/>
    <s v="3CORP21000"/>
    <x v="73"/>
    <s v="1DRIV11000"/>
    <x v="0"/>
    <s v="2DRIV11500"/>
    <x v="34"/>
    <n v="384000"/>
    <n v="384000"/>
    <n v="25235.279999999999"/>
    <n v="142868.90520000001"/>
    <n v="241131.09479999999"/>
    <n v="13883287.239043904"/>
    <n v="13883287.239043904"/>
    <n v="0"/>
    <n v="6560599.4953888385"/>
    <n v="6560599.4953888385"/>
    <n v="0"/>
    <n v="0"/>
    <n v="0"/>
    <n v="0"/>
    <n v="0"/>
    <n v="0"/>
    <n v="0"/>
    <n v="0"/>
    <n v="241131.09479999999"/>
    <s v="Bamba"/>
    <s v=" should there be a 2018 number?"/>
    <s v="N"/>
    <n v="0"/>
    <n v="0"/>
    <n v="0"/>
    <n v="0"/>
    <n v="0"/>
    <n v="0"/>
  </r>
  <r>
    <s v="R"/>
    <x v="0"/>
    <s v="R.10007"/>
    <s v="CAP-ELECTRIC NCC"/>
    <s v="R.10007.02"/>
    <s v="BELLINGHAM SUBSTATION REBUILD"/>
    <s v="R.10007.02.01"/>
    <s v="BELLINGHAM SUBSTATION REBUILD"/>
    <s v="R.10007.02.01.05"/>
    <s v="OMRC_E-Bellingham Substatn Rebuild-Trans"/>
    <x v="0"/>
    <n v="4022"/>
    <s v="Roque Bamba"/>
    <s v="OR"/>
    <s v="REL  SETC  //  INIT"/>
    <x v="2"/>
    <x v="1"/>
    <s v="2CORP20000"/>
    <x v="11"/>
    <s v="3CORP21000"/>
    <x v="73"/>
    <s v="1DRIV11000"/>
    <x v="0"/>
    <s v="2DRIV11500"/>
    <x v="34"/>
    <n v="0"/>
    <n v="0"/>
    <n v="0"/>
    <n v="0"/>
    <n v="0"/>
    <n v="0"/>
    <n v="0"/>
    <n v="0"/>
    <n v="0"/>
    <n v="0"/>
    <n v="0"/>
    <n v="0"/>
    <n v="0"/>
    <n v="0"/>
    <n v="0"/>
    <n v="0"/>
    <n v="0"/>
    <n v="0"/>
    <n v="0"/>
    <n v="0"/>
    <s v=" "/>
    <s v="N"/>
    <n v="0"/>
    <n v="0"/>
    <n v="0"/>
    <n v="0"/>
    <n v="0"/>
    <n v="0"/>
  </r>
  <r>
    <s v="R"/>
    <x v="0"/>
    <s v="R.10007"/>
    <s v="CAP-ELECTRIC NCC"/>
    <s v="R.10007.03"/>
    <s v="BEVERLY PARK 230KV"/>
    <s v="R.10007.03.01"/>
    <s v="BEVERLY PARK 230KV"/>
    <s v="R.10007.03.01.01"/>
    <s v="E-BEVERLY PARK 230KV SUB REBUILT-TLINE"/>
    <x v="0"/>
    <n v="4022"/>
    <s v="Roque Bamba"/>
    <s v="CA"/>
    <s v="REL  SETC  //  EXEC"/>
    <x v="0"/>
    <x v="0"/>
    <s v="2CORP90000"/>
    <x v="0"/>
    <s v="3CORP90500"/>
    <x v="66"/>
    <s v="1DRIV11000"/>
    <x v="0"/>
    <s v="2DRIV11200"/>
    <x v="36"/>
    <n v="0"/>
    <n v="0"/>
    <n v="86606.74"/>
    <n v="75343.375239999994"/>
    <n v="-75343.375239999994"/>
    <n v="0"/>
    <n v="0"/>
    <n v="0"/>
    <n v="0"/>
    <n v="0"/>
    <n v="0"/>
    <n v="0"/>
    <n v="0"/>
    <n v="0"/>
    <n v="0"/>
    <n v="0"/>
    <n v="0"/>
    <n v="0"/>
    <n v="-75343.375239999994"/>
    <s v="Bamba"/>
    <s v=" "/>
    <s v="N"/>
    <n v="0"/>
    <n v="0"/>
    <n v="0"/>
    <n v="0"/>
    <n v="0"/>
    <n v="0"/>
  </r>
  <r>
    <s v="R"/>
    <x v="0"/>
    <s v="R.10007"/>
    <s v="CAP-ELECTRIC NCC"/>
    <s v="R.10007.03"/>
    <s v="BEVERLY PARK 230KV"/>
    <s v="R.10007.03.01"/>
    <s v="BEVERLY PARK 230KV"/>
    <s v="R.10007.03.01.02"/>
    <s v="E-BEVERLY PARK 230KV SUBS REBUILD-SUB"/>
    <x v="0"/>
    <n v="4022"/>
    <s v="Roque Bamba"/>
    <s v="CA"/>
    <s v="REL  SETC  //  CLOS"/>
    <x v="0"/>
    <x v="0"/>
    <s v="2CORP90000"/>
    <x v="0"/>
    <s v="3CORP90500"/>
    <x v="66"/>
    <s v="1DRIV21000"/>
    <x v="16"/>
    <s v="2DRIV21000"/>
    <x v="38"/>
    <n v="0"/>
    <n v="0"/>
    <n v="110490.43"/>
    <n v="503730.92548799992"/>
    <n v="-503730.92548799992"/>
    <n v="0"/>
    <n v="0"/>
    <n v="0"/>
    <n v="0"/>
    <n v="0"/>
    <n v="0"/>
    <n v="0"/>
    <n v="0"/>
    <n v="0"/>
    <n v="0"/>
    <n v="0"/>
    <n v="0"/>
    <n v="0"/>
    <n v="-503730.92548799992"/>
    <s v="Bamba"/>
    <s v=" "/>
    <s v="N"/>
    <n v="0"/>
    <n v="0"/>
    <n v="0"/>
    <n v="0"/>
    <n v="0"/>
    <n v="0"/>
  </r>
  <r>
    <s v="R"/>
    <x v="0"/>
    <s v="R.10007"/>
    <s v="CAP-ELECTRIC NCC"/>
    <s v="R.10007.03"/>
    <s v="BEVERLY PARK 230KV"/>
    <s v="R.10007.03.01"/>
    <s v="BEVERLY PARK 230KV"/>
    <s v="R.10007.03.01.03"/>
    <s v="OMRC_E-BVRLY PRK 230KV SUB REBUILT-TLINE"/>
    <x v="0"/>
    <n v="4022"/>
    <s v="Roque Bamba"/>
    <s v="OR"/>
    <s v="REL  SETC  //  EXEC"/>
    <x v="0"/>
    <x v="0"/>
    <s v="2CORP90000"/>
    <x v="0"/>
    <s v="3CORP90500"/>
    <x v="66"/>
    <s v="1DRIV21000"/>
    <x v="16"/>
    <s v="2DRIV21000"/>
    <x v="38"/>
    <n v="0"/>
    <n v="0"/>
    <n v="0"/>
    <n v="0"/>
    <n v="0"/>
    <n v="0"/>
    <n v="0"/>
    <n v="0"/>
    <n v="0"/>
    <n v="0"/>
    <n v="0"/>
    <n v="0"/>
    <n v="0"/>
    <n v="0"/>
    <n v="0"/>
    <n v="0"/>
    <n v="0"/>
    <n v="0"/>
    <n v="0"/>
    <n v="0"/>
    <s v=" "/>
    <s v="N"/>
    <n v="0"/>
    <n v="0"/>
    <n v="0"/>
    <n v="0"/>
    <n v="0"/>
    <n v="0"/>
  </r>
  <r>
    <s v="R"/>
    <x v="0"/>
    <s v="R.10007"/>
    <s v="CAP-ELECTRIC NCC"/>
    <s v="R.10007.04"/>
    <s v="BOEING AEROSPACE SUBSTATION"/>
    <s v="R.10007.04.01"/>
    <s v="BOEING AEROSPACE SUBSTATION"/>
    <s v="R.10007.04.01.01"/>
    <s v="E-BOEING AEROSPACE SUBSTATION-TLINE"/>
    <x v="0"/>
    <n v="4022"/>
    <s v="Roque Bamba"/>
    <s v="CA"/>
    <s v="REL  SETC  //  EXEC"/>
    <x v="0"/>
    <x v="0"/>
    <s v="2CORP90000"/>
    <x v="0"/>
    <s v="3CORP94500"/>
    <x v="74"/>
    <s v="1DRIV21000"/>
    <x v="16"/>
    <s v="2DRIV21000"/>
    <x v="38"/>
    <n v="0"/>
    <n v="0"/>
    <n v="0"/>
    <n v="0"/>
    <n v="0"/>
    <n v="0"/>
    <n v="0"/>
    <n v="0"/>
    <n v="0"/>
    <n v="0"/>
    <n v="0"/>
    <n v="0"/>
    <n v="0"/>
    <n v="0"/>
    <n v="0"/>
    <n v="0"/>
    <n v="0"/>
    <n v="0"/>
    <n v="0"/>
    <s v="Nedrud"/>
    <s v=" "/>
    <s v="N"/>
    <n v="0"/>
    <n v="0"/>
    <n v="0"/>
    <n v="0"/>
    <n v="0"/>
    <n v="0"/>
  </r>
  <r>
    <s v="R"/>
    <x v="0"/>
    <s v="R.10007"/>
    <s v="CAP-ELECTRIC NCC"/>
    <s v="R.10007.05"/>
    <s v="BPA PSE ANALOG&gt;DIGITAL REPLACEMENT"/>
    <s v="R.10007.05.01"/>
    <s v="BPA PSE ANALOG&gt;DIGITAL REPLACEMENT"/>
    <s v="R.10007.05.01.01"/>
    <s v="E-BPA PSE ANALOG&gt;DIGITAL REPLACEMENT"/>
    <x v="0"/>
    <n v="4022"/>
    <s v="Roque Bamba"/>
    <s v="CA"/>
    <s v="REL  SETC  //  EXEC"/>
    <x v="0"/>
    <x v="0"/>
    <s v="2CORP90000"/>
    <x v="0"/>
    <s v="3CORP96000"/>
    <x v="67"/>
    <s v="1DRIV11000"/>
    <x v="0"/>
    <s v="2DRIV11300"/>
    <x v="0"/>
    <n v="0"/>
    <n v="0"/>
    <n v="778.52"/>
    <n v="145206.18"/>
    <n v="-145206.18"/>
    <n v="0"/>
    <n v="0"/>
    <n v="0"/>
    <n v="0"/>
    <n v="0"/>
    <n v="0"/>
    <n v="0"/>
    <n v="0"/>
    <n v="0"/>
    <n v="0"/>
    <n v="0"/>
    <n v="0"/>
    <n v="0"/>
    <n v="-145206.18"/>
    <s v="Nedrud"/>
    <s v=" "/>
    <s v="N"/>
    <n v="0"/>
    <n v="0"/>
    <n v="0"/>
    <n v="0"/>
    <n v="0"/>
    <n v="0"/>
  </r>
  <r>
    <s v="R"/>
    <x v="0"/>
    <s v="R.10007"/>
    <s v="CAP-ELECTRIC NCC"/>
    <s v="R.10007.06"/>
    <s v="CIAC"/>
    <s v="R.10007.06.01"/>
    <s v="CIAC"/>
    <s v="R.10007.06.01.01"/>
    <s v="E-5 yr Electric Refundable (CIAC)"/>
    <x v="0"/>
    <n v="9900"/>
    <s v="Alison K Thurman"/>
    <s v="CA"/>
    <s v="REL  SETC  //  OPER"/>
    <x v="0"/>
    <x v="0"/>
    <s v="2CORP90000"/>
    <x v="0"/>
    <s v="3CORP90500"/>
    <x v="66"/>
    <s v="1DRIV23000"/>
    <x v="18"/>
    <s v="2DRIV23000"/>
    <x v="39"/>
    <n v="-6361166.0999999996"/>
    <n v="-6361166"/>
    <n v="-6361166.0999999996"/>
    <n v="-6361166.0999999996"/>
    <n v="9.999999962747097E-2"/>
    <n v="-6361166.120000001"/>
    <n v="-6361166.120000001"/>
    <n v="0"/>
    <n v="-8449896.4100000039"/>
    <n v="-8449896.4100000039"/>
    <n v="0"/>
    <n v="-13472110.349999994"/>
    <n v="-13472110.349999994"/>
    <n v="0"/>
    <n v="-17614205.209999986"/>
    <n v="-17614205.209999986"/>
    <n v="0"/>
    <n v="-17614205.209999986"/>
    <n v="9.999999962747097E-2"/>
    <s v="Tada"/>
    <s v=" CAK net credit estimated at 2021 level"/>
    <s v="N"/>
    <n v="0"/>
    <n v="0"/>
    <n v="0"/>
    <n v="0"/>
    <n v="0"/>
    <n v="0"/>
  </r>
  <r>
    <s v="R"/>
    <x v="0"/>
    <s v="R.10007"/>
    <s v="CAP-ELECTRIC NCC"/>
    <s v="R.10007.07"/>
    <s v="CUSTOMER REIMBURSED"/>
    <s v="R.10007.07.01"/>
    <s v="CUSTOMER REIMBURSED"/>
    <s v="R.10007.07.01.01"/>
    <s v="E-CUSTOMER REIMBURSED"/>
    <x v="0"/>
    <n v="4207"/>
    <s v="Jennifer R Tada"/>
    <s v="CA"/>
    <s v="REL  SETC  //  OPER"/>
    <x v="0"/>
    <x v="0"/>
    <s v="2CORP90000"/>
    <x v="0"/>
    <s v="3CORP90500"/>
    <x v="66"/>
    <s v="1DRIV21000"/>
    <x v="16"/>
    <s v="2DRIV21000"/>
    <x v="38"/>
    <n v="0"/>
    <n v="0"/>
    <n v="-31376.35"/>
    <n v="26476.961379999993"/>
    <n v="-26476.961379999993"/>
    <n v="0"/>
    <n v="0"/>
    <n v="0"/>
    <n v="0"/>
    <n v="0"/>
    <n v="0"/>
    <n v="0"/>
    <n v="0"/>
    <n v="0"/>
    <n v="0"/>
    <n v="0"/>
    <n v="0"/>
    <n v="0"/>
    <n v="-26476.961379999993"/>
    <s v="Tada"/>
    <s v=" "/>
    <s v="N"/>
    <n v="0"/>
    <n v="0"/>
    <n v="0"/>
    <n v="0"/>
    <n v="0"/>
    <n v="0"/>
  </r>
  <r>
    <s v="R"/>
    <x v="0"/>
    <s v="R.10007"/>
    <s v="CAP-ELECTRIC NCC"/>
    <s v="R.10007.07"/>
    <s v="CUSTOMER REIMBURSED"/>
    <s v="R.10007.07.01"/>
    <s v="CUSTOMER REIMBURSED"/>
    <s v="R.10007.07.01.02"/>
    <s v="OMRC_E-CUSTOMER REIMBURSED"/>
    <x v="0"/>
    <n v="4207"/>
    <s v="Jennifer R Tada"/>
    <s v="OR"/>
    <s v="REL  SETC  //  OPER"/>
    <x v="0"/>
    <x v="0"/>
    <s v="2CORP90000"/>
    <x v="0"/>
    <s v="3CORP90500"/>
    <x v="66"/>
    <s v="1DRIV21000"/>
    <x v="16"/>
    <s v="2DRIV21000"/>
    <x v="38"/>
    <n v="0"/>
    <n v="0"/>
    <n v="0"/>
    <n v="0"/>
    <n v="0"/>
    <n v="0"/>
    <n v="0"/>
    <n v="0"/>
    <n v="0"/>
    <n v="0"/>
    <n v="0"/>
    <n v="0"/>
    <n v="0"/>
    <n v="0"/>
    <n v="0"/>
    <n v="0"/>
    <n v="0"/>
    <n v="0"/>
    <n v="0"/>
    <n v="0"/>
    <s v=" "/>
    <s v="N"/>
    <n v="0"/>
    <n v="0"/>
    <n v="0"/>
    <n v="0"/>
    <n v="0"/>
    <n v="0"/>
  </r>
  <r>
    <s v="R"/>
    <x v="0"/>
    <s v="R.10007"/>
    <s v="CAP-ELECTRIC NCC"/>
    <s v="R.10007.08"/>
    <s v="ELECTRIC SERVICES"/>
    <s v="R.10007.08.01"/>
    <s v="COMMERCIAL/INDUSTRIAL"/>
    <s v="R.10007.08.01.01"/>
    <s v="E-OH/UG COMMERCIAL SERVICES"/>
    <x v="0"/>
    <n v="4207"/>
    <s v="Jennifer R Tada"/>
    <s v="CA"/>
    <s v="REL  SETC  //  OPER"/>
    <x v="0"/>
    <x v="0"/>
    <s v="2CORP90000"/>
    <x v="0"/>
    <s v="3CORP90500"/>
    <x v="66"/>
    <s v="1DRIV21000"/>
    <x v="16"/>
    <s v="2DRIV21200"/>
    <x v="31"/>
    <n v="0"/>
    <n v="2479900"/>
    <n v="2268907.79"/>
    <n v="2437063.6232940997"/>
    <n v="42836.3767059003"/>
    <n v="0"/>
    <n v="3153377"/>
    <n v="-3153377"/>
    <n v="0"/>
    <n v="3235365"/>
    <n v="-3235365"/>
    <n v="0"/>
    <n v="3319485"/>
    <n v="-3319485"/>
    <n v="0"/>
    <n v="3405791"/>
    <n v="-3405791"/>
    <n v="3494342"/>
    <n v="-13071181.6232941"/>
    <s v="Tada"/>
    <s v=" "/>
    <s v="N"/>
    <n v="0"/>
    <n v="0"/>
    <n v="0"/>
    <n v="0"/>
    <n v="0"/>
    <n v="0"/>
  </r>
  <r>
    <s v="R"/>
    <x v="0"/>
    <s v="R.10007"/>
    <s v="CAP-ELECTRIC NCC"/>
    <s v="R.10007.08"/>
    <s v="ELECTRIC SERVICES"/>
    <s v="R.10007.08.01"/>
    <s v="COMMERCIAL/INDUSTRIAL"/>
    <s v="R.10007.08.01.02"/>
    <s v="OMRC_E-OH/UG COMMERCIAL SERVICES"/>
    <x v="0"/>
    <n v="4207"/>
    <s v="Jennifer R Tada"/>
    <s v="OR"/>
    <s v="REL  SETC  //  OPER"/>
    <x v="0"/>
    <x v="0"/>
    <s v="2CORP90000"/>
    <x v="0"/>
    <s v="3CORP90500"/>
    <x v="66"/>
    <s v="1DRIV21000"/>
    <x v="16"/>
    <s v="2DRIV21200"/>
    <x v="31"/>
    <n v="0"/>
    <n v="14521"/>
    <n v="0"/>
    <n v="0"/>
    <n v="14521"/>
    <n v="0"/>
    <n v="0"/>
    <n v="0"/>
    <n v="0"/>
    <n v="0"/>
    <n v="0"/>
    <n v="0"/>
    <n v="0"/>
    <n v="0"/>
    <n v="0"/>
    <n v="0"/>
    <n v="0"/>
    <n v="0"/>
    <n v="14521"/>
    <n v="0"/>
    <s v=" "/>
    <s v="N"/>
    <n v="0"/>
    <n v="0"/>
    <n v="0"/>
    <n v="0"/>
    <n v="0"/>
    <n v="0"/>
  </r>
  <r>
    <s v="R"/>
    <x v="0"/>
    <s v="R.10007"/>
    <s v="CAP-ELECTRIC NCC"/>
    <s v="R.10007.08"/>
    <s v="ELECTRIC SERVICES"/>
    <s v="R.10007.08.02"/>
    <s v="RESIDENTIAL"/>
    <s v="R.10007.08.02.01"/>
    <s v="E-OH/UG RESIDENTIAL SERVICES"/>
    <x v="0"/>
    <n v="4207"/>
    <s v="Jennifer R Tada"/>
    <s v="CA"/>
    <s v="REL  SETC  //  OPER"/>
    <x v="0"/>
    <x v="0"/>
    <s v="2CORP90000"/>
    <x v="0"/>
    <s v="3CORP90500"/>
    <x v="66"/>
    <s v="1DRIV21000"/>
    <x v="16"/>
    <s v="2DRIV21200"/>
    <x v="31"/>
    <n v="0"/>
    <n v="3623911"/>
    <n v="3495353.73"/>
    <n v="3320450.1134318002"/>
    <n v="303460.88656819984"/>
    <n v="0"/>
    <n v="4247227"/>
    <n v="-4247227"/>
    <n v="0"/>
    <n v="4357655"/>
    <n v="-4357655"/>
    <n v="0"/>
    <n v="4470954"/>
    <n v="-4470954"/>
    <n v="0"/>
    <n v="4587199"/>
    <n v="-4587199"/>
    <n v="4706466"/>
    <n v="-17359574.1134318"/>
    <s v="Tada"/>
    <s v=" "/>
    <s v="N"/>
    <n v="0"/>
    <n v="0"/>
    <n v="0"/>
    <n v="0"/>
    <n v="0"/>
    <n v="0"/>
  </r>
  <r>
    <s v="R"/>
    <x v="0"/>
    <s v="R.10007"/>
    <s v="CAP-ELECTRIC NCC"/>
    <s v="R.10007.08"/>
    <s v="ELECTRIC SERVICES"/>
    <s v="R.10007.08.02"/>
    <s v="RESIDENTIAL"/>
    <s v="R.10007.08.02.02"/>
    <s v="E-UG RESIDENTIAL SERVICES IN PLATS"/>
    <x v="0"/>
    <n v="4207"/>
    <s v="Jennifer R Tada"/>
    <s v="CA"/>
    <s v="REL  SETC  //  OPER"/>
    <x v="0"/>
    <x v="0"/>
    <s v="2CORP90000"/>
    <x v="0"/>
    <s v="3CORP90500"/>
    <x v="66"/>
    <s v="1DRIV21000"/>
    <x v="16"/>
    <s v="2DRIV21200"/>
    <x v="31"/>
    <n v="0"/>
    <n v="931138"/>
    <n v="604859.39"/>
    <n v="662796.41478890006"/>
    <n v="268341.58521109994"/>
    <n v="0"/>
    <n v="1070253"/>
    <n v="-1070253"/>
    <n v="0"/>
    <n v="1098080"/>
    <n v="-1098080"/>
    <n v="0"/>
    <n v="1126630"/>
    <n v="-1126630"/>
    <n v="0"/>
    <n v="1155922"/>
    <n v="-1155922"/>
    <n v="1185976"/>
    <n v="-4182543.4147888999"/>
    <s v="Tada"/>
    <s v=" "/>
    <s v="N"/>
    <n v="0"/>
    <n v="0"/>
    <n v="0"/>
    <n v="0"/>
    <n v="0"/>
    <n v="0"/>
  </r>
  <r>
    <s v="R"/>
    <x v="0"/>
    <s v="R.10007"/>
    <s v="CAP-ELECTRIC NCC"/>
    <s v="R.10007.08"/>
    <s v="ELECTRIC SERVICES"/>
    <s v="R.10007.08.02"/>
    <s v="RESIDENTIAL"/>
    <s v="R.10007.08.02.03"/>
    <s v="OMRC_E-OH/UG RESIDENTIAL SERVICES"/>
    <x v="0"/>
    <n v="4207"/>
    <s v="Jennifer R Tada"/>
    <s v="OR"/>
    <s v="REL  SETC  //  OPER"/>
    <x v="0"/>
    <x v="0"/>
    <s v="2CORP90000"/>
    <x v="0"/>
    <s v="3CORP90500"/>
    <x v="66"/>
    <s v="1DRIV21000"/>
    <x v="16"/>
    <s v="2DRIV21200"/>
    <x v="31"/>
    <n v="0"/>
    <n v="298137"/>
    <n v="0"/>
    <n v="0"/>
    <n v="298137"/>
    <n v="0"/>
    <n v="0"/>
    <n v="0"/>
    <n v="0"/>
    <n v="0"/>
    <n v="0"/>
    <n v="0"/>
    <n v="0"/>
    <n v="0"/>
    <n v="0"/>
    <n v="0"/>
    <n v="0"/>
    <n v="0"/>
    <n v="298137"/>
    <n v="0"/>
    <s v=" "/>
    <s v="N"/>
    <n v="0"/>
    <n v="0"/>
    <n v="0"/>
    <n v="0"/>
    <n v="0"/>
    <n v="0"/>
  </r>
  <r>
    <s v="R"/>
    <x v="0"/>
    <s v="R.10007"/>
    <s v="CAP-ELECTRIC NCC"/>
    <s v="R.10007.08"/>
    <s v="ELECTRIC SERVICES"/>
    <s v="R.10007.08.02"/>
    <s v="RESIDENTIAL"/>
    <s v="R.10007.08.02.04"/>
    <s v="OMRC_E-UG RESIDENTIAL SERVICES IN PLATS"/>
    <x v="0"/>
    <n v="4207"/>
    <s v="Jennifer R Tada"/>
    <s v="OR"/>
    <s v="REL  SETC  //  OPER"/>
    <x v="0"/>
    <x v="0"/>
    <s v="2CORP90000"/>
    <x v="0"/>
    <s v="3CORP90500"/>
    <x v="66"/>
    <s v="1DRIV21000"/>
    <x v="16"/>
    <s v="2DRIV21200"/>
    <x v="31"/>
    <n v="0"/>
    <n v="0"/>
    <n v="0"/>
    <n v="0"/>
    <n v="0"/>
    <n v="0"/>
    <n v="0"/>
    <n v="0"/>
    <n v="0"/>
    <n v="0"/>
    <n v="0"/>
    <n v="0"/>
    <n v="0"/>
    <n v="0"/>
    <n v="0"/>
    <n v="0"/>
    <n v="0"/>
    <n v="0"/>
    <n v="0"/>
    <n v="0"/>
    <s v=" "/>
    <s v="N"/>
    <n v="0"/>
    <n v="0"/>
    <n v="0"/>
    <n v="0"/>
    <n v="0"/>
    <n v="0"/>
  </r>
  <r>
    <s v="R"/>
    <x v="0"/>
    <s v="R.10007"/>
    <s v="CAP-ELECTRIC NCC"/>
    <s v="R.10007.09"/>
    <s v="LINE EXTENSION"/>
    <s v="R.10007.09.01"/>
    <s v="COMMERCIAL/INDUSTRIAL"/>
    <s v="R.10007.09.01.01"/>
    <s v="E-COMMERCIAL LINE EXTENSION"/>
    <x v="0"/>
    <n v="4207"/>
    <s v="Jennifer R Tada"/>
    <s v="CA"/>
    <s v="REL  SETC  //  OPER"/>
    <x v="0"/>
    <x v="0"/>
    <s v="2CORP90000"/>
    <x v="0"/>
    <s v="3CORP90500"/>
    <x v="66"/>
    <s v="1DRIV21000"/>
    <x v="16"/>
    <s v="2DRIV21200"/>
    <x v="31"/>
    <n v="36163851.835053936"/>
    <n v="9756790"/>
    <n v="9448033.3200000003"/>
    <n v="8820900.862028202"/>
    <n v="935889.13797179796"/>
    <n v="37124294.052664801"/>
    <n v="10010467"/>
    <n v="27113827.052664801"/>
    <n v="38107334.272038527"/>
    <n v="10270739"/>
    <n v="27836595.272038527"/>
    <n v="39112423.180445954"/>
    <n v="10537778"/>
    <n v="28574645.180445954"/>
    <n v="40140094.654657558"/>
    <n v="10811760"/>
    <n v="29328334.654657558"/>
    <n v="11092866"/>
    <n v="113789291.29777864"/>
    <s v="Tada"/>
    <s v=" "/>
    <s v="N"/>
    <n v="0"/>
    <n v="0"/>
    <n v="0"/>
    <n v="0"/>
    <n v="0"/>
    <n v="0"/>
  </r>
  <r>
    <s v="R"/>
    <x v="0"/>
    <s v="R.10007"/>
    <s v="CAP-ELECTRIC NCC"/>
    <s v="R.10007.09"/>
    <s v="LINE EXTENSION"/>
    <s v="R.10007.09.01"/>
    <s v="COMMERCIAL/INDUSTRIAL"/>
    <s v="R.10007.09.01.02"/>
    <s v="OMRC_E-COMMERCIAL LINE EXTENSION"/>
    <x v="0"/>
    <n v="4207"/>
    <s v="Jennifer R Tada"/>
    <s v="OR"/>
    <s v="REL  SETC  //  OPER"/>
    <x v="0"/>
    <x v="0"/>
    <s v="2CORP90000"/>
    <x v="0"/>
    <s v="3CORP90500"/>
    <x v="66"/>
    <s v="1DRIV21000"/>
    <x v="16"/>
    <s v="2DRIV21200"/>
    <x v="31"/>
    <n v="0"/>
    <n v="3771"/>
    <n v="0"/>
    <n v="0"/>
    <n v="3771"/>
    <n v="0"/>
    <n v="0"/>
    <n v="0"/>
    <n v="0"/>
    <n v="0"/>
    <n v="0"/>
    <n v="0"/>
    <n v="0"/>
    <n v="0"/>
    <n v="0"/>
    <n v="0"/>
    <n v="0"/>
    <n v="0"/>
    <n v="3771"/>
    <n v="0"/>
    <s v=" "/>
    <s v="N"/>
    <n v="0"/>
    <n v="0"/>
    <n v="0"/>
    <n v="0"/>
    <n v="0"/>
    <n v="0"/>
  </r>
  <r>
    <s v="R"/>
    <x v="0"/>
    <s v="R.10007"/>
    <s v="CAP-ELECTRIC NCC"/>
    <s v="R.10007.09"/>
    <s v="LINE EXTENSION"/>
    <s v="R.10007.09.02"/>
    <s v="MULTI FAMILY"/>
    <s v="R.10007.09.02.01"/>
    <s v="E-MULTI FAMILY LINE EXTENSION"/>
    <x v="0"/>
    <n v="4207"/>
    <s v="Jennifer R Tada"/>
    <s v="CA"/>
    <s v="REL  SETC  //  OPER"/>
    <x v="0"/>
    <x v="0"/>
    <s v="2CORP90000"/>
    <x v="0"/>
    <s v="3CORP90500"/>
    <x v="66"/>
    <s v="1DRIV21000"/>
    <x v="16"/>
    <s v="2DRIV21200"/>
    <x v="31"/>
    <n v="0"/>
    <n v="1463970"/>
    <n v="1436165.37"/>
    <n v="1681981.8760666"/>
    <n v="-218011.87606659997"/>
    <n v="0"/>
    <n v="1502033"/>
    <n v="-1502033"/>
    <n v="0"/>
    <n v="1541086"/>
    <n v="-1541086"/>
    <n v="0"/>
    <n v="1581154"/>
    <n v="-1581154"/>
    <n v="0"/>
    <n v="1622264"/>
    <n v="-1622264"/>
    <n v="1664443"/>
    <n v="-6464548.8760666"/>
    <s v="Tada"/>
    <s v=" "/>
    <s v="N"/>
    <n v="0"/>
    <n v="0"/>
    <n v="0"/>
    <n v="0"/>
    <n v="0"/>
    <n v="0"/>
  </r>
  <r>
    <s v="R"/>
    <x v="0"/>
    <s v="R.10007"/>
    <s v="CAP-ELECTRIC NCC"/>
    <s v="R.10007.09"/>
    <s v="LINE EXTENSION"/>
    <s v="R.10007.09.02"/>
    <s v="MULTI FAMILY"/>
    <s v="R.10007.09.02.02"/>
    <s v="OMRC_E-MULTI FAMILY LINE EXTENSION"/>
    <x v="0"/>
    <n v="4207"/>
    <s v="Jennifer R Tada"/>
    <s v="OR"/>
    <s v="REL  SETC  //  OPER"/>
    <x v="0"/>
    <x v="0"/>
    <s v="2CORP90000"/>
    <x v="0"/>
    <s v="3CORP90500"/>
    <x v="66"/>
    <s v="1DRIV21000"/>
    <x v="16"/>
    <s v="2DRIV21200"/>
    <x v="31"/>
    <n v="0"/>
    <n v="1081"/>
    <n v="0"/>
    <n v="0"/>
    <n v="1081"/>
    <n v="0"/>
    <n v="0"/>
    <n v="0"/>
    <n v="0"/>
    <n v="0"/>
    <n v="0"/>
    <n v="0"/>
    <n v="0"/>
    <n v="0"/>
    <n v="0"/>
    <n v="0"/>
    <n v="0"/>
    <n v="0"/>
    <n v="1081"/>
    <n v="0"/>
    <s v=" "/>
    <s v="N"/>
    <n v="0"/>
    <n v="0"/>
    <n v="0"/>
    <n v="0"/>
    <n v="0"/>
    <n v="0"/>
  </r>
  <r>
    <s v="R"/>
    <x v="0"/>
    <s v="R.10007"/>
    <s v="CAP-ELECTRIC NCC"/>
    <s v="R.10007.09"/>
    <s v="LINE EXTENSION"/>
    <s v="R.10007.09.03"/>
    <s v="RESIDENTIAL"/>
    <s v="R.10007.09.03.01"/>
    <s v="E-PLATS BACKBONE LINE EXTENSION"/>
    <x v="0"/>
    <n v="4207"/>
    <s v="Jennifer R Tada"/>
    <s v="CA"/>
    <s v="REL  SETC  //  OPER"/>
    <x v="0"/>
    <x v="0"/>
    <s v="2CORP90000"/>
    <x v="0"/>
    <s v="3CORP90500"/>
    <x v="66"/>
    <s v="1DRIV21000"/>
    <x v="16"/>
    <s v="2DRIV21200"/>
    <x v="31"/>
    <n v="0"/>
    <n v="224902"/>
    <n v="456062.24"/>
    <n v="676103.5284499001"/>
    <n v="-451201.5284499001"/>
    <n v="0"/>
    <n v="230749"/>
    <n v="-230749"/>
    <n v="0"/>
    <n v="236749"/>
    <n v="-236749"/>
    <n v="0"/>
    <n v="242904"/>
    <n v="-242904"/>
    <n v="0"/>
    <n v="249220"/>
    <n v="-249220"/>
    <n v="255700"/>
    <n v="-1410823.5284499"/>
    <s v="Tada"/>
    <s v=" "/>
    <s v="N"/>
    <n v="0"/>
    <n v="0"/>
    <n v="0"/>
    <n v="0"/>
    <n v="0"/>
    <n v="0"/>
  </r>
  <r>
    <s v="R"/>
    <x v="0"/>
    <s v="R.10007"/>
    <s v="CAP-ELECTRIC NCC"/>
    <s v="R.10007.09"/>
    <s v="LINE EXTENSION"/>
    <s v="R.10007.09.03"/>
    <s v="RESIDENTIAL"/>
    <s v="R.10007.09.03.02"/>
    <s v="E-PLATS LINE EXTENSION"/>
    <x v="0"/>
    <n v="4207"/>
    <s v="Jennifer R Tada"/>
    <s v="CA"/>
    <s v="REL  SETC  //  OPER"/>
    <x v="0"/>
    <x v="0"/>
    <s v="2CORP90000"/>
    <x v="0"/>
    <s v="3CORP90500"/>
    <x v="66"/>
    <s v="1DRIV21000"/>
    <x v="16"/>
    <s v="2DRIV21200"/>
    <x v="31"/>
    <n v="0"/>
    <n v="7369593"/>
    <n v="8113856.5599999996"/>
    <n v="9739727.1758331005"/>
    <n v="-2370134.1758331005"/>
    <n v="0"/>
    <n v="7561202"/>
    <n v="-7561202"/>
    <n v="0"/>
    <n v="7757794"/>
    <n v="-7757794"/>
    <n v="0"/>
    <n v="7959496"/>
    <n v="-7959496"/>
    <n v="0"/>
    <n v="8166443"/>
    <n v="-8166443"/>
    <n v="8378771"/>
    <n v="-33815069.175833099"/>
    <s v="Tada"/>
    <s v=" "/>
    <s v="N"/>
    <n v="0"/>
    <n v="0"/>
    <n v="0"/>
    <n v="0"/>
    <n v="0"/>
    <n v="0"/>
  </r>
  <r>
    <s v="R"/>
    <x v="0"/>
    <s v="R.10007"/>
    <s v="CAP-ELECTRIC NCC"/>
    <s v="R.10007.09"/>
    <s v="LINE EXTENSION"/>
    <s v="R.10007.09.03"/>
    <s v="RESIDENTIAL"/>
    <s v="R.10007.09.03.03"/>
    <s v="E-PLATS SYSTEM OPPORTUNITY"/>
    <x v="0"/>
    <n v="4207"/>
    <s v="Jennifer R Tada"/>
    <s v="CA"/>
    <s v="REL  SETC  //  OPER"/>
    <x v="0"/>
    <x v="0"/>
    <s v="2CORP90000"/>
    <x v="0"/>
    <s v="3CORP90500"/>
    <x v="66"/>
    <s v="1DRIV21000"/>
    <x v="16"/>
    <s v="2DRIV21200"/>
    <x v="31"/>
    <n v="0"/>
    <n v="715607"/>
    <n v="504779.99"/>
    <n v="568771.90620770003"/>
    <n v="146835.09379229997"/>
    <n v="0"/>
    <n v="734213"/>
    <n v="-734213"/>
    <n v="0"/>
    <n v="753302"/>
    <n v="-753302"/>
    <n v="0"/>
    <n v="772888"/>
    <n v="-772888"/>
    <n v="0"/>
    <n v="792983"/>
    <n v="-792983"/>
    <n v="813601"/>
    <n v="-2906550.9062077003"/>
    <s v="Tada"/>
    <s v=" "/>
    <s v="N"/>
    <n v="0"/>
    <n v="0"/>
    <n v="0"/>
    <n v="0"/>
    <n v="0"/>
    <n v="0"/>
  </r>
  <r>
    <s v="R"/>
    <x v="0"/>
    <s v="R.10007"/>
    <s v="CAP-ELECTRIC NCC"/>
    <s v="R.10007.09"/>
    <s v="LINE EXTENSION"/>
    <s v="R.10007.09.03"/>
    <s v="RESIDENTIAL"/>
    <s v="R.10007.09.03.04"/>
    <s v="OMRC_E-PLATS BACKBONE LINE EXTENSION"/>
    <x v="0"/>
    <n v="4207"/>
    <s v="Jennifer R Tada"/>
    <s v="OR"/>
    <s v="REL  SETC  //  OPER"/>
    <x v="0"/>
    <x v="0"/>
    <s v="2CORP90000"/>
    <x v="0"/>
    <s v="3CORP90500"/>
    <x v="66"/>
    <s v="1DRIV21000"/>
    <x v="16"/>
    <s v="2DRIV21200"/>
    <x v="31"/>
    <n v="0"/>
    <n v="0"/>
    <n v="0"/>
    <n v="0"/>
    <n v="0"/>
    <n v="0"/>
    <n v="0"/>
    <n v="0"/>
    <n v="0"/>
    <n v="0"/>
    <n v="0"/>
    <n v="0"/>
    <n v="0"/>
    <n v="0"/>
    <n v="0"/>
    <n v="0"/>
    <n v="0"/>
    <n v="0"/>
    <n v="0"/>
    <n v="0"/>
    <s v=" "/>
    <s v="N"/>
    <n v="0"/>
    <n v="0"/>
    <n v="0"/>
    <n v="0"/>
    <n v="0"/>
    <n v="0"/>
  </r>
  <r>
    <s v="R"/>
    <x v="0"/>
    <s v="R.10007"/>
    <s v="CAP-ELECTRIC NCC"/>
    <s v="R.10007.09"/>
    <s v="LINE EXTENSION"/>
    <s v="R.10007.09.03"/>
    <s v="RESIDENTIAL"/>
    <s v="R.10007.09.03.05"/>
    <s v="OMRC_E-PLATS LINE EXTENSION"/>
    <x v="0"/>
    <n v="4207"/>
    <s v="Jennifer R Tada"/>
    <s v="OR"/>
    <s v="REL  SETC  //  OPER"/>
    <x v="0"/>
    <x v="0"/>
    <s v="2CORP90000"/>
    <x v="0"/>
    <s v="3CORP90500"/>
    <x v="66"/>
    <s v="1DRIV21000"/>
    <x v="16"/>
    <s v="2DRIV21200"/>
    <x v="31"/>
    <n v="0"/>
    <n v="127337"/>
    <n v="0"/>
    <n v="0"/>
    <n v="127337"/>
    <n v="0"/>
    <n v="0"/>
    <n v="0"/>
    <n v="0"/>
    <n v="0"/>
    <n v="0"/>
    <n v="0"/>
    <n v="0"/>
    <n v="0"/>
    <n v="0"/>
    <n v="0"/>
    <n v="0"/>
    <n v="0"/>
    <n v="127337"/>
    <n v="0"/>
    <s v=" "/>
    <s v="N"/>
    <n v="0"/>
    <n v="0"/>
    <n v="0"/>
    <n v="0"/>
    <n v="0"/>
    <n v="0"/>
  </r>
  <r>
    <s v="R"/>
    <x v="0"/>
    <s v="R.10007"/>
    <s v="CAP-ELECTRIC NCC"/>
    <s v="R.10007.09"/>
    <s v="LINE EXTENSION"/>
    <s v="R.10007.09.03"/>
    <s v="RESIDENTIAL"/>
    <s v="R.10007.09.03.06"/>
    <s v="OMRC_E-PLATS SYSTEM OPPORTUNITY"/>
    <x v="0"/>
    <n v="4207"/>
    <s v="Jennifer R Tada"/>
    <s v="OR"/>
    <s v="REL  SETC  //  OPER"/>
    <x v="0"/>
    <x v="0"/>
    <s v="2CORP90000"/>
    <x v="0"/>
    <s v="3CORP90500"/>
    <x v="66"/>
    <s v="1DRIV21000"/>
    <x v="16"/>
    <s v="2DRIV21200"/>
    <x v="31"/>
    <n v="0"/>
    <n v="0"/>
    <n v="0"/>
    <n v="0"/>
    <n v="0"/>
    <n v="0"/>
    <n v="0"/>
    <n v="0"/>
    <n v="0"/>
    <n v="0"/>
    <n v="0"/>
    <n v="0"/>
    <n v="0"/>
    <n v="0"/>
    <n v="0"/>
    <n v="0"/>
    <n v="0"/>
    <n v="0"/>
    <n v="0"/>
    <n v="0"/>
    <s v=" "/>
    <s v="N"/>
    <n v="0"/>
    <n v="0"/>
    <n v="0"/>
    <n v="0"/>
    <n v="0"/>
    <n v="0"/>
  </r>
  <r>
    <s v="R"/>
    <x v="0"/>
    <s v="R.10007"/>
    <s v="CAP-ELECTRIC NCC"/>
    <s v="R.10007.09"/>
    <s v="LINE EXTENSION"/>
    <s v="R.10007.09.04"/>
    <s v="SINGLE FAMILY"/>
    <s v="R.10007.09.04.01"/>
    <s v="E-SINGLE FAMILY LINE EXTENSION"/>
    <x v="0"/>
    <n v="4207"/>
    <s v="Jennifer R Tada"/>
    <s v="CA"/>
    <s v="REL  SETC  //  OPER"/>
    <x v="0"/>
    <x v="0"/>
    <s v="2CORP90000"/>
    <x v="0"/>
    <s v="3CORP90500"/>
    <x v="66"/>
    <s v="1DRIV21000"/>
    <x v="16"/>
    <s v="2DRIV21200"/>
    <x v="31"/>
    <n v="0"/>
    <n v="8182228"/>
    <n v="7675337.7400000002"/>
    <n v="7292186.5546021992"/>
    <n v="890041.44539780077"/>
    <n v="0"/>
    <n v="8394966"/>
    <n v="-8394966"/>
    <n v="0"/>
    <n v="8613235"/>
    <n v="-8613235"/>
    <n v="0"/>
    <n v="8837179"/>
    <n v="-8837179"/>
    <n v="0"/>
    <n v="9066946"/>
    <n v="-9066946"/>
    <n v="9302686"/>
    <n v="-34022284.554602198"/>
    <s v="Tada"/>
    <s v=" "/>
    <s v="N"/>
    <n v="0"/>
    <n v="0"/>
    <n v="0"/>
    <n v="0"/>
    <n v="0"/>
    <n v="0"/>
  </r>
  <r>
    <s v="R"/>
    <x v="0"/>
    <s v="R.10007"/>
    <s v="CAP-ELECTRIC NCC"/>
    <s v="R.10007.09"/>
    <s v="LINE EXTENSION"/>
    <s v="R.10007.09.04"/>
    <s v="SINGLE FAMILY"/>
    <s v="R.10007.09.04.02"/>
    <s v="OMRC_E-SINGLE FAMILY LINE EXTENSION"/>
    <x v="0"/>
    <n v="4207"/>
    <s v="Jennifer R Tada"/>
    <s v="OR"/>
    <s v="REL  SETC  //  OPER"/>
    <x v="0"/>
    <x v="0"/>
    <s v="2CORP90000"/>
    <x v="0"/>
    <s v="3CORP90500"/>
    <x v="66"/>
    <s v="1DRIV21000"/>
    <x v="16"/>
    <s v="2DRIV21200"/>
    <x v="31"/>
    <n v="0"/>
    <n v="18690"/>
    <n v="0"/>
    <n v="0"/>
    <n v="18690"/>
    <n v="0"/>
    <n v="0"/>
    <n v="0"/>
    <n v="0"/>
    <n v="0"/>
    <n v="0"/>
    <n v="0"/>
    <n v="0"/>
    <n v="0"/>
    <n v="0"/>
    <n v="0"/>
    <n v="0"/>
    <n v="0"/>
    <n v="18690"/>
    <n v="0"/>
    <s v=" "/>
    <s v="N"/>
    <n v="0"/>
    <n v="0"/>
    <n v="0"/>
    <n v="0"/>
    <n v="0"/>
    <n v="0"/>
  </r>
  <r>
    <s v="R"/>
    <x v="0"/>
    <s v="R.10007"/>
    <s v="CAP-ELECTRIC NCC"/>
    <s v="R.10007.10"/>
    <s v="PORT OF SEATTLE FEEDER"/>
    <s v="R.10007.10.01"/>
    <s v="PORT OF SEATTLE FEEDER"/>
    <s v="R.10007.10.01.01"/>
    <s v="E-BOW POS POD #3-FEEDER"/>
    <x v="0"/>
    <n v="4022"/>
    <s v="Roque Bamba"/>
    <s v="CA"/>
    <s v="REL  SETC  //  EXEC"/>
    <x v="0"/>
    <x v="0"/>
    <s v="2CORP90000"/>
    <x v="0"/>
    <s v="3CORP90500"/>
    <x v="66"/>
    <s v="1DRIV21000"/>
    <x v="16"/>
    <s v="2DRIV21000"/>
    <x v="38"/>
    <n v="0"/>
    <n v="0"/>
    <n v="811.47"/>
    <n v="811.47"/>
    <n v="-811.47"/>
    <n v="0"/>
    <n v="0"/>
    <n v="0"/>
    <n v="0"/>
    <n v="0"/>
    <n v="0"/>
    <n v="0"/>
    <n v="0"/>
    <n v="0"/>
    <n v="0"/>
    <n v="0"/>
    <n v="0"/>
    <n v="0"/>
    <n v="-811.47"/>
    <s v="Bamba"/>
    <s v=" "/>
    <s v="N"/>
    <n v="0"/>
    <n v="0"/>
    <n v="0"/>
    <n v="0"/>
    <n v="0"/>
    <n v="0"/>
  </r>
  <r>
    <s v="R"/>
    <x v="0"/>
    <s v="R.10007"/>
    <s v="CAP-ELECTRIC NCC"/>
    <s v="R.10007.11"/>
    <s v="PROJECTS CANCELLED"/>
    <s v="R.10007.11.01"/>
    <s v="PROJECTS CANCELLED"/>
    <s v="R.10007.11.01.01"/>
    <s v="OMRC_E-AUTOMATED CANCELLATION"/>
    <x v="0"/>
    <n v="4207"/>
    <s v="Jennifer R Tada"/>
    <s v="OR"/>
    <s v="REL  SETC  //  OPER"/>
    <x v="0"/>
    <x v="0"/>
    <s v="2CORP90000"/>
    <x v="0"/>
    <s v="3CORP90500"/>
    <x v="66"/>
    <s v="1DRIV21000"/>
    <x v="16"/>
    <s v="2DRIV21000"/>
    <x v="38"/>
    <n v="0"/>
    <n v="0"/>
    <n v="0"/>
    <n v="0"/>
    <n v="0"/>
    <n v="0"/>
    <n v="0"/>
    <n v="0"/>
    <n v="0"/>
    <n v="0"/>
    <n v="0"/>
    <n v="0"/>
    <n v="0"/>
    <n v="0"/>
    <n v="0"/>
    <n v="0"/>
    <n v="0"/>
    <n v="0"/>
    <n v="0"/>
    <n v="0"/>
    <s v=" "/>
    <s v="N"/>
    <n v="0"/>
    <n v="0"/>
    <n v="0"/>
    <n v="0"/>
    <n v="0"/>
    <n v="0"/>
  </r>
  <r>
    <s v="R"/>
    <x v="0"/>
    <s v="R.10007"/>
    <s v="CAP-ELECTRIC NCC"/>
    <s v="R.10007.11"/>
    <s v="PROJECTS CANCELLED"/>
    <s v="R.10007.11.01"/>
    <s v="PROJECTS CANCELLED"/>
    <s v="R.10007.11.01.02"/>
    <s v="OMRC_E-MAJOR PROJECTS/NCC"/>
    <x v="0"/>
    <n v="4207"/>
    <s v="Jennifer R Tada"/>
    <s v="OR"/>
    <s v="REL  SETC  //  OPER"/>
    <x v="0"/>
    <x v="0"/>
    <s v="2CORP90000"/>
    <x v="0"/>
    <s v="3CORP93000"/>
    <x v="0"/>
    <s v="1DRIV11000"/>
    <x v="0"/>
    <s v="2DRIV11400"/>
    <x v="8"/>
    <n v="0"/>
    <n v="330642"/>
    <n v="0"/>
    <n v="0"/>
    <n v="330642"/>
    <n v="0"/>
    <n v="0"/>
    <n v="0"/>
    <n v="0"/>
    <n v="0"/>
    <n v="0"/>
    <n v="0"/>
    <n v="0"/>
    <n v="0"/>
    <n v="0"/>
    <n v="0"/>
    <n v="0"/>
    <n v="0"/>
    <n v="330642"/>
    <n v="0"/>
    <s v=" "/>
    <s v="N"/>
    <n v="0"/>
    <n v="0"/>
    <n v="0"/>
    <n v="0"/>
    <n v="0"/>
    <n v="0"/>
  </r>
  <r>
    <s v="R"/>
    <x v="0"/>
    <s v="R.10008"/>
    <s v="CAP-ELECTRIC RELOCATIONS/CONVERSIONS"/>
    <s v="R.10008.01"/>
    <s v="CUSTOMER-DRIVEN RELOCATIONS/CONVERSIONS"/>
    <s v="R.10008.01.01"/>
    <s v="CUSTOMER-DRIVEN RELOCATIONS/CONVERSIONS"/>
    <s v="R.10008.01.01.01"/>
    <s v="E-CONVERSIONS (SCHED 73)-CUST DRIVEN"/>
    <x v="0"/>
    <n v="4207"/>
    <s v="Jennifer R Tada"/>
    <s v="CA"/>
    <s v="REL  SETC  //  OPER"/>
    <x v="0"/>
    <x v="0"/>
    <s v="2CORP90000"/>
    <x v="0"/>
    <s v="3CORP95000"/>
    <x v="70"/>
    <s v="1DRIV21000"/>
    <x v="16"/>
    <s v="2DRIV21300"/>
    <x v="40"/>
    <n v="0"/>
    <n v="0"/>
    <n v="3397.68"/>
    <n v="-108271.45"/>
    <n v="108271.45"/>
    <n v="0"/>
    <n v="0"/>
    <n v="0"/>
    <n v="0"/>
    <n v="0"/>
    <n v="0"/>
    <n v="0"/>
    <n v="0"/>
    <n v="0"/>
    <n v="0"/>
    <n v="0"/>
    <n v="0"/>
    <n v="0"/>
    <n v="108271.45"/>
    <s v="Tada"/>
    <s v=" "/>
    <s v="N"/>
    <n v="0"/>
    <n v="0"/>
    <n v="0"/>
    <n v="0"/>
    <n v="0"/>
    <n v="0"/>
  </r>
  <r>
    <s v="R"/>
    <x v="0"/>
    <s v="R.10008"/>
    <s v="CAP-ELECTRIC RELOCATIONS/CONVERSIONS"/>
    <s v="R.10008.01"/>
    <s v="CUSTOMER-DRIVEN RELOCATIONS/CONVERSIONS"/>
    <s v="R.10008.01.01"/>
    <s v="CUSTOMER-DRIVEN RELOCATIONS/CONVERSIONS"/>
    <s v="R.10008.01.01.02"/>
    <s v="E-OH/UG RELOCATIONS-CUST DRIVEN-DIST"/>
    <x v="0"/>
    <n v="4207"/>
    <s v="Jennifer R Tada"/>
    <s v="CA"/>
    <s v="REL  SETC  //  OPER"/>
    <x v="0"/>
    <x v="0"/>
    <s v="2CORP90000"/>
    <x v="0"/>
    <s v="3CORP95000"/>
    <x v="70"/>
    <s v="1DRIV21000"/>
    <x v="16"/>
    <s v="2DRIV21300"/>
    <x v="40"/>
    <n v="14299307.672128145"/>
    <n v="14299308"/>
    <n v="5318148.0599999996"/>
    <n v="4188532.1859293999"/>
    <n v="10110775.814070601"/>
    <n v="14247986.078325529"/>
    <n v="5387727"/>
    <n v="8860259.0783255287"/>
    <n v="14658401.355773287"/>
    <n v="5533956"/>
    <n v="9124445.3557732869"/>
    <n v="15081128.421535281"/>
    <n v="5687516"/>
    <n v="9393612.4215352815"/>
    <n v="15516314.679450687"/>
    <n v="5845337"/>
    <n v="9670977.679450687"/>
    <n v="6011174"/>
    <n v="47160070.349155381"/>
    <s v="Tada"/>
    <s v=" "/>
    <s v="N"/>
    <n v="0"/>
    <n v="0"/>
    <n v="0"/>
    <n v="0"/>
    <n v="0"/>
    <n v="0"/>
  </r>
  <r>
    <s v="R"/>
    <x v="0"/>
    <s v="R.10008"/>
    <s v="CAP-ELECTRIC RELOCATIONS/CONVERSIONS"/>
    <s v="R.10008.01"/>
    <s v="CUSTOMER-DRIVEN RELOCATIONS/CONVERSIONS"/>
    <s v="R.10008.01.01"/>
    <s v="CUSTOMER-DRIVEN RELOCATIONS/CONVERSIONS"/>
    <s v="R.10008.01.01.03"/>
    <s v="OMRC_E-CONVERSION (SCHED 73)-CUST DRIVEN"/>
    <x v="0"/>
    <n v="4207"/>
    <s v="Jennifer R Tada"/>
    <s v="OR"/>
    <s v="REL  SETC  //  OPER"/>
    <x v="0"/>
    <x v="0"/>
    <s v="2CORP90000"/>
    <x v="0"/>
    <s v="3CORP91000"/>
    <x v="75"/>
    <s v="1DRIV21000"/>
    <x v="16"/>
    <s v="2DRIV21300"/>
    <x v="40"/>
    <n v="0"/>
    <n v="0"/>
    <n v="0"/>
    <n v="0"/>
    <n v="0"/>
    <n v="0"/>
    <n v="0"/>
    <n v="0"/>
    <n v="0"/>
    <n v="0"/>
    <n v="0"/>
    <n v="0"/>
    <n v="0"/>
    <n v="0"/>
    <n v="0"/>
    <n v="0"/>
    <n v="0"/>
    <n v="0"/>
    <n v="0"/>
    <n v="0"/>
    <s v=" "/>
    <s v="N"/>
    <n v="0"/>
    <n v="0"/>
    <n v="0"/>
    <n v="0"/>
    <n v="0"/>
    <n v="0"/>
  </r>
  <r>
    <s v="R"/>
    <x v="0"/>
    <s v="R.10008"/>
    <s v="CAP-ELECTRIC RELOCATIONS/CONVERSIONS"/>
    <s v="R.10008.01"/>
    <s v="CUSTOMER-DRIVEN RELOCATIONS/CONVERSIONS"/>
    <s v="R.10008.01.01"/>
    <s v="CUSTOMER-DRIVEN RELOCATIONS/CONVERSIONS"/>
    <s v="R.10008.01.01.04"/>
    <s v="OMRC_E-OH/UG REL-CUST DRIVEN-DIST"/>
    <x v="0"/>
    <n v="4207"/>
    <s v="Jennifer R Tada"/>
    <s v="OR"/>
    <s v="REL  SETC  //  OPER"/>
    <x v="0"/>
    <x v="0"/>
    <s v="2CORP90000"/>
    <x v="0"/>
    <s v="3CORP95000"/>
    <x v="70"/>
    <s v="1DRIV21000"/>
    <x v="16"/>
    <s v="2DRIV21300"/>
    <x v="40"/>
    <n v="0"/>
    <n v="184098"/>
    <n v="0"/>
    <n v="0"/>
    <n v="184098"/>
    <n v="0"/>
    <n v="0"/>
    <n v="0"/>
    <n v="0"/>
    <n v="0"/>
    <n v="0"/>
    <n v="0"/>
    <n v="0"/>
    <n v="0"/>
    <n v="0"/>
    <n v="0"/>
    <n v="0"/>
    <n v="0"/>
    <n v="184098"/>
    <n v="0"/>
    <s v=" "/>
    <s v="N"/>
    <n v="0"/>
    <n v="0"/>
    <n v="0"/>
    <n v="0"/>
    <n v="0"/>
    <n v="0"/>
  </r>
  <r>
    <s v="R"/>
    <x v="0"/>
    <s v="R.10008"/>
    <s v="CAP-ELECTRIC RELOCATIONS/CONVERSIONS"/>
    <s v="R.10008.02"/>
    <s v="FRANCHISE ACQUISITION"/>
    <s v="R.10008.02.01"/>
    <s v="FRANCHISE ACQUISITION"/>
    <s v="R.10008.02.01.01"/>
    <s v="E-FRANCHISES"/>
    <x v="0"/>
    <n v="4215"/>
    <s v="Andrew G Markos"/>
    <s v="CA"/>
    <s v="REL  SETC  //  OPER"/>
    <x v="0"/>
    <x v="0"/>
    <s v="2CORP90000"/>
    <x v="0"/>
    <s v="3CORP95000"/>
    <x v="70"/>
    <s v="1DRIV21000"/>
    <x v="16"/>
    <s v="2DRIV21300"/>
    <x v="40"/>
    <n v="0"/>
    <n v="102000"/>
    <n v="93756.87"/>
    <n v="122380.38880000002"/>
    <n v="-20380.388800000015"/>
    <n v="0"/>
    <n v="0"/>
    <n v="0"/>
    <n v="0"/>
    <n v="0"/>
    <n v="0"/>
    <n v="0"/>
    <n v="0"/>
    <n v="0"/>
    <n v="0"/>
    <n v="0"/>
    <n v="0"/>
    <n v="0"/>
    <n v="-20380.388800000015"/>
    <s v="Markos"/>
    <s v=" "/>
    <s v="N"/>
    <n v="0"/>
    <n v="0"/>
    <n v="0"/>
    <n v="0"/>
    <n v="0"/>
    <n v="0"/>
  </r>
  <r>
    <s v="R"/>
    <x v="0"/>
    <s v="R.10008"/>
    <s v="CAP-ELECTRIC RELOCATIONS/CONVERSIONS"/>
    <s v="R.10008.03"/>
    <s v="PI-DRIVEN ELEC RELOCATIONS/CONVERSIONS"/>
    <s v="R.10008.03.01"/>
    <s v="PI-DRIVEN ELEC RELOCATIONS/CONVERSIONS"/>
    <s v="R.10008.03.01.01"/>
    <s v="E-CONVERSIONS (SCHED 74)-PI DRIVEN"/>
    <x v="0"/>
    <n v="4207"/>
    <s v="Jennifer R Tada"/>
    <s v="CA"/>
    <s v="REL  SETC  //  OPER"/>
    <x v="0"/>
    <x v="0"/>
    <s v="2CORP90000"/>
    <x v="0"/>
    <s v="3CORP95000"/>
    <x v="70"/>
    <s v="1DRIV21000"/>
    <x v="16"/>
    <s v="2DRIV21300"/>
    <x v="40"/>
    <n v="0"/>
    <n v="0"/>
    <n v="9372879.9000000004"/>
    <n v="8458169.7098375"/>
    <n v="-8458169.7098375"/>
    <n v="0"/>
    <n v="3698094"/>
    <n v="-3698094"/>
    <n v="0"/>
    <n v="3961311"/>
    <n v="-3961311"/>
    <n v="0"/>
    <n v="3737725"/>
    <n v="-3737725"/>
    <n v="0"/>
    <n v="4021809"/>
    <n v="-4021809"/>
    <n v="4320322"/>
    <n v="-23877108.7098375"/>
    <s v="Tada"/>
    <s v=" CAK - adjusted down to keep  bottom line.  Initial adders may be incorrect due to double counting.  Tada suggest go with original so I'm just making some swags and where to reduce from the initial proposed"/>
    <s v="N"/>
    <n v="0"/>
    <n v="0"/>
    <n v="0"/>
    <n v="0"/>
    <n v="0"/>
    <n v="0"/>
  </r>
  <r>
    <s v="R"/>
    <x v="0"/>
    <s v="R.10008"/>
    <s v="CAP-ELECTRIC RELOCATIONS/CONVERSIONS"/>
    <s v="R.10008.03"/>
    <s v="PI-DRIVEN ELEC RELOCATIONS/CONVERSIONS"/>
    <s v="R.10008.03.01"/>
    <s v="PI-DRIVEN ELEC RELOCATIONS/CONVERSIONS"/>
    <s v="R.10008.03.01.02"/>
    <s v="E-I-405 RELOCATE/CONVERSION PROJECT-DIST"/>
    <x v="0"/>
    <n v="4022"/>
    <s v="Roque Bamba"/>
    <s v="CA"/>
    <s v="REL  SETC  //  NOPH"/>
    <x v="0"/>
    <x v="0"/>
    <s v="2CORP90000"/>
    <x v="0"/>
    <s v="3CORP95000"/>
    <x v="70"/>
    <s v="1DRIV21000"/>
    <x v="16"/>
    <s v="2DRIV21300"/>
    <x v="40"/>
    <n v="0"/>
    <n v="0"/>
    <n v="0"/>
    <n v="0"/>
    <n v="0"/>
    <n v="0"/>
    <n v="0"/>
    <n v="0"/>
    <n v="0"/>
    <n v="0"/>
    <n v="0"/>
    <n v="0"/>
    <n v="0"/>
    <n v="0"/>
    <n v="0"/>
    <n v="0"/>
    <n v="0"/>
    <n v="0"/>
    <n v="0"/>
    <s v="Bamba"/>
    <s v=" "/>
    <s v="N"/>
    <n v="0"/>
    <n v="0"/>
    <n v="0"/>
    <n v="0"/>
    <n v="0"/>
    <n v="0"/>
  </r>
  <r>
    <s v="R"/>
    <x v="0"/>
    <s v="R.10008"/>
    <s v="CAP-ELECTRIC RELOCATIONS/CONVERSIONS"/>
    <s v="R.10008.03"/>
    <s v="PI-DRIVEN ELEC RELOCATIONS/CONVERSIONS"/>
    <s v="R.10008.03.01"/>
    <s v="PI-DRIVEN ELEC RELOCATIONS/CONVERSIONS"/>
    <s v="R.10008.03.01.03"/>
    <s v="E-OH/UG REL-PI DRIVEN (NON-REIMB)-DIST"/>
    <x v="0"/>
    <n v="4207"/>
    <s v="Jennifer R Tada"/>
    <s v="CA"/>
    <s v="REL  SETC  //  OPER"/>
    <x v="0"/>
    <x v="0"/>
    <s v="2CORP90000"/>
    <x v="0"/>
    <s v="3CORP95000"/>
    <x v="70"/>
    <s v="1DRIV21000"/>
    <x v="16"/>
    <s v="2DRIV21300"/>
    <x v="40"/>
    <n v="0"/>
    <n v="1613524"/>
    <n v="8860696.9000000004"/>
    <n v="8460013.9230403006"/>
    <n v="-6846489.9230403006"/>
    <n v="0"/>
    <n v="3144866"/>
    <n v="-3144866"/>
    <n v="0"/>
    <n v="3393069"/>
    <n v="-3393069"/>
    <n v="0"/>
    <n v="3153714"/>
    <n v="-3153714"/>
    <n v="0"/>
    <n v="3421592"/>
    <n v="-3421592"/>
    <n v="3703077"/>
    <n v="-19959730.923040301"/>
    <s v="Tada"/>
    <s v=" CAK - adjusted down to keep  bottom line.  Initial adders may be incorrect due to double counting.  Tada suggest go with original so I'm just making some swags and where to reduce from the initial proposed; Need a basis for sig increase"/>
    <s v="N"/>
    <n v="0"/>
    <n v="0"/>
    <n v="0"/>
    <n v="0"/>
    <n v="0"/>
    <n v="0"/>
  </r>
  <r>
    <s v="R"/>
    <x v="0"/>
    <s v="R.10008"/>
    <s v="CAP-ELECTRIC RELOCATIONS/CONVERSIONS"/>
    <s v="R.10008.03"/>
    <s v="PI-DRIVEN ELEC RELOCATIONS/CONVERSIONS"/>
    <s v="R.10008.03.01"/>
    <s v="PI-DRIVEN ELEC RELOCATIONS/CONVERSIONS"/>
    <s v="R.10008.03.01.04"/>
    <s v="E-OH/UG REL-PI DRIVEN (REIMBURSE)-DIST"/>
    <x v="0"/>
    <n v="4207"/>
    <s v="Jennifer R Tada"/>
    <s v="CA"/>
    <s v="REL  SETC  //  OPER"/>
    <x v="0"/>
    <x v="0"/>
    <s v="2CORP90000"/>
    <x v="0"/>
    <s v="3CORP95000"/>
    <x v="70"/>
    <s v="1DRIV21000"/>
    <x v="16"/>
    <s v="2DRIV21300"/>
    <x v="40"/>
    <n v="0"/>
    <n v="0"/>
    <n v="23299.63"/>
    <n v="269562.18"/>
    <n v="-269562.18"/>
    <n v="0"/>
    <n v="457799"/>
    <n v="-457799"/>
    <n v="0"/>
    <n v="470255"/>
    <n v="-470255"/>
    <n v="0"/>
    <n v="483273"/>
    <n v="-483273"/>
    <n v="0"/>
    <n v="496683"/>
    <n v="-496683"/>
    <n v="510774"/>
    <n v="-2177572.1800000002"/>
    <s v="Tada"/>
    <s v=" "/>
    <s v="N"/>
    <n v="0"/>
    <n v="0"/>
    <n v="0"/>
    <n v="0"/>
    <n v="0"/>
    <n v="0"/>
  </r>
  <r>
    <s v="R"/>
    <x v="0"/>
    <s v="R.10008"/>
    <s v="CAP-ELECTRIC RELOCATIONS/CONVERSIONS"/>
    <s v="R.10008.03"/>
    <s v="PI-DRIVEN ELEC RELOCATIONS/CONVERSIONS"/>
    <s v="R.10008.03.01"/>
    <s v="PI-DRIVEN ELEC RELOCATIONS/CONVERSIONS"/>
    <s v="R.10008.03.01.05"/>
    <s v="E-PI DRIVEN RELOCATIONS-TRANS"/>
    <x v="0"/>
    <n v="4207"/>
    <s v="Jennifer R Tada"/>
    <s v="CA"/>
    <s v="REL  SETC  //  OPER"/>
    <x v="0"/>
    <x v="0"/>
    <s v="2CORP90000"/>
    <x v="0"/>
    <s v="3CORP95000"/>
    <x v="70"/>
    <s v="1DRIV21000"/>
    <x v="16"/>
    <s v="2DRIV21300"/>
    <x v="40"/>
    <n v="2305033.8935630298"/>
    <n v="691510"/>
    <n v="4260193.3099999996"/>
    <n v="2171556.9761454002"/>
    <n v="-1480046.9761454002"/>
    <n v="2368422.3256360185"/>
    <n v="3927922"/>
    <n v="-1559499.6743639815"/>
    <n v="2433553.9395910092"/>
    <n v="3733364"/>
    <n v="-1299810.0604089908"/>
    <n v="2500476.6729297619"/>
    <n v="4519377"/>
    <n v="-2018900.3270702381"/>
    <n v="2569239.7814353304"/>
    <n v="4300133"/>
    <n v="-1730893.2185646696"/>
    <n v="4082774"/>
    <n v="-8089150.2565532792"/>
    <s v="Tada"/>
    <s v=" CAK - adjusted down to keep  bottom line.  Initial adders may be incorrect due to double counting.  Tada suggest go with original so I'm just making some swags and where to reduce from the initial proposed"/>
    <s v="N"/>
    <n v="0"/>
    <n v="0"/>
    <n v="0"/>
    <n v="0"/>
    <n v="0"/>
    <n v="0"/>
  </r>
  <r>
    <s v="R"/>
    <x v="0"/>
    <s v="R.10008"/>
    <s v="CAP-ELECTRIC RELOCATIONS/CONVERSIONS"/>
    <s v="R.10008.03"/>
    <s v="PI-DRIVEN ELEC RELOCATIONS/CONVERSIONS"/>
    <s v="R.10008.03.01"/>
    <s v="PI-DRIVEN ELEC RELOCATIONS/CONVERSIONS"/>
    <s v="R.10008.03.01.06"/>
    <s v="OMRC_E-CONVERSION (SCHED 74)-PI DRIVEN"/>
    <x v="0"/>
    <n v="4207"/>
    <s v="Jennifer R Tada"/>
    <s v="OR"/>
    <s v="REL  SETC  //  OPER"/>
    <x v="0"/>
    <x v="0"/>
    <s v="2CORP90000"/>
    <x v="0"/>
    <s v="3CORP95000"/>
    <x v="70"/>
    <s v="1DRIV21000"/>
    <x v="16"/>
    <s v="2DRIV21300"/>
    <x v="40"/>
    <n v="0"/>
    <n v="174491"/>
    <n v="0"/>
    <n v="0"/>
    <n v="174491"/>
    <n v="0"/>
    <n v="0"/>
    <n v="0"/>
    <n v="0"/>
    <n v="0"/>
    <n v="0"/>
    <n v="0"/>
    <n v="0"/>
    <n v="0"/>
    <n v="0"/>
    <n v="0"/>
    <n v="0"/>
    <n v="0"/>
    <n v="174491"/>
    <n v="0"/>
    <s v=" "/>
    <s v="N"/>
    <n v="0"/>
    <n v="0"/>
    <n v="0"/>
    <n v="0"/>
    <n v="0"/>
    <n v="0"/>
  </r>
  <r>
    <s v="R"/>
    <x v="0"/>
    <s v="R.10008"/>
    <s v="CAP-ELECTRIC RELOCATIONS/CONVERSIONS"/>
    <s v="R.10008.03"/>
    <s v="PI-DRIVEN ELEC RELOCATIONS/CONVERSIONS"/>
    <s v="R.10008.03.01"/>
    <s v="PI-DRIVEN ELEC RELOCATIONS/CONVERSIONS"/>
    <s v="R.10008.03.01.07"/>
    <s v="OMRC_E-I-405 RELOC/CONV PROJ-DIST"/>
    <x v="0"/>
    <n v="4022"/>
    <s v="Roque Bamba"/>
    <s v="OR"/>
    <s v="REL  SETC  //  NOPH"/>
    <x v="0"/>
    <x v="0"/>
    <s v="2CORP90000"/>
    <x v="0"/>
    <s v="3CORP95000"/>
    <x v="70"/>
    <s v="1DRIV21000"/>
    <x v="16"/>
    <s v="2DRIV21300"/>
    <x v="40"/>
    <n v="0"/>
    <n v="0"/>
    <n v="0"/>
    <n v="0"/>
    <n v="0"/>
    <n v="0"/>
    <n v="0"/>
    <n v="0"/>
    <n v="0"/>
    <n v="0"/>
    <n v="0"/>
    <n v="0"/>
    <n v="0"/>
    <n v="0"/>
    <n v="0"/>
    <n v="0"/>
    <n v="0"/>
    <n v="0"/>
    <n v="0"/>
    <n v="0"/>
    <s v=" "/>
    <s v="N"/>
    <n v="0"/>
    <n v="0"/>
    <n v="0"/>
    <n v="0"/>
    <n v="0"/>
    <n v="0"/>
  </r>
  <r>
    <s v="R"/>
    <x v="0"/>
    <s v="R.10008"/>
    <s v="CAP-ELECTRIC RELOCATIONS/CONVERSIONS"/>
    <s v="R.10008.03"/>
    <s v="PI-DRIVEN ELEC RELOCATIONS/CONVERSIONS"/>
    <s v="R.10008.03.01"/>
    <s v="PI-DRIVEN ELEC RELOCATIONS/CONVERSIONS"/>
    <s v="R.10008.03.01.08"/>
    <s v="OMRC_E-OH/UG REL-PI DR (NON-REIMB)-DIST"/>
    <x v="0"/>
    <n v="4207"/>
    <s v="Jennifer R Tada"/>
    <s v="OR"/>
    <s v="REL  SETC  //  OPER"/>
    <x v="0"/>
    <x v="0"/>
    <s v="2CORP90000"/>
    <x v="0"/>
    <s v="3CORP95000"/>
    <x v="70"/>
    <s v="1DRIV21000"/>
    <x v="16"/>
    <s v="2DRIV21300"/>
    <x v="40"/>
    <n v="0"/>
    <n v="208409"/>
    <n v="0"/>
    <n v="0"/>
    <n v="208409"/>
    <n v="0"/>
    <n v="0"/>
    <n v="0"/>
    <n v="0"/>
    <n v="0"/>
    <n v="0"/>
    <n v="0"/>
    <n v="0"/>
    <n v="0"/>
    <n v="0"/>
    <n v="0"/>
    <n v="0"/>
    <n v="0"/>
    <n v="208409"/>
    <n v="0"/>
    <s v=" "/>
    <s v="N"/>
    <n v="0"/>
    <n v="0"/>
    <n v="0"/>
    <n v="0"/>
    <n v="0"/>
    <n v="0"/>
  </r>
  <r>
    <s v="R"/>
    <x v="0"/>
    <s v="R.10008"/>
    <s v="CAP-ELECTRIC RELOCATIONS/CONVERSIONS"/>
    <s v="R.10008.03"/>
    <s v="PI-DRIVEN ELEC RELOCATIONS/CONVERSIONS"/>
    <s v="R.10008.03.01"/>
    <s v="PI-DRIVEN ELEC RELOCATIONS/CONVERSIONS"/>
    <s v="R.10008.03.01.09"/>
    <s v="OMRC_E-OH/UG REL-PI DR (REIMB)-DIST"/>
    <x v="0"/>
    <n v="4207"/>
    <s v="Jennifer R Tada"/>
    <s v="OR"/>
    <s v="REL  SETC  //  OPER"/>
    <x v="0"/>
    <x v="0"/>
    <s v="2CORP90000"/>
    <x v="0"/>
    <s v="3CORP95000"/>
    <x v="70"/>
    <s v="1DRIV21000"/>
    <x v="16"/>
    <s v="2DRIV21300"/>
    <x v="40"/>
    <n v="0"/>
    <n v="0"/>
    <n v="0"/>
    <n v="0"/>
    <n v="0"/>
    <n v="0"/>
    <n v="0"/>
    <n v="0"/>
    <n v="0"/>
    <n v="0"/>
    <n v="0"/>
    <n v="0"/>
    <n v="0"/>
    <n v="0"/>
    <n v="0"/>
    <n v="0"/>
    <n v="0"/>
    <n v="0"/>
    <n v="0"/>
    <n v="0"/>
    <s v=" "/>
    <s v="N"/>
    <n v="0"/>
    <n v="0"/>
    <n v="0"/>
    <n v="0"/>
    <n v="0"/>
    <n v="0"/>
  </r>
  <r>
    <s v="R"/>
    <x v="0"/>
    <s v="R.10008"/>
    <s v="CAP-ELECTRIC RELOCATIONS/CONVERSIONS"/>
    <s v="R.10008.03"/>
    <s v="PI-DRIVEN ELEC RELOCATIONS/CONVERSIONS"/>
    <s v="R.10008.03.01"/>
    <s v="PI-DRIVEN ELEC RELOCATIONS/CONVERSIONS"/>
    <s v="R.10008.03.01.10"/>
    <s v="OMRC_E-PI DRIVEN RELOCATIONS-TRANS"/>
    <x v="0"/>
    <n v="4207"/>
    <s v="Jennifer R Tada"/>
    <s v="OR"/>
    <s v="REL  SETC  //  OPER"/>
    <x v="0"/>
    <x v="0"/>
    <s v="2CORP90000"/>
    <x v="0"/>
    <s v="3CORP95000"/>
    <x v="70"/>
    <s v="1DRIV21000"/>
    <x v="16"/>
    <s v="2DRIV21300"/>
    <x v="40"/>
    <n v="0"/>
    <n v="98456"/>
    <n v="0"/>
    <n v="0"/>
    <n v="98456"/>
    <n v="0"/>
    <n v="0"/>
    <n v="0"/>
    <n v="0"/>
    <n v="0"/>
    <n v="0"/>
    <n v="0"/>
    <n v="0"/>
    <n v="0"/>
    <n v="0"/>
    <n v="0"/>
    <n v="0"/>
    <n v="0"/>
    <n v="98456"/>
    <n v="0"/>
    <s v=" "/>
    <s v="N"/>
    <n v="0"/>
    <n v="0"/>
    <n v="0"/>
    <n v="0"/>
    <n v="0"/>
    <n v="0"/>
  </r>
  <r>
    <s v="R"/>
    <x v="0"/>
    <s v="R.10008"/>
    <s v="CAP-ELECTRIC RELOCATIONS/CONVERSIONS"/>
    <s v="R.10008.03"/>
    <s v="PI-DRIVEN ELEC RELOCATIONS/CONVERSIONS"/>
    <s v="R.10008.03.01"/>
    <s v="PI-DRIVEN ELEC RELOCATIONS/CONVERSIONS"/>
    <s v="R.10008.03.01.11"/>
    <s v="OMRC_E-RELOCATE AVOIDANCE"/>
    <x v="0"/>
    <n v="4207"/>
    <s v="Jennifer R Tada"/>
    <s v="OR"/>
    <s v="REL  SETC  //  OPER"/>
    <x v="0"/>
    <x v="0"/>
    <s v="2CORP90000"/>
    <x v="0"/>
    <s v="3CORP95000"/>
    <x v="70"/>
    <s v="1DRIV21000"/>
    <x v="16"/>
    <s v="2DRIV21300"/>
    <x v="40"/>
    <n v="0"/>
    <n v="0"/>
    <n v="0"/>
    <n v="0"/>
    <n v="0"/>
    <n v="0"/>
    <n v="0"/>
    <n v="0"/>
    <n v="0"/>
    <n v="0"/>
    <n v="0"/>
    <n v="0"/>
    <n v="0"/>
    <n v="0"/>
    <n v="0"/>
    <n v="0"/>
    <n v="0"/>
    <n v="0"/>
    <n v="0"/>
    <n v="0"/>
    <s v=" "/>
    <s v="N"/>
    <n v="0"/>
    <n v="0"/>
    <n v="0"/>
    <n v="0"/>
    <n v="0"/>
    <n v="0"/>
  </r>
  <r>
    <s v="R"/>
    <x v="0"/>
    <s v="R.10008"/>
    <s v="CAP-ELECTRIC RELOCATIONS/CONVERSIONS"/>
    <s v="R.10008.04"/>
    <s v="SNOQUALMIE TRANSMISSION LINE RELOCATE"/>
    <s v="R.10008.04.01"/>
    <s v="SNOQUALMIE TRANSMISSION LINE RELOCATE"/>
    <s v="R.10008.04.01.01"/>
    <s v="E-SNO-LAKE TRAD RELOCATE"/>
    <x v="0"/>
    <n v="4022"/>
    <s v="Roque Bamba"/>
    <s v="CA"/>
    <s v="REL  SETC  //  EXEC"/>
    <x v="0"/>
    <x v="0"/>
    <s v="2CORP90000"/>
    <x v="0"/>
    <s v="3CORP94500"/>
    <x v="74"/>
    <s v="1DRIV11000"/>
    <x v="0"/>
    <s v="2DRIV11500"/>
    <x v="34"/>
    <n v="0"/>
    <n v="0"/>
    <n v="0"/>
    <n v="0"/>
    <n v="0"/>
    <n v="0"/>
    <n v="0"/>
    <n v="0"/>
    <n v="0"/>
    <n v="0"/>
    <n v="0"/>
    <n v="0"/>
    <n v="0"/>
    <n v="0"/>
    <n v="0"/>
    <n v="0"/>
    <n v="0"/>
    <n v="0"/>
    <n v="0"/>
    <s v="Nedrud"/>
    <s v=" "/>
    <s v="N"/>
    <n v="0"/>
    <n v="0"/>
    <n v="0"/>
    <n v="0"/>
    <n v="0"/>
    <n v="0"/>
  </r>
  <r>
    <s v="R"/>
    <x v="0"/>
    <s v="R.10008"/>
    <s v="CAP-ELECTRIC RELOCATIONS/CONVERSIONS"/>
    <s v="R.10008.05"/>
    <s v="SOUND TRANSIT PROGRAM"/>
    <s v="R.10008.05.01"/>
    <s v="SOUND TRANSIT PROGRAM"/>
    <s v="R.10008.05.01.01"/>
    <s v="E-SOUND TRANSIT-DIST"/>
    <x v="0"/>
    <n v="4022"/>
    <s v="Roque Bamba"/>
    <s v="CA"/>
    <s v="REL  SETC  //  EXEC"/>
    <x v="0"/>
    <x v="0"/>
    <s v="2CORP90000"/>
    <x v="0"/>
    <s v="3CORP95000"/>
    <x v="70"/>
    <s v="1DRIV21000"/>
    <x v="16"/>
    <s v="2DRIV21300"/>
    <x v="40"/>
    <n v="1561119.3782500001"/>
    <n v="404537"/>
    <n v="-1085417.83"/>
    <n v="-1314012.6498631001"/>
    <n v="1718549.6498631001"/>
    <n v="1593723.2873886731"/>
    <n v="1593723.2873886731"/>
    <n v="0"/>
    <n v="1641689.7164265844"/>
    <n v="1641689.7164265844"/>
    <n v="0"/>
    <n v="1691203.4496270092"/>
    <n v="1691203.4496270092"/>
    <n v="0"/>
    <n v="1742264.486989947"/>
    <n v="1742264.486989947"/>
    <n v="0"/>
    <n v="1794532.4215996454"/>
    <n v="1718549.6498631001"/>
    <s v="Bamba"/>
    <s v=" "/>
    <s v="N"/>
    <n v="0"/>
    <n v="0"/>
    <n v="0"/>
    <n v="0"/>
    <n v="0"/>
    <n v="0"/>
  </r>
  <r>
    <s v="R"/>
    <x v="0"/>
    <s v="R.10008"/>
    <s v="CAP-ELECTRIC RELOCATIONS/CONVERSIONS"/>
    <s v="R.10008.05"/>
    <s v="SOUND TRANSIT PROGRAM"/>
    <s v="R.10008.05.01"/>
    <s v="SOUND TRANSIT PROGRAM"/>
    <s v="R.10008.05.01.02"/>
    <s v="E-SOUND TRANSIT-EAST-LINK-DIST"/>
    <x v="0"/>
    <n v="4022"/>
    <s v="Roque Bamba"/>
    <s v="CA"/>
    <s v="REL  SETC  //  EXEC"/>
    <x v="0"/>
    <x v="0"/>
    <s v="2CORP90000"/>
    <x v="0"/>
    <s v="3CORP95000"/>
    <x v="70"/>
    <s v="1DRIV21000"/>
    <x v="16"/>
    <s v="2DRIV21300"/>
    <x v="40"/>
    <n v="0"/>
    <n v="1156582"/>
    <n v="1485970.14"/>
    <n v="1431790.0817439999"/>
    <n v="-275208.08174399985"/>
    <n v="0"/>
    <n v="0"/>
    <n v="0"/>
    <n v="0"/>
    <n v="0"/>
    <n v="0"/>
    <n v="0"/>
    <n v="0"/>
    <n v="0"/>
    <n v="0"/>
    <n v="0"/>
    <n v="0"/>
    <n v="0"/>
    <n v="-275208.08174399985"/>
    <s v="Bamba"/>
    <s v=" "/>
    <s v="N"/>
    <n v="0"/>
    <n v="0"/>
    <n v="0"/>
    <n v="0"/>
    <n v="0"/>
    <n v="0"/>
  </r>
  <r>
    <s v="R"/>
    <x v="0"/>
    <s v="R.10008"/>
    <s v="CAP-ELECTRIC RELOCATIONS/CONVERSIONS"/>
    <s v="R.10008.05"/>
    <s v="SOUND TRANSIT PROGRAM"/>
    <s v="R.10008.05.01"/>
    <s v="SOUND TRANSIT PROGRAM"/>
    <s v="R.10008.05.01.03"/>
    <s v="E-SOUND TRANSIT-SWEPTWING SUBSTATION"/>
    <x v="0"/>
    <n v="4022"/>
    <s v="Roque Bamba"/>
    <s v="CA"/>
    <s v="REL  SETC  //  OPER"/>
    <x v="0"/>
    <x v="0"/>
    <s v="2CORP90000"/>
    <x v="0"/>
    <s v="3CORP95000"/>
    <x v="70"/>
    <s v="1DRIV21000"/>
    <x v="16"/>
    <s v="2DRIV21300"/>
    <x v="40"/>
    <n v="0"/>
    <n v="0"/>
    <n v="192014.1"/>
    <n v="98168.21"/>
    <n v="-98168.21"/>
    <n v="0"/>
    <n v="0"/>
    <n v="0"/>
    <n v="0"/>
    <n v="0"/>
    <n v="0"/>
    <n v="0"/>
    <n v="0"/>
    <n v="0"/>
    <n v="0"/>
    <n v="0"/>
    <n v="0"/>
    <n v="0"/>
    <n v="-98168.21"/>
    <s v="Bamba"/>
    <s v=" "/>
    <s v="N"/>
    <n v="0"/>
    <n v="0"/>
    <n v="0"/>
    <n v="0"/>
    <n v="0"/>
    <n v="0"/>
  </r>
  <r>
    <s v="R"/>
    <x v="0"/>
    <s v="R.10008"/>
    <s v="CAP-ELECTRIC RELOCATIONS/CONVERSIONS"/>
    <s v="R.10008.05"/>
    <s v="SOUND TRANSIT PROGRAM"/>
    <s v="R.10008.05.01"/>
    <s v="SOUND TRANSIT PROGRAM"/>
    <s v="R.10008.05.01.04"/>
    <s v="OMRC_E-SOUND TRANSIT-DIST"/>
    <x v="0"/>
    <n v="4022"/>
    <s v="Roque Bamba"/>
    <s v="OR"/>
    <s v="REL  SETC  //  OPER"/>
    <x v="0"/>
    <x v="0"/>
    <s v="2CORP90000"/>
    <x v="0"/>
    <s v="3CORP95000"/>
    <x v="70"/>
    <s v="1DRIV21000"/>
    <x v="16"/>
    <s v="2DRIV21300"/>
    <x v="40"/>
    <n v="0"/>
    <n v="7750"/>
    <n v="0"/>
    <n v="0"/>
    <n v="7750"/>
    <n v="0"/>
    <n v="0"/>
    <n v="0"/>
    <n v="0"/>
    <n v="0"/>
    <n v="0"/>
    <n v="0"/>
    <n v="0"/>
    <n v="0"/>
    <n v="0"/>
    <n v="0"/>
    <n v="0"/>
    <n v="0"/>
    <n v="7750"/>
    <n v="0"/>
    <s v=" "/>
    <s v="N"/>
    <n v="0"/>
    <n v="0"/>
    <n v="0"/>
    <n v="0"/>
    <n v="0"/>
    <n v="0"/>
  </r>
  <r>
    <s v="R"/>
    <x v="0"/>
    <s v="R.10008"/>
    <s v="CAP-ELECTRIC RELOCATIONS/CONVERSIONS"/>
    <s v="R.10008.05"/>
    <s v="SOUND TRANSIT PROGRAM"/>
    <s v="R.10008.05.01"/>
    <s v="SOUND TRANSIT PROGRAM"/>
    <s v="R.10008.05.01.05"/>
    <s v="OMRC_E-SOUND TRANSIT-EAST-LINK-DIST"/>
    <x v="0"/>
    <n v="4022"/>
    <s v="Roque Bamba"/>
    <s v="OR"/>
    <s v="REL  SETC  //  EXEC"/>
    <x v="0"/>
    <x v="0"/>
    <s v="2CORP90000"/>
    <x v="0"/>
    <s v="3CORP95000"/>
    <x v="70"/>
    <s v="1DRIV21000"/>
    <x v="16"/>
    <s v="2DRIV21300"/>
    <x v="40"/>
    <n v="0"/>
    <n v="0"/>
    <n v="0"/>
    <n v="0"/>
    <n v="0"/>
    <n v="0"/>
    <n v="0"/>
    <n v="0"/>
    <n v="0"/>
    <n v="0"/>
    <n v="0"/>
    <n v="0"/>
    <n v="0"/>
    <n v="0"/>
    <n v="0"/>
    <n v="0"/>
    <n v="0"/>
    <n v="0"/>
    <n v="0"/>
    <n v="0"/>
    <s v=" "/>
    <s v="N"/>
    <n v="0"/>
    <n v="0"/>
    <n v="0"/>
    <n v="0"/>
    <n v="0"/>
    <n v="0"/>
  </r>
  <r>
    <s v="R"/>
    <x v="0"/>
    <s v="R.10008"/>
    <s v="CAP-ELECTRIC RELOCATIONS/CONVERSIONS"/>
    <s v="R.10008.06"/>
    <s v="SR 520 HOV DISTR RELOC/CONV PROJECT"/>
    <s v="R.10008.06.01"/>
    <s v="SR 520 HOV DISTR RELOC/CONV PROJECT"/>
    <s v="R.10008.06.01.01"/>
    <s v="E-SR 520 HOV RELOC/CONV PROJECT-DIST"/>
    <x v="0"/>
    <n v="4022"/>
    <s v="Roque Bamba"/>
    <s v="CA"/>
    <s v="REL  SETC  //  EXEC"/>
    <x v="0"/>
    <x v="0"/>
    <s v="2CORP90000"/>
    <x v="0"/>
    <s v="3CORP95000"/>
    <x v="70"/>
    <s v="1DRIV21000"/>
    <x v="16"/>
    <s v="2DRIV21300"/>
    <x v="40"/>
    <n v="0"/>
    <n v="0"/>
    <n v="44163.87"/>
    <n v="-5793.8700000000026"/>
    <n v="5793.8700000000026"/>
    <n v="0"/>
    <n v="0"/>
    <n v="0"/>
    <n v="0"/>
    <n v="0"/>
    <n v="0"/>
    <n v="0"/>
    <n v="0"/>
    <n v="0"/>
    <n v="0"/>
    <n v="0"/>
    <n v="0"/>
    <n v="0"/>
    <n v="5793.8700000000026"/>
    <s v="Bamba"/>
    <s v=" "/>
    <s v="N"/>
    <n v="0"/>
    <n v="0"/>
    <n v="0"/>
    <n v="0"/>
    <n v="0"/>
    <n v="0"/>
  </r>
  <r>
    <s v="R"/>
    <x v="0"/>
    <s v="R.10008"/>
    <s v="CAP-ELECTRIC RELOCATIONS/CONVERSIONS"/>
    <s v="R.10008.06"/>
    <s v="SR 520 HOV DISTR RELOC/CONV PROJECT"/>
    <s v="R.10008.06.01"/>
    <s v="SR 520 HOV DISTR RELOC/CONV PROJECT"/>
    <s v="R.10008.06.01.02"/>
    <s v="E-SR 520 HOV RELOC/CONV PROJECT-TRANS"/>
    <x v="0"/>
    <n v="4022"/>
    <s v="Roque Bamba"/>
    <s v="CA"/>
    <s v="REL  SETC  //  EXEC"/>
    <x v="0"/>
    <x v="0"/>
    <s v="2CORP90000"/>
    <x v="0"/>
    <s v="3CORP95000"/>
    <x v="70"/>
    <s v="1DRIV21000"/>
    <x v="16"/>
    <s v="2DRIV21300"/>
    <x v="40"/>
    <n v="0"/>
    <n v="0"/>
    <n v="0"/>
    <n v="0"/>
    <n v="0"/>
    <n v="0"/>
    <n v="0"/>
    <n v="0"/>
    <n v="0"/>
    <n v="0"/>
    <n v="0"/>
    <n v="0"/>
    <n v="0"/>
    <n v="0"/>
    <n v="0"/>
    <n v="0"/>
    <n v="0"/>
    <n v="0"/>
    <n v="0"/>
    <s v="Bamba"/>
    <s v=" "/>
    <s v="N"/>
    <n v="0"/>
    <n v="0"/>
    <n v="0"/>
    <n v="0"/>
    <n v="0"/>
    <n v="0"/>
  </r>
  <r>
    <s v="R"/>
    <x v="0"/>
    <s v="R.10008"/>
    <s v="CAP-ELECTRIC RELOCATIONS/CONVERSIONS"/>
    <s v="R.10008.06"/>
    <s v="SR 520 HOV DISTR RELOC/CONV PROJECT"/>
    <s v="R.10008.06.01"/>
    <s v="SR 520 HOV DISTR RELOC/CONV PROJECT"/>
    <s v="R.10008.06.01.03"/>
    <s v="OMRC_E-SR 520 HOV RELOC/CONV PROJ-DIST"/>
    <x v="0"/>
    <n v="4022"/>
    <s v="Roque Bamba"/>
    <s v="OR"/>
    <s v="REL  SETC  //  NOPH"/>
    <x v="0"/>
    <x v="0"/>
    <s v="2CORP90000"/>
    <x v="0"/>
    <s v="3CORP95000"/>
    <x v="70"/>
    <s v="1DRIV21000"/>
    <x v="16"/>
    <s v="2DRIV21300"/>
    <x v="40"/>
    <n v="0"/>
    <n v="0"/>
    <n v="0"/>
    <n v="0"/>
    <n v="0"/>
    <n v="0"/>
    <n v="0"/>
    <n v="0"/>
    <n v="0"/>
    <n v="0"/>
    <n v="0"/>
    <n v="0"/>
    <n v="0"/>
    <n v="0"/>
    <n v="0"/>
    <n v="0"/>
    <n v="0"/>
    <n v="0"/>
    <n v="0"/>
    <n v="0"/>
    <s v=" "/>
    <s v="N"/>
    <n v="0"/>
    <n v="0"/>
    <n v="0"/>
    <n v="0"/>
    <n v="0"/>
    <n v="0"/>
  </r>
  <r>
    <s v="R"/>
    <x v="0"/>
    <s v="R.10008"/>
    <s v="CAP-ELECTRIC RELOCATIONS/CONVERSIONS"/>
    <s v="R.10008.06"/>
    <s v="SR 520 HOV DISTR RELOC/CONV PROJECT"/>
    <s v="R.10008.06.01"/>
    <s v="SR 520 HOV DISTR RELOC/CONV PROJECT"/>
    <s v="R.10008.06.01.04"/>
    <s v="OMRC_E-SR 520 HOV RELOC/CONV PROJ-TRANS"/>
    <x v="0"/>
    <n v="4022"/>
    <s v="Roque Bamba"/>
    <s v="OR"/>
    <s v="REL  SETC  //  EXEC"/>
    <x v="0"/>
    <x v="0"/>
    <s v="2CORP90000"/>
    <x v="0"/>
    <s v="3CORP95000"/>
    <x v="70"/>
    <s v="1DRIV21000"/>
    <x v="16"/>
    <s v="2DRIV21300"/>
    <x v="40"/>
    <n v="0"/>
    <n v="0"/>
    <n v="0"/>
    <n v="0"/>
    <n v="0"/>
    <n v="0"/>
    <n v="0"/>
    <n v="0"/>
    <n v="0"/>
    <n v="0"/>
    <n v="0"/>
    <n v="0"/>
    <n v="0"/>
    <n v="0"/>
    <n v="0"/>
    <n v="0"/>
    <n v="0"/>
    <n v="0"/>
    <n v="0"/>
    <n v="0"/>
    <s v=" "/>
    <s v="N"/>
    <n v="0"/>
    <n v="0"/>
    <n v="0"/>
    <n v="0"/>
    <n v="0"/>
    <n v="0"/>
  </r>
  <r>
    <s v="R"/>
    <x v="0"/>
    <s v="R.10008"/>
    <s v="CAP-ELECTRIC RELOCATIONS/CONVERSIONS"/>
    <s v="R.10008.07"/>
    <s v="WSDOT CLEAR ZONE POLE RELOCATION PROGRAM"/>
    <s v="R.10008.07.01"/>
    <s v="WSDOT CLEAR ZONE POLE RELOCATION PROGRAM"/>
    <s v="R.10008.07.01.01"/>
    <s v="E-WSDOT CLR ZONE POLE PROG-DIST"/>
    <x v="0"/>
    <n v="4022"/>
    <s v="Roque Bamba"/>
    <s v="CA"/>
    <s v="REL  SETC  //  EXEC"/>
    <x v="0"/>
    <x v="0"/>
    <s v="2CORP90000"/>
    <x v="0"/>
    <s v="3CORP97500"/>
    <x v="76"/>
    <s v="1DRIV21000"/>
    <x v="16"/>
    <s v="2DRIV21300"/>
    <x v="40"/>
    <n v="2700000"/>
    <n v="2012799"/>
    <n v="2269251.12"/>
    <n v="1890346.2964195001"/>
    <n v="122452.70358049986"/>
    <n v="2700000"/>
    <n v="2700000"/>
    <n v="0"/>
    <n v="2700000"/>
    <n v="2700000"/>
    <n v="0"/>
    <n v="2700000"/>
    <n v="2700000"/>
    <n v="0"/>
    <n v="2700000"/>
    <n v="2700000"/>
    <n v="0"/>
    <n v="2781000"/>
    <n v="122452.70358049986"/>
    <s v="Bamba"/>
    <s v=" "/>
    <s v="N"/>
    <n v="0"/>
    <n v="0"/>
    <n v="0"/>
    <n v="0"/>
    <n v="0"/>
    <n v="0"/>
  </r>
  <r>
    <s v="R"/>
    <x v="0"/>
    <s v="R.10008"/>
    <s v="CAP-ELECTRIC RELOCATIONS/CONVERSIONS"/>
    <s v="R.10008.07"/>
    <s v="WSDOT CLEAR ZONE POLE RELOCATION PROGRAM"/>
    <s v="R.10008.07.01"/>
    <s v="WSDOT CLEAR ZONE POLE RELOCATION PROGRAM"/>
    <s v="R.10008.07.01.02"/>
    <s v="E-WSDOT CLR ZONE POLE PROG-TRANS"/>
    <x v="0"/>
    <n v="4022"/>
    <s v="Roque Bamba"/>
    <s v="CA"/>
    <s v="REL  SETC  //  EXEC"/>
    <x v="0"/>
    <x v="0"/>
    <s v="2CORP90000"/>
    <x v="0"/>
    <s v="3CORP97500"/>
    <x v="76"/>
    <s v="1DRIV21000"/>
    <x v="16"/>
    <s v="2DRIV21300"/>
    <x v="40"/>
    <n v="0"/>
    <n v="687201"/>
    <n v="-20334.580000000002"/>
    <n v="482490.54237499996"/>
    <n v="204710.45762500004"/>
    <n v="0"/>
    <n v="0"/>
    <n v="0"/>
    <n v="0"/>
    <n v="0"/>
    <n v="0"/>
    <n v="0"/>
    <n v="0"/>
    <n v="0"/>
    <n v="0"/>
    <n v="0"/>
    <n v="0"/>
    <n v="0"/>
    <n v="204710.45762500004"/>
    <s v="Bamba"/>
    <s v=" "/>
    <s v="N"/>
    <n v="0"/>
    <n v="0"/>
    <n v="0"/>
    <n v="0"/>
    <n v="0"/>
    <n v="0"/>
  </r>
  <r>
    <s v="R"/>
    <x v="0"/>
    <s v="R.10008"/>
    <s v="CAP-ELECTRIC RELOCATIONS/CONVERSIONS"/>
    <s v="R.10008.07"/>
    <s v="WSDOT CLEAR ZONE POLE RELOCATION PROGRAM"/>
    <s v="R.10008.07.01"/>
    <s v="WSDOT CLEAR ZONE POLE RELOCATION PROGRAM"/>
    <s v="R.10008.07.01.03"/>
    <s v="OMRC_E-WSDOT CLR ZONE POLE PROG-DIST"/>
    <x v="0"/>
    <n v="4022"/>
    <s v="Roque Bamba"/>
    <s v="OR"/>
    <s v="REL  SETC  //  EXEC"/>
    <x v="0"/>
    <x v="0"/>
    <s v="2CORP90000"/>
    <x v="0"/>
    <s v="3CORP97500"/>
    <x v="76"/>
    <s v="1DRIV21000"/>
    <x v="16"/>
    <s v="2DRIV21300"/>
    <x v="40"/>
    <n v="0"/>
    <n v="100000"/>
    <n v="0"/>
    <n v="0"/>
    <n v="100000"/>
    <n v="0"/>
    <n v="0"/>
    <n v="0"/>
    <n v="0"/>
    <n v="0"/>
    <n v="0"/>
    <n v="0"/>
    <n v="0"/>
    <n v="0"/>
    <n v="0"/>
    <n v="0"/>
    <n v="0"/>
    <n v="0"/>
    <n v="100000"/>
    <n v="0"/>
    <s v=" "/>
    <s v="N"/>
    <n v="0"/>
    <n v="0"/>
    <n v="0"/>
    <n v="0"/>
    <n v="0"/>
    <n v="0"/>
  </r>
  <r>
    <s v="R"/>
    <x v="0"/>
    <s v="R.10008"/>
    <s v="CAP-ELECTRIC RELOCATIONS/CONVERSIONS"/>
    <s v="R.10008.07"/>
    <s v="WSDOT CLEAR ZONE POLE RELOCATION PROGRAM"/>
    <s v="R.10008.07.01"/>
    <s v="WSDOT CLEAR ZONE POLE RELOCATION PROGRAM"/>
    <s v="R.10008.07.01.04"/>
    <s v="OMRC_E-WSDOT CLR ZONE POLE PROG-TRANS"/>
    <x v="0"/>
    <n v="4022"/>
    <s v="Roque Bamba"/>
    <s v="OR"/>
    <s v="REL  SETC  //  EXEC"/>
    <x v="0"/>
    <x v="0"/>
    <s v="2CORP90000"/>
    <x v="0"/>
    <s v="3CORP97500"/>
    <x v="76"/>
    <s v="1DRIV21000"/>
    <x v="16"/>
    <s v="2DRIV21300"/>
    <x v="40"/>
    <n v="0"/>
    <n v="21690"/>
    <n v="0"/>
    <n v="0"/>
    <n v="21690"/>
    <n v="0"/>
    <n v="0"/>
    <n v="0"/>
    <n v="0"/>
    <n v="0"/>
    <n v="0"/>
    <n v="0"/>
    <n v="0"/>
    <n v="0"/>
    <n v="0"/>
    <n v="0"/>
    <n v="0"/>
    <n v="0"/>
    <n v="21690"/>
    <n v="0"/>
    <s v=" "/>
    <s v="N"/>
    <n v="0"/>
    <n v="0"/>
    <n v="0"/>
    <n v="0"/>
    <n v="0"/>
    <n v="0"/>
  </r>
  <r>
    <s v="R"/>
    <x v="0"/>
    <s v="R.10009"/>
    <s v="CAP-ELECTRIC SYSTEM WORK"/>
    <s v="R.10009.01"/>
    <s v="BPA 3RD AC INTERTIE CAPACITY"/>
    <s v="R.10009.01.01"/>
    <s v="BPA 3RD AC INTERTIE CAPACITY"/>
    <s v="R.10009.01.01.01"/>
    <s v="E-BPA 3RD AC TRANSMISSION INTERTIE WORK"/>
    <x v="0"/>
    <n v="4022"/>
    <s v="Roque Bamba"/>
    <s v="CA"/>
    <s v="REL  SETC  //  EXEC"/>
    <x v="2"/>
    <x v="1"/>
    <s v="2CORP20000"/>
    <x v="11"/>
    <s v="3CORP22000"/>
    <x v="77"/>
    <s v="1DRIV11000"/>
    <x v="0"/>
    <s v="2DRIV11600"/>
    <x v="32"/>
    <n v="820000"/>
    <n v="820000"/>
    <n v="784596.67"/>
    <n v="-930746.09000000008"/>
    <n v="1750746.09"/>
    <n v="837125.66371681436"/>
    <n v="837125.66371681436"/>
    <n v="0"/>
    <n v="862320.70796460193"/>
    <n v="862320.70796460193"/>
    <n v="0"/>
    <n v="888328.49557522149"/>
    <n v="888328.49557522149"/>
    <n v="0"/>
    <n v="915149.02654867282"/>
    <n v="915149.02654867282"/>
    <n v="0"/>
    <n v="942603.49734513299"/>
    <n v="1750746.09"/>
    <s v="Marshal"/>
    <s v=" "/>
    <s v="N"/>
    <n v="0"/>
    <n v="0"/>
    <n v="0"/>
    <n v="0"/>
    <n v="0"/>
    <n v="0"/>
  </r>
  <r>
    <s v="R"/>
    <x v="0"/>
    <s v="R.10009"/>
    <s v="CAP-ELECTRIC SYSTEM WORK"/>
    <s v="R.10009.02"/>
    <s v="CENTRAL BELLEVUE DISTRICT"/>
    <s v="R.10009.02.01"/>
    <s v="CENTRAL BELLEVUE DISTRICT"/>
    <s v="R.10009.02.01.01"/>
    <s v="E-CENTRAL BELLEVUE DIST VOLTAGE CONVER"/>
    <x v="0"/>
    <n v="4208"/>
    <s v="John M Phillips"/>
    <s v="CA"/>
    <s v="REL  SETC  //  CLOS"/>
    <x v="0"/>
    <x v="0"/>
    <s v="2CORP90000"/>
    <x v="0"/>
    <s v="3CORP96000"/>
    <x v="67"/>
    <s v="1DRIV11000"/>
    <x v="0"/>
    <s v="2DRIV11600"/>
    <x v="32"/>
    <n v="0"/>
    <n v="0"/>
    <n v="0"/>
    <n v="0"/>
    <n v="0"/>
    <n v="0"/>
    <n v="0"/>
    <n v="0"/>
    <n v="0"/>
    <n v="0"/>
    <n v="0"/>
    <n v="0"/>
    <n v="0"/>
    <n v="0"/>
    <n v="0"/>
    <n v="0"/>
    <n v="0"/>
    <n v="0"/>
    <n v="0"/>
    <s v="Nedrud"/>
    <s v=" "/>
    <s v="N"/>
    <n v="0"/>
    <n v="0"/>
    <n v="0"/>
    <n v="0"/>
    <n v="0"/>
    <n v="0"/>
  </r>
  <r>
    <s v="R"/>
    <x v="0"/>
    <s v="R.10009"/>
    <s v="CAP-ELECTRIC SYSTEM WORK"/>
    <s v="R.10009.02"/>
    <s v="CENTRAL BELLEVUE DISTRICT"/>
    <s v="R.10009.02.01"/>
    <s v="CENTRAL BELLEVUE DISTRICT"/>
    <s v="R.10009.02.01.02"/>
    <s v="E-CENTRAL BELLEVUE DISTR GROWTH-FEEDER"/>
    <x v="0"/>
    <n v="4208"/>
    <s v="John M Phillips"/>
    <s v="CA"/>
    <s v="REL  SETC  //  EXEC"/>
    <x v="0"/>
    <x v="0"/>
    <s v="2CORP90000"/>
    <x v="0"/>
    <s v="3CORP96000"/>
    <x v="67"/>
    <s v="1DRIV11000"/>
    <x v="0"/>
    <s v="2DRIV11600"/>
    <x v="32"/>
    <n v="577775.07517828001"/>
    <n v="577775"/>
    <n v="491109.16"/>
    <n v="288119.17423800001"/>
    <n v="289655.82576199999"/>
    <n v="589841.88205810974"/>
    <n v="589841.88205810974"/>
    <n v="0"/>
    <n v="607594.40472199442"/>
    <n v="607594.40472199442"/>
    <n v="0"/>
    <n v="625919.58940729499"/>
    <n v="625919.58940729499"/>
    <n v="0"/>
    <n v="644817.4361140111"/>
    <n v="644817.4361140111"/>
    <n v="0"/>
    <n v="664161.95919743145"/>
    <n v="289655.82576199999"/>
    <s v="Nedrud"/>
    <s v=" "/>
    <s v="N"/>
    <n v="0"/>
    <n v="0"/>
    <n v="0"/>
    <n v="0"/>
    <n v="0"/>
    <n v="0"/>
  </r>
  <r>
    <s v="R"/>
    <x v="0"/>
    <s v="R.10009"/>
    <s v="CAP-ELECTRIC SYSTEM WORK"/>
    <s v="R.10009.02"/>
    <s v="CENTRAL BELLEVUE DISTRICT"/>
    <s v="R.10009.02.01"/>
    <s v="CENTRAL BELLEVUE DISTRICT"/>
    <s v="R.10009.02.01.03"/>
    <s v="E-CENTRAL BELLEVUE DISTR REL-FEEDER"/>
    <x v="0"/>
    <n v="4208"/>
    <s v="John M Phillips"/>
    <s v="CA"/>
    <s v="REL  SETC  //  EXEC"/>
    <x v="2"/>
    <x v="1"/>
    <s v="2CORP15000"/>
    <x v="12"/>
    <s v="3CORP16000"/>
    <x v="69"/>
    <s v="1DRIV11000"/>
    <x v="0"/>
    <s v="2DRIV11500"/>
    <x v="34"/>
    <n v="2553947.968038491"/>
    <n v="2553948"/>
    <n v="2640224.7400000002"/>
    <n v="1841775.3410415"/>
    <n v="712172.65895850002"/>
    <n v="2607287.058344428"/>
    <n v="2607287.058344428"/>
    <n v="0"/>
    <n v="2685758.8047606191"/>
    <n v="2685758.8047606191"/>
    <n v="0"/>
    <n v="2766761.8978353976"/>
    <n v="2766761.8978353976"/>
    <n v="0"/>
    <n v="2850296.3375687627"/>
    <n v="2850296.3375687627"/>
    <n v="0"/>
    <n v="2935805.2276958255"/>
    <n v="712172.65895850002"/>
    <s v="Nedrud"/>
    <s v=" "/>
    <s v="N"/>
    <n v="0"/>
    <n v="0"/>
    <n v="0"/>
    <n v="0"/>
    <n v="0"/>
    <n v="0"/>
  </r>
  <r>
    <s v="R"/>
    <x v="0"/>
    <s v="R.10009"/>
    <s v="CAP-ELECTRIC SYSTEM WORK"/>
    <s v="R.10009.02"/>
    <s v="CENTRAL BELLEVUE DISTRICT"/>
    <s v="R.10009.02.01"/>
    <s v="CENTRAL BELLEVUE DISTRICT"/>
    <s v="R.10009.02.01.04"/>
    <s v="OMRC_E-CENTRAL BELLEVUE DISTR REL-FEEDER"/>
    <x v="0"/>
    <n v="4208"/>
    <s v="John M Phillips"/>
    <s v="OR"/>
    <s v="REL  SETC  //  EXEC"/>
    <x v="2"/>
    <x v="1"/>
    <s v="2CORP15000"/>
    <x v="12"/>
    <s v="3CORP16000"/>
    <x v="69"/>
    <s v="1DRIV11000"/>
    <x v="0"/>
    <s v="2DRIV11500"/>
    <x v="34"/>
    <n v="0"/>
    <n v="17584"/>
    <n v="0"/>
    <n v="0"/>
    <n v="17584"/>
    <n v="0"/>
    <n v="0"/>
    <n v="0"/>
    <n v="0"/>
    <n v="0"/>
    <n v="0"/>
    <n v="0"/>
    <n v="0"/>
    <n v="0"/>
    <n v="0"/>
    <n v="0"/>
    <n v="0"/>
    <n v="0"/>
    <n v="17584"/>
    <n v="0"/>
    <s v=" "/>
    <s v="N"/>
    <n v="0"/>
    <n v="0"/>
    <n v="0"/>
    <n v="0"/>
    <n v="0"/>
    <n v="0"/>
  </r>
  <r>
    <s v="R"/>
    <x v="0"/>
    <s v="R.10009"/>
    <s v="CAP-ELECTRIC SYSTEM WORK"/>
    <s v="R.10009.02"/>
    <s v="CENTRAL BELLEVUE DISTRICT"/>
    <s v="R.10009.02.01"/>
    <s v="CENTRAL BELLEVUE DISTRICT"/>
    <s v="R.10009.02.01.05"/>
    <s v="OMRC_E-Cntrl Bellevue Distr Grwth-Feeder"/>
    <x v="0"/>
    <n v="4208"/>
    <s v="John M Phillips"/>
    <s v="OR"/>
    <s v="REL  SETC  //  INIT"/>
    <x v="0"/>
    <x v="0"/>
    <s v="2CORP90000"/>
    <x v="0"/>
    <s v="3CORP96000"/>
    <x v="67"/>
    <s v="1DRIV11000"/>
    <x v="0"/>
    <s v="2DRIV11600"/>
    <x v="32"/>
    <n v="0"/>
    <n v="3868"/>
    <n v="0"/>
    <n v="0"/>
    <n v="3868"/>
    <n v="0"/>
    <n v="0"/>
    <n v="0"/>
    <n v="0"/>
    <n v="0"/>
    <n v="0"/>
    <n v="0"/>
    <n v="0"/>
    <n v="0"/>
    <n v="0"/>
    <n v="0"/>
    <n v="0"/>
    <n v="0"/>
    <n v="3868"/>
    <n v="0"/>
    <s v=" "/>
    <s v="N"/>
    <n v="0"/>
    <n v="0"/>
    <n v="0"/>
    <n v="0"/>
    <n v="0"/>
    <n v="0"/>
  </r>
  <r>
    <s v="R"/>
    <x v="0"/>
    <s v="R.10009"/>
    <s v="CAP-ELECTRIC SYSTEM WORK"/>
    <s v="R.10009.03"/>
    <s v="CLYDE HILL SWITCHING STATION"/>
    <s v="R.10009.03.01"/>
    <s v="CLYDE HILL SWITCHING STATION"/>
    <s v="R.10009.03.01.01"/>
    <s v="E-CLYDE HILL SWITCHING STATION"/>
    <x v="0"/>
    <n v="4022"/>
    <s v="Roque Bamba"/>
    <s v="CA"/>
    <s v="REL  SETC  //  EXEC"/>
    <x v="2"/>
    <x v="1"/>
    <s v="2CORP20000"/>
    <x v="11"/>
    <s v="3CORP29900"/>
    <x v="78"/>
    <s v="1DRIV11000"/>
    <x v="0"/>
    <s v="2DRIV11600"/>
    <x v="32"/>
    <n v="0"/>
    <n v="0"/>
    <n v="0"/>
    <n v="0"/>
    <n v="0"/>
    <n v="0"/>
    <n v="0"/>
    <n v="0"/>
    <n v="0"/>
    <n v="0"/>
    <n v="0"/>
    <n v="0"/>
    <n v="0"/>
    <n v="0"/>
    <n v="579845.02079541341"/>
    <n v="200000"/>
    <n v="379845.02079541341"/>
    <n v="400000"/>
    <n v="379845.02079541341"/>
    <s v="Nedrud"/>
    <s v="*Work related to Vernell project.  Booga overview scheduled "/>
    <s v="N"/>
    <n v="0"/>
    <n v="0"/>
    <n v="0"/>
    <n v="0"/>
    <n v="0"/>
    <n v="0"/>
  </r>
  <r>
    <s v="R"/>
    <x v="0"/>
    <s v="R.10009"/>
    <s v="CAP-ELECTRIC SYSTEM WORK"/>
    <s v="R.10009.04"/>
    <s v="DAMAGE CLAIMS"/>
    <s v="R.10009.04.01"/>
    <s v="DAMAGE CLAIMS"/>
    <s v="R.10009.04.01.01"/>
    <s v="E-DAMAGE CLAIMS-DIST"/>
    <x v="0"/>
    <n v="1115"/>
    <s v="Marcia M Pence"/>
    <s v="CA"/>
    <s v="REL  SETC  //  OPER"/>
    <x v="0"/>
    <x v="0"/>
    <s v="2CORP90000"/>
    <x v="0"/>
    <s v="3CORP94500"/>
    <x v="74"/>
    <s v="1DRIV16000"/>
    <x v="7"/>
    <s v="2DRIV16200"/>
    <x v="41"/>
    <n v="0"/>
    <n v="0"/>
    <n v="514671.44"/>
    <n v="0"/>
    <n v="0"/>
    <n v="0"/>
    <n v="0"/>
    <n v="0"/>
    <n v="0"/>
    <n v="0"/>
    <n v="0"/>
    <n v="0"/>
    <n v="0"/>
    <n v="0"/>
    <n v="0"/>
    <n v="0"/>
    <n v="0"/>
    <n v="0"/>
    <n v="0"/>
    <s v="Pence"/>
    <s v=" "/>
    <s v="N"/>
    <n v="0"/>
    <n v="0"/>
    <n v="0"/>
    <n v="0"/>
    <n v="0"/>
    <n v="0"/>
  </r>
  <r>
    <s v="R"/>
    <x v="0"/>
    <s v="R.10009"/>
    <s v="CAP-ELECTRIC SYSTEM WORK"/>
    <s v="R.10009.04"/>
    <s v="DAMAGE CLAIMS"/>
    <s v="R.10009.04.01"/>
    <s v="DAMAGE CLAIMS"/>
    <s v="R.10009.04.01.02"/>
    <s v="E-DAMAGE CLAIMS CAP WRITEOFF"/>
    <x v="0"/>
    <n v="1150"/>
    <s v="Dennis A Farrall"/>
    <s v="CA"/>
    <m/>
    <x v="0"/>
    <x v="0"/>
    <s v="2CORP90000"/>
    <x v="0"/>
    <s v="3CORP94500"/>
    <x v="74"/>
    <s v="1DRIV16000"/>
    <x v="7"/>
    <s v="2DRIV16200"/>
    <x v="41"/>
    <n v="0"/>
    <n v="0"/>
    <m/>
    <n v="1478105.5899999999"/>
    <n v="-1478105.5899999999"/>
    <n v="0"/>
    <n v="0"/>
    <n v="0"/>
    <n v="0"/>
    <n v="0"/>
    <n v="0"/>
    <n v="0"/>
    <n v="0"/>
    <n v="0"/>
    <n v="0"/>
    <n v="0"/>
    <n v="0"/>
    <n v="0"/>
    <n v="-1478105.5899999999"/>
    <m/>
    <m/>
    <s v="N"/>
    <n v="0"/>
    <n v="0"/>
    <n v="0"/>
    <n v="0"/>
    <n v="0"/>
    <n v="0"/>
  </r>
  <r>
    <s v="R"/>
    <x v="0"/>
    <s v="R.10009"/>
    <s v="CAP-ELECTRIC SYSTEM WORK"/>
    <s v="R.10009.05"/>
    <s v="ELECTRIC EMERGENCY RESPONSE"/>
    <s v="R.10009.05.01"/>
    <s v="NON-OUTAGE REPAIR"/>
    <s v="R.10009.05.01.01"/>
    <s v="E-EMERGENCY NON-OUTAGE OH REPL-DIST"/>
    <x v="0"/>
    <n v="3090"/>
    <s v="Tom Koeppel"/>
    <s v="CA"/>
    <s v="REL  SETC  //  OPER"/>
    <x v="0"/>
    <x v="0"/>
    <s v="2CORP90000"/>
    <x v="0"/>
    <s v="3CORP94000"/>
    <x v="79"/>
    <s v="1DRIV16000"/>
    <x v="7"/>
    <s v="2DRIV16100"/>
    <x v="42"/>
    <n v="0"/>
    <n v="101755"/>
    <n v="192871.36"/>
    <n v="623688.3899999999"/>
    <n v="-521933.3899999999"/>
    <n v="0"/>
    <n v="60000"/>
    <n v="-60000"/>
    <n v="0"/>
    <n v="63000"/>
    <n v="-63000"/>
    <n v="0"/>
    <n v="66150"/>
    <n v="-66150"/>
    <n v="0"/>
    <n v="69458"/>
    <n v="-69458"/>
    <n v="72930"/>
    <n v="-780541.3899999999"/>
    <s v="Koeppel"/>
    <s v="updated with help from S. Wu and T. Talvi "/>
    <s v="N"/>
    <n v="0"/>
    <n v="0"/>
    <n v="0"/>
    <n v="0"/>
    <n v="0"/>
    <n v="0"/>
  </r>
  <r>
    <s v="R"/>
    <x v="0"/>
    <s v="R.10009"/>
    <s v="CAP-ELECTRIC SYSTEM WORK"/>
    <s v="R.10009.05"/>
    <s v="ELECTRIC EMERGENCY RESPONSE"/>
    <s v="R.10009.05.01"/>
    <s v="NON-OUTAGE REPAIR"/>
    <s v="R.10009.05.01.02"/>
    <s v="E-EMERGENCY NON-OUTAGE OH REPL-TRANS"/>
    <x v="0"/>
    <n v="3090"/>
    <s v="Tom Koeppel"/>
    <s v="CA"/>
    <s v="REL  SETC  //  OPER"/>
    <x v="0"/>
    <x v="0"/>
    <s v="2CORP90000"/>
    <x v="0"/>
    <s v="3CORP94000"/>
    <x v="79"/>
    <s v="1DRIV16000"/>
    <x v="7"/>
    <s v="2DRIV16100"/>
    <x v="42"/>
    <n v="0"/>
    <n v="285108"/>
    <n v="221541.63"/>
    <n v="325329.13"/>
    <n v="-40221.130000000005"/>
    <n v="0"/>
    <n v="299363"/>
    <n v="-299363"/>
    <n v="0"/>
    <n v="314332"/>
    <n v="-314332"/>
    <n v="0"/>
    <n v="330048"/>
    <n v="-330048"/>
    <n v="0"/>
    <n v="379555"/>
    <n v="-379555"/>
    <n v="436489"/>
    <n v="-1363519.13"/>
    <s v="Koeppel"/>
    <s v=" "/>
    <s v="N"/>
    <n v="0"/>
    <n v="0"/>
    <n v="0"/>
    <n v="0"/>
    <n v="0"/>
    <n v="0"/>
  </r>
  <r>
    <s v="R"/>
    <x v="0"/>
    <s v="R.10009"/>
    <s v="CAP-ELECTRIC SYSTEM WORK"/>
    <s v="R.10009.05"/>
    <s v="ELECTRIC EMERGENCY RESPONSE"/>
    <s v="R.10009.05.01"/>
    <s v="NON-OUTAGE REPAIR"/>
    <s v="R.10009.05.01.03"/>
    <s v="E-EMERGENCY NON-OUTAGE UG REPL-DIST"/>
    <x v="0"/>
    <n v="3090"/>
    <s v="Tom Koeppel"/>
    <s v="CA"/>
    <s v="REL  SETC  //  OPER"/>
    <x v="0"/>
    <x v="0"/>
    <s v="2CORP90000"/>
    <x v="0"/>
    <s v="3CORP94000"/>
    <x v="79"/>
    <s v="1DRIV16000"/>
    <x v="7"/>
    <s v="2DRIV16100"/>
    <x v="42"/>
    <n v="0"/>
    <n v="647956"/>
    <n v="643261.68999999994"/>
    <n v="747905.69551999983"/>
    <n v="-99949.695519999834"/>
    <n v="0"/>
    <n v="1890000"/>
    <n v="-1890000"/>
    <n v="0"/>
    <n v="1984500"/>
    <n v="-1984500"/>
    <n v="0"/>
    <n v="2083725"/>
    <n v="-2083725"/>
    <n v="0"/>
    <n v="2187911"/>
    <n v="-2187911"/>
    <n v="2297307"/>
    <n v="-8246085.6955199996"/>
    <s v="Koeppel"/>
    <s v=" "/>
    <s v="N"/>
    <n v="0"/>
    <n v="0"/>
    <n v="0"/>
    <n v="0"/>
    <n v="0"/>
    <n v="0"/>
  </r>
  <r>
    <s v="R"/>
    <x v="0"/>
    <s v="R.10009"/>
    <s v="CAP-ELECTRIC SYSTEM WORK"/>
    <s v="R.10009.05"/>
    <s v="ELECTRIC EMERGENCY RESPONSE"/>
    <s v="R.10009.05.01"/>
    <s v="NON-OUTAGE REPAIR"/>
    <s v="R.10009.05.01.04"/>
    <s v="OMRC_E-EMERG NON-OUTAGE OH REPL-DIST"/>
    <x v="0"/>
    <n v="3090"/>
    <s v="Tom Koeppel"/>
    <s v="OR"/>
    <s v="REL  SETC  //  OPER"/>
    <x v="0"/>
    <x v="0"/>
    <s v="2CORP90000"/>
    <x v="0"/>
    <s v="3CORP94000"/>
    <x v="79"/>
    <s v="1DRIV16000"/>
    <x v="7"/>
    <s v="2DRIV16100"/>
    <x v="42"/>
    <n v="0"/>
    <n v="2144"/>
    <n v="0"/>
    <n v="0"/>
    <n v="2144"/>
    <n v="0"/>
    <n v="0"/>
    <n v="0"/>
    <n v="0"/>
    <n v="0"/>
    <n v="0"/>
    <n v="0"/>
    <n v="0"/>
    <n v="0"/>
    <n v="0"/>
    <n v="0"/>
    <n v="0"/>
    <n v="0"/>
    <n v="2144"/>
    <n v="0"/>
    <s v=" "/>
    <s v="N"/>
    <n v="0"/>
    <n v="0"/>
    <n v="0"/>
    <n v="0"/>
    <n v="0"/>
    <n v="0"/>
  </r>
  <r>
    <s v="R"/>
    <x v="0"/>
    <s v="R.10009"/>
    <s v="CAP-ELECTRIC SYSTEM WORK"/>
    <s v="R.10009.05"/>
    <s v="ELECTRIC EMERGENCY RESPONSE"/>
    <s v="R.10009.05.01"/>
    <s v="NON-OUTAGE REPAIR"/>
    <s v="R.10009.05.01.05"/>
    <s v="OMRC_E-EMERG NON-OUTAGE OH REPL-TRANS"/>
    <x v="0"/>
    <n v="3090"/>
    <s v="Tom Koeppel"/>
    <s v="OR"/>
    <s v="REL  SETC  //  OPER"/>
    <x v="0"/>
    <x v="0"/>
    <s v="2CORP90000"/>
    <x v="0"/>
    <s v="3CORP94000"/>
    <x v="79"/>
    <s v="1DRIV16000"/>
    <x v="7"/>
    <s v="2DRIV16100"/>
    <x v="42"/>
    <n v="0"/>
    <n v="170040"/>
    <n v="0"/>
    <n v="0"/>
    <n v="170040"/>
    <n v="0"/>
    <n v="0"/>
    <n v="0"/>
    <n v="0"/>
    <n v="0"/>
    <n v="0"/>
    <n v="0"/>
    <n v="0"/>
    <n v="0"/>
    <n v="0"/>
    <n v="0"/>
    <n v="0"/>
    <n v="0"/>
    <n v="170040"/>
    <n v="0"/>
    <s v=" "/>
    <s v="N"/>
    <n v="0"/>
    <n v="0"/>
    <n v="0"/>
    <n v="0"/>
    <n v="0"/>
    <n v="0"/>
  </r>
  <r>
    <s v="R"/>
    <x v="0"/>
    <s v="R.10009"/>
    <s v="CAP-ELECTRIC SYSTEM WORK"/>
    <s v="R.10009.05"/>
    <s v="ELECTRIC EMERGENCY RESPONSE"/>
    <s v="R.10009.05.01"/>
    <s v="NON-OUTAGE REPAIR"/>
    <s v="R.10009.05.01.06"/>
    <s v="OMRC_E-EMERGENCY NON-OUTAGE UG REPL-DIST"/>
    <x v="0"/>
    <n v="3090"/>
    <s v="Tom Koeppel"/>
    <s v="OR"/>
    <s v="REL  SETC  //  OPER"/>
    <x v="0"/>
    <x v="0"/>
    <s v="2CORP90000"/>
    <x v="0"/>
    <s v="3CORP94000"/>
    <x v="79"/>
    <s v="1DRIV16000"/>
    <x v="7"/>
    <s v="2DRIV16100"/>
    <x v="42"/>
    <n v="0"/>
    <n v="40739"/>
    <n v="0"/>
    <n v="0"/>
    <n v="40739"/>
    <n v="0"/>
    <n v="0"/>
    <n v="0"/>
    <n v="0"/>
    <n v="0"/>
    <n v="0"/>
    <n v="0"/>
    <n v="0"/>
    <n v="0"/>
    <n v="0"/>
    <n v="0"/>
    <n v="0"/>
    <n v="0"/>
    <n v="40739"/>
    <n v="0"/>
    <s v=" "/>
    <s v="N"/>
    <n v="0"/>
    <n v="0"/>
    <n v="0"/>
    <n v="0"/>
    <n v="0"/>
    <n v="0"/>
  </r>
  <r>
    <s v="R"/>
    <x v="0"/>
    <s v="R.10009"/>
    <s v="CAP-ELECTRIC SYSTEM WORK"/>
    <s v="R.10009.05"/>
    <s v="ELECTRIC EMERGENCY RESPONSE"/>
    <s v="R.10009.05.02"/>
    <s v="OUTAGE REPAIR"/>
    <s v="R.10009.05.02.01"/>
    <s v="E-EMERGENCY OH REPLACEMENT-TRANS"/>
    <x v="0"/>
    <n v="3090"/>
    <s v="Tom Koeppel"/>
    <s v="CA"/>
    <s v="REL  SETC  //  OPER"/>
    <x v="0"/>
    <x v="0"/>
    <s v="2CORP90000"/>
    <x v="0"/>
    <s v="3CORP94500"/>
    <x v="74"/>
    <s v="1DRIV16000"/>
    <x v="7"/>
    <s v="2DRIV16200"/>
    <x v="41"/>
    <n v="4439985"/>
    <n v="952006"/>
    <n v="1100371.99"/>
    <n v="1388307.0399999998"/>
    <n v="-436301.0399999998"/>
    <n v="4562085"/>
    <n v="800000"/>
    <n v="3762085"/>
    <n v="4687542"/>
    <n v="840000"/>
    <n v="3847542"/>
    <n v="4816449"/>
    <n v="882000"/>
    <n v="3934449"/>
    <n v="4948902"/>
    <n v="926100"/>
    <n v="4022802"/>
    <n v="972405"/>
    <n v="15130576.960000001"/>
    <s v="Koeppel"/>
    <s v=" "/>
    <s v="N"/>
    <n v="0"/>
    <n v="0"/>
    <n v="0"/>
    <n v="0"/>
    <n v="0"/>
    <n v="0"/>
  </r>
  <r>
    <s v="R"/>
    <x v="0"/>
    <s v="R.10009"/>
    <s v="CAP-ELECTRIC SYSTEM WORK"/>
    <s v="R.10009.05"/>
    <s v="ELECTRIC EMERGENCY RESPONSE"/>
    <s v="R.10009.05.02"/>
    <s v="OUTAGE REPAIR"/>
    <s v="R.10009.05.02.02"/>
    <s v="E-EMERGENCY OUTAGE OH REPLACEMENT-DIST"/>
    <x v="0"/>
    <n v="3090"/>
    <s v="Tom Koeppel"/>
    <s v="CA"/>
    <s v="REL  SETC  //  OPER"/>
    <x v="0"/>
    <x v="0"/>
    <s v="2CORP90000"/>
    <x v="0"/>
    <s v="3CORP94500"/>
    <x v="74"/>
    <s v="1DRIV16000"/>
    <x v="7"/>
    <s v="2DRIV16200"/>
    <x v="41"/>
    <n v="10637506"/>
    <n v="11766990"/>
    <n v="11497032.68"/>
    <n v="10032137.45504"/>
    <n v="1734852.5449599996"/>
    <n v="10938156.716814158"/>
    <n v="10938156.716814158"/>
    <n v="0"/>
    <n v="11235701.96460177"/>
    <n v="11235701.96460177"/>
    <n v="0"/>
    <n v="11541250.575221239"/>
    <n v="11541250.575221239"/>
    <n v="0"/>
    <n v="11855054.548672566"/>
    <n v="11855054.548672566"/>
    <n v="0"/>
    <n v="12210706.185132744"/>
    <n v="1734852.5449599996"/>
    <s v="Koeppel"/>
    <s v=" "/>
    <s v="N"/>
    <n v="0"/>
    <n v="0"/>
    <n v="0"/>
    <n v="0"/>
    <n v="0"/>
    <n v="0"/>
  </r>
  <r>
    <s v="R"/>
    <x v="0"/>
    <s v="R.10009"/>
    <s v="CAP-ELECTRIC SYSTEM WORK"/>
    <s v="R.10009.05"/>
    <s v="ELECTRIC EMERGENCY RESPONSE"/>
    <s v="R.10009.05.02"/>
    <s v="OUTAGE REPAIR"/>
    <s v="R.10009.05.02.03"/>
    <s v="E-EMERGENCY OUTAGE UG REPLACEMENT-DIST"/>
    <x v="0"/>
    <n v="3090"/>
    <s v="Tom Koeppel"/>
    <s v="CA"/>
    <s v="REL  SETC  //  OPER"/>
    <x v="0"/>
    <x v="0"/>
    <s v="2CORP90000"/>
    <x v="0"/>
    <s v="3CORP94500"/>
    <x v="74"/>
    <s v="1DRIV16000"/>
    <x v="7"/>
    <s v="2DRIV16200"/>
    <x v="41"/>
    <n v="13224765"/>
    <n v="9974038"/>
    <n v="9652195.2899999991"/>
    <n v="9494608.4220000003"/>
    <n v="479429.57799999975"/>
    <n v="13277645"/>
    <n v="701755"/>
    <n v="12575890"/>
    <n v="12635607"/>
    <n v="736843"/>
    <n v="11898764"/>
    <n v="11974966"/>
    <n v="773685"/>
    <n v="11201281"/>
    <n v="11295387"/>
    <n v="812369"/>
    <n v="10483018"/>
    <n v="852988"/>
    <n v="46638382.578000002"/>
    <s v="Koeppel"/>
    <s v=" "/>
    <s v="N"/>
    <n v="0"/>
    <n v="0"/>
    <n v="0"/>
    <n v="0"/>
    <n v="0"/>
    <n v="0"/>
  </r>
  <r>
    <s v="R"/>
    <x v="0"/>
    <s v="R.10009"/>
    <s v="CAP-ELECTRIC SYSTEM WORK"/>
    <s v="R.10009.05"/>
    <s v="ELECTRIC EMERGENCY RESPONSE"/>
    <s v="R.10009.05.02"/>
    <s v="OUTAGE REPAIR"/>
    <s v="R.10009.05.02.04"/>
    <s v="E-UNPLANNED OH DISTRIBUTION-ABNORMALS"/>
    <x v="0"/>
    <n v="4580"/>
    <s v="David J Landers"/>
    <s v="CA"/>
    <s v="REL  SETC  //  OPER"/>
    <x v="0"/>
    <x v="0"/>
    <s v="2CORP90000"/>
    <x v="0"/>
    <s v="3CORP94500"/>
    <x v="74"/>
    <s v="1DRIV16000"/>
    <x v="7"/>
    <s v="2DRIV16200"/>
    <x v="41"/>
    <n v="0"/>
    <n v="806843"/>
    <n v="769377.28000000003"/>
    <n v="0"/>
    <n v="806843"/>
    <n v="0"/>
    <n v="814911"/>
    <n v="-814911"/>
    <n v="0"/>
    <n v="822980"/>
    <n v="-822980"/>
    <n v="0"/>
    <n v="831048"/>
    <n v="-831048"/>
    <n v="0"/>
    <n v="839048"/>
    <n v="-839048"/>
    <n v="847185"/>
    <n v="-2501144"/>
    <s v="Landers"/>
    <s v="Not sure why this wasn’t budgeted forward after 2017.  5% increase over 5 years. "/>
    <s v="N"/>
    <n v="0"/>
    <n v="0"/>
    <n v="0"/>
    <n v="0"/>
    <n v="0"/>
    <n v="0"/>
  </r>
  <r>
    <s v="R"/>
    <x v="0"/>
    <s v="R.10009"/>
    <s v="CAP-ELECTRIC SYSTEM WORK"/>
    <s v="R.10009.05"/>
    <s v="ELECTRIC EMERGENCY RESPONSE"/>
    <s v="R.10009.05.02"/>
    <s v="OUTAGE REPAIR"/>
    <s v="R.10009.05.02.05"/>
    <s v="E-UNPLANNED UG DISTRIBUTION-ABNORMALS"/>
    <x v="0"/>
    <n v="4580"/>
    <s v="David J Landers"/>
    <s v="CA"/>
    <s v="REL  SETC  //  OPER"/>
    <x v="0"/>
    <x v="0"/>
    <s v="2CORP90000"/>
    <x v="0"/>
    <s v="3CORP94500"/>
    <x v="74"/>
    <s v="1DRIV16000"/>
    <x v="7"/>
    <s v="2DRIV16200"/>
    <x v="41"/>
    <n v="0"/>
    <n v="3767560"/>
    <n v="3348959.71"/>
    <n v="0"/>
    <n v="3767560"/>
    <n v="0"/>
    <n v="3616858"/>
    <n v="-3616858"/>
    <n v="0"/>
    <n v="3466155"/>
    <n v="-3466155"/>
    <n v="0"/>
    <n v="3315453"/>
    <n v="-3315453"/>
    <n v="0"/>
    <n v="3164750"/>
    <n v="-3164750"/>
    <n v="3014048"/>
    <n v="-9795656"/>
    <s v="Landers"/>
    <s v="Not sure why this wasn’t budgeted forward after 2017.  Expect a 20% decline over 5 years due to cable work "/>
    <s v="N"/>
    <n v="0"/>
    <n v="0"/>
    <n v="0"/>
    <n v="0"/>
    <n v="0"/>
    <n v="0"/>
  </r>
  <r>
    <s v="R"/>
    <x v="0"/>
    <s v="R.10009"/>
    <s v="CAP-ELECTRIC SYSTEM WORK"/>
    <s v="R.10009.05"/>
    <s v="ELECTRIC EMERGENCY RESPONSE"/>
    <s v="R.10009.05.02"/>
    <s v="OUTAGE REPAIR"/>
    <s v="R.10009.05.02.06"/>
    <s v="OMRC_E-EMERGENCY OH REPLACEMENT-TRANS"/>
    <x v="0"/>
    <n v="3090"/>
    <s v="Tom Koeppel"/>
    <s v="OR"/>
    <s v="REL  SETC  //  OPER"/>
    <x v="0"/>
    <x v="0"/>
    <s v="2CORP90000"/>
    <x v="0"/>
    <s v="3CORP94500"/>
    <x v="74"/>
    <s v="1DRIV16000"/>
    <x v="7"/>
    <s v="2DRIV16200"/>
    <x v="41"/>
    <n v="0"/>
    <n v="254074"/>
    <n v="0"/>
    <n v="0"/>
    <n v="254074"/>
    <n v="0"/>
    <n v="0"/>
    <n v="0"/>
    <n v="0"/>
    <n v="0"/>
    <n v="0"/>
    <n v="0"/>
    <n v="0"/>
    <n v="0"/>
    <n v="0"/>
    <n v="0"/>
    <n v="0"/>
    <n v="0"/>
    <n v="254074"/>
    <n v="0"/>
    <s v=" "/>
    <s v="N"/>
    <n v="0"/>
    <n v="0"/>
    <n v="0"/>
    <n v="0"/>
    <n v="0"/>
    <n v="0"/>
  </r>
  <r>
    <s v="R"/>
    <x v="0"/>
    <s v="R.10009"/>
    <s v="CAP-ELECTRIC SYSTEM WORK"/>
    <s v="R.10009.05"/>
    <s v="ELECTRIC EMERGENCY RESPONSE"/>
    <s v="R.10009.05.02"/>
    <s v="OUTAGE REPAIR"/>
    <s v="R.10009.05.02.07"/>
    <s v="OMRC_E-EMERGENCY OUTAGE OH REPL-DIST"/>
    <x v="0"/>
    <n v="3090"/>
    <s v="Tom Koeppel"/>
    <s v="OR"/>
    <s v="REL  SETC  //  OPER"/>
    <x v="0"/>
    <x v="0"/>
    <s v="2CORP90000"/>
    <x v="0"/>
    <s v="3CORP94500"/>
    <x v="74"/>
    <s v="1DRIV16000"/>
    <x v="7"/>
    <s v="2DRIV16200"/>
    <x v="41"/>
    <n v="0"/>
    <n v="576155"/>
    <n v="0"/>
    <n v="0"/>
    <n v="576155"/>
    <n v="0"/>
    <n v="0"/>
    <n v="0"/>
    <n v="0"/>
    <n v="0"/>
    <n v="0"/>
    <n v="0"/>
    <n v="0"/>
    <n v="0"/>
    <n v="0"/>
    <n v="0"/>
    <n v="0"/>
    <n v="0"/>
    <n v="576155"/>
    <n v="0"/>
    <s v=" "/>
    <s v="N"/>
    <n v="0"/>
    <n v="0"/>
    <n v="0"/>
    <n v="0"/>
    <n v="0"/>
    <n v="0"/>
  </r>
  <r>
    <s v="R"/>
    <x v="0"/>
    <s v="R.10009"/>
    <s v="CAP-ELECTRIC SYSTEM WORK"/>
    <s v="R.10009.05"/>
    <s v="ELECTRIC EMERGENCY RESPONSE"/>
    <s v="R.10009.05.02"/>
    <s v="OUTAGE REPAIR"/>
    <s v="R.10009.05.02.08"/>
    <s v="OMRC_E-EMERGENCY OUTAGE UG REPL-DIST"/>
    <x v="0"/>
    <n v="3090"/>
    <s v="Tom Koeppel"/>
    <s v="OR"/>
    <s v="REL  SETC  //  OPER"/>
    <x v="0"/>
    <x v="0"/>
    <s v="2CORP90000"/>
    <x v="0"/>
    <s v="3CORP94500"/>
    <x v="74"/>
    <s v="1DRIV16000"/>
    <x v="7"/>
    <s v="2DRIV16200"/>
    <x v="41"/>
    <n v="0"/>
    <n v="481517"/>
    <n v="0"/>
    <n v="0"/>
    <n v="481517"/>
    <n v="0"/>
    <n v="0"/>
    <n v="0"/>
    <n v="0"/>
    <n v="0"/>
    <n v="0"/>
    <n v="0"/>
    <n v="0"/>
    <n v="0"/>
    <n v="0"/>
    <n v="0"/>
    <n v="0"/>
    <n v="0"/>
    <n v="481517"/>
    <n v="0"/>
    <s v=" "/>
    <s v="N"/>
    <n v="0"/>
    <n v="0"/>
    <n v="0"/>
    <n v="0"/>
    <n v="0"/>
    <n v="0"/>
  </r>
  <r>
    <s v="R"/>
    <x v="0"/>
    <s v="R.10009"/>
    <s v="CAP-ELECTRIC SYSTEM WORK"/>
    <s v="R.10009.05"/>
    <s v="ELECTRIC EMERGENCY RESPONSE"/>
    <s v="R.10009.05.02"/>
    <s v="OUTAGE REPAIR"/>
    <s v="R.10009.05.02.09"/>
    <s v="OMRC_E-UNPLANNED OH DSTRBTN-ABNORMALS"/>
    <x v="0"/>
    <n v="4580"/>
    <s v="David J Landers"/>
    <s v="OR"/>
    <s v="REL  SETC  //  OPER"/>
    <x v="0"/>
    <x v="0"/>
    <s v="2CORP90000"/>
    <x v="0"/>
    <s v="3CORP94500"/>
    <x v="74"/>
    <s v="1DRIV16000"/>
    <x v="7"/>
    <s v="2DRIV16200"/>
    <x v="41"/>
    <n v="0"/>
    <n v="73444"/>
    <n v="0"/>
    <n v="0"/>
    <n v="73444"/>
    <n v="0"/>
    <n v="0"/>
    <n v="0"/>
    <n v="0"/>
    <n v="0"/>
    <n v="0"/>
    <n v="0"/>
    <n v="0"/>
    <n v="0"/>
    <n v="0"/>
    <n v="0"/>
    <n v="0"/>
    <n v="0"/>
    <n v="73444"/>
    <n v="0"/>
    <s v=" "/>
    <s v="N"/>
    <n v="0"/>
    <n v="0"/>
    <n v="0"/>
    <n v="0"/>
    <n v="0"/>
    <n v="0"/>
  </r>
  <r>
    <s v="R"/>
    <x v="0"/>
    <s v="R.10009"/>
    <s v="CAP-ELECTRIC SYSTEM WORK"/>
    <s v="R.10009.05"/>
    <s v="ELECTRIC EMERGENCY RESPONSE"/>
    <s v="R.10009.05.02"/>
    <s v="OUTAGE REPAIR"/>
    <s v="R.10009.05.02.10"/>
    <s v="OMRC_E-UNPLANNED UG DISTRBTN-ABNORMALS"/>
    <x v="0"/>
    <n v="4580"/>
    <s v="David J Landers"/>
    <s v="OR"/>
    <s v="REL  SETC  //  OPER"/>
    <x v="0"/>
    <x v="0"/>
    <s v="2CORP90000"/>
    <x v="0"/>
    <s v="3CORP94500"/>
    <x v="74"/>
    <s v="1DRIV16000"/>
    <x v="7"/>
    <s v="2DRIV16200"/>
    <x v="41"/>
    <n v="0"/>
    <n v="79764"/>
    <n v="0"/>
    <n v="0"/>
    <n v="79764"/>
    <n v="0"/>
    <n v="0"/>
    <n v="0"/>
    <n v="0"/>
    <n v="0"/>
    <n v="0"/>
    <n v="0"/>
    <n v="0"/>
    <n v="0"/>
    <n v="0"/>
    <n v="0"/>
    <n v="0"/>
    <n v="0"/>
    <n v="79764"/>
    <n v="0"/>
    <s v=" "/>
    <s v="N"/>
    <n v="0"/>
    <n v="0"/>
    <n v="0"/>
    <n v="0"/>
    <n v="0"/>
    <n v="0"/>
  </r>
  <r>
    <s v="R"/>
    <x v="0"/>
    <s v="R.10009"/>
    <s v="CAP-ELECTRIC SYSTEM WORK"/>
    <s v="R.10009.06"/>
    <s v="ELECTRIC STORM RESPONSE"/>
    <s v="R.10009.06.01"/>
    <s v="ELECTRIC STORM REPAIR"/>
    <s v="R.10009.06.01.01"/>
    <s v="E-STORM OH REPLACEMENT-DIST"/>
    <x v="0"/>
    <n v="3065"/>
    <s v="Jennifer A Boyer"/>
    <s v="CA"/>
    <s v="REL  SETC  //  OPER"/>
    <x v="0"/>
    <x v="0"/>
    <s v="2CORP90000"/>
    <x v="0"/>
    <s v="3CORP97000"/>
    <x v="14"/>
    <s v="1DRIV16000"/>
    <x v="7"/>
    <s v="2DRIV16300"/>
    <x v="9"/>
    <n v="1912292"/>
    <n v="1912292"/>
    <n v="1571991.43"/>
    <n v="1056227.0807960001"/>
    <n v="856064.91920399992"/>
    <n v="1799183.0464451988"/>
    <n v="1799183.0464451988"/>
    <n v="0"/>
    <n v="1853446.8141042434"/>
    <n v="1853446.8141042434"/>
    <n v="0"/>
    <n v="1909406.3245026332"/>
    <n v="1909406.3245026332"/>
    <n v="0"/>
    <n v="0"/>
    <n v="1966688.5142377121"/>
    <n v="-1966688.5142377121"/>
    <n v="2025689.1696648435"/>
    <n v="-1110623.5950337122"/>
    <s v="Koeppel"/>
    <s v="Koch added 2021 and 2022 number incrementing by 3% "/>
    <s v="N"/>
    <n v="0"/>
    <n v="0"/>
    <n v="0"/>
    <n v="0"/>
    <n v="0"/>
    <n v="0"/>
  </r>
  <r>
    <s v="R"/>
    <x v="0"/>
    <s v="R.10009"/>
    <s v="CAP-ELECTRIC SYSTEM WORK"/>
    <s v="R.10009.06"/>
    <s v="ELECTRIC STORM RESPONSE"/>
    <s v="R.10009.06.01"/>
    <s v="ELECTRIC STORM REPAIR"/>
    <s v="R.10009.06.01.02"/>
    <s v="E-STORM OH REPLACEMENT-TRANS"/>
    <x v="0"/>
    <n v="3065"/>
    <s v="Jennifer A Boyer"/>
    <s v="CA"/>
    <s v="REL  SETC  //  OPER"/>
    <x v="0"/>
    <x v="0"/>
    <s v="2CORP90000"/>
    <x v="0"/>
    <s v="3CORP97000"/>
    <x v="14"/>
    <s v="1DRIV16000"/>
    <x v="7"/>
    <s v="2DRIV16300"/>
    <x v="9"/>
    <n v="182665"/>
    <n v="182665"/>
    <n v="176226.7"/>
    <n v="122790.89086"/>
    <n v="59874.10914"/>
    <n v="187688"/>
    <n v="187688"/>
    <n v="0"/>
    <n v="192850"/>
    <n v="192850"/>
    <n v="0"/>
    <n v="198153"/>
    <n v="198153"/>
    <n v="0"/>
    <n v="203602"/>
    <n v="203602"/>
    <n v="0"/>
    <n v="209710.06"/>
    <n v="59874.10914"/>
    <s v="Koeppel"/>
    <s v=" "/>
    <s v="N"/>
    <n v="0"/>
    <n v="0"/>
    <n v="0"/>
    <n v="0"/>
    <n v="0"/>
    <n v="0"/>
  </r>
  <r>
    <s v="R"/>
    <x v="0"/>
    <s v="R.10009"/>
    <s v="CAP-ELECTRIC SYSTEM WORK"/>
    <s v="R.10009.07"/>
    <s v="ELECTRIC SYSTEM NEW"/>
    <s v="R.10009.07.01"/>
    <s v="ELECTRIC SYSTEM NEW"/>
    <s v="R.10009.07.01.01"/>
    <s v="E-OH SYSTEM CAPACITY NEW-DIST"/>
    <x v="0"/>
    <n v="4580"/>
    <s v="David J Landers"/>
    <s v="CA"/>
    <s v="REL  SETC  //  OPER"/>
    <x v="0"/>
    <x v="0"/>
    <s v="2CORP90000"/>
    <x v="0"/>
    <s v="3CORP96000"/>
    <x v="67"/>
    <s v="1DRIV11000"/>
    <x v="0"/>
    <s v="2DRIV11600"/>
    <x v="32"/>
    <n v="0"/>
    <n v="200000"/>
    <n v="189223.19"/>
    <n v="506744.5834"/>
    <n v="-306744.5834"/>
    <n v="0"/>
    <n v="206000"/>
    <n v="-206000"/>
    <n v="0"/>
    <n v="212180"/>
    <n v="-212180"/>
    <n v="0"/>
    <n v="218545.4"/>
    <n v="-218545.4"/>
    <n v="0"/>
    <n v="225101.76199999999"/>
    <n v="-225101.76199999999"/>
    <n v="231854.81485999998"/>
    <n v="-1168571.7453999999"/>
    <s v="Nedrud"/>
    <s v="Carried forward 2017 budget w/3% inflation to 2022 to accommodate new capacity improvements.  Will align with Strategic Dist growth plan "/>
    <s v="N"/>
    <n v="0"/>
    <n v="0"/>
    <n v="0"/>
    <n v="0"/>
    <n v="0"/>
    <n v="0"/>
  </r>
  <r>
    <s v="R"/>
    <x v="0"/>
    <s v="R.10009"/>
    <s v="CAP-ELECTRIC SYSTEM WORK"/>
    <s v="R.10009.07"/>
    <s v="ELECTRIC SYSTEM NEW"/>
    <s v="R.10009.07.01"/>
    <s v="ELECTRIC SYSTEM NEW"/>
    <s v="R.10009.07.01.02"/>
    <s v="E-OH SYSTEM CAPACITY NEW-TRANS"/>
    <x v="0"/>
    <n v="4022"/>
    <s v="Roque Bamba"/>
    <s v="CA"/>
    <s v="REL  SETC  //  OPER"/>
    <x v="0"/>
    <x v="0"/>
    <s v="2CORP90000"/>
    <x v="0"/>
    <s v="3CORP90500"/>
    <x v="66"/>
    <s v="1DRIV11000"/>
    <x v="0"/>
    <s v="2DRIV11600"/>
    <x v="32"/>
    <n v="50000"/>
    <n v="50000"/>
    <n v="0"/>
    <n v="0"/>
    <n v="50000"/>
    <n v="51044.247787610628"/>
    <n v="51044.247787610628"/>
    <n v="0"/>
    <n v="52580.530973451336"/>
    <n v="52580.530973451336"/>
    <n v="0"/>
    <n v="54166.371681415942"/>
    <n v="54166.371681415942"/>
    <n v="0"/>
    <n v="55801.769911504431"/>
    <n v="55801.769911504431"/>
    <n v="0"/>
    <n v="57475.823008849562"/>
    <n v="50000"/>
    <s v="Tada"/>
    <s v=" "/>
    <s v="N"/>
    <n v="0"/>
    <n v="0"/>
    <n v="0"/>
    <n v="0"/>
    <n v="0"/>
    <n v="0"/>
  </r>
  <r>
    <s v="R"/>
    <x v="0"/>
    <s v="R.10009"/>
    <s v="CAP-ELECTRIC SYSTEM WORK"/>
    <s v="R.10009.07"/>
    <s v="ELECTRIC SYSTEM NEW"/>
    <s v="R.10009.07.01"/>
    <s v="ELECTRIC SYSTEM NEW"/>
    <s v="R.10009.07.01.03"/>
    <s v="E-UG SYSTEM CAPACITY NEW-DIST"/>
    <x v="0"/>
    <n v="4580"/>
    <s v="David J Landers"/>
    <s v="CA"/>
    <s v="REL  SETC  //  OPER"/>
    <x v="0"/>
    <x v="0"/>
    <s v="2CORP90000"/>
    <x v="0"/>
    <s v="3CORP96000"/>
    <x v="67"/>
    <s v="1DRIV11000"/>
    <x v="0"/>
    <s v="2DRIV11600"/>
    <x v="32"/>
    <n v="0"/>
    <n v="0"/>
    <n v="183164.58"/>
    <n v="3515578.9099999997"/>
    <n v="-3515578.9099999997"/>
    <n v="0"/>
    <n v="0"/>
    <n v="0"/>
    <n v="0"/>
    <n v="0"/>
    <n v="0"/>
    <n v="0"/>
    <n v="0"/>
    <n v="0"/>
    <n v="0"/>
    <n v="0"/>
    <n v="0"/>
    <n v="0"/>
    <n v="-3515578.9099999997"/>
    <s v="Nedrud"/>
    <s v=" "/>
    <s v="N"/>
    <n v="0"/>
    <n v="0"/>
    <n v="0"/>
    <n v="0"/>
    <n v="0"/>
    <n v="0"/>
  </r>
  <r>
    <s v="R"/>
    <x v="0"/>
    <s v="R.10009"/>
    <s v="CAP-ELECTRIC SYSTEM WORK"/>
    <s v="R.10009.07"/>
    <s v="ELECTRIC SYSTEM NEW"/>
    <s v="R.10009.07.01"/>
    <s v="ELECTRIC SYSTEM NEW"/>
    <s v="R.10009.07.01.04"/>
    <s v="OMRC_E-OH SYSTEM CAPACITY NEW-DIST"/>
    <x v="0"/>
    <n v="4580"/>
    <s v="David J Landers"/>
    <s v="OR"/>
    <s v="REL  SETC  //  OPER"/>
    <x v="0"/>
    <x v="0"/>
    <s v="2CORP90000"/>
    <x v="0"/>
    <s v="3CORP96000"/>
    <x v="67"/>
    <s v="1DRIV11000"/>
    <x v="0"/>
    <s v="2DRIV11600"/>
    <x v="32"/>
    <n v="0"/>
    <n v="24770"/>
    <n v="0"/>
    <n v="0"/>
    <n v="24770"/>
    <n v="0"/>
    <n v="0"/>
    <n v="0"/>
    <n v="0"/>
    <n v="0"/>
    <n v="0"/>
    <n v="0"/>
    <n v="0"/>
    <n v="0"/>
    <n v="0"/>
    <n v="0"/>
    <n v="0"/>
    <n v="0"/>
    <n v="24770"/>
    <n v="0"/>
    <s v=" "/>
    <s v="N"/>
    <n v="0"/>
    <n v="0"/>
    <n v="0"/>
    <n v="0"/>
    <n v="0"/>
    <n v="0"/>
  </r>
  <r>
    <s v="R"/>
    <x v="0"/>
    <s v="R.10009"/>
    <s v="CAP-ELECTRIC SYSTEM WORK"/>
    <s v="R.10009.07"/>
    <s v="ELECTRIC SYSTEM NEW"/>
    <s v="R.10009.07.01"/>
    <s v="ELECTRIC SYSTEM NEW"/>
    <s v="R.10009.07.01.05"/>
    <s v="OMRC_E-UG SYSTEM CAPACITY NEW-DIST"/>
    <x v="0"/>
    <n v="4580"/>
    <s v="David J Landers"/>
    <s v="OR"/>
    <s v="REL  SETC  //  OPER"/>
    <x v="0"/>
    <x v="0"/>
    <s v="2CORP90000"/>
    <x v="0"/>
    <s v="3CORP96000"/>
    <x v="67"/>
    <s v="1DRIV11000"/>
    <x v="0"/>
    <s v="2DRIV11600"/>
    <x v="32"/>
    <n v="0"/>
    <n v="21808"/>
    <n v="0"/>
    <n v="0"/>
    <n v="21808"/>
    <n v="0"/>
    <n v="0"/>
    <n v="0"/>
    <n v="0"/>
    <n v="0"/>
    <n v="0"/>
    <n v="0"/>
    <n v="0"/>
    <n v="0"/>
    <n v="0"/>
    <n v="0"/>
    <n v="0"/>
    <n v="0"/>
    <n v="21808"/>
    <n v="0"/>
    <s v=" "/>
    <s v="N"/>
    <n v="0"/>
    <n v="0"/>
    <n v="0"/>
    <n v="0"/>
    <n v="0"/>
    <n v="0"/>
  </r>
  <r>
    <s v="R"/>
    <x v="0"/>
    <s v="R.10009"/>
    <s v="CAP-ELECTRIC SYSTEM WORK"/>
    <s v="R.10009.07"/>
    <s v="ELECTRIC SYSTEM NEW"/>
    <s v="R.10009.07.02"/>
    <s v="PROJECT MITIGATION"/>
    <s v="R.10009.07.02.01"/>
    <s v="E-SYSTEM PROJECT MITIGATION-TRANS"/>
    <x v="0"/>
    <n v="4022"/>
    <s v="Roque Bamba"/>
    <s v="CA"/>
    <s v="REL  SETC  //  OPER"/>
    <x v="0"/>
    <x v="0"/>
    <s v="2CORP90000"/>
    <x v="0"/>
    <s v="3CORP93000"/>
    <x v="0"/>
    <s v="1DRIV11000"/>
    <x v="0"/>
    <s v="2DRIV11600"/>
    <x v="32"/>
    <n v="0"/>
    <n v="0"/>
    <n v="0"/>
    <n v="0"/>
    <n v="0"/>
    <n v="0"/>
    <n v="0"/>
    <n v="0"/>
    <n v="0"/>
    <n v="0"/>
    <n v="0"/>
    <n v="0"/>
    <n v="0"/>
    <n v="0"/>
    <n v="0"/>
    <n v="0"/>
    <n v="0"/>
    <n v="0"/>
    <n v="0"/>
    <s v="Bamba"/>
    <s v=" "/>
    <s v="N"/>
    <n v="0"/>
    <n v="0"/>
    <n v="0"/>
    <n v="0"/>
    <n v="0"/>
    <n v="0"/>
  </r>
  <r>
    <s v="R"/>
    <x v="0"/>
    <s v="R.10009"/>
    <s v="CAP-ELECTRIC SYSTEM WORK"/>
    <s v="R.10009.07"/>
    <s v="ELECTRIC SYSTEM NEW"/>
    <s v="R.10009.07.03"/>
    <s v="SYSTEM IMPROVEMENT OPPORTUNITY"/>
    <s v="R.10009.07.03.01"/>
    <s v="E-OH/UG SYSTEM IMP OPP NEW-DIST"/>
    <x v="0"/>
    <n v="4207"/>
    <s v="Jennifer R Tada"/>
    <s v="CA"/>
    <s v="REL  SETC  //  OPER"/>
    <x v="0"/>
    <x v="0"/>
    <s v="2CORP90000"/>
    <x v="0"/>
    <s v="3CORP96000"/>
    <x v="67"/>
    <s v="1DRIV21000"/>
    <x v="16"/>
    <s v="2DRIV21300"/>
    <x v="40"/>
    <n v="2915643.3619726798"/>
    <n v="1386464"/>
    <n v="1250002.04"/>
    <n v="47793.846704000003"/>
    <n v="1338670.1532960001"/>
    <n v="2976536.44457671"/>
    <n v="2770536.44457671"/>
    <n v="206000"/>
    <n v="3066121.5220348435"/>
    <n v="2853941.5220348402"/>
    <n v="212180.00000000326"/>
    <n v="3158596.4407013049"/>
    <n v="2940051.0407012999"/>
    <n v="218545.40000000503"/>
    <n v="3253961.2005760921"/>
    <n v="3028859.4385760897"/>
    <n v="225101.76200000243"/>
    <n v="6000000"/>
    <n v="2200497.315296011"/>
    <s v="Nedrud"/>
    <s v=" CAK reduced to absorb OH System Capacity New - Dist added on line 124.  Increased 2022 to account for unidentifed work and match bottom line trend"/>
    <s v="N"/>
    <n v="0"/>
    <n v="0"/>
    <n v="0"/>
    <n v="0"/>
    <n v="0"/>
    <n v="0"/>
  </r>
  <r>
    <s v="R"/>
    <x v="0"/>
    <s v="R.10009"/>
    <s v="CAP-ELECTRIC SYSTEM WORK"/>
    <s v="R.10009.07"/>
    <s v="ELECTRIC SYSTEM NEW"/>
    <s v="R.10009.07.03"/>
    <s v="SYSTEM IMPROVEMENT OPPORTUNITY"/>
    <s v="R.10009.07.03.02"/>
    <s v="E-OH/UG SYSTEM IMP OPP NEW-TRANS"/>
    <x v="0"/>
    <n v="4207"/>
    <s v="Jennifer R Tada"/>
    <s v="CA"/>
    <s v="REL  SETC  //  OPER"/>
    <x v="0"/>
    <x v="0"/>
    <s v="2CORP90000"/>
    <x v="0"/>
    <s v="3CORP96000"/>
    <x v="67"/>
    <s v="1DRIV11000"/>
    <x v="0"/>
    <s v="2DRIV11600"/>
    <x v="32"/>
    <n v="4016679.0112996199"/>
    <n v="5545858"/>
    <n v="0"/>
    <n v="0"/>
    <n v="5545858"/>
    <n v="4100567.1747214552"/>
    <n v="3850567.1747214599"/>
    <n v="249999.99999999534"/>
    <n v="4223982.3032810325"/>
    <n v="4223982.3032810325"/>
    <n v="0"/>
    <n v="4351378.5650199521"/>
    <n v="4351378.5650199521"/>
    <n v="0"/>
    <n v="4482755.9599382114"/>
    <n v="4482755.9599382114"/>
    <n v="0"/>
    <n v="7000000"/>
    <n v="5795857.9999999953"/>
    <s v="Nedrud"/>
    <s v=" CAK Increased 2022 to account for unidentifed work and match bottom line trend"/>
    <s v="N"/>
    <n v="0"/>
    <n v="0"/>
    <n v="0"/>
    <n v="0"/>
    <n v="0"/>
    <n v="0"/>
  </r>
  <r>
    <s v="R"/>
    <x v="0"/>
    <s v="R.10009"/>
    <s v="CAP-ELECTRIC SYSTEM WORK"/>
    <s v="R.10009.07"/>
    <s v="ELECTRIC SYSTEM NEW"/>
    <s v="R.10009.07.03"/>
    <s v="SYSTEM IMPROVEMENT OPPORTUNITY"/>
    <s v="R.10009.07.03.03"/>
    <s v="OMRC_E-OH/UG SYSTEM IMP OPP NEW-DIST"/>
    <x v="0"/>
    <n v="4207"/>
    <s v="Jennifer R Tada"/>
    <s v="OR"/>
    <s v="REL  SETC  //  OPER"/>
    <x v="0"/>
    <x v="0"/>
    <s v="2CORP90000"/>
    <x v="0"/>
    <s v="3CORP96000"/>
    <x v="67"/>
    <s v="1DRIV11000"/>
    <x v="0"/>
    <s v="2DRIV11600"/>
    <x v="32"/>
    <n v="0"/>
    <n v="0"/>
    <n v="0"/>
    <n v="0"/>
    <n v="0"/>
    <n v="0"/>
    <n v="0"/>
    <n v="0"/>
    <n v="0"/>
    <n v="0"/>
    <n v="0"/>
    <n v="0"/>
    <n v="0"/>
    <n v="0"/>
    <n v="0"/>
    <n v="0"/>
    <n v="0"/>
    <n v="0"/>
    <n v="0"/>
    <n v="0"/>
    <s v=" "/>
    <s v="N"/>
    <n v="0"/>
    <n v="0"/>
    <n v="0"/>
    <n v="0"/>
    <n v="0"/>
    <n v="0"/>
  </r>
  <r>
    <s v="R"/>
    <x v="0"/>
    <s v="R.10009"/>
    <s v="CAP-ELECTRIC SYSTEM WORK"/>
    <s v="R.10009.08"/>
    <s v="ELECTRIC SYSTEM UPGRADE"/>
    <s v="R.10009.08.01"/>
    <s v="CABLE REMEDIATION PROGRAM"/>
    <s v="R.10009.08.01.01"/>
    <s v="E-ACCELERATED CABLE REMEDIATION-DIST"/>
    <x v="0"/>
    <n v="4580"/>
    <s v="David J Landers"/>
    <s v="CA"/>
    <s v="REL  SETC  //  OPER"/>
    <x v="2"/>
    <x v="1"/>
    <s v="2CORP10000"/>
    <x v="13"/>
    <s v="3CORP11000"/>
    <x v="80"/>
    <s v="1DRIV11000"/>
    <x v="0"/>
    <s v="2DRIV11100"/>
    <x v="43"/>
    <n v="0"/>
    <n v="0"/>
    <n v="0"/>
    <n v="0"/>
    <n v="0"/>
    <n v="0"/>
    <n v="0"/>
    <n v="0"/>
    <n v="0"/>
    <n v="0"/>
    <n v="0"/>
    <n v="0"/>
    <n v="0"/>
    <n v="0"/>
    <n v="0"/>
    <n v="0"/>
    <n v="0"/>
    <n v="0"/>
    <n v="0"/>
    <n v="0"/>
    <s v=" "/>
    <s v="N"/>
    <n v="0"/>
    <n v="0"/>
    <n v="0"/>
    <n v="0"/>
    <n v="0"/>
    <n v="0"/>
  </r>
  <r>
    <s v="R"/>
    <x v="0"/>
    <s v="R.10009"/>
    <s v="CAP-ELECTRIC SYSTEM WORK"/>
    <s v="R.10009.08"/>
    <s v="ELECTRIC SYSTEM UPGRADE"/>
    <s v="R.10009.08.01"/>
    <s v="CABLE REMEDIATION PROGRAM"/>
    <s v="R.10009.08.01.02"/>
    <s v="E-UG CABLE REMEDIATION-DIST"/>
    <x v="0"/>
    <n v="4580"/>
    <s v="David J Landers"/>
    <s v="CA"/>
    <s v="REL  SETC  //  OPER"/>
    <x v="2"/>
    <x v="1"/>
    <s v="2CORP10000"/>
    <x v="13"/>
    <s v="3CORP11000"/>
    <x v="80"/>
    <s v="1DRIV11000"/>
    <x v="0"/>
    <s v="2DRIV11100"/>
    <x v="43"/>
    <n v="40000000"/>
    <n v="40000000"/>
    <n v="41335808.020000003"/>
    <n v="46871467.139999993"/>
    <n v="-6871467.1399999931"/>
    <n v="43700000"/>
    <n v="43700000"/>
    <n v="0"/>
    <n v="47400000"/>
    <n v="47400000"/>
    <n v="0"/>
    <n v="51100000"/>
    <n v="51100000"/>
    <n v="0"/>
    <n v="54800000"/>
    <n v="54800000"/>
    <n v="0"/>
    <n v="56444000"/>
    <n v="-6871467.1399999931"/>
    <s v="Nedrud"/>
    <s v=" "/>
    <s v="N"/>
    <n v="0"/>
    <n v="0"/>
    <n v="0"/>
    <n v="0"/>
    <n v="0"/>
    <n v="0"/>
  </r>
  <r>
    <s v="R"/>
    <x v="0"/>
    <s v="R.10009"/>
    <s v="CAP-ELECTRIC SYSTEM WORK"/>
    <s v="R.10009.08"/>
    <s v="ELECTRIC SYSTEM UPGRADE"/>
    <s v="R.10009.08.01"/>
    <s v="CABLE REMEDIATION PROGRAM"/>
    <s v="R.10009.08.01.03"/>
    <s v="E-UG FEEDER CABLE REMEDIATION-DIST"/>
    <x v="0"/>
    <n v="4580"/>
    <s v="David J Landers"/>
    <s v="CA"/>
    <s v="REL  SETC  //  OPER"/>
    <x v="2"/>
    <x v="1"/>
    <s v="2CORP10000"/>
    <x v="13"/>
    <s v="3CORP11000"/>
    <x v="80"/>
    <s v="1DRIV11000"/>
    <x v="0"/>
    <s v="2DRIV11100"/>
    <x v="43"/>
    <n v="0"/>
    <n v="0"/>
    <n v="166927.24"/>
    <n v="142315.24"/>
    <n v="-142315.24"/>
    <n v="0"/>
    <n v="0"/>
    <n v="0"/>
    <n v="0"/>
    <n v="0"/>
    <n v="0"/>
    <n v="0"/>
    <n v="0"/>
    <n v="0"/>
    <n v="0"/>
    <n v="0"/>
    <n v="0"/>
    <n v="0"/>
    <n v="-142315.24"/>
    <s v="Nedrud"/>
    <s v=" "/>
    <s v="N"/>
    <n v="0"/>
    <n v="0"/>
    <n v="0"/>
    <n v="0"/>
    <n v="0"/>
    <n v="0"/>
  </r>
  <r>
    <s v="R"/>
    <x v="0"/>
    <s v="R.10009"/>
    <s v="CAP-ELECTRIC SYSTEM WORK"/>
    <s v="R.10009.08"/>
    <s v="ELECTRIC SYSTEM UPGRADE"/>
    <s v="R.10009.08.01"/>
    <s v="CABLE REMEDIATION PROGRAM"/>
    <s v="R.10009.08.01.04"/>
    <s v="OMRC_E-ACCLRTD CABLE REMEDIATION-DIST"/>
    <x v="0"/>
    <n v="4580"/>
    <s v="David J Landers"/>
    <s v="OR"/>
    <s v="REL  SETC  //  OPER"/>
    <x v="2"/>
    <x v="1"/>
    <s v="2CORP10000"/>
    <x v="13"/>
    <s v="3CORP11000"/>
    <x v="80"/>
    <s v="1DRIV11000"/>
    <x v="0"/>
    <s v="2DRIV11100"/>
    <x v="43"/>
    <n v="0"/>
    <n v="108138"/>
    <n v="0"/>
    <n v="0"/>
    <n v="108138"/>
    <n v="0"/>
    <n v="0"/>
    <n v="0"/>
    <n v="0"/>
    <n v="0"/>
    <n v="0"/>
    <n v="0"/>
    <n v="0"/>
    <n v="0"/>
    <n v="0"/>
    <n v="0"/>
    <n v="0"/>
    <n v="0"/>
    <n v="108138"/>
    <n v="0"/>
    <s v=" "/>
    <s v="N"/>
    <n v="0"/>
    <n v="0"/>
    <n v="0"/>
    <n v="0"/>
    <n v="0"/>
    <n v="0"/>
  </r>
  <r>
    <s v="R"/>
    <x v="0"/>
    <s v="R.10009"/>
    <s v="CAP-ELECTRIC SYSTEM WORK"/>
    <s v="R.10009.08"/>
    <s v="ELECTRIC SYSTEM UPGRADE"/>
    <s v="R.10009.08.01"/>
    <s v="CABLE REMEDIATION PROGRAM"/>
    <s v="R.10009.08.01.05"/>
    <s v="OMRC_E-UG CABLE REMEDIATION-DIST"/>
    <x v="0"/>
    <n v="4580"/>
    <s v="David J Landers"/>
    <s v="OR"/>
    <s v="REL  SETC  //  OPER"/>
    <x v="2"/>
    <x v="1"/>
    <s v="2CORP10000"/>
    <x v="13"/>
    <s v="3CORP11000"/>
    <x v="80"/>
    <s v="1DRIV11000"/>
    <x v="0"/>
    <s v="2DRIV11100"/>
    <x v="43"/>
    <n v="0"/>
    <n v="120399"/>
    <n v="0"/>
    <n v="0"/>
    <n v="120399"/>
    <n v="0"/>
    <n v="0"/>
    <n v="0"/>
    <n v="0"/>
    <n v="0"/>
    <n v="0"/>
    <n v="0"/>
    <n v="0"/>
    <n v="0"/>
    <n v="0"/>
    <n v="0"/>
    <n v="0"/>
    <n v="0"/>
    <n v="120399"/>
    <n v="0"/>
    <s v=" "/>
    <s v="N"/>
    <n v="0"/>
    <n v="0"/>
    <n v="0"/>
    <n v="0"/>
    <n v="0"/>
    <n v="0"/>
  </r>
  <r>
    <s v="R"/>
    <x v="0"/>
    <s v="R.10009"/>
    <s v="CAP-ELECTRIC SYSTEM WORK"/>
    <s v="R.10009.08"/>
    <s v="ELECTRIC SYSTEM UPGRADE"/>
    <s v="R.10009.08.01"/>
    <s v="CABLE REMEDIATION PROGRAM"/>
    <s v="R.10009.08.01.06"/>
    <s v="OMRC_E-UG FEEDER CABLE REMEDIATION-DIST"/>
    <x v="0"/>
    <n v="4580"/>
    <s v="David J Landers"/>
    <s v="OR"/>
    <s v="REL  SETC  //  OPER"/>
    <x v="2"/>
    <x v="1"/>
    <s v="2CORP10000"/>
    <x v="13"/>
    <s v="3CORP11000"/>
    <x v="80"/>
    <s v="1DRIV11000"/>
    <x v="0"/>
    <s v="2DRIV11100"/>
    <x v="43"/>
    <n v="0"/>
    <n v="0"/>
    <n v="0"/>
    <n v="0"/>
    <n v="0"/>
    <n v="0"/>
    <n v="0"/>
    <n v="0"/>
    <n v="0"/>
    <n v="0"/>
    <n v="0"/>
    <n v="0"/>
    <n v="0"/>
    <n v="0"/>
    <n v="0"/>
    <n v="0"/>
    <n v="0"/>
    <n v="0"/>
    <n v="0"/>
    <n v="0"/>
    <s v=" "/>
    <s v="N"/>
    <n v="0"/>
    <n v="0"/>
    <n v="0"/>
    <n v="0"/>
    <n v="0"/>
    <n v="0"/>
  </r>
  <r>
    <s v="R"/>
    <x v="0"/>
    <s v="R.10009"/>
    <s v="CAP-ELECTRIC SYSTEM WORK"/>
    <s v="R.10009.08"/>
    <s v="ELECTRIC SYSTEM UPGRADE"/>
    <s v="R.10009.08.02"/>
    <s v="ELECTRIC SYSTEM UPGRADE"/>
    <s v="R.10009.08.02.01"/>
    <s v="E-BELLINGHAM SUBS"/>
    <x v="0"/>
    <n v="4050"/>
    <s v="Randal L Walls"/>
    <s v="CA"/>
    <s v="REL  SETC  //  EXEC"/>
    <x v="0"/>
    <x v="0"/>
    <s v="2CORP90000"/>
    <x v="0"/>
    <s v="3CORP93000"/>
    <x v="0"/>
    <s v="1DRIV11000"/>
    <x v="0"/>
    <s v="2DRIV11500"/>
    <x v="34"/>
    <n v="0"/>
    <n v="0"/>
    <n v="72005.81"/>
    <n v="46715.759999999995"/>
    <n v="-46715.759999999995"/>
    <n v="0"/>
    <n v="0"/>
    <n v="0"/>
    <n v="0"/>
    <n v="0"/>
    <n v="0"/>
    <n v="0"/>
    <n v="0"/>
    <n v="0"/>
    <n v="0"/>
    <n v="0"/>
    <n v="0"/>
    <n v="0"/>
    <n v="-46715.759999999995"/>
    <s v="Bamba"/>
    <s v=" "/>
    <s v="N"/>
    <n v="0"/>
    <n v="0"/>
    <n v="0"/>
    <n v="0"/>
    <n v="0"/>
    <n v="0"/>
  </r>
  <r>
    <s v="R"/>
    <x v="0"/>
    <s v="R.10009"/>
    <s v="CAP-ELECTRIC SYSTEM WORK"/>
    <s v="R.10009.08"/>
    <s v="ELECTRIC SYSTEM UPGRADE"/>
    <s v="R.10009.08.02"/>
    <s v="ELECTRIC SYSTEM UPGRADE"/>
    <s v="R.10009.08.02.02"/>
    <s v="E-DISTRIBUTION OUTAGE FREQ-RPL #6 COPPER"/>
    <x v="0"/>
    <n v="4580"/>
    <s v="David J Landers"/>
    <s v="CA"/>
    <s v="REL  SETC  //  OPER"/>
    <x v="0"/>
    <x v="0"/>
    <s v="2CORP90000"/>
    <x v="0"/>
    <s v="3CORP93000"/>
    <x v="0"/>
    <s v="1DRIV11000"/>
    <x v="0"/>
    <s v="2DRIV11500"/>
    <x v="34"/>
    <n v="0"/>
    <n v="0"/>
    <n v="0"/>
    <n v="0"/>
    <n v="0"/>
    <n v="0"/>
    <n v="0"/>
    <n v="0"/>
    <n v="0"/>
    <n v="0"/>
    <n v="0"/>
    <n v="0"/>
    <n v="0"/>
    <n v="0"/>
    <n v="0"/>
    <n v="0"/>
    <n v="0"/>
    <n v="0"/>
    <n v="0"/>
    <s v="Nedrud"/>
    <s v=" "/>
    <s v="N"/>
    <n v="0"/>
    <n v="0"/>
    <n v="0"/>
    <n v="0"/>
    <n v="0"/>
    <n v="0"/>
  </r>
  <r>
    <s v="R"/>
    <x v="0"/>
    <s v="R.10009"/>
    <s v="CAP-ELECTRIC SYSTEM WORK"/>
    <s v="R.10009.08"/>
    <s v="ELECTRIC SYSTEM UPGRADE"/>
    <s v="R.10009.08.02"/>
    <s v="ELECTRIC SYSTEM UPGRADE"/>
    <s v="R.10009.08.02.03"/>
    <s v="E-NORTH BEND SUBS REBUILD-SUBS"/>
    <x v="0"/>
    <n v="4022"/>
    <s v="Roque Bamba"/>
    <s v="CA"/>
    <s v="REL  SETC  //  PLNG"/>
    <x v="2"/>
    <x v="1"/>
    <s v="2CORP20000"/>
    <x v="11"/>
    <s v="3CORP29900"/>
    <x v="78"/>
    <s v="1DRIV11000"/>
    <x v="0"/>
    <s v="2DRIV11500"/>
    <x v="34"/>
    <n v="0"/>
    <n v="0"/>
    <n v="0"/>
    <n v="0"/>
    <n v="0"/>
    <n v="0"/>
    <n v="0"/>
    <n v="0"/>
    <n v="0"/>
    <n v="0"/>
    <n v="0"/>
    <n v="0"/>
    <n v="0"/>
    <n v="0"/>
    <n v="100000"/>
    <n v="100000"/>
    <n v="0"/>
    <n v="100000"/>
    <n v="0"/>
    <s v="Nedrud"/>
    <s v="*Reliability project response to BPA/Tanner interconnection request currently being studies.  Booga overview scheduled "/>
    <s v="N"/>
    <n v="0"/>
    <n v="0"/>
    <n v="0"/>
    <n v="0"/>
    <n v="0"/>
    <n v="0"/>
  </r>
  <r>
    <s v="R"/>
    <x v="0"/>
    <s v="R.10009"/>
    <s v="CAP-ELECTRIC SYSTEM WORK"/>
    <s v="R.10009.08"/>
    <s v="ELECTRIC SYSTEM UPGRADE"/>
    <s v="R.10009.08.02"/>
    <s v="ELECTRIC SYSTEM UPGRADE"/>
    <s v="R.10009.08.02.04"/>
    <s v="E-OH #6 COPPER WIRE REPLACEMENT-DIST"/>
    <x v="0"/>
    <n v="4580"/>
    <s v="David J Landers"/>
    <s v="CA"/>
    <s v="REL  SETC  //  OPER"/>
    <x v="0"/>
    <x v="0"/>
    <s v="2CORP90000"/>
    <x v="0"/>
    <s v="3CORP93000"/>
    <x v="0"/>
    <s v="1DRIV11000"/>
    <x v="0"/>
    <s v="2DRIV11500"/>
    <x v="34"/>
    <n v="0"/>
    <n v="0"/>
    <n v="1562.27"/>
    <n v="1562.27"/>
    <n v="-1562.27"/>
    <n v="0"/>
    <n v="0"/>
    <n v="0"/>
    <n v="0"/>
    <n v="0"/>
    <n v="0"/>
    <n v="0"/>
    <n v="0"/>
    <n v="0"/>
    <n v="0"/>
    <n v="0"/>
    <n v="0"/>
    <n v="0"/>
    <n v="-1562.27"/>
    <s v="Nedrud"/>
    <s v=" "/>
    <s v="N"/>
    <n v="0"/>
    <n v="0"/>
    <n v="0"/>
    <n v="0"/>
    <n v="0"/>
    <n v="0"/>
  </r>
  <r>
    <s v="R"/>
    <x v="0"/>
    <s v="R.10009"/>
    <s v="CAP-ELECTRIC SYSTEM WORK"/>
    <s v="R.10009.08"/>
    <s v="ELECTRIC SYSTEM UPGRADE"/>
    <s v="R.10009.08.02"/>
    <s v="ELECTRIC SYSTEM UPGRADE"/>
    <s v="R.10009.08.02.05"/>
    <s v="E-OH CLEARANCE BELLINGHAM SYSTEM-DIST"/>
    <x v="0"/>
    <n v="4580"/>
    <s v="David J Landers"/>
    <s v="CA"/>
    <s v="REL  SETC  //  EXEC"/>
    <x v="0"/>
    <x v="0"/>
    <s v="2CORP90000"/>
    <x v="0"/>
    <s v="3CORP93000"/>
    <x v="0"/>
    <s v="1DRIV11000"/>
    <x v="0"/>
    <s v="2DRIV11500"/>
    <x v="34"/>
    <n v="844101.80273333355"/>
    <n v="844102"/>
    <n v="782066.2"/>
    <n v="1308000.9380000001"/>
    <n v="-463898.93800000008"/>
    <n v="861730.83153378218"/>
    <n v="861730.83153378218"/>
    <n v="0"/>
    <n v="887666.41966732312"/>
    <n v="887666.41966732312"/>
    <n v="0"/>
    <n v="914438.63967613957"/>
    <n v="914438.63967613957"/>
    <n v="0"/>
    <n v="942047.49156023166"/>
    <n v="942047.49156023166"/>
    <n v="0"/>
    <n v="0"/>
    <n v="-463898.93800000008"/>
    <s v="Nedrud"/>
    <s v=" "/>
    <s v="N"/>
    <n v="0"/>
    <n v="0"/>
    <n v="0"/>
    <n v="0"/>
    <n v="0"/>
    <n v="0"/>
  </r>
  <r>
    <s v="R"/>
    <x v="0"/>
    <s v="R.10009"/>
    <s v="CAP-ELECTRIC SYSTEM WORK"/>
    <s v="R.10009.08"/>
    <s v="ELECTRIC SYSTEM UPGRADE"/>
    <s v="R.10009.08.02"/>
    <s v="ELECTRIC SYSTEM UPGRADE"/>
    <s v="R.10009.08.02.06"/>
    <s v="E-OH OPEN WIRE SECONDARY REPL-DIST"/>
    <x v="0"/>
    <n v="4580"/>
    <s v="David J Landers"/>
    <s v="CA"/>
    <s v="REL  SETC  //  OPER"/>
    <x v="0"/>
    <x v="0"/>
    <s v="2CORP90000"/>
    <x v="0"/>
    <s v="3CORP93000"/>
    <x v="0"/>
    <s v="1DRIV11000"/>
    <x v="0"/>
    <s v="2DRIV11500"/>
    <x v="34"/>
    <n v="0"/>
    <n v="0"/>
    <n v="0"/>
    <n v="0"/>
    <n v="0"/>
    <n v="0"/>
    <n v="0"/>
    <n v="0"/>
    <n v="0"/>
    <n v="0"/>
    <n v="0"/>
    <n v="0"/>
    <n v="0"/>
    <n v="0"/>
    <n v="0"/>
    <n v="0"/>
    <n v="0"/>
    <n v="0"/>
    <n v="0"/>
    <s v="Nedrud"/>
    <s v=" "/>
    <s v="N"/>
    <n v="0"/>
    <n v="0"/>
    <n v="0"/>
    <n v="0"/>
    <n v="0"/>
    <n v="0"/>
  </r>
  <r>
    <s v="R"/>
    <x v="0"/>
    <s v="R.10009"/>
    <s v="CAP-ELECTRIC SYSTEM WORK"/>
    <s v="R.10009.08"/>
    <s v="ELECTRIC SYSTEM UPGRADE"/>
    <s v="R.10009.08.02"/>
    <s v="ELECTRIC SYSTEM UPGRADE"/>
    <s v="R.10009.08.02.07"/>
    <s v="E-OH SYS REL UPGRADES-OUTAGE-DIST"/>
    <x v="0"/>
    <n v="4580"/>
    <s v="David J Landers"/>
    <s v="CA"/>
    <s v="REL  SETC  //  OPER"/>
    <x v="2"/>
    <x v="1"/>
    <s v="2CORP10000"/>
    <x v="13"/>
    <s v="3CORP12000"/>
    <x v="81"/>
    <s v="1DRIV11000"/>
    <x v="0"/>
    <s v="2DRIV11500"/>
    <x v="34"/>
    <n v="6820222.63682447"/>
    <n v="6820223"/>
    <n v="6814493.0099999998"/>
    <n v="2316637.0017999997"/>
    <n v="4503585.9982000003"/>
    <n v="6962662.6848147875"/>
    <n v="6962662.6848147875"/>
    <n v="0"/>
    <n v="7172218.5520276595"/>
    <n v="7172218.5520276595"/>
    <n v="0"/>
    <n v="7388534.2859248184"/>
    <n v="7388534.2859248184"/>
    <n v="0"/>
    <n v="7611609.8865062632"/>
    <n v="7611609.8865062632"/>
    <n v="0"/>
    <n v="7839958.183101451"/>
    <n v="4503585.9982000003"/>
    <s v="Nedrud"/>
    <s v=" "/>
    <s v="N"/>
    <n v="0"/>
    <n v="0"/>
    <n v="0"/>
    <n v="0"/>
    <n v="0"/>
    <n v="0"/>
  </r>
  <r>
    <s v="R"/>
    <x v="0"/>
    <s v="R.10009"/>
    <s v="CAP-ELECTRIC SYSTEM WORK"/>
    <s v="R.10009.08"/>
    <s v="ELECTRIC SYSTEM UPGRADE"/>
    <s v="R.10009.08.02"/>
    <s v="ELECTRIC SYSTEM UPGRADE"/>
    <s v="R.10009.08.02.08"/>
    <s v="E-OH SYS REL UPGRD-OUTAGE MAJOR PRJ-DIST"/>
    <x v="0"/>
    <n v="4580"/>
    <s v="David J Landers"/>
    <s v="CA"/>
    <s v="REL  SETC  //  OPER"/>
    <x v="2"/>
    <x v="1"/>
    <s v="2CORP10000"/>
    <x v="13"/>
    <s v="3CORP12000"/>
    <x v="81"/>
    <s v="1DRIV11000"/>
    <x v="0"/>
    <s v="2DRIV11500"/>
    <x v="34"/>
    <n v="15746830"/>
    <n v="15746830"/>
    <n v="14657510.789999999"/>
    <n v="5208000"/>
    <n v="10538830"/>
    <n v="18990427"/>
    <n v="18990427"/>
    <n v="0"/>
    <n v="22018974"/>
    <n v="22018974"/>
    <n v="0"/>
    <n v="25025861"/>
    <n v="25025861"/>
    <n v="0"/>
    <n v="28011088"/>
    <n v="28011088"/>
    <n v="0"/>
    <n v="28851420.640000001"/>
    <n v="10538830"/>
    <s v="Nedrud"/>
    <s v=" "/>
    <s v="N"/>
    <n v="0"/>
    <n v="0"/>
    <n v="0"/>
    <n v="0"/>
    <n v="0"/>
    <n v="0"/>
  </r>
  <r>
    <s v="R"/>
    <x v="0"/>
    <s v="R.10009"/>
    <s v="CAP-ELECTRIC SYSTEM WORK"/>
    <s v="R.10009.08"/>
    <s v="ELECTRIC SYSTEM UPGRADE"/>
    <s v="R.10009.08.02"/>
    <s v="ELECTRIC SYSTEM UPGRADE"/>
    <s v="R.10009.08.02.09"/>
    <s v="E-OH SYST REL UPGRADES-REBUILD-DIST"/>
    <x v="0"/>
    <n v="4580"/>
    <s v="David J Landers"/>
    <s v="CA"/>
    <s v="REL  SETC  //  OPER"/>
    <x v="2"/>
    <x v="1"/>
    <s v="2CORP10000"/>
    <x v="13"/>
    <s v="3CORP12000"/>
    <x v="81"/>
    <s v="1DRIV11000"/>
    <x v="0"/>
    <s v="2DRIV11500"/>
    <x v="34"/>
    <n v="4519848.1080848798"/>
    <n v="4519848"/>
    <n v="4485706.9000000004"/>
    <n v="5917778.0630000001"/>
    <n v="-1397930.0630000001"/>
    <n v="4614244.935828954"/>
    <n v="4614244.935828954"/>
    <n v="0"/>
    <n v="4753120.2688490488"/>
    <n v="4753120.2688490488"/>
    <n v="0"/>
    <n v="4896475.4513214044"/>
    <n v="4896475.4513214044"/>
    <n v="0"/>
    <n v="5044310.4832460219"/>
    <n v="5044310.4832460219"/>
    <n v="0"/>
    <n v="5195639.7977434024"/>
    <n v="-1397930.0630000001"/>
    <s v="Nedrud"/>
    <s v=" "/>
    <s v="N"/>
    <n v="0"/>
    <n v="0"/>
    <n v="0"/>
    <n v="0"/>
    <n v="0"/>
    <n v="0"/>
  </r>
  <r>
    <s v="R"/>
    <x v="0"/>
    <s v="R.10009"/>
    <s v="CAP-ELECTRIC SYSTEM WORK"/>
    <s v="R.10009.08"/>
    <s v="ELECTRIC SYSTEM UPGRADE"/>
    <s v="R.10009.08.02"/>
    <s v="ELECTRIC SYSTEM UPGRADE"/>
    <s v="R.10009.08.02.10"/>
    <s v="E-OH SYST REL UPGRADES-UG CONVERS-DIST"/>
    <x v="0"/>
    <n v="4580"/>
    <s v="David J Landers"/>
    <s v="CA"/>
    <s v="REL  SETC  //  OPER"/>
    <x v="2"/>
    <x v="1"/>
    <s v="2CORP15000"/>
    <x v="12"/>
    <s v="3CORP16000"/>
    <x v="69"/>
    <s v="1DRIV11000"/>
    <x v="0"/>
    <s v="2DRIV11500"/>
    <x v="34"/>
    <n v="2924340.1679869401"/>
    <n v="2924340"/>
    <n v="3876832.1"/>
    <n v="3258937.2175599998"/>
    <n v="-334597.21755999979"/>
    <n v="2985414.8829997648"/>
    <n v="2985414.8829997648"/>
    <n v="0"/>
    <n v="3075267.1755949035"/>
    <n v="3075267.1755949035"/>
    <n v="0"/>
    <n v="3168017.929241498"/>
    <n v="3168017.929241498"/>
    <n v="0"/>
    <n v="3263667.1439395486"/>
    <n v="3263667.1439395486"/>
    <n v="0"/>
    <n v="3361577.158257735"/>
    <n v="-334597.21755999979"/>
    <s v="Nedrud"/>
    <s v=" "/>
    <s v="N"/>
    <n v="0"/>
    <n v="0"/>
    <n v="0"/>
    <n v="0"/>
    <n v="0"/>
    <n v="0"/>
  </r>
  <r>
    <s v="R"/>
    <x v="0"/>
    <s v="R.10009"/>
    <s v="CAP-ELECTRIC SYSTEM WORK"/>
    <s v="R.10009.08"/>
    <s v="ELECTRIC SYSTEM UPGRADE"/>
    <s v="R.10009.08.02"/>
    <s v="ELECTRIC SYSTEM UPGRADE"/>
    <s v="R.10009.08.02.11"/>
    <s v="E-OH SYST REL UPGR-GANG OP SWITCHES-DIST"/>
    <x v="0"/>
    <n v="4580"/>
    <s v="David J Landers"/>
    <s v="CA"/>
    <s v="REL  SETC  //  OPER"/>
    <x v="2"/>
    <x v="1"/>
    <s v="2CORP15000"/>
    <x v="12"/>
    <s v="3CORP16000"/>
    <x v="69"/>
    <s v="1DRIV11000"/>
    <x v="0"/>
    <s v="2DRIV11500"/>
    <x v="34"/>
    <n v="852871.9572245623"/>
    <n v="852872"/>
    <n v="853415.76"/>
    <n v="245337.49"/>
    <n v="607534.51"/>
    <n v="870684.1503135002"/>
    <n v="870684.1503135002"/>
    <n v="0"/>
    <n v="896889.20726468321"/>
    <n v="896889.20726468321"/>
    <n v="0"/>
    <n v="923939.58863364637"/>
    <n v="923939.58863364637"/>
    <n v="0"/>
    <n v="951835.29442038946"/>
    <n v="951835.29442038946"/>
    <n v="0"/>
    <n v="980390.35325300111"/>
    <n v="607534.51"/>
    <s v="Nedrud"/>
    <s v=" "/>
    <s v="N"/>
    <n v="0"/>
    <n v="0"/>
    <n v="0"/>
    <n v="0"/>
    <n v="0"/>
    <n v="0"/>
  </r>
  <r>
    <s v="R"/>
    <x v="0"/>
    <s v="R.10009"/>
    <s v="CAP-ELECTRIC SYSTEM WORK"/>
    <s v="R.10009.08"/>
    <s v="ELECTRIC SYSTEM UPGRADE"/>
    <s v="R.10009.08.02"/>
    <s v="ELECTRIC SYSTEM UPGRADE"/>
    <s v="R.10009.08.02.12"/>
    <s v="E-OH SYST REL UPGR-RECLOSERS-DIST"/>
    <x v="0"/>
    <n v="4580"/>
    <s v="David J Landers"/>
    <s v="CA"/>
    <s v="REL  SETC  //  OPER"/>
    <x v="2"/>
    <x v="1"/>
    <s v="2CORP15000"/>
    <x v="12"/>
    <s v="3CORP16000"/>
    <x v="69"/>
    <s v="1DRIV11000"/>
    <x v="0"/>
    <s v="2DRIV11500"/>
    <x v="34"/>
    <n v="4002986.28785497"/>
    <n v="4002986"/>
    <n v="3899390.42"/>
    <n v="1524459.023544"/>
    <n v="2478526.976456"/>
    <n v="4086588.479353535"/>
    <n v="2575000"/>
    <n v="1511588.479353535"/>
    <n v="4209582.8898971844"/>
    <n v="2652250"/>
    <n v="1557332.8898971844"/>
    <n v="4336544.8620712748"/>
    <n v="2731817.5"/>
    <n v="1604727.3620712748"/>
    <n v="4467474.395875806"/>
    <n v="2813772.0249999999"/>
    <n v="1653702.3708758061"/>
    <n v="2898185.1857500002"/>
    <n v="8805878.0786538012"/>
    <s v="Nedrud"/>
    <s v="Split dollars between this and trip savers project "/>
    <s v="N"/>
    <n v="0"/>
    <n v="0"/>
    <n v="0"/>
    <n v="0"/>
    <n v="0"/>
    <n v="0"/>
  </r>
  <r>
    <s v="R"/>
    <x v="0"/>
    <s v="R.10009"/>
    <s v="CAP-ELECTRIC SYSTEM WORK"/>
    <s v="R.10009.08"/>
    <s v="ELECTRIC SYSTEM UPGRADE"/>
    <s v="R.10009.08.02"/>
    <s v="ELECTRIC SYSTEM UPGRADE"/>
    <s v="R.10009.08.02.13"/>
    <s v="E-OH SYST REL UPGR-SWITCH REPL-DIST"/>
    <x v="0"/>
    <n v="4580"/>
    <s v="David J Landers"/>
    <s v="CA"/>
    <s v="REL  SETC  //  OPER"/>
    <x v="2"/>
    <x v="1"/>
    <s v="2CORP15000"/>
    <x v="12"/>
    <s v="3CORP16000"/>
    <x v="69"/>
    <s v="1DRIV11000"/>
    <x v="0"/>
    <s v="2DRIV11500"/>
    <x v="34"/>
    <n v="0"/>
    <n v="0"/>
    <n v="-1653.83"/>
    <n v="303047.55"/>
    <n v="-303047.55"/>
    <n v="0"/>
    <n v="500000"/>
    <n v="-500000"/>
    <n v="0"/>
    <n v="500000"/>
    <n v="-500000"/>
    <n v="0"/>
    <n v="500000"/>
    <n v="-500000"/>
    <n v="0"/>
    <n v="500000"/>
    <n v="-500000"/>
    <n v="500000"/>
    <n v="-2303047.5499999998"/>
    <s v="Nedrud"/>
    <s v="Aging infrastructure - reliability benefit - Avg cost over previous 5 year period.  To be confirmed by reliability strategy "/>
    <s v="N"/>
    <n v="0"/>
    <n v="0"/>
    <n v="0"/>
    <n v="0"/>
    <n v="0"/>
    <n v="0"/>
  </r>
  <r>
    <s v="R"/>
    <x v="0"/>
    <s v="R.10009"/>
    <s v="CAP-ELECTRIC SYSTEM WORK"/>
    <s v="R.10009.08"/>
    <s v="ELECTRIC SYSTEM UPGRADE"/>
    <s v="R.10009.08.02"/>
    <s v="ELECTRIC SYSTEM UPGRADE"/>
    <s v="R.10009.08.02.14"/>
    <s v="E-OH SYST REL UPGR-TREE WIRE-DIST"/>
    <x v="0"/>
    <n v="4580"/>
    <s v="David J Landers"/>
    <s v="CA"/>
    <s v="REL  SETC  //  OPER"/>
    <x v="2"/>
    <x v="1"/>
    <s v="2CORP10000"/>
    <x v="13"/>
    <s v="3CORP12000"/>
    <x v="81"/>
    <s v="1DRIV11000"/>
    <x v="0"/>
    <s v="2DRIV11500"/>
    <x v="34"/>
    <n v="6059326.4026119104"/>
    <n v="6059326"/>
    <n v="6813651.2699999996"/>
    <n v="21366361.118568897"/>
    <n v="-15307035.118568897"/>
    <n v="6185875.1664186735"/>
    <n v="6185875.1664186735"/>
    <n v="0"/>
    <n v="6372051.9918157393"/>
    <n v="6372051.9918157393"/>
    <n v="0"/>
    <n v="6564234.5212578736"/>
    <n v="6564234.5212578736"/>
    <n v="0"/>
    <n v="6762422.7547450736"/>
    <n v="6762422.7547450736"/>
    <n v="0"/>
    <n v="6965295.4373874264"/>
    <n v="-15307035.118568897"/>
    <s v="Nedrud"/>
    <s v=" "/>
    <s v="N"/>
    <n v="0"/>
    <n v="0"/>
    <n v="0"/>
    <n v="0"/>
    <n v="0"/>
    <n v="0"/>
  </r>
  <r>
    <s v="R"/>
    <x v="0"/>
    <s v="R.10009"/>
    <s v="CAP-ELECTRIC SYSTEM WORK"/>
    <s v="R.10009.08"/>
    <s v="ELECTRIC SYSTEM UPGRADE"/>
    <s v="R.10009.08.02"/>
    <s v="ELECTRIC SYSTEM UPGRADE"/>
    <s v="R.10009.08.02.15"/>
    <s v="E-OH SYST REL UPGR-TRIPSAVER-DIST"/>
    <x v="0"/>
    <n v="4580"/>
    <s v="David J Landers"/>
    <s v="CA"/>
    <s v="REL  SETC  //  EXEC"/>
    <x v="2"/>
    <x v="1"/>
    <s v="2CORP10000"/>
    <x v="13"/>
    <s v="3CORP12000"/>
    <x v="81"/>
    <s v="1DRIV11000"/>
    <x v="0"/>
    <s v="2DRIV11500"/>
    <x v="34"/>
    <n v="0"/>
    <n v="0"/>
    <n v="86131.08"/>
    <n v="90188.85"/>
    <n v="-90188.85"/>
    <n v="0"/>
    <n v="1011588"/>
    <n v="-1011588"/>
    <n v="0"/>
    <n v="1057333"/>
    <n v="-1057333"/>
    <n v="0"/>
    <n v="1104727"/>
    <n v="-1104727"/>
    <n v="0"/>
    <n v="1153702.5"/>
    <n v="-1153702.5"/>
    <n v="1203313.2150000001"/>
    <n v="-4417539.3499999996"/>
    <s v="Nedrud"/>
    <s v="Ongoing funding for Tripsaver projects - reliability benefit. CAK reducing to keep bottom line close to original; SQI report says we arent doing this. Jens -  We are pausing with no funding in 2018, but need to keep dollars for future years.  This will be dependent on reliability strategy."/>
    <s v="N"/>
    <n v="0"/>
    <n v="0"/>
    <n v="0"/>
    <n v="0"/>
    <n v="0"/>
    <n v="0"/>
  </r>
  <r>
    <s v="R"/>
    <x v="0"/>
    <s v="R.10009"/>
    <s v="CAP-ELECTRIC SYSTEM WORK"/>
    <s v="R.10009.08"/>
    <s v="ELECTRIC SYSTEM UPGRADE"/>
    <s v="R.10009.08.02"/>
    <s v="ELECTRIC SYSTEM UPGRADE"/>
    <s v="R.10009.08.02.16"/>
    <s v="E-OH SYST UPGR-POLE MOUNTED CAPACITORS"/>
    <x v="0"/>
    <n v="4580"/>
    <s v="David J Landers"/>
    <s v="CA"/>
    <s v="REL  SETC  //  OPER"/>
    <x v="0"/>
    <x v="0"/>
    <s v="2CORP90000"/>
    <x v="0"/>
    <s v="3CORP93000"/>
    <x v="0"/>
    <s v="1DRIV11000"/>
    <x v="0"/>
    <s v="2DRIV11500"/>
    <x v="34"/>
    <n v="0"/>
    <n v="0"/>
    <n v="0"/>
    <n v="0"/>
    <n v="0"/>
    <n v="0"/>
    <n v="0"/>
    <n v="0"/>
    <n v="0"/>
    <n v="0"/>
    <n v="0"/>
    <n v="0"/>
    <n v="0"/>
    <n v="0"/>
    <n v="0"/>
    <n v="0"/>
    <n v="0"/>
    <n v="0"/>
    <n v="0"/>
    <s v="Nedrud"/>
    <s v=" "/>
    <s v="N"/>
    <n v="0"/>
    <n v="0"/>
    <n v="0"/>
    <n v="0"/>
    <n v="0"/>
    <n v="0"/>
  </r>
  <r>
    <s v="R"/>
    <x v="0"/>
    <s v="R.10009"/>
    <s v="CAP-ELECTRIC SYSTEM WORK"/>
    <s v="R.10009.08"/>
    <s v="ELECTRIC SYSTEM UPGRADE"/>
    <s v="R.10009.08.02"/>
    <s v="ELECTRIC SYSTEM UPGRADE"/>
    <s v="R.10009.08.02.17"/>
    <s v="E-OH SYSTEM CAPACITY UPGRADE-DIST"/>
    <x v="0"/>
    <n v="4580"/>
    <s v="David J Landers"/>
    <s v="CA"/>
    <s v="REL  SETC  //  OPER"/>
    <x v="0"/>
    <x v="0"/>
    <s v="2CORP90000"/>
    <x v="0"/>
    <s v="3CORP96000"/>
    <x v="67"/>
    <s v="1DRIV11000"/>
    <x v="0"/>
    <s v="2DRIV11600"/>
    <x v="32"/>
    <n v="0"/>
    <n v="0"/>
    <n v="192119.43"/>
    <n v="2692486.7194799995"/>
    <n v="-2692486.7194799995"/>
    <n v="0"/>
    <n v="0"/>
    <n v="0"/>
    <n v="0"/>
    <n v="0"/>
    <n v="0"/>
    <n v="0"/>
    <n v="0"/>
    <n v="0"/>
    <n v="0"/>
    <n v="0"/>
    <n v="0"/>
    <n v="0"/>
    <n v="-2692486.7194799995"/>
    <s v="Nedrud"/>
    <s v=" "/>
    <s v="N"/>
    <n v="0"/>
    <n v="0"/>
    <n v="0"/>
    <n v="0"/>
    <n v="0"/>
    <n v="0"/>
  </r>
  <r>
    <s v="R"/>
    <x v="0"/>
    <s v="R.10009"/>
    <s v="CAP-ELECTRIC SYSTEM WORK"/>
    <s v="R.10009.08"/>
    <s v="ELECTRIC SYSTEM UPGRADE"/>
    <s v="R.10009.08.02"/>
    <s v="ELECTRIC SYSTEM UPGRADE"/>
    <s v="R.10009.08.02.18"/>
    <s v="E-OH SYSTEM CAPACITY UPGRADES-TRANS"/>
    <x v="0"/>
    <n v="4580"/>
    <s v="David J Landers"/>
    <s v="CA"/>
    <s v="REL  SETC  //  OPER"/>
    <x v="0"/>
    <x v="0"/>
    <s v="2CORP90000"/>
    <x v="0"/>
    <s v="3CORP96000"/>
    <x v="67"/>
    <s v="1DRIV11000"/>
    <x v="0"/>
    <s v="2DRIV11500"/>
    <x v="34"/>
    <n v="0"/>
    <n v="0"/>
    <n v="1283.07"/>
    <n v="-812.46000000000026"/>
    <n v="812.46000000000026"/>
    <n v="0"/>
    <n v="0"/>
    <n v="0"/>
    <n v="0"/>
    <n v="0"/>
    <n v="0"/>
    <n v="0"/>
    <n v="0"/>
    <n v="0"/>
    <n v="0"/>
    <n v="0"/>
    <n v="0"/>
    <n v="0"/>
    <n v="812.46000000000026"/>
    <s v="Nedrud"/>
    <s v=" "/>
    <s v="N"/>
    <n v="0"/>
    <n v="0"/>
    <n v="0"/>
    <n v="0"/>
    <n v="0"/>
    <n v="0"/>
  </r>
  <r>
    <s v="R"/>
    <x v="0"/>
    <s v="R.10009"/>
    <s v="CAP-ELECTRIC SYSTEM WORK"/>
    <s v="R.10009.08"/>
    <s v="ELECTRIC SYSTEM UPGRADE"/>
    <s v="R.10009.08.02"/>
    <s v="ELECTRIC SYSTEM UPGRADE"/>
    <s v="R.10009.08.02.19"/>
    <s v="E-OH SYSTEM RELIABILITY UPGRADES-TRANS"/>
    <x v="0"/>
    <n v="4580"/>
    <s v="David J Landers"/>
    <s v="CA"/>
    <s v="REL  SETC  //  OPER"/>
    <x v="2"/>
    <x v="1"/>
    <s v="2CORP10000"/>
    <x v="13"/>
    <s v="3CORP12000"/>
    <x v="81"/>
    <s v="1DRIV11000"/>
    <x v="0"/>
    <s v="2DRIV11500"/>
    <x v="34"/>
    <n v="0"/>
    <n v="0"/>
    <n v="7194.37"/>
    <n v="16490.507482000001"/>
    <n v="-16490.507482000001"/>
    <n v="0"/>
    <n v="0"/>
    <n v="0"/>
    <n v="0"/>
    <n v="0"/>
    <n v="0"/>
    <n v="0"/>
    <n v="0"/>
    <n v="0"/>
    <n v="0"/>
    <n v="0"/>
    <n v="0"/>
    <n v="0"/>
    <n v="-16490.507482000001"/>
    <s v="Nedrud"/>
    <s v=" "/>
    <s v="N"/>
    <n v="0"/>
    <n v="0"/>
    <n v="0"/>
    <n v="0"/>
    <n v="0"/>
    <n v="0"/>
  </r>
  <r>
    <s v="R"/>
    <x v="0"/>
    <s v="R.10009"/>
    <s v="CAP-ELECTRIC SYSTEM WORK"/>
    <s v="R.10009.08"/>
    <s v="ELECTRIC SYSTEM UPGRADE"/>
    <s v="R.10009.08.02"/>
    <s v="ELECTRIC SYSTEM UPGRADE"/>
    <s v="R.10009.08.02.20"/>
    <s v="E-OH TRANSFORMER PCB REMEDIATION"/>
    <x v="0"/>
    <n v="4580"/>
    <s v="David J Landers"/>
    <s v="CA"/>
    <s v="REL  SETC  //  OPER"/>
    <x v="0"/>
    <x v="0"/>
    <s v="2CORP90000"/>
    <x v="0"/>
    <s v="3CORP93000"/>
    <x v="0"/>
    <s v="1DRIV11000"/>
    <x v="0"/>
    <s v="2DRIV11100"/>
    <x v="43"/>
    <n v="0"/>
    <n v="0"/>
    <n v="42100.17"/>
    <n v="42238.080000000009"/>
    <n v="-42238.080000000009"/>
    <n v="0"/>
    <n v="0"/>
    <n v="0"/>
    <n v="0"/>
    <n v="0"/>
    <n v="0"/>
    <n v="0"/>
    <n v="0"/>
    <n v="0"/>
    <n v="0"/>
    <n v="0"/>
    <n v="0"/>
    <n v="0"/>
    <n v="-42238.080000000009"/>
    <s v="Nedrud"/>
    <s v=" "/>
    <s v="N"/>
    <n v="0"/>
    <n v="0"/>
    <n v="0"/>
    <n v="0"/>
    <n v="0"/>
    <n v="0"/>
  </r>
  <r>
    <s v="R"/>
    <x v="0"/>
    <s v="R.10009"/>
    <s v="CAP-ELECTRIC SYSTEM WORK"/>
    <s v="R.10009.08"/>
    <s v="ELECTRIC SYSTEM UPGRADE"/>
    <s v="R.10009.08.02"/>
    <s v="ELECTRIC SYSTEM UPGRADE"/>
    <s v="R.10009.08.02.21"/>
    <s v="E-OH-SYSTEM CAPACITY UPRATES-TRANS"/>
    <x v="0"/>
    <n v="4580"/>
    <s v="David J Landers"/>
    <s v="CA"/>
    <s v="REL  SETC  //  OPER"/>
    <x v="0"/>
    <x v="0"/>
    <s v="2CORP90000"/>
    <x v="0"/>
    <s v="3CORP96000"/>
    <x v="67"/>
    <s v="1DRIV11000"/>
    <x v="0"/>
    <s v="2DRIV11500"/>
    <x v="34"/>
    <n v="50000"/>
    <n v="50000"/>
    <n v="49234.14"/>
    <n v="25533.079999999998"/>
    <n v="24466.920000000002"/>
    <n v="51044.247787610628"/>
    <n v="51044.247787610628"/>
    <n v="0"/>
    <n v="52580.530973451336"/>
    <n v="52580.530973451336"/>
    <n v="0"/>
    <n v="54166.371681415942"/>
    <n v="54166.371681415942"/>
    <n v="0"/>
    <n v="55801.769911504431"/>
    <n v="55801.769911504431"/>
    <n v="0"/>
    <n v="57475.823008849562"/>
    <n v="24466.920000000002"/>
    <s v="Nedrud"/>
    <s v=" "/>
    <s v="N"/>
    <n v="0"/>
    <n v="0"/>
    <n v="0"/>
    <n v="0"/>
    <n v="0"/>
    <n v="0"/>
  </r>
  <r>
    <s v="R"/>
    <x v="0"/>
    <s v="R.10009"/>
    <s v="CAP-ELECTRIC SYSTEM WORK"/>
    <s v="R.10009.08"/>
    <s v="ELECTRIC SYSTEM UPGRADE"/>
    <s v="R.10009.08.02"/>
    <s v="ELECTRIC SYSTEM UPGRADE"/>
    <s v="R.10009.08.02.22"/>
    <s v="E-OUTAGE FREQ-REPLACE COPPER-DIST"/>
    <x v="0"/>
    <n v="4580"/>
    <s v="David J Landers"/>
    <s v="CA"/>
    <s v="REL  SETC  //  OPER"/>
    <x v="0"/>
    <x v="0"/>
    <s v="2CORP90000"/>
    <x v="0"/>
    <s v="3CORP96000"/>
    <x v="67"/>
    <s v="1DRIV11000"/>
    <x v="0"/>
    <s v="2DRIV11500"/>
    <x v="34"/>
    <n v="0"/>
    <n v="0"/>
    <n v="132189.59"/>
    <n v="713409.25999999989"/>
    <n v="-713409.25999999989"/>
    <n v="0"/>
    <n v="0"/>
    <n v="0"/>
    <n v="0"/>
    <n v="0"/>
    <n v="0"/>
    <n v="0"/>
    <n v="0"/>
    <n v="0"/>
    <n v="0"/>
    <n v="0"/>
    <n v="0"/>
    <n v="0"/>
    <n v="-713409.25999999989"/>
    <s v="Nedrud"/>
    <s v=" "/>
    <s v="N"/>
    <n v="0"/>
    <n v="0"/>
    <n v="0"/>
    <n v="0"/>
    <n v="0"/>
    <n v="0"/>
  </r>
  <r>
    <s v="R"/>
    <x v="0"/>
    <s v="R.10009"/>
    <s v="CAP-ELECTRIC SYSTEM WORK"/>
    <s v="R.10009.08"/>
    <s v="ELECTRIC SYSTEM UPGRADE"/>
    <s v="R.10009.08.02"/>
    <s v="ELECTRIC SYSTEM UPGRADE"/>
    <s v="R.10009.08.02.23"/>
    <s v="E-PROJECT INITIATION"/>
    <x v="0"/>
    <n v="4022"/>
    <s v="Roque Bamba"/>
    <s v="CA"/>
    <s v="REL  SETC  //  PLNG"/>
    <x v="0"/>
    <x v="0"/>
    <s v="2CORP90000"/>
    <x v="0"/>
    <s v="3CORP93000"/>
    <x v="0"/>
    <s v="1DRIV11000"/>
    <x v="0"/>
    <s v="2DRIV11500"/>
    <x v="34"/>
    <n v="200000"/>
    <n v="413582"/>
    <n v="420587.04"/>
    <n v="2881.202286499999"/>
    <n v="410700.79771349998"/>
    <n v="204176.99115044251"/>
    <n v="0"/>
    <n v="204176.99115044251"/>
    <n v="210322.12389380534"/>
    <n v="210322.12389380534"/>
    <n v="0"/>
    <n v="216665.48672566377"/>
    <n v="216665.48672566377"/>
    <n v="0"/>
    <n v="223207.07964601772"/>
    <n v="223207.07964601772"/>
    <n v="0"/>
    <n v="229903.29203539825"/>
    <n v="614877.78886394249"/>
    <s v="Nedrud"/>
    <s v=" JVN Removing project initation dollars for 2018.  They are line-itemed"/>
    <s v="N"/>
    <n v="0"/>
    <n v="0"/>
    <n v="0"/>
    <n v="0"/>
    <n v="0"/>
    <n v="0"/>
  </r>
  <r>
    <s v="R"/>
    <x v="0"/>
    <s v="R.10009"/>
    <s v="CAP-ELECTRIC SYSTEM WORK"/>
    <s v="R.10009.08"/>
    <s v="ELECTRIC SYSTEM UPGRADE"/>
    <s v="R.10009.08.02"/>
    <s v="ELECTRIC SYSTEM UPGRADE"/>
    <s v="R.10009.08.02.24"/>
    <s v="E-SEDRO MAR PT 230 REMEDIATE UNDERBUILD"/>
    <x v="0"/>
    <n v="4022"/>
    <s v="Roque Bamba"/>
    <s v="CA"/>
    <s v="REL  SETC  //  EXEC"/>
    <x v="0"/>
    <x v="0"/>
    <s v="2CORP90000"/>
    <x v="0"/>
    <s v="3CORP93000"/>
    <x v="0"/>
    <s v="1DRIV11000"/>
    <x v="0"/>
    <s v="2DRIV11500"/>
    <x v="34"/>
    <n v="500000"/>
    <n v="86418"/>
    <n v="26228.33"/>
    <n v="28257.48616"/>
    <n v="58160.51384"/>
    <n v="0"/>
    <n v="0"/>
    <n v="0"/>
    <n v="0"/>
    <n v="0"/>
    <n v="0"/>
    <n v="0"/>
    <n v="0"/>
    <n v="0"/>
    <n v="0"/>
    <n v="0"/>
    <n v="0"/>
    <n v="0"/>
    <n v="58160.51384"/>
    <s v="Bamba"/>
    <s v=" "/>
    <s v="N"/>
    <n v="0"/>
    <n v="0"/>
    <n v="0"/>
    <n v="0"/>
    <n v="0"/>
    <n v="0"/>
  </r>
  <r>
    <s v="R"/>
    <x v="0"/>
    <s v="R.10009"/>
    <s v="CAP-ELECTRIC SYSTEM WORK"/>
    <s v="R.10009.08"/>
    <s v="ELECTRIC SYSTEM UPGRADE"/>
    <s v="R.10009.08.02"/>
    <s v="ELECTRIC SYSTEM UPGRADE"/>
    <s v="R.10009.08.02.25"/>
    <s v="E-UG SYS REL UPGRADES-OUTAGE-DIST"/>
    <x v="0"/>
    <n v="4580"/>
    <s v="David J Landers"/>
    <s v="CA"/>
    <s v="REL  SETC  //  OPER"/>
    <x v="2"/>
    <x v="1"/>
    <s v="2CORP10000"/>
    <x v="13"/>
    <s v="3CORP12000"/>
    <x v="81"/>
    <s v="1DRIV11000"/>
    <x v="0"/>
    <s v="2DRIV11500"/>
    <x v="34"/>
    <n v="4453773.3052667798"/>
    <n v="4453773"/>
    <n v="4444321.97"/>
    <n v="1104701.3500000001"/>
    <n v="3349071.65"/>
    <n v="4546790.1636776617"/>
    <n v="4546790.1636776617"/>
    <n v="0"/>
    <n v="4683635.3045262126"/>
    <n v="4683635.3045262126"/>
    <n v="0"/>
    <n v="4824894.8047569757"/>
    <n v="4824894.8047569757"/>
    <n v="0"/>
    <n v="4970568.6643699491"/>
    <n v="4970568.6643699491"/>
    <n v="0"/>
    <n v="5119685.7243010476"/>
    <n v="3349071.65"/>
    <s v="Nedrud"/>
    <s v=" "/>
    <s v="N"/>
    <n v="0"/>
    <n v="0"/>
    <n v="0"/>
    <n v="0"/>
    <n v="0"/>
    <n v="0"/>
  </r>
  <r>
    <s v="R"/>
    <x v="0"/>
    <s v="R.10009"/>
    <s v="CAP-ELECTRIC SYSTEM WORK"/>
    <s v="R.10009.08"/>
    <s v="ELECTRIC SYSTEM UPGRADE"/>
    <s v="R.10009.08.02"/>
    <s v="ELECTRIC SYSTEM UPGRADE"/>
    <s v="R.10009.08.02.26"/>
    <s v="E-UG SYST REL UPGRADES-MAJOR PROJ-DIST"/>
    <x v="0"/>
    <n v="4580"/>
    <s v="David J Landers"/>
    <s v="CA"/>
    <s v="REL  SETC  //  OPER"/>
    <x v="0"/>
    <x v="0"/>
    <s v="2CORP90000"/>
    <x v="0"/>
    <s v="3CORP96000"/>
    <x v="67"/>
    <s v="1DRIV11000"/>
    <x v="0"/>
    <s v="2DRIV11600"/>
    <x v="32"/>
    <n v="0"/>
    <n v="0"/>
    <n v="0"/>
    <n v="0"/>
    <n v="0"/>
    <n v="0"/>
    <n v="0"/>
    <n v="0"/>
    <n v="0"/>
    <n v="0"/>
    <n v="0"/>
    <n v="0"/>
    <n v="0"/>
    <n v="0"/>
    <n v="0"/>
    <n v="0"/>
    <n v="0"/>
    <n v="0"/>
    <n v="0"/>
    <s v="Nedrud"/>
    <s v=" "/>
    <s v="N"/>
    <n v="0"/>
    <n v="0"/>
    <n v="0"/>
    <n v="0"/>
    <n v="0"/>
    <n v="0"/>
  </r>
  <r>
    <s v="R"/>
    <x v="0"/>
    <s v="R.10009"/>
    <s v="CAP-ELECTRIC SYSTEM WORK"/>
    <s v="R.10009.08"/>
    <s v="ELECTRIC SYSTEM UPGRADE"/>
    <s v="R.10009.08.02"/>
    <s v="ELECTRIC SYSTEM UPGRADE"/>
    <s v="R.10009.08.02.27"/>
    <s v="E-UG SYST REL UPGRADES-REBUILD-DIST"/>
    <x v="0"/>
    <n v="4580"/>
    <s v="David J Landers"/>
    <s v="CA"/>
    <s v="REL  SETC  //  OPER"/>
    <x v="2"/>
    <x v="1"/>
    <s v="2CORP10000"/>
    <x v="13"/>
    <s v="3CORP12000"/>
    <x v="81"/>
    <s v="1DRIV11000"/>
    <x v="0"/>
    <s v="2DRIV11500"/>
    <x v="34"/>
    <n v="0"/>
    <n v="0"/>
    <n v="116228.86"/>
    <n v="1749214.9173600003"/>
    <n v="-1749214.9173600003"/>
    <n v="0"/>
    <n v="0"/>
    <n v="0"/>
    <n v="0"/>
    <n v="0"/>
    <n v="0"/>
    <n v="0"/>
    <n v="0"/>
    <n v="0"/>
    <n v="0"/>
    <n v="0"/>
    <n v="0"/>
    <n v="0"/>
    <n v="-1749214.9173600003"/>
    <s v="Nedrud"/>
    <s v=" "/>
    <s v="N"/>
    <n v="0"/>
    <n v="0"/>
    <n v="0"/>
    <n v="0"/>
    <n v="0"/>
    <n v="0"/>
  </r>
  <r>
    <s v="R"/>
    <x v="0"/>
    <s v="R.10009"/>
    <s v="CAP-ELECTRIC SYSTEM WORK"/>
    <s v="R.10009.08"/>
    <s v="ELECTRIC SYSTEM UPGRADE"/>
    <s v="R.10009.08.02"/>
    <s v="ELECTRIC SYSTEM UPGRADE"/>
    <s v="R.10009.08.02.28"/>
    <s v="E-UG SYSTEM CAPACITY UPGRADE-DIST"/>
    <x v="0"/>
    <n v="4580"/>
    <s v="David J Landers"/>
    <s v="CA"/>
    <s v="REL  SETC  //  OPER"/>
    <x v="0"/>
    <x v="0"/>
    <s v="2CORP90000"/>
    <x v="0"/>
    <s v="3CORP96000"/>
    <x v="67"/>
    <s v="1DRIV11000"/>
    <x v="0"/>
    <s v="2DRIV11600"/>
    <x v="32"/>
    <n v="0"/>
    <n v="0"/>
    <n v="72601.16"/>
    <n v="1457277.13"/>
    <n v="-1457277.13"/>
    <n v="0"/>
    <n v="0"/>
    <n v="0"/>
    <n v="0"/>
    <n v="0"/>
    <n v="0"/>
    <n v="0"/>
    <n v="0"/>
    <n v="0"/>
    <n v="0"/>
    <n v="0"/>
    <n v="0"/>
    <n v="0"/>
    <n v="-1457277.13"/>
    <s v="Nedrud"/>
    <s v=" "/>
    <s v="N"/>
    <n v="0"/>
    <n v="0"/>
    <n v="0"/>
    <n v="0"/>
    <n v="0"/>
    <n v="0"/>
  </r>
  <r>
    <s v="R"/>
    <x v="0"/>
    <s v="R.10009"/>
    <s v="CAP-ELECTRIC SYSTEM WORK"/>
    <s v="R.10009.08"/>
    <s v="ELECTRIC SYSTEM UPGRADE"/>
    <s v="R.10009.08.02"/>
    <s v="ELECTRIC SYSTEM UPGRADE"/>
    <s v="R.10009.08.02.29"/>
    <s v="OMRC_E-DSTRBTN OUTAGE FREQ-RPL #6 COPPER"/>
    <x v="0"/>
    <n v="4580"/>
    <s v="David J Landers"/>
    <s v="OR"/>
    <s v="REL  SETC  //  OPER"/>
    <x v="0"/>
    <x v="0"/>
    <s v="2CORP90000"/>
    <x v="0"/>
    <s v="3CORP93000"/>
    <x v="0"/>
    <s v="1DRIV11000"/>
    <x v="0"/>
    <s v="2DRIV11500"/>
    <x v="34"/>
    <n v="0"/>
    <n v="22294"/>
    <n v="0"/>
    <n v="0"/>
    <n v="22294"/>
    <n v="0"/>
    <n v="0"/>
    <n v="0"/>
    <n v="0"/>
    <n v="0"/>
    <n v="0"/>
    <n v="0"/>
    <n v="0"/>
    <n v="0"/>
    <n v="0"/>
    <n v="0"/>
    <n v="0"/>
    <n v="0"/>
    <n v="22294"/>
    <n v="0"/>
    <s v=" "/>
    <s v="N"/>
    <n v="0"/>
    <n v="0"/>
    <n v="0"/>
    <n v="0"/>
    <n v="0"/>
    <n v="0"/>
  </r>
  <r>
    <s v="R"/>
    <x v="0"/>
    <s v="R.10009"/>
    <s v="CAP-ELECTRIC SYSTEM WORK"/>
    <s v="R.10009.08"/>
    <s v="ELECTRIC SYSTEM UPGRADE"/>
    <s v="R.10009.08.02"/>
    <s v="ELECTRIC SYSTEM UPGRADE"/>
    <s v="R.10009.08.02.30"/>
    <s v="OMRC_E-OH #6 COPPER WIRE REPL-DIST"/>
    <x v="0"/>
    <n v="4580"/>
    <s v="David J Landers"/>
    <s v="OR"/>
    <s v="REL  SETC  //  OPER"/>
    <x v="0"/>
    <x v="0"/>
    <s v="2CORP90000"/>
    <x v="0"/>
    <s v="3CORP93000"/>
    <x v="0"/>
    <s v="1DRIV11000"/>
    <x v="0"/>
    <s v="2DRIV11100"/>
    <x v="43"/>
    <n v="0"/>
    <n v="0"/>
    <n v="0"/>
    <n v="0"/>
    <n v="0"/>
    <n v="0"/>
    <n v="0"/>
    <n v="0"/>
    <n v="0"/>
    <n v="0"/>
    <n v="0"/>
    <n v="0"/>
    <n v="0"/>
    <n v="0"/>
    <n v="0"/>
    <n v="0"/>
    <n v="0"/>
    <n v="0"/>
    <n v="0"/>
    <n v="0"/>
    <s v=" "/>
    <s v="N"/>
    <n v="0"/>
    <n v="0"/>
    <n v="0"/>
    <n v="0"/>
    <n v="0"/>
    <n v="0"/>
  </r>
  <r>
    <s v="R"/>
    <x v="0"/>
    <s v="R.10009"/>
    <s v="CAP-ELECTRIC SYSTEM WORK"/>
    <s v="R.10009.08"/>
    <s v="ELECTRIC SYSTEM UPGRADE"/>
    <s v="R.10009.08.02"/>
    <s v="ELECTRIC SYSTEM UPGRADE"/>
    <s v="R.10009.08.02.31"/>
    <s v="OMRC_E-OH CLEARANCE BELLINGHAM SYST-DIST"/>
    <x v="0"/>
    <n v="4580"/>
    <s v="David J Landers"/>
    <s v="OR"/>
    <s v="REL  SETC  //  EXEC"/>
    <x v="0"/>
    <x v="0"/>
    <s v="2CORP90000"/>
    <x v="0"/>
    <s v="3CORP93000"/>
    <x v="0"/>
    <s v="1DRIV11000"/>
    <x v="0"/>
    <s v="2DRIV11500"/>
    <x v="34"/>
    <n v="0"/>
    <n v="117737"/>
    <n v="0"/>
    <n v="0"/>
    <n v="117737"/>
    <n v="0"/>
    <n v="0"/>
    <n v="0"/>
    <n v="0"/>
    <n v="0"/>
    <n v="0"/>
    <n v="0"/>
    <n v="0"/>
    <n v="0"/>
    <n v="0"/>
    <n v="0"/>
    <n v="0"/>
    <n v="0"/>
    <n v="117737"/>
    <n v="0"/>
    <s v=" "/>
    <s v="N"/>
    <n v="0"/>
    <n v="0"/>
    <n v="0"/>
    <n v="0"/>
    <n v="0"/>
    <n v="0"/>
  </r>
  <r>
    <s v="R"/>
    <x v="0"/>
    <s v="R.10009"/>
    <s v="CAP-ELECTRIC SYSTEM WORK"/>
    <s v="R.10009.08"/>
    <s v="ELECTRIC SYSTEM UPGRADE"/>
    <s v="R.10009.08.02"/>
    <s v="ELECTRIC SYSTEM UPGRADE"/>
    <s v="R.10009.08.02.32"/>
    <s v="OMRC_E-OH SYST REL UPGRADES-DIST"/>
    <x v="0"/>
    <n v="4580"/>
    <s v="David J Landers"/>
    <s v="OR"/>
    <s v="REL  SETC  //  OPER"/>
    <x v="2"/>
    <x v="1"/>
    <s v="2CORP10000"/>
    <x v="13"/>
    <s v="3CORP12000"/>
    <x v="81"/>
    <s v="1DRIV11000"/>
    <x v="0"/>
    <s v="2DRIV11500"/>
    <x v="34"/>
    <n v="0"/>
    <n v="26024"/>
    <n v="0"/>
    <n v="0"/>
    <n v="26024"/>
    <n v="0"/>
    <n v="0"/>
    <n v="0"/>
    <n v="0"/>
    <n v="0"/>
    <n v="0"/>
    <n v="0"/>
    <n v="0"/>
    <n v="0"/>
    <n v="0"/>
    <n v="0"/>
    <n v="0"/>
    <n v="0"/>
    <n v="26024"/>
    <n v="0"/>
    <s v=" "/>
    <s v="N"/>
    <n v="0"/>
    <n v="0"/>
    <n v="0"/>
    <n v="0"/>
    <n v="0"/>
    <n v="0"/>
  </r>
  <r>
    <s v="R"/>
    <x v="0"/>
    <s v="R.10009"/>
    <s v="CAP-ELECTRIC SYSTEM WORK"/>
    <s v="R.10009.08"/>
    <s v="ELECTRIC SYSTEM UPGRADE"/>
    <s v="R.10009.08.02"/>
    <s v="ELECTRIC SYSTEM UPGRADE"/>
    <s v="R.10009.08.02.33"/>
    <s v="OMRC_E-OH SYST REL UPGRADES-REBUILD-DIST"/>
    <x v="0"/>
    <n v="4580"/>
    <s v="David J Landers"/>
    <s v="OR"/>
    <s v="REL  SETC  //  OPER"/>
    <x v="2"/>
    <x v="1"/>
    <s v="2CORP10000"/>
    <x v="13"/>
    <s v="3CORP12000"/>
    <x v="81"/>
    <s v="1DRIV11000"/>
    <x v="0"/>
    <s v="2DRIV11500"/>
    <x v="34"/>
    <n v="0"/>
    <n v="0"/>
    <n v="0"/>
    <n v="0"/>
    <n v="0"/>
    <n v="0"/>
    <n v="0"/>
    <n v="0"/>
    <n v="0"/>
    <n v="0"/>
    <n v="0"/>
    <n v="0"/>
    <n v="0"/>
    <n v="0"/>
    <n v="0"/>
    <n v="0"/>
    <n v="0"/>
    <n v="0"/>
    <n v="0"/>
    <n v="0"/>
    <s v=" "/>
    <s v="N"/>
    <n v="0"/>
    <n v="0"/>
    <n v="0"/>
    <n v="0"/>
    <n v="0"/>
    <n v="0"/>
  </r>
  <r>
    <s v="R"/>
    <x v="0"/>
    <s v="R.10009"/>
    <s v="CAP-ELECTRIC SYSTEM WORK"/>
    <s v="R.10009.08"/>
    <s v="ELECTRIC SYSTEM UPGRADE"/>
    <s v="R.10009.08.02"/>
    <s v="ELECTRIC SYSTEM UPGRADE"/>
    <s v="R.10009.08.02.34"/>
    <s v="OMRC_E-OH SYST REL UPGR-GANG OP SW-DIST"/>
    <x v="0"/>
    <n v="4580"/>
    <s v="David J Landers"/>
    <s v="OR"/>
    <s v="REL  SETC  //  OPER"/>
    <x v="2"/>
    <x v="1"/>
    <s v="2CORP15000"/>
    <x v="12"/>
    <s v="3CORP16000"/>
    <x v="69"/>
    <s v="1DRIV11000"/>
    <x v="0"/>
    <s v="2DRIV11500"/>
    <x v="34"/>
    <n v="0"/>
    <n v="68808"/>
    <n v="0"/>
    <n v="0"/>
    <n v="68808"/>
    <n v="0"/>
    <n v="0"/>
    <n v="0"/>
    <n v="0"/>
    <n v="0"/>
    <n v="0"/>
    <n v="0"/>
    <n v="0"/>
    <n v="0"/>
    <n v="0"/>
    <n v="0"/>
    <n v="0"/>
    <n v="0"/>
    <n v="68808"/>
    <n v="0"/>
    <s v=" "/>
    <s v="N"/>
    <n v="0"/>
    <n v="0"/>
    <n v="0"/>
    <n v="0"/>
    <n v="0"/>
    <n v="0"/>
  </r>
  <r>
    <s v="R"/>
    <x v="0"/>
    <s v="R.10009"/>
    <s v="CAP-ELECTRIC SYSTEM WORK"/>
    <s v="R.10009.08"/>
    <s v="ELECTRIC SYSTEM UPGRADE"/>
    <s v="R.10009.08.02"/>
    <s v="ELECTRIC SYSTEM UPGRADE"/>
    <s v="R.10009.08.02.35"/>
    <s v="OMRC_E-OH SYST REL UPGR-RECLOSER-DIST"/>
    <x v="0"/>
    <n v="4580"/>
    <s v="David J Landers"/>
    <s v="OR"/>
    <s v="REL  SETC  //  OPER"/>
    <x v="2"/>
    <x v="1"/>
    <s v="2CORP15000"/>
    <x v="12"/>
    <s v="3CORP16000"/>
    <x v="69"/>
    <s v="1DRIV11000"/>
    <x v="0"/>
    <s v="2DRIV11500"/>
    <x v="34"/>
    <n v="0"/>
    <n v="91743"/>
    <n v="0"/>
    <n v="0"/>
    <n v="91743"/>
    <n v="0"/>
    <n v="0"/>
    <n v="0"/>
    <n v="0"/>
    <n v="0"/>
    <n v="0"/>
    <n v="0"/>
    <n v="0"/>
    <n v="0"/>
    <n v="0"/>
    <n v="0"/>
    <n v="0"/>
    <n v="0"/>
    <n v="91743"/>
    <n v="0"/>
    <s v=" "/>
    <s v="N"/>
    <n v="0"/>
    <n v="0"/>
    <n v="0"/>
    <n v="0"/>
    <n v="0"/>
    <n v="0"/>
  </r>
  <r>
    <s v="R"/>
    <x v="0"/>
    <s v="R.10009"/>
    <s v="CAP-ELECTRIC SYSTEM WORK"/>
    <s v="R.10009.08"/>
    <s v="ELECTRIC SYSTEM UPGRADE"/>
    <s v="R.10009.08.02"/>
    <s v="ELECTRIC SYSTEM UPGRADE"/>
    <s v="R.10009.08.02.36"/>
    <s v="OMRC_E-OH SYST REL UPGR-SWITCH REPL-DIST"/>
    <x v="0"/>
    <n v="4580"/>
    <s v="David J Landers"/>
    <s v="OR"/>
    <s v="REL  SETC  //  OPER"/>
    <x v="2"/>
    <x v="1"/>
    <s v="2CORP15000"/>
    <x v="12"/>
    <s v="3CORP16000"/>
    <x v="69"/>
    <s v="1DRIV11000"/>
    <x v="0"/>
    <s v="2DRIV11500"/>
    <x v="34"/>
    <n v="0"/>
    <n v="0"/>
    <n v="0"/>
    <n v="0"/>
    <n v="0"/>
    <n v="0"/>
    <n v="0"/>
    <n v="0"/>
    <n v="0"/>
    <n v="0"/>
    <n v="0"/>
    <n v="0"/>
    <n v="0"/>
    <n v="0"/>
    <n v="0"/>
    <n v="0"/>
    <n v="0"/>
    <n v="0"/>
    <n v="0"/>
    <n v="0"/>
    <s v=" "/>
    <s v="N"/>
    <n v="0"/>
    <n v="0"/>
    <n v="0"/>
    <n v="0"/>
    <n v="0"/>
    <n v="0"/>
  </r>
  <r>
    <s v="R"/>
    <x v="0"/>
    <s v="R.10009"/>
    <s v="CAP-ELECTRIC SYSTEM WORK"/>
    <s v="R.10009.08"/>
    <s v="ELECTRIC SYSTEM UPGRADE"/>
    <s v="R.10009.08.02"/>
    <s v="ELECTRIC SYSTEM UPGRADE"/>
    <s v="R.10009.08.02.37"/>
    <s v="OMRC_E-OH SYST REL UPGR-TREE WIRE-DIST"/>
    <x v="0"/>
    <n v="4580"/>
    <s v="David J Landers"/>
    <s v="OR"/>
    <s v="REL  SETC  //  OPER"/>
    <x v="2"/>
    <x v="1"/>
    <s v="2CORP10000"/>
    <x v="13"/>
    <s v="3CORP12000"/>
    <x v="81"/>
    <s v="1DRIV11000"/>
    <x v="0"/>
    <s v="2DRIV11500"/>
    <x v="34"/>
    <n v="0"/>
    <n v="1386618"/>
    <n v="0"/>
    <n v="0"/>
    <n v="1386618"/>
    <n v="0"/>
    <n v="0"/>
    <n v="0"/>
    <n v="0"/>
    <n v="0"/>
    <n v="0"/>
    <n v="0"/>
    <n v="0"/>
    <n v="0"/>
    <n v="0"/>
    <n v="0"/>
    <n v="0"/>
    <n v="0"/>
    <n v="1386618"/>
    <n v="0"/>
    <s v=" "/>
    <s v="N"/>
    <n v="0"/>
    <n v="0"/>
    <n v="0"/>
    <n v="0"/>
    <n v="0"/>
    <n v="0"/>
  </r>
  <r>
    <s v="R"/>
    <x v="0"/>
    <s v="R.10009"/>
    <s v="CAP-ELECTRIC SYSTEM WORK"/>
    <s v="R.10009.08"/>
    <s v="ELECTRIC SYSTEM UPGRADE"/>
    <s v="R.10009.08.02"/>
    <s v="ELECTRIC SYSTEM UPGRADE"/>
    <s v="R.10009.08.02.38"/>
    <s v="OMRC_E-OH SYST REL UPGR-TRIPSAVER-DIST"/>
    <x v="0"/>
    <n v="4580"/>
    <s v="David J Landers"/>
    <s v="OR"/>
    <s v="REL  SETC  //  OPER"/>
    <x v="2"/>
    <x v="1"/>
    <s v="2CORP10000"/>
    <x v="13"/>
    <s v="3CORP12000"/>
    <x v="81"/>
    <s v="1DRIV11000"/>
    <x v="0"/>
    <s v="2DRIV11500"/>
    <x v="34"/>
    <n v="0"/>
    <n v="0"/>
    <n v="0"/>
    <n v="0"/>
    <n v="0"/>
    <n v="0"/>
    <n v="0"/>
    <n v="0"/>
    <n v="0"/>
    <n v="0"/>
    <n v="0"/>
    <n v="0"/>
    <n v="0"/>
    <n v="0"/>
    <n v="0"/>
    <n v="0"/>
    <n v="0"/>
    <n v="0"/>
    <n v="0"/>
    <n v="0"/>
    <s v=" "/>
    <s v="N"/>
    <n v="0"/>
    <n v="0"/>
    <n v="0"/>
    <n v="0"/>
    <n v="0"/>
    <n v="0"/>
  </r>
  <r>
    <s v="R"/>
    <x v="0"/>
    <s v="R.10009"/>
    <s v="CAP-ELECTRIC SYSTEM WORK"/>
    <s v="R.10009.08"/>
    <s v="ELECTRIC SYSTEM UPGRADE"/>
    <s v="R.10009.08.02"/>
    <s v="ELECTRIC SYSTEM UPGRADE"/>
    <s v="R.10009.08.02.39"/>
    <s v="OMRC_E-OH SYST REL UPGR-UG CONV-DIST"/>
    <x v="0"/>
    <n v="4580"/>
    <s v="David J Landers"/>
    <s v="OR"/>
    <s v="REL  SETC  //  OPER"/>
    <x v="2"/>
    <x v="1"/>
    <s v="2CORP15000"/>
    <x v="12"/>
    <s v="3CORP16000"/>
    <x v="69"/>
    <s v="1DRIV11000"/>
    <x v="0"/>
    <s v="2DRIV11500"/>
    <x v="34"/>
    <n v="0"/>
    <n v="31377"/>
    <n v="0"/>
    <n v="0"/>
    <n v="31377"/>
    <n v="0"/>
    <n v="0"/>
    <n v="0"/>
    <n v="0"/>
    <n v="0"/>
    <n v="0"/>
    <n v="0"/>
    <n v="0"/>
    <n v="0"/>
    <n v="0"/>
    <n v="0"/>
    <n v="0"/>
    <n v="0"/>
    <n v="31377"/>
    <n v="0"/>
    <s v=" "/>
    <s v="N"/>
    <n v="0"/>
    <n v="0"/>
    <n v="0"/>
    <n v="0"/>
    <n v="0"/>
    <n v="0"/>
  </r>
  <r>
    <s v="R"/>
    <x v="0"/>
    <s v="R.10009"/>
    <s v="CAP-ELECTRIC SYSTEM WORK"/>
    <s v="R.10009.08"/>
    <s v="ELECTRIC SYSTEM UPGRADE"/>
    <s v="R.10009.08.02"/>
    <s v="ELECTRIC SYSTEM UPGRADE"/>
    <s v="R.10009.08.02.40"/>
    <s v="OMRC_E-OH SYSTEM CAPACITY UPGRADE-DIST"/>
    <x v="0"/>
    <n v="4580"/>
    <s v="David J Landers"/>
    <s v="OR"/>
    <s v="REL  SETC  //  OPER"/>
    <x v="0"/>
    <x v="0"/>
    <s v="2CORP90000"/>
    <x v="0"/>
    <s v="3CORP96000"/>
    <x v="67"/>
    <s v="1DRIV11000"/>
    <x v="0"/>
    <s v="2DRIV11600"/>
    <x v="32"/>
    <n v="0"/>
    <n v="64831"/>
    <n v="0"/>
    <n v="0"/>
    <n v="64831"/>
    <n v="0"/>
    <n v="0"/>
    <n v="0"/>
    <n v="0"/>
    <n v="0"/>
    <n v="0"/>
    <n v="0"/>
    <n v="0"/>
    <n v="0"/>
    <n v="0"/>
    <n v="0"/>
    <n v="0"/>
    <n v="0"/>
    <n v="64831"/>
    <n v="0"/>
    <s v=" "/>
    <s v="N"/>
    <n v="0"/>
    <n v="0"/>
    <n v="0"/>
    <n v="0"/>
    <n v="0"/>
    <n v="0"/>
  </r>
  <r>
    <s v="R"/>
    <x v="0"/>
    <s v="R.10009"/>
    <s v="CAP-ELECTRIC SYSTEM WORK"/>
    <s v="R.10009.08"/>
    <s v="ELECTRIC SYSTEM UPGRADE"/>
    <s v="R.10009.08.02"/>
    <s v="ELECTRIC SYSTEM UPGRADE"/>
    <s v="R.10009.08.02.41"/>
    <s v="OMRC_E-OH TRANSFORMER PCB REMEDIATION"/>
    <x v="0"/>
    <n v="4580"/>
    <s v="David J Landers"/>
    <s v="OR"/>
    <s v="REL  SETC  //  OPER"/>
    <x v="0"/>
    <x v="0"/>
    <s v="2CORP90000"/>
    <x v="0"/>
    <s v="3CORP93000"/>
    <x v="0"/>
    <s v="1DRIV11000"/>
    <x v="0"/>
    <s v="2DRIV11100"/>
    <x v="43"/>
    <n v="0"/>
    <n v="0"/>
    <n v="0"/>
    <n v="0"/>
    <n v="0"/>
    <n v="0"/>
    <n v="0"/>
    <n v="0"/>
    <n v="0"/>
    <n v="0"/>
    <n v="0"/>
    <n v="0"/>
    <n v="0"/>
    <n v="0"/>
    <n v="0"/>
    <n v="0"/>
    <n v="0"/>
    <n v="0"/>
    <n v="0"/>
    <n v="0"/>
    <s v=" "/>
    <s v="N"/>
    <n v="0"/>
    <n v="0"/>
    <n v="0"/>
    <n v="0"/>
    <n v="0"/>
    <n v="0"/>
  </r>
  <r>
    <s v="R"/>
    <x v="0"/>
    <s v="R.10009"/>
    <s v="CAP-ELECTRIC SYSTEM WORK"/>
    <s v="R.10009.08"/>
    <s v="ELECTRIC SYSTEM UPGRADE"/>
    <s v="R.10009.08.02"/>
    <s v="ELECTRIC SYSTEM UPGRADE"/>
    <s v="R.10009.08.02.42"/>
    <s v="OMRC_E-OUTAGE FREQ-REPLACE COPPER-DIST"/>
    <x v="0"/>
    <n v="4580"/>
    <s v="David J Landers"/>
    <s v="OR"/>
    <s v="REL  SETC  //  OPER"/>
    <x v="0"/>
    <x v="0"/>
    <s v="2CORP90000"/>
    <x v="0"/>
    <s v="3CORP96000"/>
    <x v="67"/>
    <s v="1DRIV11000"/>
    <x v="0"/>
    <s v="2DRIV11500"/>
    <x v="34"/>
    <n v="0"/>
    <n v="0"/>
    <n v="0"/>
    <n v="0"/>
    <n v="0"/>
    <n v="0"/>
    <n v="0"/>
    <n v="0"/>
    <n v="0"/>
    <n v="0"/>
    <n v="0"/>
    <n v="0"/>
    <n v="0"/>
    <n v="0"/>
    <n v="0"/>
    <n v="0"/>
    <n v="0"/>
    <n v="0"/>
    <n v="0"/>
    <n v="0"/>
    <s v=" "/>
    <s v="N"/>
    <n v="0"/>
    <n v="0"/>
    <n v="0"/>
    <n v="0"/>
    <n v="0"/>
    <n v="0"/>
  </r>
  <r>
    <s v="R"/>
    <x v="0"/>
    <s v="R.10009"/>
    <s v="CAP-ELECTRIC SYSTEM WORK"/>
    <s v="R.10009.08"/>
    <s v="ELECTRIC SYSTEM UPGRADE"/>
    <s v="R.10009.08.02"/>
    <s v="ELECTRIC SYSTEM UPGRADE"/>
    <s v="R.10009.08.02.43"/>
    <s v="OMRC_E-UG SYST REL UPGRADES-DIST"/>
    <x v="0"/>
    <n v="4580"/>
    <s v="David J Landers"/>
    <s v="OR"/>
    <s v="REL  SETC  //  OPER"/>
    <x v="2"/>
    <x v="1"/>
    <s v="2CORP10000"/>
    <x v="13"/>
    <s v="3CORP12000"/>
    <x v="81"/>
    <s v="1DRIV11000"/>
    <x v="0"/>
    <s v="2DRIV11500"/>
    <x v="34"/>
    <n v="0"/>
    <n v="95396"/>
    <n v="0"/>
    <n v="0"/>
    <n v="95396"/>
    <n v="0"/>
    <n v="0"/>
    <n v="0"/>
    <n v="0"/>
    <n v="0"/>
    <n v="0"/>
    <n v="0"/>
    <n v="0"/>
    <n v="0"/>
    <n v="0"/>
    <n v="0"/>
    <n v="0"/>
    <n v="0"/>
    <n v="95396"/>
    <n v="0"/>
    <s v=" "/>
    <s v="N"/>
    <n v="0"/>
    <n v="0"/>
    <n v="0"/>
    <n v="0"/>
    <n v="0"/>
    <n v="0"/>
  </r>
  <r>
    <s v="R"/>
    <x v="0"/>
    <s v="R.10009"/>
    <s v="CAP-ELECTRIC SYSTEM WORK"/>
    <s v="R.10009.08"/>
    <s v="ELECTRIC SYSTEM UPGRADE"/>
    <s v="R.10009.08.02"/>
    <s v="ELECTRIC SYSTEM UPGRADE"/>
    <s v="R.10009.08.02.44"/>
    <s v="OMRC_E-UG SYST REL UPGRADES-REBUILD-DIST"/>
    <x v="0"/>
    <n v="4580"/>
    <s v="David J Landers"/>
    <s v="OR"/>
    <s v="REL  SETC  //  OPER"/>
    <x v="2"/>
    <x v="1"/>
    <s v="2CORP10000"/>
    <x v="13"/>
    <s v="3CORP12000"/>
    <x v="81"/>
    <s v="1DRIV11000"/>
    <x v="0"/>
    <s v="2DRIV11500"/>
    <x v="34"/>
    <n v="0"/>
    <n v="289331"/>
    <n v="0"/>
    <n v="0"/>
    <n v="289331"/>
    <n v="0"/>
    <n v="0"/>
    <n v="0"/>
    <n v="0"/>
    <n v="0"/>
    <n v="0"/>
    <n v="0"/>
    <n v="0"/>
    <n v="0"/>
    <n v="0"/>
    <n v="0"/>
    <n v="0"/>
    <n v="0"/>
    <n v="289331"/>
    <n v="0"/>
    <s v=" "/>
    <s v="N"/>
    <n v="0"/>
    <n v="0"/>
    <n v="0"/>
    <n v="0"/>
    <n v="0"/>
    <n v="0"/>
  </r>
  <r>
    <s v="R"/>
    <x v="0"/>
    <s v="R.10009"/>
    <s v="CAP-ELECTRIC SYSTEM WORK"/>
    <s v="R.10009.08"/>
    <s v="ELECTRIC SYSTEM UPGRADE"/>
    <s v="R.10009.08.02"/>
    <s v="ELECTRIC SYSTEM UPGRADE"/>
    <s v="R.10009.08.02.45"/>
    <s v="OMRC_E-UG SYSTEM CAPACITY UPGRADE-DIST"/>
    <x v="0"/>
    <n v="4580"/>
    <s v="David J Landers"/>
    <s v="OR"/>
    <s v="REL  SETC  //  OPER"/>
    <x v="0"/>
    <x v="0"/>
    <s v="2CORP90000"/>
    <x v="0"/>
    <s v="3CORP96000"/>
    <x v="67"/>
    <s v="1DRIV11000"/>
    <x v="0"/>
    <s v="2DRIV11600"/>
    <x v="32"/>
    <n v="0"/>
    <n v="10000"/>
    <n v="0"/>
    <n v="0"/>
    <n v="10000"/>
    <n v="0"/>
    <n v="0"/>
    <n v="0"/>
    <n v="0"/>
    <n v="0"/>
    <n v="0"/>
    <n v="0"/>
    <n v="0"/>
    <n v="0"/>
    <n v="0"/>
    <n v="0"/>
    <n v="0"/>
    <n v="0"/>
    <n v="10000"/>
    <n v="0"/>
    <s v=" "/>
    <s v="N"/>
    <n v="0"/>
    <n v="0"/>
    <n v="0"/>
    <n v="0"/>
    <n v="0"/>
    <n v="0"/>
  </r>
  <r>
    <s v="R"/>
    <x v="0"/>
    <s v="R.10009"/>
    <s v="CAP-ELECTRIC SYSTEM WORK"/>
    <s v="R.10009.08"/>
    <s v="ELECTRIC SYSTEM UPGRADE"/>
    <s v="R.10009.08.02"/>
    <s v="ELECTRIC SYSTEM UPGRADE"/>
    <s v="R.10009.08.02.46"/>
    <s v="OMRC_E-VEGETATION MITIGATION"/>
    <x v="0"/>
    <n v="4580"/>
    <s v="David J Landers"/>
    <s v="OR"/>
    <s v="REL  SETC  //  OPER"/>
    <x v="0"/>
    <x v="0"/>
    <s v="2CORP90000"/>
    <x v="0"/>
    <s v="3CORP93000"/>
    <x v="0"/>
    <s v="1DRIV11000"/>
    <x v="0"/>
    <s v="2DRIV11600"/>
    <x v="32"/>
    <n v="0"/>
    <n v="191132"/>
    <n v="0"/>
    <n v="0"/>
    <n v="191132"/>
    <n v="0"/>
    <n v="0"/>
    <n v="0"/>
    <n v="0"/>
    <n v="0"/>
    <n v="0"/>
    <n v="0"/>
    <n v="0"/>
    <n v="0"/>
    <n v="0"/>
    <n v="0"/>
    <n v="0"/>
    <n v="0"/>
    <n v="191132"/>
    <n v="0"/>
    <s v=" "/>
    <s v="N"/>
    <n v="0"/>
    <n v="0"/>
    <n v="0"/>
    <n v="0"/>
    <n v="0"/>
    <n v="0"/>
  </r>
  <r>
    <s v="R"/>
    <x v="0"/>
    <s v="R.10009"/>
    <s v="CAP-ELECTRIC SYSTEM WORK"/>
    <s v="R.10009.08"/>
    <s v="ELECTRIC SYSTEM UPGRADE"/>
    <s v="R.10009.08.02"/>
    <s v="ELECTRIC SYSTEM UPGRADE"/>
    <s v="R.10009.08.02.47"/>
    <s v="OMRC_E-OH-System Capacity Uprates-Trans"/>
    <x v="0"/>
    <n v="4580"/>
    <s v="David J Landers"/>
    <s v="OR"/>
    <s v="REL  SETC  //  INIT"/>
    <x v="0"/>
    <x v="0"/>
    <s v="2CORP90000"/>
    <x v="0"/>
    <s v="3CORP96000"/>
    <x v="67"/>
    <s v="1DRIV11000"/>
    <x v="0"/>
    <s v="2DRIV11500"/>
    <x v="34"/>
    <n v="0"/>
    <n v="19113"/>
    <n v="0"/>
    <n v="0"/>
    <n v="19113"/>
    <n v="0"/>
    <n v="0"/>
    <n v="0"/>
    <n v="0"/>
    <n v="0"/>
    <n v="0"/>
    <n v="0"/>
    <n v="0"/>
    <n v="0"/>
    <n v="0"/>
    <n v="0"/>
    <n v="0"/>
    <n v="0"/>
    <n v="19113"/>
    <n v="0"/>
    <s v=" "/>
    <s v="N"/>
    <n v="0"/>
    <n v="0"/>
    <n v="0"/>
    <n v="0"/>
    <n v="0"/>
    <n v="0"/>
  </r>
  <r>
    <s v="R"/>
    <x v="0"/>
    <s v="R.10009"/>
    <s v="CAP-ELECTRIC SYSTEM WORK"/>
    <s v="R.10009.08"/>
    <s v="ELECTRIC SYSTEM UPGRADE"/>
    <s v="R.10009.08.03"/>
    <s v="FISH AND WILDLIFE PROGRAM"/>
    <s v="R.10009.08.03.01"/>
    <s v="E-FISH AND WILDLIFE PROGRAM-DIST"/>
    <x v="0"/>
    <n v="4580"/>
    <s v="David J Landers"/>
    <s v="CA"/>
    <s v="REL  SETC  //  OPER"/>
    <x v="0"/>
    <x v="0"/>
    <s v="2CORP90000"/>
    <x v="0"/>
    <s v="3CORP93000"/>
    <x v="0"/>
    <s v="1DRIV11000"/>
    <x v="0"/>
    <s v="2DRIV11500"/>
    <x v="34"/>
    <n v="519988.65369122906"/>
    <n v="519989"/>
    <n v="503346.01"/>
    <n v="524523.49775770004"/>
    <n v="-4534.4977577000391"/>
    <n v="530848.5937152229"/>
    <n v="530848.5937152229"/>
    <n v="0"/>
    <n v="546825.59022509865"/>
    <n v="546825.59022509865"/>
    <n v="0"/>
    <n v="563317.9737191638"/>
    <n v="563317.9737191638"/>
    <n v="0"/>
    <n v="580325.74419741845"/>
    <n v="580325.74419741845"/>
    <n v="0"/>
    <n v="597735.51652334107"/>
    <n v="-4534.4977577000391"/>
    <s v="Nedrud"/>
    <s v=" "/>
    <s v="N"/>
    <n v="0"/>
    <n v="0"/>
    <n v="0"/>
    <n v="0"/>
    <n v="0"/>
    <n v="0"/>
  </r>
  <r>
    <s v="R"/>
    <x v="0"/>
    <s v="R.10009"/>
    <s v="CAP-ELECTRIC SYSTEM WORK"/>
    <s v="R.10009.08"/>
    <s v="ELECTRIC SYSTEM UPGRADE"/>
    <s v="R.10009.08.03"/>
    <s v="FISH AND WILDLIFE PROGRAM"/>
    <s v="R.10009.08.03.02"/>
    <s v="OMRC_E-FISH AND WILDLIFE PROGRAM-DIST"/>
    <x v="0"/>
    <n v="4580"/>
    <s v="David J Landers"/>
    <s v="OR"/>
    <s v="REL  SETC  //  OPER"/>
    <x v="0"/>
    <x v="0"/>
    <s v="2CORP90000"/>
    <x v="0"/>
    <s v="3CORP93000"/>
    <x v="0"/>
    <s v="1DRIV11000"/>
    <x v="0"/>
    <s v="2DRIV11500"/>
    <x v="34"/>
    <n v="0"/>
    <n v="19679"/>
    <n v="0"/>
    <n v="0"/>
    <n v="19679"/>
    <n v="0"/>
    <n v="0"/>
    <n v="0"/>
    <n v="0"/>
    <n v="0"/>
    <n v="0"/>
    <n v="0"/>
    <n v="0"/>
    <n v="0"/>
    <n v="0"/>
    <n v="0"/>
    <n v="0"/>
    <n v="0"/>
    <n v="19679"/>
    <n v="0"/>
    <s v=" "/>
    <s v="N"/>
    <n v="0"/>
    <n v="0"/>
    <n v="0"/>
    <n v="0"/>
    <n v="0"/>
    <n v="0"/>
  </r>
  <r>
    <s v="R"/>
    <x v="0"/>
    <s v="R.10009"/>
    <s v="CAP-ELECTRIC SYSTEM WORK"/>
    <s v="R.10009.08"/>
    <s v="ELECTRIC SYSTEM UPGRADE"/>
    <s v="R.10009.08.04"/>
    <s v="PHYSICAL SECURITY IMPROVEMENTS"/>
    <s v="R.10009.08.04.01"/>
    <s v="E-PHYSICAL SECURITY IMPROVEMENTS-SUB"/>
    <x v="0"/>
    <n v="1260"/>
    <s v="David H Foster"/>
    <s v="CA"/>
    <s v="CLSD SETC  //  EXEC"/>
    <x v="0"/>
    <x v="0"/>
    <s v="2CORP90000"/>
    <x v="0"/>
    <s v="3CORP93000"/>
    <x v="0"/>
    <s v="1DRIV11000"/>
    <x v="0"/>
    <s v="2DRIV11500"/>
    <x v="34"/>
    <n v="1000000"/>
    <n v="1000000"/>
    <n v="100539.42"/>
    <n v="-676338.80240000028"/>
    <n v="1676338.8024000004"/>
    <n v="1020884.9557522127"/>
    <n v="0"/>
    <n v="1020884.9557522127"/>
    <n v="1051610.6194690268"/>
    <n v="0"/>
    <n v="1051610.6194690268"/>
    <n v="1083327.4336283188"/>
    <n v="0"/>
    <n v="1083327.4336283188"/>
    <n v="1116035.3982300886"/>
    <n v="0"/>
    <n v="1116035.3982300886"/>
    <n v="0"/>
    <n v="5948197.2094796477"/>
    <s v="Delete all years as Corp Security has this covered."/>
    <s v=" "/>
    <s v="N"/>
    <n v="0"/>
    <n v="0"/>
    <n v="0"/>
    <n v="0"/>
    <n v="0"/>
    <n v="0"/>
  </r>
  <r>
    <s v="R"/>
    <x v="0"/>
    <s v="R.10009"/>
    <s v="CAP-ELECTRIC SYSTEM WORK"/>
    <s v="R.10009.08"/>
    <s v="ELECTRIC SYSTEM UPGRADE"/>
    <s v="R.10009.08.04"/>
    <s v="PHYSICAL SECURITY IMPROVEMENTS"/>
    <s v="R.10009.08.04.02"/>
    <s v="E-PHYSICAL SECURITY IMPROVEMENTS"/>
    <x v="0"/>
    <n v="4022"/>
    <s v="Roque Bamba"/>
    <s v="CA"/>
    <s v="REL  SETC  //  INIT"/>
    <x v="0"/>
    <x v="0"/>
    <s v="2CORP90000"/>
    <x v="0"/>
    <s v="3CORP93000"/>
    <x v="0"/>
    <s v="1DRIV11000"/>
    <x v="0"/>
    <s v="2DRIV11500"/>
    <x v="34"/>
    <n v="0"/>
    <n v="0"/>
    <n v="696911.21"/>
    <n v="1740314.889"/>
    <n v="-1740314.889"/>
    <n v="0"/>
    <n v="0"/>
    <n v="0"/>
    <n v="0"/>
    <n v="0"/>
    <n v="0"/>
    <n v="0"/>
    <n v="0"/>
    <n v="0"/>
    <n v="0"/>
    <n v="0"/>
    <n v="0"/>
    <n v="0"/>
    <n v="-1740314.889"/>
    <n v="0"/>
    <s v=" "/>
    <s v="N"/>
    <n v="0"/>
    <n v="0"/>
    <n v="0"/>
    <n v="0"/>
    <n v="0"/>
    <n v="0"/>
  </r>
  <r>
    <s v="R"/>
    <x v="0"/>
    <s v="R.10009"/>
    <s v="CAP-ELECTRIC SYSTEM WORK"/>
    <s v="R.10009.08"/>
    <s v="ELECTRIC SYSTEM UPGRADE"/>
    <s v="R.10009.08.05"/>
    <s v="POLE REPLACEMENT PROGRAM"/>
    <s v="R.10009.08.05.01"/>
    <s v="E-ELIMINATE POOR CONDITION POLES"/>
    <x v="0"/>
    <n v="4580"/>
    <s v="David J Landers"/>
    <s v="CA"/>
    <s v="REL  SETC  //  OPER"/>
    <x v="0"/>
    <x v="0"/>
    <s v="2CORP90000"/>
    <x v="0"/>
    <s v="3CORP93000"/>
    <x v="0"/>
    <s v="1DRIV11000"/>
    <x v="0"/>
    <s v="2DRIV11100"/>
    <x v="43"/>
    <n v="13000000"/>
    <n v="0"/>
    <n v="0"/>
    <n v="0"/>
    <n v="0"/>
    <n v="0"/>
    <n v="4500000"/>
    <n v="-4500000"/>
    <n v="0"/>
    <n v="4500000"/>
    <n v="-4500000"/>
    <n v="0"/>
    <n v="0"/>
    <n v="0"/>
    <n v="0"/>
    <n v="0"/>
    <n v="0"/>
    <n v="0"/>
    <n v="-9000000"/>
    <s v="Nedrud"/>
    <s v=" CAK Finish 3 year elminiate backlog program started in 2017 ($13M total; $4M in 2017)"/>
    <s v="N"/>
    <n v="0"/>
    <n v="0"/>
    <n v="0"/>
    <n v="0"/>
    <n v="0"/>
    <n v="0"/>
  </r>
  <r>
    <s v="R"/>
    <x v="0"/>
    <s v="R.10009"/>
    <s v="CAP-ELECTRIC SYSTEM WORK"/>
    <s v="R.10009.08"/>
    <s v="ELECTRIC SYSTEM UPGRADE"/>
    <s v="R.10009.08.05"/>
    <s v="POLE REPLACEMENT PROGRAM"/>
    <s v="R.10009.08.05.02"/>
    <s v="E-EMERGENT POLE REPLACEMENTDIST"/>
    <x v="0"/>
    <n v="4580"/>
    <s v="David J Landers"/>
    <s v="CA"/>
    <s v="REL  SETC  //  OPER"/>
    <x v="0"/>
    <x v="0"/>
    <s v="2CORP90000"/>
    <x v="0"/>
    <s v="3CORP93000"/>
    <x v="0"/>
    <s v="1DRIV11000"/>
    <x v="0"/>
    <s v="2DRIV11100"/>
    <x v="43"/>
    <n v="0"/>
    <n v="0"/>
    <n v="54990.39"/>
    <n v="92918.76"/>
    <n v="-92918.76"/>
    <n v="0"/>
    <n v="0"/>
    <n v="0"/>
    <n v="0"/>
    <n v="0"/>
    <n v="0"/>
    <n v="0"/>
    <n v="0"/>
    <n v="0"/>
    <n v="0"/>
    <n v="0"/>
    <n v="0"/>
    <n v="0"/>
    <n v="-92918.76"/>
    <s v="Nedrud"/>
    <s v=" "/>
    <s v="N"/>
    <n v="0"/>
    <n v="0"/>
    <n v="0"/>
    <n v="0"/>
    <n v="0"/>
    <n v="0"/>
  </r>
  <r>
    <s v="R"/>
    <x v="0"/>
    <s v="R.10009"/>
    <s v="CAP-ELECTRIC SYSTEM WORK"/>
    <s v="R.10009.08"/>
    <s v="ELECTRIC SYSTEM UPGRADE"/>
    <s v="R.10009.08.05"/>
    <s v="POLE REPLACEMENT PROGRAM"/>
    <s v="R.10009.08.05.03"/>
    <s v="E-EMERGENT POLE REPLACEMENT-TRANS"/>
    <x v="0"/>
    <n v="4580"/>
    <s v="David J Landers"/>
    <s v="CA"/>
    <s v="REL  SETC  //  OPER"/>
    <x v="0"/>
    <x v="0"/>
    <s v="2CORP90000"/>
    <x v="0"/>
    <s v="3CORP93000"/>
    <x v="0"/>
    <s v="1DRIV11000"/>
    <x v="0"/>
    <s v="2DRIV11100"/>
    <x v="43"/>
    <n v="0"/>
    <n v="0"/>
    <n v="0"/>
    <n v="0"/>
    <n v="0"/>
    <n v="0"/>
    <n v="0"/>
    <n v="0"/>
    <n v="0"/>
    <n v="0"/>
    <n v="0"/>
    <n v="0"/>
    <n v="0"/>
    <n v="0"/>
    <n v="0"/>
    <n v="0"/>
    <n v="0"/>
    <n v="0"/>
    <n v="0"/>
    <s v="Nedrud"/>
    <s v=" "/>
    <s v="N"/>
    <n v="0"/>
    <n v="0"/>
    <n v="0"/>
    <n v="0"/>
    <n v="0"/>
    <n v="0"/>
  </r>
  <r>
    <s v="R"/>
    <x v="0"/>
    <s v="R.10009"/>
    <s v="CAP-ELECTRIC SYSTEM WORK"/>
    <s v="R.10009.08"/>
    <s v="ELECTRIC SYSTEM UPGRADE"/>
    <s v="R.10009.08.05"/>
    <s v="POLE REPLACEMENT PROGRAM"/>
    <s v="R.10009.08.05.04"/>
    <s v="E-POLE REPLACEMENT DUE TO JOINT USE"/>
    <x v="0"/>
    <n v="4580"/>
    <s v="David J Landers"/>
    <s v="CA"/>
    <s v="REL  SETC  //  OPER"/>
    <x v="0"/>
    <x v="0"/>
    <s v="2CORP90000"/>
    <x v="0"/>
    <s v="3CORP93000"/>
    <x v="0"/>
    <s v="1DRIV11000"/>
    <x v="0"/>
    <s v="2DRIV11100"/>
    <x v="43"/>
    <n v="1800000"/>
    <n v="1800000"/>
    <n v="1796693.43"/>
    <n v="0"/>
    <n v="1800000"/>
    <n v="1837592.9203539826"/>
    <n v="412000"/>
    <n v="1425592.9203539826"/>
    <n v="1892899.1150442481"/>
    <n v="555225"/>
    <n v="1337674.1150442481"/>
    <n v="1949989.3805309737"/>
    <n v="571881"/>
    <n v="1378108.3805309737"/>
    <n v="2008863.7168141594"/>
    <n v="589037"/>
    <n v="1419826.7168141594"/>
    <n v="606708"/>
    <n v="7361202.1327433642"/>
    <s v="Yoshimira"/>
    <s v=" "/>
    <s v="N"/>
    <n v="0"/>
    <n v="0"/>
    <n v="0"/>
    <n v="0"/>
    <n v="0"/>
    <n v="0"/>
  </r>
  <r>
    <s v="R"/>
    <x v="0"/>
    <s v="R.10009"/>
    <s v="CAP-ELECTRIC SYSTEM WORK"/>
    <s v="R.10009.08"/>
    <s v="ELECTRIC SYSTEM UPGRADE"/>
    <s v="R.10009.08.05"/>
    <s v="POLE REPLACEMENT PROGRAM"/>
    <s v="R.10009.08.05.05"/>
    <s v="E-POLE REPLACEMENT PLAN-DIST"/>
    <x v="0"/>
    <n v="4580"/>
    <s v="David J Landers"/>
    <s v="CA"/>
    <s v="REL  SETC  //  OPER"/>
    <x v="0"/>
    <x v="0"/>
    <s v="2CORP90000"/>
    <x v="0"/>
    <s v="3CORP93000"/>
    <x v="0"/>
    <s v="1DRIV11000"/>
    <x v="0"/>
    <s v="2DRIV11100"/>
    <x v="43"/>
    <n v="4000000"/>
    <n v="17000000"/>
    <n v="14838489.039999999"/>
    <n v="6479176.6399999987"/>
    <n v="10520823.360000001"/>
    <n v="4083539.8230088507"/>
    <n v="4083539.8230088507"/>
    <n v="0"/>
    <n v="4206442.4778761072"/>
    <n v="4206442.4778761072"/>
    <n v="0"/>
    <n v="4333309.7345132753"/>
    <n v="11660640"/>
    <n v="-7327330.2654867247"/>
    <n v="4464141.5929203546"/>
    <n v="7029441"/>
    <n v="-2565299.4070796454"/>
    <n v="7240324.2300000004"/>
    <n v="628193.68743363209"/>
    <s v="Nedrud"/>
    <s v="NEDRUD - updated budget to align with Dist on 15 year and Trans poles on 10 year maintenance review and replace cycle. CAK reduced $8.9M here because accounted for backlog  in line above.  Assume need about $2.5M more that original budget to stay current with trend, but delayed this until backlog elminiated then catch up in 2021.  Also increased 2022 which was about $4.4M to proposed trend"/>
    <s v="N"/>
    <n v="0"/>
    <n v="0"/>
    <n v="0"/>
    <n v="0"/>
    <n v="0"/>
    <n v="0"/>
  </r>
  <r>
    <s v="R"/>
    <x v="0"/>
    <s v="R.10009"/>
    <s v="CAP-ELECTRIC SYSTEM WORK"/>
    <s v="R.10009.08"/>
    <s v="ELECTRIC SYSTEM UPGRADE"/>
    <s v="R.10009.08.05"/>
    <s v="POLE REPLACEMENT PROGRAM"/>
    <s v="R.10009.08.05.06"/>
    <s v="E-POLE REPLACEMENT PLAN-NEWCASTLE-TRANS"/>
    <x v="0"/>
    <n v="4580"/>
    <s v="David J Landers"/>
    <s v="CA"/>
    <s v="REL  SETC  //  EXEC"/>
    <x v="0"/>
    <x v="0"/>
    <s v="2CORP90000"/>
    <x v="0"/>
    <s v="3CORP93000"/>
    <x v="0"/>
    <s v="1DRIV11000"/>
    <x v="0"/>
    <s v="2DRIV11100"/>
    <x v="43"/>
    <n v="0"/>
    <n v="0"/>
    <n v="178.11"/>
    <n v="3479.4900000000002"/>
    <n v="-3479.4900000000002"/>
    <n v="0"/>
    <n v="0"/>
    <n v="0"/>
    <n v="0"/>
    <n v="0"/>
    <n v="0"/>
    <n v="0"/>
    <n v="0"/>
    <n v="0"/>
    <n v="0"/>
    <n v="0"/>
    <n v="0"/>
    <n v="0"/>
    <n v="-3479.4900000000002"/>
    <s v="Nedrud"/>
    <s v=" "/>
    <s v="N"/>
    <n v="0"/>
    <n v="0"/>
    <n v="0"/>
    <n v="0"/>
    <n v="0"/>
    <n v="0"/>
  </r>
  <r>
    <s v="R"/>
    <x v="0"/>
    <s v="R.10009"/>
    <s v="CAP-ELECTRIC SYSTEM WORK"/>
    <s v="R.10009.08"/>
    <s v="ELECTRIC SYSTEM UPGRADE"/>
    <s v="R.10009.08.05"/>
    <s v="POLE REPLACEMENT PROGRAM"/>
    <s v="R.10009.08.05.07"/>
    <s v="E-POLE REPLACEMENT PLAN-TRANS"/>
    <x v="0"/>
    <n v="4580"/>
    <s v="David J Landers"/>
    <s v="CA"/>
    <s v="REL  SETC  //  OPER"/>
    <x v="0"/>
    <x v="0"/>
    <s v="2CORP90000"/>
    <x v="0"/>
    <s v="3CORP93000"/>
    <x v="0"/>
    <s v="1DRIV11000"/>
    <x v="0"/>
    <s v="2DRIV11100"/>
    <x v="43"/>
    <n v="2000000"/>
    <n v="2000000"/>
    <n v="3859114.09"/>
    <n v="1060937.8870999999"/>
    <n v="939062.11290000007"/>
    <n v="2041769.9115044253"/>
    <n v="2728747"/>
    <n v="-686977.08849557466"/>
    <n v="2103221.2389380536"/>
    <n v="2195023"/>
    <n v="-91801.761061946396"/>
    <n v="2166654.8672566377"/>
    <n v="2260874"/>
    <n v="-94219.132743362337"/>
    <n v="2232070.7964601773"/>
    <n v="2328700"/>
    <n v="-96629.203539822716"/>
    <n v="2299033"/>
    <n v="-30565.072940706043"/>
    <s v="Nedrud"/>
    <s v="NEDRUD - updated budget to align with Dist on 15 year and Trans poles on 10 year maintenance review and replace cycle. "/>
    <s v="N"/>
    <n v="0"/>
    <n v="0"/>
    <n v="0"/>
    <n v="0"/>
    <n v="0"/>
    <n v="0"/>
  </r>
  <r>
    <s v="R"/>
    <x v="0"/>
    <s v="R.10009"/>
    <s v="CAP-ELECTRIC SYSTEM WORK"/>
    <s v="R.10009.08"/>
    <s v="ELECTRIC SYSTEM UPGRADE"/>
    <s v="R.10009.08.05"/>
    <s v="POLE REPLACEMENT PROGRAM"/>
    <s v="R.10009.08.05.08"/>
    <s v="E-POLE REPLACEMENT PROGRAM-REMOVAL-DIST"/>
    <x v="0"/>
    <n v="4580"/>
    <s v="David J Landers"/>
    <s v="CA"/>
    <s v="REL  SETC  //  OPER"/>
    <x v="0"/>
    <x v="0"/>
    <s v="2CORP90000"/>
    <x v="0"/>
    <s v="3CORP93000"/>
    <x v="0"/>
    <s v="1DRIV11000"/>
    <x v="0"/>
    <s v="2DRIV11100"/>
    <x v="43"/>
    <n v="0"/>
    <n v="0"/>
    <n v="3695.07"/>
    <n v="4116.6900000000005"/>
    <n v="-4116.6900000000005"/>
    <n v="0"/>
    <n v="0"/>
    <n v="0"/>
    <n v="0"/>
    <n v="0"/>
    <n v="0"/>
    <n v="0"/>
    <n v="0"/>
    <n v="0"/>
    <n v="0"/>
    <n v="0"/>
    <n v="0"/>
    <n v="0"/>
    <n v="-4116.6900000000005"/>
    <s v="Nedrud"/>
    <s v=" "/>
    <s v="N"/>
    <n v="0"/>
    <n v="0"/>
    <n v="0"/>
    <n v="0"/>
    <n v="0"/>
    <n v="0"/>
  </r>
  <r>
    <s v="R"/>
    <x v="0"/>
    <s v="R.10009"/>
    <s v="CAP-ELECTRIC SYSTEM WORK"/>
    <s v="R.10009.08"/>
    <s v="ELECTRIC SYSTEM UPGRADE"/>
    <s v="R.10009.08.05"/>
    <s v="POLE REPLACEMENT PROGRAM"/>
    <s v="R.10009.08.05.09"/>
    <s v="OMRC_E-ELIMINATE POOR CONDITION POLES"/>
    <x v="0"/>
    <n v="4580"/>
    <s v="David J Landers"/>
    <s v="OR"/>
    <s v="REL  SETC  //  OPER"/>
    <x v="0"/>
    <x v="0"/>
    <s v="2CORP90000"/>
    <x v="0"/>
    <s v="3CORP93000"/>
    <x v="0"/>
    <s v="1DRIV11000"/>
    <x v="0"/>
    <s v="2DRIV11100"/>
    <x v="43"/>
    <n v="0"/>
    <n v="382243"/>
    <n v="0"/>
    <n v="0"/>
    <n v="382243"/>
    <n v="0"/>
    <n v="0"/>
    <n v="0"/>
    <n v="0"/>
    <n v="0"/>
    <n v="0"/>
    <n v="0"/>
    <n v="0"/>
    <n v="0"/>
    <n v="0"/>
    <n v="0"/>
    <n v="0"/>
    <n v="0"/>
    <n v="382243"/>
    <n v="0"/>
    <s v=" "/>
    <s v="N"/>
    <n v="0"/>
    <n v="0"/>
    <n v="0"/>
    <n v="0"/>
    <n v="0"/>
    <n v="0"/>
  </r>
  <r>
    <s v="R"/>
    <x v="0"/>
    <s v="R.10009"/>
    <s v="CAP-ELECTRIC SYSTEM WORK"/>
    <s v="R.10009.08"/>
    <s v="ELECTRIC SYSTEM UPGRADE"/>
    <s v="R.10009.08.05"/>
    <s v="POLE REPLACEMENT PROGRAM"/>
    <s v="R.10009.08.05.10"/>
    <s v="OMRC_E-POLE REPLACEMENT DUE TO JOINT USE"/>
    <x v="0"/>
    <n v="4580"/>
    <s v="David J Landers"/>
    <s v="OR"/>
    <s v="REL  SETC  //  OPER"/>
    <x v="0"/>
    <x v="0"/>
    <s v="2CORP90000"/>
    <x v="0"/>
    <s v="3CORP93000"/>
    <x v="0"/>
    <s v="1DRIV11000"/>
    <x v="0"/>
    <s v="2DRIV11100"/>
    <x v="43"/>
    <n v="0"/>
    <n v="199546"/>
    <n v="0"/>
    <n v="0"/>
    <n v="199546"/>
    <n v="0"/>
    <n v="0"/>
    <n v="0"/>
    <n v="0"/>
    <n v="0"/>
    <n v="0"/>
    <n v="0"/>
    <n v="0"/>
    <n v="0"/>
    <n v="0"/>
    <n v="0"/>
    <n v="0"/>
    <n v="0"/>
    <n v="199546"/>
    <n v="0"/>
    <s v=" "/>
    <s v="N"/>
    <n v="0"/>
    <n v="0"/>
    <n v="0"/>
    <n v="0"/>
    <n v="0"/>
    <n v="0"/>
  </r>
  <r>
    <s v="R"/>
    <x v="0"/>
    <s v="R.10009"/>
    <s v="CAP-ELECTRIC SYSTEM WORK"/>
    <s v="R.10009.08"/>
    <s v="ELECTRIC SYSTEM UPGRADE"/>
    <s v="R.10009.08.05"/>
    <s v="POLE REPLACEMENT PROGRAM"/>
    <s v="R.10009.08.05.11"/>
    <s v="OMRC_E-POLE REPLACEMENT PLAN-DIST"/>
    <x v="0"/>
    <n v="4580"/>
    <s v="David J Landers"/>
    <s v="OR"/>
    <s v="REL  SETC  //  OPER"/>
    <x v="0"/>
    <x v="0"/>
    <s v="2CORP90000"/>
    <x v="0"/>
    <s v="3CORP93000"/>
    <x v="0"/>
    <s v="1DRIV11000"/>
    <x v="0"/>
    <s v="2DRIV11100"/>
    <x v="43"/>
    <n v="0"/>
    <n v="221004"/>
    <n v="0"/>
    <n v="0"/>
    <n v="221004"/>
    <n v="0"/>
    <n v="0"/>
    <n v="0"/>
    <n v="0"/>
    <n v="0"/>
    <n v="0"/>
    <n v="0"/>
    <n v="0"/>
    <n v="0"/>
    <n v="0"/>
    <n v="0"/>
    <n v="0"/>
    <n v="0"/>
    <n v="221004"/>
    <n v="0"/>
    <s v=" "/>
    <s v="N"/>
    <n v="0"/>
    <n v="0"/>
    <n v="0"/>
    <n v="0"/>
    <n v="0"/>
    <n v="0"/>
  </r>
  <r>
    <s v="R"/>
    <x v="0"/>
    <s v="R.10009"/>
    <s v="CAP-ELECTRIC SYSTEM WORK"/>
    <s v="R.10009.08"/>
    <s v="ELECTRIC SYSTEM UPGRADE"/>
    <s v="R.10009.08.05"/>
    <s v="POLE REPLACEMENT PROGRAM"/>
    <s v="R.10009.08.05.12"/>
    <s v="OMRC_E-POLE REPLACEMENT PLAN-TRANS"/>
    <x v="0"/>
    <n v="4580"/>
    <s v="David J Landers"/>
    <s v="OR"/>
    <s v="REL  SETC  //  OPER"/>
    <x v="0"/>
    <x v="0"/>
    <s v="2CORP90000"/>
    <x v="0"/>
    <s v="3CORP93000"/>
    <x v="0"/>
    <s v="1DRIV11000"/>
    <x v="0"/>
    <s v="2DRIV11100"/>
    <x v="43"/>
    <n v="0"/>
    <n v="186522"/>
    <n v="0"/>
    <n v="0"/>
    <n v="186522"/>
    <n v="0"/>
    <n v="0"/>
    <n v="0"/>
    <n v="0"/>
    <n v="0"/>
    <n v="0"/>
    <n v="0"/>
    <n v="0"/>
    <n v="0"/>
    <n v="0"/>
    <n v="0"/>
    <n v="0"/>
    <n v="0"/>
    <n v="186522"/>
    <n v="0"/>
    <s v=" "/>
    <s v="N"/>
    <n v="0"/>
    <n v="0"/>
    <n v="0"/>
    <n v="0"/>
    <n v="0"/>
    <n v="0"/>
  </r>
  <r>
    <s v="R"/>
    <x v="0"/>
    <s v="R.10009"/>
    <s v="CAP-ELECTRIC SYSTEM WORK"/>
    <s v="R.10009.08"/>
    <s v="ELECTRIC SYSTEM UPGRADE"/>
    <s v="R.10009.08.05"/>
    <s v="POLE REPLACEMENT PROGRAM"/>
    <s v="R.10009.08.05.13"/>
    <s v="OMRC_E-POLE REPLACEMENT PROGRAM"/>
    <x v="0"/>
    <n v="4580"/>
    <s v="David J Landers"/>
    <s v="OR"/>
    <s v="REL  SETC  //  OPER"/>
    <x v="0"/>
    <x v="0"/>
    <s v="2CORP90000"/>
    <x v="0"/>
    <s v="3CORP93000"/>
    <x v="0"/>
    <s v="1DRIV11000"/>
    <x v="0"/>
    <s v="2DRIV11100"/>
    <x v="43"/>
    <n v="0"/>
    <n v="0"/>
    <n v="0"/>
    <n v="0"/>
    <n v="0"/>
    <n v="0"/>
    <n v="0"/>
    <n v="0"/>
    <n v="0"/>
    <n v="0"/>
    <n v="0"/>
    <n v="0"/>
    <n v="0"/>
    <n v="0"/>
    <n v="0"/>
    <n v="0"/>
    <n v="0"/>
    <n v="0"/>
    <n v="0"/>
    <n v="0"/>
    <s v=" "/>
    <s v="N"/>
    <n v="0"/>
    <n v="0"/>
    <n v="0"/>
    <n v="0"/>
    <n v="0"/>
    <n v="0"/>
  </r>
  <r>
    <s v="R"/>
    <x v="0"/>
    <s v="R.10009"/>
    <s v="CAP-ELECTRIC SYSTEM WORK"/>
    <s v="R.10009.08"/>
    <s v="ELECTRIC SYSTEM UPGRADE"/>
    <s v="R.10009.08.05"/>
    <s v="POLE REPLACEMENT PROGRAM"/>
    <s v="R.10009.08.05.14"/>
    <s v="OMRC_E-POLE REPL-INSPECTION DRIVEN-DIST"/>
    <x v="0"/>
    <n v="4580"/>
    <s v="David J Landers"/>
    <s v="OR"/>
    <s v="REL  SETC  //  OPER"/>
    <x v="0"/>
    <x v="0"/>
    <s v="2CORP90000"/>
    <x v="0"/>
    <s v="3CORP93000"/>
    <x v="0"/>
    <s v="1DRIV11000"/>
    <x v="0"/>
    <s v="2DRIV11100"/>
    <x v="43"/>
    <n v="0"/>
    <n v="0"/>
    <n v="0"/>
    <n v="0"/>
    <n v="0"/>
    <n v="0"/>
    <n v="0"/>
    <n v="0"/>
    <n v="0"/>
    <n v="0"/>
    <n v="0"/>
    <n v="0"/>
    <n v="0"/>
    <n v="0"/>
    <n v="0"/>
    <n v="0"/>
    <n v="0"/>
    <n v="0"/>
    <n v="0"/>
    <n v="0"/>
    <s v=" "/>
    <s v="N"/>
    <n v="0"/>
    <n v="0"/>
    <n v="0"/>
    <n v="0"/>
    <n v="0"/>
    <n v="0"/>
  </r>
  <r>
    <s v="R"/>
    <x v="0"/>
    <s v="R.10009"/>
    <s v="CAP-ELECTRIC SYSTEM WORK"/>
    <s v="R.10009.08"/>
    <s v="ELECTRIC SYSTEM UPGRADE"/>
    <s v="R.10009.08.05"/>
    <s v="POLE REPLACEMENT PROGRAM"/>
    <s v="R.10009.08.05.15"/>
    <s v="OMRC_E-POLE REPL-INSPECTION DRIVEN-TRANS"/>
    <x v="0"/>
    <n v="4580"/>
    <s v="David J Landers"/>
    <s v="OR"/>
    <s v="REL  SETC  //  OPER"/>
    <x v="0"/>
    <x v="0"/>
    <s v="2CORP90000"/>
    <x v="0"/>
    <s v="3CORP93000"/>
    <x v="0"/>
    <s v="1DRIV11000"/>
    <x v="0"/>
    <s v="2DRIV11100"/>
    <x v="43"/>
    <n v="0"/>
    <n v="0"/>
    <n v="0"/>
    <n v="0"/>
    <n v="0"/>
    <n v="0"/>
    <n v="0"/>
    <n v="0"/>
    <n v="0"/>
    <n v="0"/>
    <n v="0"/>
    <n v="0"/>
    <n v="0"/>
    <n v="0"/>
    <n v="0"/>
    <n v="0"/>
    <n v="0"/>
    <n v="0"/>
    <n v="0"/>
    <n v="0"/>
    <s v=" "/>
    <s v="N"/>
    <n v="0"/>
    <n v="0"/>
    <n v="0"/>
    <n v="0"/>
    <n v="0"/>
    <n v="0"/>
  </r>
  <r>
    <s v="R"/>
    <x v="0"/>
    <s v="R.10009"/>
    <s v="CAP-ELECTRIC SYSTEM WORK"/>
    <s v="R.10009.09"/>
    <s v="ELECTRIC SYSTEM WORK"/>
    <s v="R.10009.09.01"/>
    <s v="ELECTRIC SYSTEM WORK"/>
    <s v="R.10009.09.01.01"/>
    <s v="E-VIKING SUB LOOP ENS-BHM"/>
    <x v="0"/>
    <n v="4022"/>
    <s v="Roque Bamba"/>
    <s v="CA"/>
    <s v="REL  SETC  //  OPER"/>
    <x v="0"/>
    <x v="0"/>
    <s v="2CORP90000"/>
    <x v="0"/>
    <s v="3CORP93000"/>
    <x v="0"/>
    <s v="1DRIV11000"/>
    <x v="0"/>
    <s v="2DRIV11100"/>
    <x v="43"/>
    <n v="0"/>
    <n v="0"/>
    <n v="0"/>
    <n v="0"/>
    <n v="0"/>
    <n v="0"/>
    <n v="0"/>
    <n v="0"/>
    <n v="0"/>
    <n v="200000"/>
    <n v="-200000"/>
    <n v="0"/>
    <n v="0"/>
    <n v="0"/>
    <n v="0"/>
    <n v="0"/>
    <n v="0"/>
    <n v="0"/>
    <n v="-200000"/>
    <s v="Nedrud"/>
    <s v="New project.  Needs Booga Overview. CAK removed funding of $4.1M until project initiation completed JVN - added project initiation dollars in 2019"/>
    <s v="N"/>
    <n v="0"/>
    <n v="0"/>
    <n v="0"/>
    <n v="0"/>
    <n v="0"/>
    <n v="0"/>
  </r>
  <r>
    <s v="R"/>
    <x v="0"/>
    <s v="R.10009"/>
    <s v="CAP-ELECTRIC SYSTEM WORK"/>
    <s v="R.10009.10"/>
    <s v="ISSAQUAH HIGHLAND SUBSTATION"/>
    <s v="R.10009.10.01"/>
    <s v="ISSAQUAH HIGHLAND SUBSTATION"/>
    <s v="R.10009.10.01.01"/>
    <s v="E-ISSAQUAH HIGHLAND SUBSTATION"/>
    <x v="0"/>
    <n v="4022"/>
    <s v="Roque Bamba"/>
    <s v="CA"/>
    <s v="REL  SETC  //  PLNG"/>
    <x v="0"/>
    <x v="0"/>
    <s v="2CORP90000"/>
    <x v="0"/>
    <s v="3CORP93000"/>
    <x v="0"/>
    <s v="1DRIV11000"/>
    <x v="0"/>
    <s v="2DRIV11100"/>
    <x v="43"/>
    <n v="0"/>
    <n v="0"/>
    <n v="0"/>
    <n v="0"/>
    <n v="0"/>
    <n v="0"/>
    <n v="0"/>
    <n v="0"/>
    <n v="0"/>
    <n v="0"/>
    <n v="0"/>
    <n v="0"/>
    <n v="0"/>
    <n v="0"/>
    <n v="0"/>
    <n v="0"/>
    <n v="0"/>
    <n v="0"/>
    <n v="0"/>
    <s v="Nedrud"/>
    <s v=" "/>
    <s v="N"/>
    <n v="0"/>
    <n v="0"/>
    <n v="0"/>
    <n v="0"/>
    <n v="0"/>
    <n v="0"/>
  </r>
  <r>
    <s v="R"/>
    <x v="0"/>
    <s v="R.10009"/>
    <s v="CAP-ELECTRIC SYSTEM WORK"/>
    <s v="R.10009.11"/>
    <s v="S. BREMERTON AUX BUS PROJECT"/>
    <s v="R.10009.11.01"/>
    <s v="S. BREMERTON AUX BUS PROJECT"/>
    <s v="R.10009.11.01.01"/>
    <s v="E-S. BREMERTON AUX BUS PROJECT"/>
    <x v="0"/>
    <n v="4022"/>
    <s v="Roque Bamba"/>
    <s v="CA"/>
    <s v="REL  SETC  //  EXEC"/>
    <x v="0"/>
    <x v="0"/>
    <s v="2CORP90000"/>
    <x v="0"/>
    <s v="3CORP93000"/>
    <x v="0"/>
    <s v="1DRIV11000"/>
    <x v="0"/>
    <s v="2DRIV11100"/>
    <x v="43"/>
    <n v="0"/>
    <n v="0"/>
    <n v="0"/>
    <n v="0"/>
    <n v="0"/>
    <n v="0"/>
    <n v="0"/>
    <n v="0"/>
    <n v="0"/>
    <n v="0"/>
    <n v="0"/>
    <n v="0"/>
    <n v="0"/>
    <n v="0"/>
    <n v="0"/>
    <n v="0"/>
    <n v="0"/>
    <n v="0"/>
    <n v="0"/>
    <s v="Nedrud"/>
    <s v=" "/>
    <s v="N"/>
    <n v="0"/>
    <n v="0"/>
    <n v="0"/>
    <n v="0"/>
    <n v="0"/>
    <n v="0"/>
  </r>
  <r>
    <s v="R"/>
    <x v="0"/>
    <s v="R.10009"/>
    <s v="CAP-ELECTRIC SYSTEM WORK"/>
    <s v="R.10009.12"/>
    <s v="AMI Project"/>
    <s v="R.10009.12.01"/>
    <s v="AMR REPLACEMENT PROJECT"/>
    <s v="R.10009.12.01.01"/>
    <s v="C-AMI NETWORK INSTALLATIONS-GEN PLANT"/>
    <x v="0"/>
    <n v="4022"/>
    <s v="Roque Bamba"/>
    <s v="CA"/>
    <s v="REL  SETC  //  EXEC"/>
    <x v="2"/>
    <x v="1"/>
    <s v="2CORP50000"/>
    <x v="5"/>
    <s v="3CORP52000"/>
    <x v="82"/>
    <s v="1DRIV11000"/>
    <x v="0"/>
    <s v="2DRIV11300"/>
    <x v="0"/>
    <n v="0"/>
    <n v="22127000"/>
    <n v="16211429.34"/>
    <n v="15038708.2686911"/>
    <n v="7088291.7313088998"/>
    <n v="0"/>
    <n v="19465751.502105102"/>
    <n v="-19465751.502105102"/>
    <n v="0"/>
    <n v="0"/>
    <n v="0"/>
    <n v="0"/>
    <n v="0"/>
    <n v="0"/>
    <n v="0"/>
    <n v="0"/>
    <n v="0"/>
    <n v="0"/>
    <n v="-12377459.770796202"/>
    <s v="Kostek"/>
    <s v=" "/>
    <s v="Y"/>
    <n v="0"/>
    <n v="0"/>
    <n v="0"/>
    <n v="0"/>
    <n v="0"/>
    <n v="0"/>
  </r>
  <r>
    <s v="R"/>
    <x v="0"/>
    <s v="R.10009"/>
    <s v="CAP-ELECTRIC SYSTEM WORK"/>
    <s v="R.10009.12"/>
    <s v="AMI Project"/>
    <s v="R.10009.12.01"/>
    <s v="AMR REPLACEMENT PROJECT"/>
    <s v="R.10009.12.01.02"/>
    <s v="C-AMI NETWORK PURCHASE"/>
    <x v="0"/>
    <n v="4022"/>
    <s v="Roque Bamba"/>
    <s v="CA"/>
    <s v="REL  SETC  //  EXEC"/>
    <x v="2"/>
    <x v="1"/>
    <s v="2CORP50000"/>
    <x v="5"/>
    <s v="3CORP52000"/>
    <x v="82"/>
    <s v="1DRIV11000"/>
    <x v="0"/>
    <s v="2DRIV11300"/>
    <x v="0"/>
    <n v="0"/>
    <n v="0"/>
    <n v="0"/>
    <n v="0"/>
    <n v="0"/>
    <n v="0"/>
    <n v="0"/>
    <n v="0"/>
    <n v="0"/>
    <n v="0"/>
    <n v="0"/>
    <n v="0"/>
    <n v="0"/>
    <n v="0"/>
    <n v="0"/>
    <n v="0"/>
    <n v="0"/>
    <n v="0"/>
    <n v="0"/>
    <s v="Kostek"/>
    <s v=" "/>
    <s v="Y"/>
    <n v="0"/>
    <n v="0"/>
    <n v="0"/>
    <n v="0"/>
    <n v="0"/>
    <n v="0"/>
  </r>
  <r>
    <s v="R"/>
    <x v="0"/>
    <s v="R.10009"/>
    <s v="CAP-ELECTRIC SYSTEM WORK"/>
    <s v="R.10009.12"/>
    <s v="AMI Project"/>
    <s v="R.10009.12.01"/>
    <s v="AMR REPLACEMENT PROJECT"/>
    <s v="R.10009.12.01.03"/>
    <s v="E-AMI NETWORK INSTALLATION-ELEC T&amp;D WORK"/>
    <x v="0"/>
    <n v="4022"/>
    <s v="Roque Bamba"/>
    <s v="CA"/>
    <s v="REL  SETC  //  EXEC"/>
    <x v="2"/>
    <x v="1"/>
    <s v="2CORP50000"/>
    <x v="5"/>
    <s v="3CORP52000"/>
    <x v="82"/>
    <s v="1DRIV11000"/>
    <x v="0"/>
    <s v="2DRIV11300"/>
    <x v="0"/>
    <n v="20545000"/>
    <n v="3370000"/>
    <n v="3963369.09"/>
    <n v="1998028.309811"/>
    <n v="1371971.690189"/>
    <n v="15461000"/>
    <n v="3370000"/>
    <n v="12091000"/>
    <n v="0"/>
    <n v="0"/>
    <n v="0"/>
    <n v="0"/>
    <n v="0"/>
    <n v="0"/>
    <n v="0"/>
    <n v="0"/>
    <n v="0"/>
    <n v="0"/>
    <n v="13462971.690189"/>
    <s v="Kostek"/>
    <s v="The original 2016 5yr plan had allocated $81M M in 2018, with only $5MM for network installation. Permitting and 3rd party attachment delays has slowed productivity in network installation.  The $14.4MM reflects dollars not spent in 2016  total increase is 14.4M?  Reason"/>
    <s v="Y"/>
    <n v="0"/>
    <n v="0"/>
    <n v="0"/>
    <n v="0"/>
    <n v="0"/>
    <n v="0"/>
  </r>
  <r>
    <s v="R"/>
    <x v="0"/>
    <s v="R.10009"/>
    <s v="CAP-ELECTRIC SYSTEM WORK"/>
    <s v="R.10009.12"/>
    <s v="AMI Project"/>
    <s v="R.10009.12.01"/>
    <s v="AMR REPLACEMENT PROJECT"/>
    <s v="R.10009.12.01.04"/>
    <s v="E-AMI Electric Meter Deployment"/>
    <x v="0"/>
    <n v="4022"/>
    <s v="Roque Bamba"/>
    <s v="CA"/>
    <s v="REL  SETC  //  EXEC"/>
    <x v="2"/>
    <x v="1"/>
    <s v="2CORP50000"/>
    <x v="5"/>
    <s v="3CORP51000"/>
    <x v="83"/>
    <s v="1DRIV12000"/>
    <x v="17"/>
    <s v="2DRIV12100"/>
    <x v="44"/>
    <n v="18938000"/>
    <n v="6471000"/>
    <n v="7051702.5499999998"/>
    <n v="5552384.5679764003"/>
    <n v="918615.43202359974"/>
    <n v="52012400"/>
    <n v="21679690"/>
    <n v="30332710"/>
    <n v="67012400"/>
    <n v="42112990"/>
    <n v="24899410"/>
    <n v="67012400"/>
    <n v="42112990"/>
    <n v="24899410"/>
    <n v="67012400"/>
    <n v="42112990"/>
    <n v="24899410"/>
    <n v="44561622.890000001"/>
    <n v="105949555.4320236"/>
    <s v="Kostek"/>
    <s v="Dollars were spread 60/40 split (E/G) CAK - spread the total over run for AMR/AMI of $19M across gas and electric meters/modules based on 60/40 split and assuming gas completed by 2022 and electric by 2023"/>
    <s v="Y"/>
    <n v="0"/>
    <n v="0"/>
    <n v="0"/>
    <n v="0"/>
    <n v="0"/>
    <n v="0"/>
  </r>
  <r>
    <s v="R"/>
    <x v="0"/>
    <s v="R.10009"/>
    <s v="CAP-ELECTRIC SYSTEM WORK"/>
    <s v="R.10009.12"/>
    <s v="AMI Project"/>
    <s v="R.10009.12.01"/>
    <s v="AMR REPLACEMENT PROJECT"/>
    <s v="R.10009.12.01.05"/>
    <s v="G-AMI Gas Module Deployment"/>
    <x v="0"/>
    <n v="4022"/>
    <s v="Roque Bamba"/>
    <s v="CA"/>
    <s v="REL  SETC  //  EXEC"/>
    <x v="2"/>
    <x v="1"/>
    <s v="2CORP50000"/>
    <x v="5"/>
    <s v="3CORP51000"/>
    <x v="83"/>
    <s v="1DRIV12000"/>
    <x v="17"/>
    <s v="2DRIV12100"/>
    <x v="44"/>
    <n v="0"/>
    <n v="3145000"/>
    <n v="3201513.1"/>
    <n v="1316507.7949800002"/>
    <n v="1828492.2050199998"/>
    <n v="0"/>
    <n v="14707200"/>
    <n v="-14707200"/>
    <n v="0"/>
    <n v="28329400"/>
    <n v="-28329400"/>
    <n v="0"/>
    <n v="28329400"/>
    <n v="-28329400"/>
    <n v="0"/>
    <n v="28329400"/>
    <n v="-28329400"/>
    <n v="29961822.063999999"/>
    <n v="-97866907.794980004"/>
    <s v="Kostek"/>
    <s v="Dollars were spread 60/40 split (E/G) "/>
    <s v="Y"/>
    <n v="0"/>
    <n v="0"/>
    <n v="0"/>
    <n v="0"/>
    <n v="0"/>
    <n v="0"/>
  </r>
  <r>
    <s v="R"/>
    <x v="0"/>
    <s v="R.10009"/>
    <s v="CAP-ELECTRIC SYSTEM WORK"/>
    <s v="R.10009.12"/>
    <s v="AMI Project"/>
    <s v="R.10009.12.01"/>
    <s v="AMR REPLACEMENT PROJECT"/>
    <s v="R.10009.12.01.06"/>
    <s v="C-AMI System Integration"/>
    <x v="0"/>
    <n v="4022"/>
    <s v="Roque Bamba"/>
    <s v="CA"/>
    <s v="REL  SETC  //  INIT"/>
    <x v="2"/>
    <x v="1"/>
    <s v="2CORP50000"/>
    <x v="5"/>
    <s v="3CORP51500"/>
    <x v="84"/>
    <s v="1DRIV11000"/>
    <x v="0"/>
    <s v="2DRIV11300"/>
    <x v="0"/>
    <n v="15000000"/>
    <n v="19370000"/>
    <n v="17590281.870000001"/>
    <n v="18299736.050822798"/>
    <n v="1070263.9491772018"/>
    <n v="0"/>
    <n v="7390185"/>
    <n v="-7390185"/>
    <n v="0"/>
    <n v="0"/>
    <n v="0"/>
    <n v="0"/>
    <n v="0"/>
    <n v="0"/>
    <n v="0"/>
    <n v="0"/>
    <n v="0"/>
    <n v="0"/>
    <n v="-6319921.0508227982"/>
    <s v="Kostek"/>
    <s v="Scope has increased: Process Optimization; Advance Network Security; Hana Analytics ; OH calculations from BPC. "/>
    <s v="Y"/>
    <n v="0"/>
    <n v="308713"/>
    <n v="0"/>
    <n v="0"/>
    <n v="0"/>
    <n v="0"/>
  </r>
  <r>
    <s v="R"/>
    <x v="0"/>
    <s v="R.10009"/>
    <s v="CAP-ELECTRIC SYSTEM WORK"/>
    <s v="R.10009.12"/>
    <s v="AMI Project"/>
    <s v="R.10009.12.01"/>
    <s v="AMR REPLACEMENT PROJECT"/>
    <s v="R.10009.12.01.07"/>
    <s v="OMRC_E-AMI Ntwrk Installation-Elec T&amp;D"/>
    <x v="0"/>
    <n v="4022"/>
    <s v="Roque Bamba"/>
    <s v="OR"/>
    <s v="REL  SETC  //  INIT"/>
    <x v="2"/>
    <x v="1"/>
    <s v="2CORP50000"/>
    <x v="5"/>
    <s v="3CORP51500"/>
    <x v="84"/>
    <s v="1DRIV11000"/>
    <x v="0"/>
    <s v="2DRIV11300"/>
    <x v="0"/>
    <n v="0"/>
    <n v="0"/>
    <n v="0"/>
    <n v="0"/>
    <n v="0"/>
    <n v="0"/>
    <n v="0"/>
    <n v="0"/>
    <n v="0"/>
    <n v="0"/>
    <n v="0"/>
    <n v="0"/>
    <n v="0"/>
    <n v="0"/>
    <n v="0"/>
    <n v="0"/>
    <n v="0"/>
    <n v="0"/>
    <n v="0"/>
    <n v="0"/>
    <s v=" "/>
    <s v="Y"/>
    <n v="0"/>
    <n v="0"/>
    <n v="0"/>
    <n v="0"/>
    <n v="0"/>
    <n v="0"/>
  </r>
  <r>
    <s v="R"/>
    <x v="0"/>
    <s v="R.10009"/>
    <s v="CAP-ELECTRIC SYSTEM WORK"/>
    <s v="R.10009.12"/>
    <s v="AMI Project"/>
    <s v="R.10009.12.02"/>
    <s v="CONSERVATION VOLTAGE REDUCTION PROGRAM"/>
    <s v="R.10009.12.02.01"/>
    <s v="E-CONSERVATION VOLTAGE REDUCTION"/>
    <x v="0"/>
    <n v="1224"/>
    <s v="Laura C Feinstein"/>
    <s v="CA"/>
    <s v="REL  SETC  //  EXEC"/>
    <x v="2"/>
    <x v="1"/>
    <s v="2CORP15000"/>
    <x v="12"/>
    <s v="3CORP17000"/>
    <x v="72"/>
    <s v="1DRIV11000"/>
    <x v="0"/>
    <s v="2DRIV11700"/>
    <x v="45"/>
    <n v="450000"/>
    <n v="450000"/>
    <n v="444441.52"/>
    <n v="99750"/>
    <n v="350250"/>
    <n v="459398.23008849565"/>
    <n v="459398.23008849565"/>
    <n v="0"/>
    <n v="473224.77876106201"/>
    <n v="473224.77876106201"/>
    <n v="0"/>
    <n v="487497.34513274342"/>
    <n v="847793.05123287719"/>
    <n v="-360295.70610013377"/>
    <n v="502215.92920353985"/>
    <n v="873226.84276986343"/>
    <n v="-371010.91356632358"/>
    <n v="899423.64805295935"/>
    <n v="-381056.61966645741"/>
    <s v="Nedrud"/>
    <s v="Feinstein checked &amp; Input 2020-22. 2018-2019 matched AMI estimate already "/>
    <s v="N"/>
    <n v="0"/>
    <n v="0"/>
    <n v="0"/>
    <n v="0"/>
    <n v="0"/>
    <n v="0"/>
  </r>
  <r>
    <s v="R"/>
    <x v="0"/>
    <s v="R.10009"/>
    <s v="CAP-ELECTRIC SYSTEM WORK"/>
    <s v="R.10009.12"/>
    <s v="AMI Project"/>
    <s v="R.10009.12.02"/>
    <s v="CONSERVATION VOLTAGE REDUCTION PROGRAM"/>
    <s v="R.10009.12.02.02"/>
    <s v="OMRC_E-Conservation Voltage Reduction"/>
    <x v="0"/>
    <n v="1224"/>
    <s v="Laura C Feinstein"/>
    <s v="OR"/>
    <s v="REL  SETC  //  INIT"/>
    <x v="2"/>
    <x v="1"/>
    <s v="2CORP15000"/>
    <x v="12"/>
    <s v="3CORP17000"/>
    <x v="72"/>
    <s v="1DRIV11000"/>
    <x v="0"/>
    <s v="2DRIV11700"/>
    <x v="45"/>
    <n v="0"/>
    <n v="40520"/>
    <n v="0"/>
    <n v="0"/>
    <n v="40520"/>
    <n v="0"/>
    <n v="0"/>
    <n v="0"/>
    <n v="0"/>
    <n v="0"/>
    <n v="0"/>
    <n v="0"/>
    <n v="0"/>
    <n v="0"/>
    <n v="0"/>
    <n v="0"/>
    <n v="0"/>
    <n v="0"/>
    <n v="40520"/>
    <n v="0"/>
    <s v=" "/>
    <s v="N"/>
    <n v="0"/>
    <n v="0"/>
    <n v="0"/>
    <n v="0"/>
    <n v="0"/>
    <n v="0"/>
  </r>
  <r>
    <s v="R"/>
    <x v="0"/>
    <s v="R.10009"/>
    <s v="CAP-ELECTRIC SYSTEM WORK"/>
    <s v="R.10009.12"/>
    <s v="AMI Project"/>
    <s v="R.10009.12.03"/>
    <s v="DISTRIBUTION AUTOMATION PROGRAM"/>
    <s v="R.10009.12.03.01"/>
    <s v="E-DISTRIBUTION AUTOMATION-DIST"/>
    <x v="0"/>
    <n v="4580"/>
    <s v="David J Landers"/>
    <s v="CA"/>
    <s v="REL  SETC  //  EXEC"/>
    <x v="2"/>
    <x v="1"/>
    <s v="2CORP15000"/>
    <x v="12"/>
    <s v="3CORP17000"/>
    <x v="72"/>
    <s v="1DRIV11000"/>
    <x v="0"/>
    <s v="2DRIV11700"/>
    <x v="45"/>
    <n v="4000000"/>
    <n v="4000000"/>
    <n v="4188056.31"/>
    <n v="2627570.9692759998"/>
    <n v="1372429.0307240002"/>
    <n v="4083539.8230088507"/>
    <n v="2583539.8230088507"/>
    <n v="1500000"/>
    <n v="4206442.4778761072"/>
    <n v="4206442.4778761072"/>
    <n v="0"/>
    <n v="4333309.7345132753"/>
    <n v="3473014.0284131416"/>
    <n v="860295.70610013371"/>
    <n v="4464141.5929203546"/>
    <n v="4093130.6793540264"/>
    <n v="371010.91356632812"/>
    <n v="4598065.8407079652"/>
    <n v="4103735.650390462"/>
    <s v="Nedrud"/>
    <s v=" CAK adjusted to absorb field lab and transmission automation to keep bottom line close to $10M.  JVN will revise after reviewing Smart Grid prioritization"/>
    <s v="N"/>
    <n v="0"/>
    <n v="0"/>
    <n v="0"/>
    <n v="0"/>
    <n v="0"/>
    <n v="0"/>
  </r>
  <r>
    <s v="R"/>
    <x v="0"/>
    <s v="R.10009"/>
    <s v="CAP-ELECTRIC SYSTEM WORK"/>
    <s v="R.10009.12"/>
    <s v="AMI Project"/>
    <s v="R.10009.12.03"/>
    <s v="DISTRIBUTION AUTOMATION PROGRAM"/>
    <s v="R.10009.12.03.02"/>
    <s v="E-DISTRIBUTION AUTOMATION-GEN PLANT"/>
    <x v="0"/>
    <n v="4580"/>
    <s v="David J Landers"/>
    <s v="CA"/>
    <s v="REL  SETC  //  EXEC"/>
    <x v="2"/>
    <x v="1"/>
    <s v="2CORP15000"/>
    <x v="12"/>
    <s v="3CORP17000"/>
    <x v="72"/>
    <s v="1DRIV11000"/>
    <x v="0"/>
    <s v="2DRIV11700"/>
    <x v="45"/>
    <n v="0"/>
    <n v="0"/>
    <n v="307775.01"/>
    <n v="2013521.628084"/>
    <n v="-2013521.628084"/>
    <n v="0"/>
    <n v="0"/>
    <n v="0"/>
    <n v="0"/>
    <n v="0"/>
    <n v="0"/>
    <n v="0"/>
    <n v="0"/>
    <n v="0"/>
    <n v="0"/>
    <n v="0"/>
    <n v="0"/>
    <n v="0"/>
    <n v="-2013521.628084"/>
    <s v="Nedrud"/>
    <s v=" "/>
    <s v="N"/>
    <n v="0"/>
    <n v="0"/>
    <n v="0"/>
    <n v="0"/>
    <n v="0"/>
    <n v="0"/>
  </r>
  <r>
    <s v="R"/>
    <x v="0"/>
    <s v="R.10009"/>
    <s v="CAP-ELECTRIC SYSTEM WORK"/>
    <s v="R.10009.12"/>
    <s v="AMI Project"/>
    <s v="R.10009.12.03"/>
    <s v="DISTRIBUTION AUTOMATION PROGRAM"/>
    <s v="R.10009.12.03.03"/>
    <s v="E-DISTRIBUTION MANAGEMENT SYSTEM"/>
    <x v="0"/>
    <n v="1224"/>
    <s v="Laura C Feinstein"/>
    <s v="CA"/>
    <s v="REL  SETC  //  EXEC"/>
    <x v="2"/>
    <x v="1"/>
    <s v="2CORP15000"/>
    <x v="12"/>
    <s v="3CORP17000"/>
    <x v="72"/>
    <s v="1DRIV11000"/>
    <x v="0"/>
    <s v="2DRIV11700"/>
    <x v="45"/>
    <n v="100000"/>
    <n v="100000"/>
    <n v="100455.81"/>
    <n v="0"/>
    <n v="100000"/>
    <n v="0"/>
    <n v="0"/>
    <n v="0"/>
    <n v="0"/>
    <n v="0"/>
    <n v="0"/>
    <n v="0"/>
    <n v="0"/>
    <n v="0"/>
    <n v="0"/>
    <n v="0"/>
    <n v="0"/>
    <n v="0"/>
    <n v="100000"/>
    <s v="Feinstein"/>
    <s v="Matches Initiation Proposal CAK removed DMS funding request of $13.6M as this should be captured by Brodniack through separate submitted CSA. New initiative."/>
    <s v="N"/>
    <n v="0"/>
    <n v="0"/>
    <n v="0"/>
    <n v="0"/>
    <n v="0"/>
    <n v="0"/>
  </r>
  <r>
    <s v="R"/>
    <x v="0"/>
    <s v="R.10009"/>
    <s v="CAP-ELECTRIC SYSTEM WORK"/>
    <s v="R.10009.12"/>
    <s v="AMI Project"/>
    <s v="R.10009.12.03"/>
    <s v="DISTRIBUTION AUTOMATION PROGRAM"/>
    <s v="R.10009.12.03.04"/>
    <s v="E-NETWORK AND AUTOMATE GRID"/>
    <x v="0"/>
    <n v="4580"/>
    <s v="David J Landers"/>
    <s v="CA"/>
    <s v="REL  SETC  //  PLNG"/>
    <x v="2"/>
    <x v="1"/>
    <s v="2CORP15000"/>
    <x v="12"/>
    <s v="3CORP17000"/>
    <x v="72"/>
    <s v="1DRIV11000"/>
    <x v="0"/>
    <s v="2DRIV11700"/>
    <x v="45"/>
    <n v="1030000"/>
    <n v="1030000"/>
    <n v="1030071.2"/>
    <n v="7746.0300000000007"/>
    <n v="1022253.97"/>
    <n v="2067723.8938053083"/>
    <n v="2067723.8938053083"/>
    <n v="0"/>
    <n v="1828985"/>
    <n v="1828985"/>
    <n v="0"/>
    <n v="1582546"/>
    <n v="1582546"/>
    <n v="0"/>
    <n v="1328405"/>
    <n v="1328405"/>
    <n v="0"/>
    <n v="1078405"/>
    <n v="1022253.97"/>
    <s v="Nedrud"/>
    <s v=" CAK added funding  to match approximate trned"/>
    <s v="N"/>
    <n v="0"/>
    <n v="0"/>
    <n v="0"/>
    <n v="0"/>
    <n v="0"/>
    <n v="0"/>
  </r>
  <r>
    <s v="R"/>
    <x v="0"/>
    <s v="R.10009"/>
    <s v="CAP-ELECTRIC SYSTEM WORK"/>
    <s v="R.10009.12"/>
    <s v="AMI Project"/>
    <s v="R.10009.12.03"/>
    <s v="DISTRIBUTION AUTOMATION PROGRAM"/>
    <s v="R.10009.12.03.05"/>
    <s v="OMRC_E-DISTRIBUTION AUTOMATION-DIST"/>
    <x v="0"/>
    <n v="4580"/>
    <s v="David J Landers"/>
    <s v="OR"/>
    <s v="REL  SETC  //  EXEC"/>
    <x v="2"/>
    <x v="1"/>
    <s v="2CORP15000"/>
    <x v="12"/>
    <s v="3CORP17000"/>
    <x v="72"/>
    <s v="1DRIV11000"/>
    <x v="0"/>
    <s v="2DRIV11700"/>
    <x v="45"/>
    <n v="0"/>
    <n v="100918"/>
    <n v="0"/>
    <n v="0"/>
    <n v="100918"/>
    <n v="0"/>
    <n v="0"/>
    <n v="0"/>
    <n v="0"/>
    <n v="0"/>
    <n v="0"/>
    <n v="0"/>
    <n v="0"/>
    <n v="0"/>
    <n v="0"/>
    <n v="0"/>
    <n v="0"/>
    <n v="0"/>
    <n v="100918"/>
    <n v="0"/>
    <s v=" "/>
    <s v="N"/>
    <n v="0"/>
    <n v="0"/>
    <n v="0"/>
    <n v="0"/>
    <n v="0"/>
    <n v="0"/>
  </r>
  <r>
    <s v="R"/>
    <x v="0"/>
    <s v="R.10009"/>
    <s v="CAP-ELECTRIC SYSTEM WORK"/>
    <s v="R.10009.12"/>
    <s v="AMI Project"/>
    <s v="R.10009.12.03"/>
    <s v="DISTRIBUTION AUTOMATION PROGRAM"/>
    <s v="R.10009.12.03.06"/>
    <s v="OMRC_E-NETWORK AND AUTOMATE GRID"/>
    <x v="0"/>
    <n v="4580"/>
    <s v="David J Landers"/>
    <s v="OR"/>
    <s v="REL  SETC  //  PLNG"/>
    <x v="2"/>
    <x v="1"/>
    <s v="2CORP15000"/>
    <x v="12"/>
    <s v="3CORP17000"/>
    <x v="72"/>
    <s v="1DRIV11000"/>
    <x v="0"/>
    <s v="2DRIV11700"/>
    <x v="45"/>
    <n v="0"/>
    <n v="9875"/>
    <n v="0"/>
    <n v="0"/>
    <n v="9875"/>
    <n v="0"/>
    <n v="0"/>
    <n v="0"/>
    <n v="0"/>
    <n v="0"/>
    <n v="0"/>
    <n v="0"/>
    <n v="0"/>
    <n v="0"/>
    <n v="0"/>
    <n v="0"/>
    <n v="0"/>
    <n v="0"/>
    <n v="9875"/>
    <n v="0"/>
    <s v=" "/>
    <s v="N"/>
    <n v="0"/>
    <n v="0"/>
    <n v="0"/>
    <n v="0"/>
    <n v="0"/>
    <n v="0"/>
  </r>
  <r>
    <s v="R"/>
    <x v="0"/>
    <s v="R.10009"/>
    <s v="CAP-ELECTRIC SYSTEM WORK"/>
    <s v="R.10009.12"/>
    <s v="AMI Project"/>
    <s v="R.10009.12.04"/>
    <s v="TRANSMISSION AUTOMATION PROGRAM"/>
    <s v="R.10009.12.04.01"/>
    <s v="E-TRANS AUTOMATION PLACEHOLDER"/>
    <x v="0"/>
    <n v="4022"/>
    <s v="Roque Bamba"/>
    <s v="CA"/>
    <s v="REL  SETC  //  PLNG"/>
    <x v="2"/>
    <x v="1"/>
    <s v="2CORP15000"/>
    <x v="12"/>
    <s v="3CORP17000"/>
    <x v="72"/>
    <s v="1DRIV11000"/>
    <x v="0"/>
    <s v="2DRIV11700"/>
    <x v="45"/>
    <n v="1000000"/>
    <n v="1000000"/>
    <n v="1005585.29"/>
    <n v="1147869.2431491001"/>
    <n v="-147869.2431491001"/>
    <n v="0"/>
    <n v="1000000"/>
    <n v="-1000000"/>
    <n v="0"/>
    <n v="0"/>
    <n v="0"/>
    <n v="0"/>
    <n v="0"/>
    <n v="0"/>
    <n v="0"/>
    <n v="0"/>
    <n v="0"/>
    <n v="0"/>
    <n v="-1147869.2431491001"/>
    <s v="Nedrud"/>
    <s v="Feinstein checked &amp; Input 2018 "/>
    <s v="N"/>
    <n v="0"/>
    <n v="0"/>
    <n v="0"/>
    <n v="0"/>
    <n v="0"/>
    <n v="0"/>
  </r>
  <r>
    <s v="R"/>
    <x v="0"/>
    <s v="R.10009"/>
    <s v="CAP-ELECTRIC SYSTEM WORK"/>
    <s v="R.10009.12"/>
    <s v="AMI Project"/>
    <s v="R.10009.12.04"/>
    <s v="TRANSMISSION AUTOMATION PROGRAM"/>
    <s v="R.10009.12.04.02"/>
    <s v="OMRC_E-TRANS AUTOMATION PLACEHOLDER"/>
    <x v="0"/>
    <n v="4022"/>
    <s v="Roque Bamba"/>
    <s v="OR"/>
    <s v="REL  SETC  //  PLNG"/>
    <x v="2"/>
    <x v="1"/>
    <s v="2CORP15000"/>
    <x v="12"/>
    <s v="3CORP17000"/>
    <x v="72"/>
    <s v="1DRIV11000"/>
    <x v="0"/>
    <s v="2DRIV11700"/>
    <x v="45"/>
    <n v="0"/>
    <n v="15291"/>
    <n v="0"/>
    <n v="0"/>
    <n v="15291"/>
    <n v="0"/>
    <n v="0"/>
    <n v="0"/>
    <n v="0"/>
    <n v="0"/>
    <n v="0"/>
    <n v="0"/>
    <n v="0"/>
    <n v="0"/>
    <n v="0"/>
    <n v="0"/>
    <n v="0"/>
    <n v="0"/>
    <n v="15291"/>
    <n v="0"/>
    <s v=" "/>
    <s v="N"/>
    <n v="0"/>
    <n v="0"/>
    <n v="0"/>
    <n v="0"/>
    <n v="0"/>
    <n v="0"/>
  </r>
  <r>
    <s v="R"/>
    <x v="0"/>
    <s v="R.10009"/>
    <s v="CAP-ELECTRIC SYSTEM WORK"/>
    <s v="R.10009.13"/>
    <s v="STREET LIGHT PROGRAM"/>
    <s v="R.10009.13.01"/>
    <s v="STREET LIGHT PROGRAM"/>
    <s v="R.10009.13.01.01"/>
    <s v="E-STREET LIGHT REPLACEMENT"/>
    <x v="0"/>
    <n v="4250"/>
    <s v="Beth I Rogers"/>
    <s v="CA"/>
    <s v="REL  SETC  //  OPER"/>
    <x v="0"/>
    <x v="0"/>
    <s v="2CORP90000"/>
    <x v="0"/>
    <s v="3CORP90500"/>
    <x v="66"/>
    <s v="1DRIV16000"/>
    <x v="7"/>
    <s v="2DRIV16100"/>
    <x v="42"/>
    <n v="0"/>
    <n v="1415813"/>
    <n v="1749580.27"/>
    <n v="1724361.9455765001"/>
    <n v="-308548.94557650015"/>
    <n v="0"/>
    <n v="0"/>
    <n v="0"/>
    <n v="0"/>
    <n v="0"/>
    <n v="0"/>
    <n v="0"/>
    <n v="0"/>
    <n v="0"/>
    <n v="0"/>
    <n v="0"/>
    <n v="0"/>
    <n v="0"/>
    <n v="-308548.94557650015"/>
    <s v="Tada"/>
    <s v=" "/>
    <s v="N"/>
    <n v="0"/>
    <n v="0"/>
    <n v="0"/>
    <n v="0"/>
    <n v="0"/>
    <n v="0"/>
  </r>
  <r>
    <s v="R"/>
    <x v="0"/>
    <s v="R.10009"/>
    <s v="CAP-ELECTRIC SYSTEM WORK"/>
    <s v="R.10009.14"/>
    <s v="SUBSTATION REPLACEMENT PROGRAM"/>
    <s v="R.10009.14.01"/>
    <s v="BATTERY PROGRAM"/>
    <s v="R.10009.14.01.01"/>
    <s v="E-SUBSTATION REPLACEMENT-BATTERY-DIST"/>
    <x v="0"/>
    <n v="4022"/>
    <s v="Roque Bamba"/>
    <s v="CA"/>
    <s v="REL  SETC  //  OPER"/>
    <x v="0"/>
    <x v="0"/>
    <s v="2CORP90000"/>
    <x v="0"/>
    <s v="3CORP93000"/>
    <x v="0"/>
    <s v="1DRIV11000"/>
    <x v="0"/>
    <s v="2DRIV11100"/>
    <x v="43"/>
    <n v="0"/>
    <n v="0"/>
    <n v="77760.14"/>
    <n v="263757.95079999999"/>
    <n v="-263757.95079999999"/>
    <n v="0"/>
    <n v="170325"/>
    <n v="-170325"/>
    <n v="0"/>
    <n v="175468"/>
    <n v="-175468"/>
    <n v="0"/>
    <n v="175468"/>
    <n v="-175468"/>
    <n v="0"/>
    <n v="180732"/>
    <n v="-180732"/>
    <n v="186154"/>
    <n v="-965750.95079999999"/>
    <s v="Nedrud"/>
    <s v="Split out previous substation reliability WBS to post FTIP respective WBS buckets can we hold substation flat for total? - No, these budgets are based on engr analysis of specific projects grouped together to maximize project efficiency.  CAK a constant increase over the last 5 year plan isnt defensible without more detail"/>
    <s v="N"/>
    <n v="0"/>
    <n v="0"/>
    <n v="0"/>
    <n v="0"/>
    <n v="0"/>
    <n v="0"/>
  </r>
  <r>
    <s v="R"/>
    <x v="0"/>
    <s v="R.10009"/>
    <s v="CAP-ELECTRIC SYSTEM WORK"/>
    <s v="R.10009.14"/>
    <s v="SUBSTATION REPLACEMENT PROGRAM"/>
    <s v="R.10009.14.01"/>
    <s v="BATTERY PROGRAM"/>
    <s v="R.10009.14.01.02"/>
    <s v="E-SUBSTATION REPLACEMENT-BATTERY-TRANS"/>
    <x v="0"/>
    <n v="4022"/>
    <s v="Roque Bamba"/>
    <s v="CA"/>
    <s v="REL  SETC  //  OPER"/>
    <x v="0"/>
    <x v="0"/>
    <s v="2CORP90000"/>
    <x v="0"/>
    <s v="3CORP93000"/>
    <x v="0"/>
    <s v="1DRIV11000"/>
    <x v="0"/>
    <s v="2DRIV11100"/>
    <x v="43"/>
    <n v="0"/>
    <n v="0"/>
    <n v="210042.46"/>
    <n v="0"/>
    <n v="0"/>
    <n v="0"/>
    <n v="0"/>
    <n v="0"/>
    <n v="0"/>
    <n v="0"/>
    <n v="0"/>
    <n v="0"/>
    <n v="0"/>
    <n v="0"/>
    <n v="0"/>
    <n v="0"/>
    <n v="0"/>
    <n v="0"/>
    <n v="0"/>
    <s v="Nedrud"/>
    <s v=" "/>
    <s v="N"/>
    <n v="0"/>
    <n v="0"/>
    <n v="0"/>
    <n v="0"/>
    <n v="0"/>
    <n v="0"/>
  </r>
  <r>
    <s v="R"/>
    <x v="0"/>
    <s v="R.10009"/>
    <s v="CAP-ELECTRIC SYSTEM WORK"/>
    <s v="R.10009.14"/>
    <s v="SUBSTATION REPLACEMENT PROGRAM"/>
    <s v="R.10009.14.02"/>
    <s v="Distribution SCADA Program"/>
    <s v="R.10009.14.02.01"/>
    <s v="E-Subs Replacement-Oil Filled Brkrs-Dist"/>
    <x v="0"/>
    <n v="4022"/>
    <s v="Roque Bamba"/>
    <s v="CA"/>
    <s v="REL  SETC  //  OPER"/>
    <x v="0"/>
    <x v="0"/>
    <s v="2CORP90000"/>
    <x v="0"/>
    <s v="3CORP93000"/>
    <x v="0"/>
    <s v="1DRIV11000"/>
    <x v="0"/>
    <s v="2DRIV11100"/>
    <x v="43"/>
    <n v="0"/>
    <n v="0"/>
    <n v="2380840.9"/>
    <n v="982217.50939999986"/>
    <n v="-982217.50939999986"/>
    <n v="0"/>
    <n v="0"/>
    <n v="0"/>
    <n v="0"/>
    <n v="0"/>
    <n v="0"/>
    <n v="0"/>
    <n v="0"/>
    <n v="0"/>
    <n v="0"/>
    <n v="0"/>
    <n v="0"/>
    <n v="0"/>
    <n v="-982217.50939999986"/>
    <s v="Nedrud"/>
    <s v=" "/>
    <s v="N"/>
    <n v="0"/>
    <n v="0"/>
    <n v="0"/>
    <n v="0"/>
    <n v="0"/>
    <n v="0"/>
  </r>
  <r>
    <s v="R"/>
    <x v="0"/>
    <s v="R.10009"/>
    <s v="CAP-ELECTRIC SYSTEM WORK"/>
    <s v="R.10009.14"/>
    <s v="SUBSTATION REPLACEMENT PROGRAM"/>
    <s v="R.10009.14.02"/>
    <s v="Distribution SCADA Program"/>
    <s v="R.10009.14.02.02"/>
    <s v="OMRC_E-Subs Rplcmnt-Oil Filld Brkrs-Dist"/>
    <x v="0"/>
    <n v="4022"/>
    <s v="Roque Bamba"/>
    <s v="OR"/>
    <s v="REL  SETC  //  OPER"/>
    <x v="0"/>
    <x v="0"/>
    <s v="2CORP90000"/>
    <x v="0"/>
    <s v="3CORP93000"/>
    <x v="0"/>
    <s v="1DRIV11000"/>
    <x v="0"/>
    <s v="2DRIV11100"/>
    <x v="43"/>
    <n v="0"/>
    <n v="0"/>
    <n v="0"/>
    <n v="0"/>
    <n v="0"/>
    <n v="0"/>
    <n v="0"/>
    <n v="0"/>
    <n v="0"/>
    <n v="0"/>
    <n v="0"/>
    <n v="0"/>
    <n v="0"/>
    <n v="0"/>
    <n v="0"/>
    <n v="0"/>
    <n v="0"/>
    <n v="0"/>
    <n v="0"/>
    <n v="0"/>
    <s v=" "/>
    <s v="N"/>
    <n v="0"/>
    <n v="0"/>
    <n v="0"/>
    <n v="0"/>
    <n v="0"/>
    <n v="0"/>
  </r>
  <r>
    <s v="R"/>
    <x v="0"/>
    <s v="R.10009"/>
    <s v="CAP-ELECTRIC SYSTEM WORK"/>
    <s v="R.10009.14"/>
    <s v="SUBSTATION REPLACEMENT PROGRAM"/>
    <s v="R.10009.14.03"/>
    <s v="RELAY PROGRAM"/>
    <s v="R.10009.14.03.01"/>
    <s v="E-SUBS REPL-ELECTRON MECH RELAYS-DIST"/>
    <x v="0"/>
    <n v="4022"/>
    <s v="Roque Bamba"/>
    <s v="CA"/>
    <s v="REL  SETC  //  OPER"/>
    <x v="0"/>
    <x v="0"/>
    <s v="2CORP90000"/>
    <x v="0"/>
    <s v="3CORP93000"/>
    <x v="0"/>
    <s v="1DRIV11000"/>
    <x v="0"/>
    <s v="2DRIV11100"/>
    <x v="43"/>
    <n v="0"/>
    <n v="0"/>
    <n v="1113230"/>
    <n v="1414947.7559410001"/>
    <n v="-1414947.7559410001"/>
    <n v="0"/>
    <n v="1152750"/>
    <n v="-1152750"/>
    <n v="0"/>
    <n v="1414724"/>
    <n v="-1414724"/>
    <n v="0"/>
    <n v="1377764"/>
    <n v="-1377764"/>
    <n v="0"/>
    <n v="1419096.92"/>
    <n v="-1419096.92"/>
    <n v="1461669.8276"/>
    <n v="-6779282.6759409998"/>
    <s v="Nedrud"/>
    <s v="Split out previous substation reliability WBS to post FTIP respective WBS buckets "/>
    <s v="N"/>
    <n v="0"/>
    <n v="0"/>
    <n v="0"/>
    <n v="0"/>
    <n v="0"/>
    <n v="0"/>
  </r>
  <r>
    <s v="R"/>
    <x v="0"/>
    <s v="R.10009"/>
    <s v="CAP-ELECTRIC SYSTEM WORK"/>
    <s v="R.10009.14"/>
    <s v="SUBSTATION REPLACEMENT PROGRAM"/>
    <s v="R.10009.14.03"/>
    <s v="RELAY PROGRAM"/>
    <s v="R.10009.14.03.02"/>
    <s v="E-Subs Replacement-SEL Relay"/>
    <x v="0"/>
    <n v="4022"/>
    <s v="Roque Bamba"/>
    <s v="CA"/>
    <s v="REL  SETC  //  INIT"/>
    <x v="0"/>
    <x v="0"/>
    <s v="2CORP90000"/>
    <x v="0"/>
    <s v="3CORP94500"/>
    <x v="74"/>
    <s v="1DRIV11000"/>
    <x v="0"/>
    <s v="2DRIV11100"/>
    <x v="43"/>
    <n v="0"/>
    <n v="0"/>
    <n v="0"/>
    <n v="0"/>
    <n v="0"/>
    <n v="0"/>
    <n v="0"/>
    <n v="0"/>
    <n v="0"/>
    <n v="0"/>
    <n v="0"/>
    <n v="0"/>
    <n v="0"/>
    <n v="0"/>
    <n v="0"/>
    <n v="0"/>
    <n v="0"/>
    <n v="0"/>
    <n v="0"/>
    <s v="Walls"/>
    <s v="budget responsibility should be under Bamba "/>
    <s v="N"/>
    <n v="0"/>
    <n v="0"/>
    <n v="0"/>
    <n v="0"/>
    <n v="0"/>
    <n v="0"/>
  </r>
  <r>
    <s v="R"/>
    <x v="0"/>
    <s v="R.10009"/>
    <s v="CAP-ELECTRIC SYSTEM WORK"/>
    <s v="R.10009.14"/>
    <s v="SUBSTATION REPLACEMENT PROGRAM"/>
    <s v="R.10009.14.04"/>
    <s v="SPILL CONTAINMENT PROGRAM"/>
    <s v="R.10009.14.04.01"/>
    <s v="E-SUBSTATION REPLACEMENT-SPCC-DIST"/>
    <x v="0"/>
    <n v="4022"/>
    <s v="Roque Bamba"/>
    <s v="CA"/>
    <s v="REL  SETC  //  OPER"/>
    <x v="0"/>
    <x v="0"/>
    <s v="2CORP90000"/>
    <x v="0"/>
    <s v="3CORP93000"/>
    <x v="0"/>
    <s v="1DRIV11000"/>
    <x v="0"/>
    <s v="2DRIV11200"/>
    <x v="36"/>
    <n v="0"/>
    <n v="0"/>
    <n v="500790.03"/>
    <n v="418059.77944899991"/>
    <n v="-418059.77944899991"/>
    <n v="0"/>
    <n v="318733"/>
    <n v="-318733"/>
    <n v="0"/>
    <n v="328356"/>
    <n v="-328356"/>
    <n v="0"/>
    <n v="338207"/>
    <n v="-338207"/>
    <n v="0"/>
    <n v="348353"/>
    <n v="-348353"/>
    <n v="358803"/>
    <n v="-1751708.779449"/>
    <s v="Nedrud"/>
    <s v="Split out previous substation reliability WBS to post FTIP respective WBS buckets "/>
    <s v="N"/>
    <n v="0"/>
    <n v="0"/>
    <n v="0"/>
    <n v="0"/>
    <n v="0"/>
    <n v="0"/>
  </r>
  <r>
    <s v="R"/>
    <x v="0"/>
    <s v="R.10009"/>
    <s v="CAP-ELECTRIC SYSTEM WORK"/>
    <s v="R.10009.14"/>
    <s v="SUBSTATION REPLACEMENT PROGRAM"/>
    <s v="R.10009.14.05"/>
    <s v="SUBSTATION REPLACEMENT PROGRAM"/>
    <s v="R.10009.14.05.01"/>
    <s v="E-DIGITAL FAULT RECORDERS REPLACEMENT"/>
    <x v="0"/>
    <n v="4022"/>
    <s v="Roque Bamba"/>
    <s v="CA"/>
    <s v="REL  SETC  //  PLNG"/>
    <x v="0"/>
    <x v="0"/>
    <s v="2CORP90000"/>
    <x v="0"/>
    <s v="3CORP94500"/>
    <x v="74"/>
    <s v="1DRIV11000"/>
    <x v="0"/>
    <s v="2DRIV11100"/>
    <x v="43"/>
    <n v="0"/>
    <n v="0"/>
    <n v="0"/>
    <n v="0"/>
    <n v="0"/>
    <n v="0"/>
    <n v="0"/>
    <n v="0"/>
    <n v="0"/>
    <n v="0"/>
    <n v="0"/>
    <n v="0"/>
    <n v="0"/>
    <n v="0"/>
    <n v="0"/>
    <n v="0"/>
    <n v="0"/>
    <n v="0"/>
    <n v="0"/>
    <s v="Walls"/>
    <s v="budget responsibility should be under Bamba "/>
    <s v="N"/>
    <n v="0"/>
    <n v="0"/>
    <n v="0"/>
    <n v="0"/>
    <n v="0"/>
    <n v="0"/>
  </r>
  <r>
    <s v="R"/>
    <x v="0"/>
    <s v="R.10009"/>
    <s v="CAP-ELECTRIC SYSTEM WORK"/>
    <s v="R.10009.14"/>
    <s v="SUBSTATION REPLACEMENT PROGRAM"/>
    <s v="R.10009.14.05"/>
    <s v="SUBSTATION REPLACEMENT PROGRAM"/>
    <s v="R.10009.14.05.02"/>
    <s v="E-EMERGENT SUBSTATION REPLACEMENT-DIST"/>
    <x v="0"/>
    <n v="4050"/>
    <s v="Randal L Walls"/>
    <s v="CA"/>
    <s v="REL  SETC  //  OPER"/>
    <x v="0"/>
    <x v="0"/>
    <s v="2CORP90000"/>
    <x v="0"/>
    <s v="3CORP94500"/>
    <x v="74"/>
    <s v="1DRIV11000"/>
    <x v="0"/>
    <s v="2DRIV11100"/>
    <x v="43"/>
    <n v="7704759.1175000006"/>
    <n v="4891272"/>
    <n v="5265636.08"/>
    <n v="4103971.3175823009"/>
    <n v="787300.68241769914"/>
    <n v="7865672.6707504457"/>
    <n v="7865672.6707504457"/>
    <n v="0"/>
    <n v="8102406.5084138084"/>
    <n v="8102406.5084138084"/>
    <n v="0"/>
    <n v="8346776.9214856662"/>
    <n v="8346776.9214856662"/>
    <n v="0"/>
    <n v="8598783.9099660199"/>
    <n v="8598783.9099660199"/>
    <n v="0"/>
    <n v="8856747.4272650015"/>
    <n v="787300.68241769914"/>
    <s v="Walls"/>
    <s v=" "/>
    <s v="N"/>
    <n v="0"/>
    <n v="0"/>
    <n v="0"/>
    <n v="0"/>
    <n v="0"/>
    <n v="0"/>
  </r>
  <r>
    <s v="R"/>
    <x v="0"/>
    <s v="R.10009"/>
    <s v="CAP-ELECTRIC SYSTEM WORK"/>
    <s v="R.10009.14"/>
    <s v="SUBSTATION REPLACEMENT PROGRAM"/>
    <s v="R.10009.14.05"/>
    <s v="SUBSTATION REPLACEMENT PROGRAM"/>
    <s v="R.10009.14.05.03"/>
    <s v="E-EMERGENT SUBSTATION REPLACEMENT-TRANS"/>
    <x v="0"/>
    <n v="4050"/>
    <s v="Randal L Walls"/>
    <s v="CA"/>
    <s v="REL  SETC  //  OPER"/>
    <x v="0"/>
    <x v="0"/>
    <s v="2CORP90000"/>
    <x v="0"/>
    <s v="3CORP94500"/>
    <x v="74"/>
    <s v="1DRIV11000"/>
    <x v="0"/>
    <s v="2DRIV11100"/>
    <x v="43"/>
    <n v="0"/>
    <n v="2813488"/>
    <n v="2925834.04"/>
    <n v="2004867.3188034999"/>
    <n v="808620.68119650008"/>
    <n v="0"/>
    <n v="2897892.64"/>
    <n v="-2897892.64"/>
    <n v="0"/>
    <n v="2984829.4192000004"/>
    <n v="-2984829.4192000004"/>
    <n v="0"/>
    <n v="3074374.3017760003"/>
    <n v="-3074374.3017760003"/>
    <n v="0"/>
    <n v="3166605.5308292806"/>
    <n v="-3166605.5308292806"/>
    <n v="3261603.6967541589"/>
    <n v="-11315081.210608782"/>
    <s v="Walls"/>
    <s v="There was no budget for 2018 through 2022. I copied the 2017 budget and added 3% each year for years 2018 through 2022. changes are highlighted. "/>
    <s v="N"/>
    <n v="0"/>
    <n v="0"/>
    <n v="0"/>
    <n v="0"/>
    <n v="0"/>
    <n v="0"/>
  </r>
  <r>
    <s v="R"/>
    <x v="0"/>
    <s v="R.10009"/>
    <s v="CAP-ELECTRIC SYSTEM WORK"/>
    <s v="R.10009.14"/>
    <s v="SUBSTATION REPLACEMENT PROGRAM"/>
    <s v="R.10009.14.05"/>
    <s v="SUBSTATION REPLACEMENT PROGRAM"/>
    <s v="R.10009.14.05.04"/>
    <s v="E-SUBS REPLACEMENT-ARRESTERS"/>
    <x v="0"/>
    <n v="4022"/>
    <s v="Roque Bamba"/>
    <s v="CA"/>
    <s v="REL  SETC  //  OPER"/>
    <x v="0"/>
    <x v="0"/>
    <s v="2CORP90000"/>
    <x v="0"/>
    <s v="3CORP93000"/>
    <x v="0"/>
    <s v="1DRIV11000"/>
    <x v="0"/>
    <s v="2DRIV11100"/>
    <x v="43"/>
    <n v="0"/>
    <n v="0"/>
    <n v="40784.370000000003"/>
    <n v="-1253.3299999999956"/>
    <n v="1253.3299999999956"/>
    <n v="0"/>
    <n v="0"/>
    <n v="0"/>
    <n v="0"/>
    <n v="0"/>
    <n v="0"/>
    <n v="0"/>
    <n v="0"/>
    <n v="0"/>
    <n v="0"/>
    <n v="0"/>
    <n v="0"/>
    <n v="0"/>
    <n v="1253.3299999999956"/>
    <s v="Nedrud"/>
    <s v=" "/>
    <s v="N"/>
    <n v="0"/>
    <n v="0"/>
    <n v="0"/>
    <n v="0"/>
    <n v="0"/>
    <n v="0"/>
  </r>
  <r>
    <s v="R"/>
    <x v="0"/>
    <s v="R.10009"/>
    <s v="CAP-ELECTRIC SYSTEM WORK"/>
    <s v="R.10009.14"/>
    <s v="SUBSTATION REPLACEMENT PROGRAM"/>
    <s v="R.10009.14.05"/>
    <s v="SUBSTATION REPLACEMENT PROGRAM"/>
    <s v="R.10009.14.05.05"/>
    <s v="E-SUBS REPLACEMENT-CIRCUIT SWITCHER-DIST"/>
    <x v="0"/>
    <n v="4022"/>
    <s v="Roque Bamba"/>
    <s v="CA"/>
    <s v="REL  SETC  //  OPER"/>
    <x v="0"/>
    <x v="0"/>
    <s v="2CORP90000"/>
    <x v="0"/>
    <s v="3CORP93000"/>
    <x v="0"/>
    <s v="1DRIV11000"/>
    <x v="0"/>
    <s v="2DRIV11100"/>
    <x v="43"/>
    <n v="0"/>
    <n v="0"/>
    <n v="404286.05"/>
    <n v="517661.68392000004"/>
    <n v="-517661.68392000004"/>
    <n v="0"/>
    <n v="229488"/>
    <n v="-229488"/>
    <n v="0"/>
    <n v="236416"/>
    <n v="-236416"/>
    <n v="0"/>
    <n v="243508"/>
    <n v="-243508"/>
    <n v="0"/>
    <n v="250814"/>
    <n v="-250814"/>
    <n v="258338"/>
    <n v="-1477887.68392"/>
    <s v="Nedrud"/>
    <s v="Split out previous substation reliability WBS to post FTIP respective WBS buckets "/>
    <s v="N"/>
    <n v="0"/>
    <n v="0"/>
    <n v="0"/>
    <n v="0"/>
    <n v="0"/>
    <n v="0"/>
  </r>
  <r>
    <s v="R"/>
    <x v="0"/>
    <s v="R.10009"/>
    <s v="CAP-ELECTRIC SYSTEM WORK"/>
    <s v="R.10009.14"/>
    <s v="SUBSTATION REPLACEMENT PROGRAM"/>
    <s v="R.10009.14.05"/>
    <s v="SUBSTATION REPLACEMENT PROGRAM"/>
    <s v="R.10009.14.05.06"/>
    <s v="E-SUBS REPLACEMENT-DIST"/>
    <x v="0"/>
    <n v="4022"/>
    <s v="Roque Bamba"/>
    <s v="CA"/>
    <s v="REL  SETC  //  OPER"/>
    <x v="0"/>
    <x v="0"/>
    <s v="2CORP90000"/>
    <x v="0"/>
    <s v="3CORP93000"/>
    <x v="0"/>
    <s v="1DRIV11000"/>
    <x v="0"/>
    <s v="2DRIV11500"/>
    <x v="34"/>
    <n v="6865023.7679840568"/>
    <n v="6865024"/>
    <n v="749334.19"/>
    <n v="512429.81098150008"/>
    <n v="6352594.1890185"/>
    <n v="6241222.2108673165"/>
    <n v="538327"/>
    <n v="5702895.2108673165"/>
    <n v="6656344.8018148812"/>
    <n v="554580"/>
    <n v="6101764.8018148812"/>
    <n v="6777473.2583144838"/>
    <n v="571217"/>
    <n v="6206256.2583144838"/>
    <n v="5562737.5630796943"/>
    <n v="588354"/>
    <n v="4974383.5630796943"/>
    <n v="606005"/>
    <n v="29337894.023094874"/>
    <s v="Nedrud"/>
    <s v="Split out previous substation reliability WBS to post FTIP respective WBS buckets "/>
    <s v="N"/>
    <n v="0"/>
    <n v="0"/>
    <n v="0"/>
    <n v="0"/>
    <n v="0"/>
    <n v="0"/>
  </r>
  <r>
    <s v="R"/>
    <x v="0"/>
    <s v="R.10009"/>
    <s v="CAP-ELECTRIC SYSTEM WORK"/>
    <s v="R.10009.14"/>
    <s v="SUBSTATION REPLACEMENT PROGRAM"/>
    <s v="R.10009.14.05"/>
    <s v="SUBSTATION REPLACEMENT PROGRAM"/>
    <s v="R.10009.14.05.07"/>
    <s v="E-SUBS REPLACEMENT-FUSES-DIST"/>
    <x v="0"/>
    <n v="4022"/>
    <s v="Roque Bamba"/>
    <s v="CA"/>
    <s v="REL  SETC  //  OPER"/>
    <x v="0"/>
    <x v="0"/>
    <s v="2CORP90000"/>
    <x v="0"/>
    <s v="3CORP93000"/>
    <x v="0"/>
    <s v="1DRIV11000"/>
    <x v="0"/>
    <s v="2DRIV11200"/>
    <x v="36"/>
    <n v="0"/>
    <n v="0"/>
    <n v="1515269.11"/>
    <n v="1576514.0393585002"/>
    <n v="-1576514.0393585002"/>
    <n v="0"/>
    <n v="964273"/>
    <n v="-964273"/>
    <n v="0"/>
    <n v="993386"/>
    <n v="-993386"/>
    <n v="0"/>
    <n v="1023188"/>
    <n v="-1023188"/>
    <n v="0"/>
    <n v="1053883"/>
    <n v="-1053883"/>
    <n v="1085500"/>
    <n v="-5611244.0393585004"/>
    <s v="Nedrud"/>
    <s v="Split out previous substation reliability WBS to post FTIP respective WBS buckets "/>
    <s v="N"/>
    <n v="0"/>
    <n v="0"/>
    <n v="0"/>
    <n v="0"/>
    <n v="0"/>
    <n v="0"/>
  </r>
  <r>
    <s v="R"/>
    <x v="0"/>
    <s v="R.10009"/>
    <s v="CAP-ELECTRIC SYSTEM WORK"/>
    <s v="R.10009.14"/>
    <s v="SUBSTATION REPLACEMENT PROGRAM"/>
    <s v="R.10009.14.05"/>
    <s v="SUBSTATION REPLACEMENT PROGRAM"/>
    <s v="R.10009.14.05.09"/>
    <s v="E-Subs Replcmnt-Trans Substations"/>
    <x v="0"/>
    <n v="4022"/>
    <s v="Roque Bamba"/>
    <s v="CA"/>
    <s v="REL  SETC  //  OPER"/>
    <x v="0"/>
    <x v="0"/>
    <s v="2CORP90000"/>
    <x v="0"/>
    <s v="3CORP93000"/>
    <x v="0"/>
    <s v="1DRIV11000"/>
    <x v="0"/>
    <s v="2DRIV11100"/>
    <x v="43"/>
    <n v="0"/>
    <n v="0"/>
    <n v="-1740.06"/>
    <n v="-1740.06"/>
    <n v="1740.06"/>
    <n v="0"/>
    <n v="0"/>
    <n v="0"/>
    <n v="0"/>
    <n v="0"/>
    <n v="0"/>
    <n v="0"/>
    <n v="0"/>
    <n v="0"/>
    <n v="0"/>
    <n v="0"/>
    <n v="0"/>
    <n v="0"/>
    <n v="1740.06"/>
    <s v="Nedrud"/>
    <s v=" "/>
    <s v="N"/>
    <n v="0"/>
    <n v="0"/>
    <n v="0"/>
    <n v="0"/>
    <n v="0"/>
    <n v="0"/>
  </r>
  <r>
    <s v="R"/>
    <x v="0"/>
    <s v="R.10009"/>
    <s v="CAP-ELECTRIC SYSTEM WORK"/>
    <s v="R.10009.14"/>
    <s v="SUBSTATION REPLACEMENT PROGRAM"/>
    <s v="R.10009.14.05"/>
    <s v="SUBSTATION REPLACEMENT PROGRAM"/>
    <s v="R.10009.14.05.10"/>
    <s v="E-SUBS REPLACEMENT-TRANSFER TRIP-DIST"/>
    <x v="0"/>
    <n v="4022"/>
    <s v="Roque Bamba"/>
    <s v="CA"/>
    <s v="REL  SETC  //  OPER"/>
    <x v="0"/>
    <x v="0"/>
    <s v="2CORP90000"/>
    <x v="0"/>
    <s v="3CORP93000"/>
    <x v="0"/>
    <s v="1DRIV11000"/>
    <x v="0"/>
    <s v="2DRIV11100"/>
    <x v="43"/>
    <n v="0"/>
    <n v="0"/>
    <n v="0"/>
    <n v="0"/>
    <n v="0"/>
    <n v="0"/>
    <n v="199739"/>
    <n v="-199739"/>
    <n v="0"/>
    <n v="477359"/>
    <n v="-477359"/>
    <n v="0"/>
    <n v="491680"/>
    <n v="-491680"/>
    <n v="0"/>
    <n v="506430"/>
    <n v="-506430"/>
    <n v="521623"/>
    <n v="-1675208"/>
    <s v="Nedrud"/>
    <s v="Split out previous substation reliability WBS to post FTIP respective WBS buckets "/>
    <s v="N"/>
    <n v="0"/>
    <n v="0"/>
    <n v="0"/>
    <n v="0"/>
    <n v="0"/>
    <n v="0"/>
  </r>
  <r>
    <s v="R"/>
    <x v="0"/>
    <s v="R.10009"/>
    <s v="CAP-ELECTRIC SYSTEM WORK"/>
    <s v="R.10009.14"/>
    <s v="SUBSTATION REPLACEMENT PROGRAM"/>
    <s v="R.10009.14.05"/>
    <s v="SUBSTATION REPLACEMENT PROGRAM"/>
    <s v="R.10009.14.05.11"/>
    <s v="E-SUBS REPLACEMENT-VEGETATION MANAGEMENT"/>
    <x v="0"/>
    <n v="4250"/>
    <s v="Beth I Rogers"/>
    <s v="CA"/>
    <s v="REL  SETC  //  OPER"/>
    <x v="0"/>
    <x v="0"/>
    <s v="2CORP90000"/>
    <x v="0"/>
    <s v="3CORP93000"/>
    <x v="0"/>
    <s v="1DRIV11000"/>
    <x v="0"/>
    <s v="2DRIV11200"/>
    <x v="36"/>
    <n v="155987.83518050643"/>
    <n v="155988"/>
    <n v="102577.49"/>
    <n v="104148.95"/>
    <n v="51839.05"/>
    <n v="159245.63421613473"/>
    <n v="159245.63421613473"/>
    <n v="0"/>
    <n v="164038.46398380477"/>
    <n v="164038.46398380477"/>
    <n v="0"/>
    <n v="168985.90116333516"/>
    <n v="168985.90116333516"/>
    <n v="0"/>
    <n v="174087.94575472589"/>
    <n v="174087.94575472589"/>
    <n v="0"/>
    <n v="179310.58412736768"/>
    <n v="51839.05"/>
    <s v="Nedrud"/>
    <s v=" "/>
    <s v="N"/>
    <n v="0"/>
    <n v="0"/>
    <n v="0"/>
    <n v="0"/>
    <n v="0"/>
    <n v="0"/>
  </r>
  <r>
    <s v="R"/>
    <x v="0"/>
    <s v="R.10009"/>
    <s v="CAP-ELECTRIC SYSTEM WORK"/>
    <s v="R.10009.14"/>
    <s v="SUBSTATION REPLACEMENT PROGRAM"/>
    <s v="R.10009.14.05"/>
    <s v="SUBSTATION REPLACEMENT PROGRAM"/>
    <s v="R.10009.14.05.12"/>
    <s v="OMRC_E-EMERGENT SUBS REPLACEMENT-DIST"/>
    <x v="0"/>
    <n v="4050"/>
    <s v="Randal L Walls"/>
    <s v="OR"/>
    <s v="REL  SETC  //  OPER"/>
    <x v="0"/>
    <x v="0"/>
    <s v="2CORP90000"/>
    <x v="0"/>
    <s v="3CORP94500"/>
    <x v="74"/>
    <s v="1DRIV11000"/>
    <x v="0"/>
    <s v="2DRIV11100"/>
    <x v="43"/>
    <n v="0"/>
    <n v="109005"/>
    <n v="0"/>
    <n v="0"/>
    <n v="109005"/>
    <n v="0"/>
    <n v="0"/>
    <n v="0"/>
    <n v="0"/>
    <n v="0"/>
    <n v="0"/>
    <n v="0"/>
    <n v="0"/>
    <n v="0"/>
    <n v="0"/>
    <n v="0"/>
    <n v="0"/>
    <n v="0"/>
    <n v="109005"/>
    <n v="0"/>
    <s v=" "/>
    <s v="N"/>
    <n v="0"/>
    <n v="0"/>
    <n v="0"/>
    <n v="0"/>
    <n v="0"/>
    <n v="0"/>
  </r>
  <r>
    <s v="R"/>
    <x v="0"/>
    <s v="R.10009"/>
    <s v="CAP-ELECTRIC SYSTEM WORK"/>
    <s v="R.10009.14"/>
    <s v="SUBSTATION REPLACEMENT PROGRAM"/>
    <s v="R.10009.14.05"/>
    <s v="SUBSTATION REPLACEMENT PROGRAM"/>
    <s v="R.10009.14.05.13"/>
    <s v="OMRC_E-SUBS REPLACEMENT-DIST"/>
    <x v="0"/>
    <n v="4022"/>
    <s v="Roque Bamba"/>
    <s v="OR"/>
    <s v="REL  SETC  //  OPER"/>
    <x v="0"/>
    <x v="0"/>
    <s v="2CORP90000"/>
    <x v="0"/>
    <s v="3CORP93000"/>
    <x v="0"/>
    <s v="1DRIV11000"/>
    <x v="0"/>
    <s v="2DRIV11500"/>
    <x v="34"/>
    <n v="0"/>
    <n v="0"/>
    <n v="0"/>
    <n v="0"/>
    <n v="0"/>
    <n v="0"/>
    <n v="0"/>
    <n v="0"/>
    <n v="0"/>
    <n v="0"/>
    <n v="0"/>
    <n v="0"/>
    <n v="0"/>
    <n v="0"/>
    <n v="0"/>
    <n v="0"/>
    <n v="0"/>
    <n v="0"/>
    <n v="0"/>
    <n v="0"/>
    <s v=" "/>
    <s v="N"/>
    <n v="0"/>
    <n v="0"/>
    <n v="0"/>
    <n v="0"/>
    <n v="0"/>
    <n v="0"/>
  </r>
  <r>
    <s v="R"/>
    <x v="0"/>
    <s v="R.10009"/>
    <s v="CAP-ELECTRIC SYSTEM WORK"/>
    <s v="R.10009.14"/>
    <s v="SUBSTATION REPLACEMENT PROGRAM"/>
    <s v="R.10009.14.05"/>
    <s v="SUBSTATION REPLACEMENT PROGRAM"/>
    <s v="R.10009.14.05.14"/>
    <s v="OMRC_E-Emergent Subs Replacement-Trans"/>
    <x v="0"/>
    <n v="4050"/>
    <s v="Randal L Walls"/>
    <s v="OR"/>
    <s v="REL  SETC  //  OPER"/>
    <x v="0"/>
    <x v="0"/>
    <s v="2CORP90000"/>
    <x v="0"/>
    <s v="3CORP93000"/>
    <x v="0"/>
    <s v="1DRIV11000"/>
    <x v="0"/>
    <s v="2DRIV11100"/>
    <x v="43"/>
    <n v="0"/>
    <n v="4587"/>
    <n v="0"/>
    <n v="0"/>
    <n v="4587"/>
    <n v="0"/>
    <n v="0"/>
    <n v="0"/>
    <n v="0"/>
    <n v="0"/>
    <n v="0"/>
    <n v="0"/>
    <n v="0"/>
    <n v="0"/>
    <n v="0"/>
    <n v="0"/>
    <n v="0"/>
    <n v="0"/>
    <n v="4587"/>
    <n v="0"/>
    <s v=" "/>
    <s v="N"/>
    <n v="0"/>
    <n v="0"/>
    <n v="0"/>
    <n v="0"/>
    <n v="0"/>
    <n v="0"/>
  </r>
  <r>
    <s v="R"/>
    <x v="0"/>
    <s v="R.10009"/>
    <s v="CAP-ELECTRIC SYSTEM WORK"/>
    <s v="R.10009.14"/>
    <s v="SUBSTATION REPLACEMENT PROGRAM"/>
    <s v="R.10009.14.06"/>
    <s v="TRANSFORMER PROGRAM"/>
    <s v="R.10009.14.06.01"/>
    <s v="E-SUBS REPLACEMENT-TRANSFORMERS -DIST"/>
    <x v="0"/>
    <n v="4022"/>
    <s v="Roque Bamba"/>
    <s v="CA"/>
    <s v="REL  SETC  //  OPER"/>
    <x v="0"/>
    <x v="0"/>
    <s v="2CORP90000"/>
    <x v="0"/>
    <s v="3CORP93000"/>
    <x v="0"/>
    <s v="1DRIV11000"/>
    <x v="0"/>
    <s v="2DRIV11100"/>
    <x v="43"/>
    <n v="0"/>
    <n v="0"/>
    <n v="5403086.5300000003"/>
    <n v="3397111.2239600006"/>
    <n v="-3397111.2239600006"/>
    <n v="0"/>
    <n v="1611675.5"/>
    <n v="-1611675.5"/>
    <n v="0"/>
    <n v="961149"/>
    <n v="-961149"/>
    <n v="0"/>
    <n v="1188402.5"/>
    <n v="-1188402.5"/>
    <n v="0"/>
    <n v="515024.5"/>
    <n v="-515024.5"/>
    <n v="530475"/>
    <n v="-7673362.723960001"/>
    <s v="Nedrud"/>
    <s v="Split out previous substation reliability WBS to post FTIP respective WBS buckets CAK adjusted two line items to maintain original total bottome line for subs considering the $13M funded in 2017."/>
    <s v="N"/>
    <n v="0"/>
    <n v="0"/>
    <n v="0"/>
    <n v="0"/>
    <n v="0"/>
    <n v="0"/>
  </r>
  <r>
    <s v="R"/>
    <x v="0"/>
    <s v="R.10009"/>
    <s v="CAP-ELECTRIC SYSTEM WORK"/>
    <s v="R.10009.14"/>
    <s v="SUBSTATION REPLACEMENT PROGRAM"/>
    <s v="R.10009.14.06"/>
    <s v="TRANSFORMER PROGRAM"/>
    <s v="R.10009.14.06.02"/>
    <s v="OMRC_E-SUBS REPLCMNT-TRANSFORMERS -DIST"/>
    <x v="0"/>
    <n v="4022"/>
    <s v="Roque Bamba"/>
    <s v="OR"/>
    <s v="REL  SETC  //  OPER"/>
    <x v="0"/>
    <x v="0"/>
    <s v="2CORP90000"/>
    <x v="0"/>
    <s v="3CORP93000"/>
    <x v="0"/>
    <s v="1DRIV11000"/>
    <x v="0"/>
    <s v="2DRIV11100"/>
    <x v="43"/>
    <n v="0"/>
    <n v="0"/>
    <n v="0"/>
    <n v="0"/>
    <n v="0"/>
    <n v="0"/>
    <n v="0"/>
    <n v="0"/>
    <n v="0"/>
    <n v="0"/>
    <n v="0"/>
    <n v="0"/>
    <n v="0"/>
    <n v="0"/>
    <n v="0"/>
    <n v="0"/>
    <n v="0"/>
    <n v="0"/>
    <n v="0"/>
    <n v="0"/>
    <s v=" "/>
    <s v="N"/>
    <n v="0"/>
    <n v="0"/>
    <n v="0"/>
    <n v="0"/>
    <n v="0"/>
    <n v="0"/>
  </r>
  <r>
    <s v="R"/>
    <x v="0"/>
    <s v="R.10009"/>
    <s v="CAP-ELECTRIC SYSTEM WORK"/>
    <s v="R.10009.14"/>
    <s v="SUBSTATION REPLACEMENT PROGRAM"/>
    <s v="R.10009.14.07"/>
    <s v="Transmission Breaker Program"/>
    <s v="R.10009.14.07.01"/>
    <s v="E-Subs Repl-Trans Breaker Replcmnt-Trans"/>
    <x v="0"/>
    <n v="4022"/>
    <s v="Roque Bamba"/>
    <s v="CA"/>
    <s v="REL  SETC  //  INIT"/>
    <x v="0"/>
    <x v="0"/>
    <s v="2CORP90000"/>
    <x v="0"/>
    <s v="3CORP93000"/>
    <x v="0"/>
    <s v="1DRIV11000"/>
    <x v="0"/>
    <s v="2DRIV11100"/>
    <x v="43"/>
    <n v="0"/>
    <n v="0"/>
    <n v="98980.76"/>
    <n v="1274950.2341595001"/>
    <n v="-1274950.2341595001"/>
    <n v="0"/>
    <n v="1055912"/>
    <n v="-1055912"/>
    <n v="0"/>
    <n v="1514907"/>
    <n v="-1514907"/>
    <n v="0"/>
    <n v="1368039"/>
    <n v="-1368039"/>
    <n v="0"/>
    <n v="700050"/>
    <n v="-700050"/>
    <n v="721052"/>
    <n v="-5913858.2341595003"/>
    <s v="Nedrud"/>
    <s v="Split out previous substation reliability WBS to post FTIP respective WBS buckets CAK adjusted two line items to maintain original total bottome line for subs considering the $13M funded in 2017."/>
    <s v="N"/>
    <n v="0"/>
    <n v="0"/>
    <n v="0"/>
    <n v="0"/>
    <n v="0"/>
    <n v="0"/>
  </r>
  <r>
    <s v="R"/>
    <x v="0"/>
    <s v="R.10009"/>
    <s v="CAP-ELECTRIC SYSTEM WORK"/>
    <s v="R.10009.15"/>
    <s v="WHATCOM COUNTY 230KV"/>
    <s v="R.10009.15.01"/>
    <s v="WHATCOM COUNTY 230KV"/>
    <s v="R.10009.15.01.01"/>
    <s v="E-CHERRY POINT SUBSTATION-SUB"/>
    <x v="0"/>
    <n v="4022"/>
    <s v="Roque Bamba"/>
    <s v="CA"/>
    <s v="REL  SETC  //  EXEC"/>
    <x v="2"/>
    <x v="1"/>
    <s v="2CORP20000"/>
    <x v="11"/>
    <s v="3CORP29000"/>
    <x v="85"/>
    <s v="1DRIV11000"/>
    <x v="0"/>
    <s v="2DRIV11600"/>
    <x v="32"/>
    <n v="0"/>
    <n v="0"/>
    <n v="0"/>
    <n v="0"/>
    <n v="0"/>
    <n v="0"/>
    <n v="0"/>
    <n v="0"/>
    <n v="0"/>
    <n v="0"/>
    <n v="0"/>
    <n v="0"/>
    <n v="0"/>
    <n v="0"/>
    <n v="0"/>
    <n v="0"/>
    <n v="0"/>
    <n v="0"/>
    <n v="0"/>
    <s v="Nedrud"/>
    <s v=" "/>
    <s v="N"/>
    <n v="0"/>
    <n v="0"/>
    <n v="0"/>
    <n v="0"/>
    <n v="0"/>
    <n v="0"/>
  </r>
  <r>
    <s v="R"/>
    <x v="0"/>
    <s v="R.10009"/>
    <s v="CAP-ELECTRIC SYSTEM WORK"/>
    <s v="R.10009.15"/>
    <s v="WHATCOM COUNTY 230KV"/>
    <s v="R.10009.15.01"/>
    <s v="WHATCOM COUNTY 230KV"/>
    <s v="R.10009.15.01.02"/>
    <s v="E-CHERRY POINT SUBSTATION-TLINE"/>
    <x v="0"/>
    <n v="4022"/>
    <s v="Roque Bamba"/>
    <s v="CA"/>
    <s v="REL  SETC  //  EXEC"/>
    <x v="2"/>
    <x v="1"/>
    <s v="2CORP20000"/>
    <x v="11"/>
    <s v="3CORP29000"/>
    <x v="85"/>
    <s v="1DRIV11000"/>
    <x v="0"/>
    <s v="2DRIV11200"/>
    <x v="36"/>
    <n v="0"/>
    <n v="0"/>
    <n v="0"/>
    <n v="0"/>
    <n v="0"/>
    <n v="0"/>
    <n v="0"/>
    <n v="0"/>
    <n v="0"/>
    <n v="0"/>
    <n v="0"/>
    <n v="0"/>
    <n v="0"/>
    <n v="0"/>
    <n v="0"/>
    <n v="0"/>
    <n v="0"/>
    <n v="0"/>
    <n v="0"/>
    <s v="Nedrud"/>
    <s v=" "/>
    <s v="N"/>
    <n v="0"/>
    <n v="0"/>
    <n v="0"/>
    <n v="0"/>
    <n v="0"/>
    <n v="0"/>
  </r>
  <r>
    <s v="R"/>
    <x v="0"/>
    <s v="R.10009"/>
    <s v="CAP-ELECTRIC SYSTEM WORK"/>
    <s v="R.10009.15"/>
    <s v="WHATCOM COUNTY 230KV"/>
    <s v="R.10009.15.01"/>
    <s v="WHATCOM COUNTY 230KV"/>
    <s v="R.10009.15.01.03"/>
    <s v="E-PORTAL WAY-LYNDEN 230KV-TLINE"/>
    <x v="0"/>
    <n v="4022"/>
    <s v="Roque Bamba"/>
    <s v="CA"/>
    <s v="REL  SETC  //  EXEC"/>
    <x v="2"/>
    <x v="1"/>
    <s v="2CORP20000"/>
    <x v="11"/>
    <s v="3CORP29000"/>
    <x v="85"/>
    <s v="1DRIV11000"/>
    <x v="0"/>
    <s v="2DRIV11200"/>
    <x v="36"/>
    <n v="0"/>
    <n v="0"/>
    <n v="0"/>
    <n v="0"/>
    <n v="0"/>
    <n v="0"/>
    <n v="0"/>
    <n v="0"/>
    <n v="0"/>
    <n v="0"/>
    <n v="0"/>
    <n v="0"/>
    <n v="0"/>
    <n v="0"/>
    <n v="5575321.3133963374"/>
    <n v="0"/>
    <n v="5575321.3133963374"/>
    <n v="0"/>
    <n v="5575321.3133963374"/>
    <s v="Nedrud"/>
    <s v="Removed from 10 year plan - no longer regional need. "/>
    <s v="N"/>
    <n v="0"/>
    <n v="0"/>
    <n v="0"/>
    <n v="0"/>
    <n v="0"/>
    <n v="0"/>
  </r>
  <r>
    <s v="R"/>
    <x v="0"/>
    <s v="R.10009"/>
    <s v="CAP-ELECTRIC SYSTEM WORK"/>
    <s v="R.10009.16"/>
    <s v="WHIDBEY SUBS UPGRADE"/>
    <s v="R.10009.16.01"/>
    <s v="WHIDBEY SUBS UPGRADE"/>
    <s v="R.10009.16.01.01"/>
    <s v="E-Whidbey Subs 1115kV Bus Upgrade-Sub"/>
    <x v="0"/>
    <n v="4022"/>
    <s v="Roque Bamba"/>
    <s v="CA"/>
    <s v="REL  SETC  //  PLNG"/>
    <x v="2"/>
    <x v="1"/>
    <s v="2CORP20000"/>
    <x v="11"/>
    <s v="3CORP29900"/>
    <x v="78"/>
    <s v="1DRIV11000"/>
    <x v="0"/>
    <s v="2DRIV11200"/>
    <x v="36"/>
    <n v="0"/>
    <n v="0"/>
    <n v="0"/>
    <n v="0"/>
    <n v="0"/>
    <n v="0"/>
    <n v="0"/>
    <n v="0"/>
    <n v="0"/>
    <n v="220000"/>
    <n v="-220000"/>
    <n v="0"/>
    <n v="6000000"/>
    <n v="-6000000"/>
    <n v="220000"/>
    <n v="0"/>
    <n v="220000"/>
    <n v="0"/>
    <n v="-6000000"/>
    <s v="Nedrud"/>
    <s v="*Future bus rebuild.  Booga overview scheduled "/>
    <s v="N"/>
    <n v="0"/>
    <n v="0"/>
    <n v="0"/>
    <n v="0"/>
    <n v="0"/>
    <n v="0"/>
  </r>
  <r>
    <s v="R"/>
    <x v="0"/>
    <s v="R.10010"/>
    <s v="CAP-FAIRCHILD SUBSTATION"/>
    <s v="R.10010.01"/>
    <s v="FAIRCHILD SUBSTATION"/>
    <s v="R.10010.01.01"/>
    <s v="FAIRCHILD SUBSTATION"/>
    <s v="R.10010.01.01.01"/>
    <s v="E-FAIRCHILD SUBSTATION"/>
    <x v="0"/>
    <n v="4022"/>
    <s v="Roque Bamba"/>
    <s v="CA"/>
    <s v="REL  SETC  //  PLNG"/>
    <x v="2"/>
    <x v="1"/>
    <s v="2CORP20000"/>
    <x v="11"/>
    <s v="3CORP24000"/>
    <x v="86"/>
    <s v="1DRIV11000"/>
    <x v="0"/>
    <s v="2DRIV11200"/>
    <x v="36"/>
    <n v="350000"/>
    <n v="350000"/>
    <n v="-1744.05"/>
    <n v="0"/>
    <n v="350000"/>
    <n v="0"/>
    <n v="0"/>
    <n v="0"/>
    <n v="0"/>
    <n v="0"/>
    <n v="0"/>
    <n v="0"/>
    <n v="0"/>
    <n v="0"/>
    <n v="0"/>
    <n v="0"/>
    <n v="0"/>
    <n v="0"/>
    <n v="350000"/>
    <s v="Bamba"/>
    <s v=" "/>
    <s v="N"/>
    <n v="0"/>
    <n v="0"/>
    <n v="0"/>
    <n v="0"/>
    <n v="0"/>
    <n v="0"/>
  </r>
  <r>
    <s v="R"/>
    <x v="0"/>
    <s v="R.10011"/>
    <s v="CAP-GAS MONITORING SYSTEM"/>
    <s v="R.10011.01"/>
    <s v="GAS MONITORING SYSTEM"/>
    <s v="R.10011.01.01"/>
    <s v="GAS MONITORING SYSTEM"/>
    <s v="R.10011.01.01.01"/>
    <s v="G-ELECTRONIC CORRECTORS-DIST"/>
    <x v="0"/>
    <n v="3037"/>
    <s v="Loretta Jo Baggenstos"/>
    <s v="CA"/>
    <s v="REL  SETC  //  OPER"/>
    <x v="0"/>
    <x v="0"/>
    <s v="2CORP90000"/>
    <x v="0"/>
    <s v="3CORP91500"/>
    <x v="87"/>
    <s v="1DRIV12000"/>
    <x v="17"/>
    <s v="2DRIV12100"/>
    <x v="44"/>
    <n v="0"/>
    <n v="500375"/>
    <n v="640379.07999999996"/>
    <n v="426132.46250000002"/>
    <n v="74242.537499999977"/>
    <n v="0"/>
    <n v="800000"/>
    <n v="-800000"/>
    <n v="0"/>
    <n v="700000"/>
    <n v="-700000"/>
    <n v="0"/>
    <n v="700000"/>
    <n v="-700000"/>
    <n v="0"/>
    <n v="700000"/>
    <n v="-700000"/>
    <n v="700000"/>
    <n v="-2825757.4624999999"/>
    <s v="Henderson"/>
    <s v=" What is this?"/>
    <s v="N"/>
    <n v="0"/>
    <n v="0"/>
    <n v="0"/>
    <n v="0"/>
    <n v="0"/>
    <n v="0"/>
  </r>
  <r>
    <s v="R"/>
    <x v="0"/>
    <s v="R.10011"/>
    <s v="CAP-GAS MONITORING SYSTEM"/>
    <s v="R.10011.01"/>
    <s v="GAS MONITORING SYSTEM"/>
    <s v="R.10011.01.01"/>
    <s v="GAS MONITORING SYSTEM"/>
    <s v="R.10011.01.01.02"/>
    <s v="G-ERX PILOT-DIST"/>
    <x v="0"/>
    <n v="4022"/>
    <s v="Roque Bamba"/>
    <s v="CA"/>
    <s v="REL  SETC  //  EXEC"/>
    <x v="0"/>
    <x v="0"/>
    <s v="2CORP90000"/>
    <x v="0"/>
    <s v="3CORP91500"/>
    <x v="87"/>
    <s v="1DRIV12000"/>
    <x v="17"/>
    <s v="2DRIV12100"/>
    <x v="44"/>
    <n v="0"/>
    <n v="0"/>
    <n v="47881.760000000002"/>
    <n v="273146.70883999998"/>
    <n v="-273146.70883999998"/>
    <n v="0"/>
    <n v="0"/>
    <n v="0"/>
    <n v="0"/>
    <n v="0"/>
    <n v="0"/>
    <n v="0"/>
    <n v="0"/>
    <n v="0"/>
    <n v="0"/>
    <n v="0"/>
    <n v="0"/>
    <n v="0"/>
    <n v="-273146.70883999998"/>
    <s v="Henderson"/>
    <s v=" "/>
    <s v="N"/>
    <n v="0"/>
    <n v="0"/>
    <n v="0"/>
    <n v="0"/>
    <n v="0"/>
    <n v="0"/>
  </r>
  <r>
    <s v="R"/>
    <x v="0"/>
    <s v="R.10011"/>
    <s v="CAP-GAS MONITORING SYSTEM"/>
    <s v="R.10011.01"/>
    <s v="GAS MONITORING SYSTEM"/>
    <s v="R.10011.01.01"/>
    <s v="GAS MONITORING SYSTEM"/>
    <s v="R.10011.01.01.03"/>
    <s v="G-GAS SYSTEM MONITORING EQUIP REPLC"/>
    <x v="0"/>
    <n v="4022"/>
    <s v="Roque Bamba"/>
    <s v="CA"/>
    <s v="REL  SETC  //  OPER"/>
    <x v="2"/>
    <x v="1"/>
    <s v="2CORP17500"/>
    <x v="14"/>
    <s v="3CORP18000"/>
    <x v="88"/>
    <s v="1DRIV12000"/>
    <x v="17"/>
    <s v="2DRIV12100"/>
    <x v="44"/>
    <n v="1647000"/>
    <n v="1647000"/>
    <n v="1642234.39"/>
    <n v="1021459.814402"/>
    <n v="625540.18559799995"/>
    <n v="2272357"/>
    <n v="2272357"/>
    <n v="0"/>
    <n v="2272357"/>
    <n v="2272357"/>
    <n v="0"/>
    <n v="2272357"/>
    <n v="2272357"/>
    <n v="0"/>
    <n v="2272357"/>
    <n v="2272357"/>
    <n v="0"/>
    <n v="2272357"/>
    <n v="625540.18559799995"/>
    <s v="Henderson"/>
    <s v=" "/>
    <s v="N"/>
    <n v="0"/>
    <n v="0"/>
    <n v="0"/>
    <n v="0"/>
    <n v="0"/>
    <n v="0"/>
  </r>
  <r>
    <s v="R"/>
    <x v="0"/>
    <s v="R.10011"/>
    <s v="CAP-GAS MONITORING SYSTEM"/>
    <s v="R.10011.01"/>
    <s v="GAS MONITORING SYSTEM"/>
    <s v="R.10011.01.01"/>
    <s v="GAS MONITORING SYSTEM"/>
    <s v="R.10011.01.01.04"/>
    <s v="G-GAUGES/SEMS-DIST"/>
    <x v="0"/>
    <n v="3037"/>
    <s v="Loretta Jo Baggenstos"/>
    <s v="CA"/>
    <s v="REL  SETC  //  OPER"/>
    <x v="0"/>
    <x v="0"/>
    <s v="2CORP90000"/>
    <x v="0"/>
    <s v="3CORP91500"/>
    <x v="87"/>
    <s v="1DRIV12000"/>
    <x v="17"/>
    <s v="2DRIV12100"/>
    <x v="44"/>
    <n v="900375"/>
    <n v="200000"/>
    <n v="340670.38"/>
    <n v="173151.97"/>
    <n v="26848.03"/>
    <n v="1639179.2920353985"/>
    <n v="353798"/>
    <n v="1285381.2920353985"/>
    <n v="1666843.9115044249"/>
    <n v="350000"/>
    <n v="1316843.9115044249"/>
    <n v="1695400.9380530973"/>
    <n v="350000"/>
    <n v="1345400.9380530973"/>
    <n v="1724850.3716814159"/>
    <n v="350000"/>
    <n v="1374850.3716814159"/>
    <n v="350000"/>
    <n v="5349324.5432743365"/>
    <s v="Henderson"/>
    <s v=" "/>
    <s v="N"/>
    <n v="0"/>
    <n v="0"/>
    <n v="0"/>
    <n v="0"/>
    <n v="0"/>
    <n v="0"/>
  </r>
  <r>
    <s v="R"/>
    <x v="0"/>
    <s v="R.10011"/>
    <s v="CAP-GAS MONITORING SYSTEM"/>
    <s v="R.10011.01"/>
    <s v="GAS MONITORING SYSTEM"/>
    <s v="R.10011.01.01"/>
    <s v="GAS MONITORING SYSTEM"/>
    <s v="R.10011.01.01.05"/>
    <s v="G-IMPRESSED CURRENT SYSTEM CBP"/>
    <x v="0"/>
    <n v="3037"/>
    <s v="Loretta Jo Baggenstos"/>
    <s v="CA"/>
    <s v="REL  SETC  //  EXEC"/>
    <x v="0"/>
    <x v="0"/>
    <s v="2CORP90000"/>
    <x v="0"/>
    <s v="3CORP91500"/>
    <x v="87"/>
    <s v="1DRIV12000"/>
    <x v="17"/>
    <s v="2DRIV12100"/>
    <x v="44"/>
    <n v="0"/>
    <n v="0"/>
    <n v="0"/>
    <n v="0"/>
    <n v="0"/>
    <n v="0"/>
    <n v="0"/>
    <n v="0"/>
    <n v="0"/>
    <n v="0"/>
    <n v="0"/>
    <n v="0"/>
    <n v="0"/>
    <n v="0"/>
    <n v="0"/>
    <n v="0"/>
    <n v="0"/>
    <n v="0"/>
    <n v="0"/>
    <s v="Henderson"/>
    <s v="Critical Bond Program "/>
    <s v="N"/>
    <n v="0"/>
    <n v="0"/>
    <n v="0"/>
    <n v="0"/>
    <n v="0"/>
    <n v="0"/>
  </r>
  <r>
    <s v="R"/>
    <x v="0"/>
    <s v="R.10011"/>
    <s v="CAP-GAS MONITORING SYSTEM"/>
    <s v="R.10011.01"/>
    <s v="GAS MONITORING SYSTEM"/>
    <s v="R.10011.01.01"/>
    <s v="GAS MONITORING SYSTEM"/>
    <s v="R.10011.01.01.06"/>
    <s v="G-REMOTE TELEMETRY UNITS-DIST"/>
    <x v="0"/>
    <n v="4022"/>
    <s v="Roque Bamba"/>
    <s v="CA"/>
    <s v="REL  SETC  //  OPER"/>
    <x v="0"/>
    <x v="0"/>
    <s v="2CORP90000"/>
    <x v="0"/>
    <s v="3CORP91500"/>
    <x v="87"/>
    <s v="1DRIV12000"/>
    <x v="17"/>
    <s v="2DRIV12100"/>
    <x v="44"/>
    <n v="0"/>
    <n v="0"/>
    <n v="169663.55"/>
    <n v="1346794.0778000001"/>
    <n v="-1346794.0778000001"/>
    <n v="0"/>
    <n v="0"/>
    <n v="0"/>
    <n v="0"/>
    <n v="0"/>
    <n v="0"/>
    <n v="0"/>
    <n v="0"/>
    <n v="0"/>
    <n v="0"/>
    <n v="0"/>
    <n v="0"/>
    <n v="0"/>
    <n v="-1346794.0778000001"/>
    <s v="Henderson"/>
    <s v=" "/>
    <s v="N"/>
    <n v="0"/>
    <n v="0"/>
    <n v="0"/>
    <n v="0"/>
    <n v="0"/>
    <n v="0"/>
  </r>
  <r>
    <s v="R"/>
    <x v="0"/>
    <s v="R.10011"/>
    <s v="CAP-GAS MONITORING SYSTEM"/>
    <s v="R.10011.01"/>
    <s v="GAS MONITORING SYSTEM"/>
    <s v="R.10011.01.01"/>
    <s v="GAS MONITORING SYSTEM"/>
    <s v="R.10011.01.01.07"/>
    <s v="G-WILLIAMS PIPELINE EQUIPMENT UPGRADES"/>
    <x v="0"/>
    <n v="4022"/>
    <s v="Roque Bamba"/>
    <s v="CA"/>
    <s v="REL  SETC  //  OPER"/>
    <x v="0"/>
    <x v="0"/>
    <s v="2CORP90000"/>
    <x v="0"/>
    <s v="3CORP91500"/>
    <x v="87"/>
    <s v="1DRIV12000"/>
    <x v="17"/>
    <s v="2DRIV12100"/>
    <x v="44"/>
    <n v="400000"/>
    <n v="400000"/>
    <n v="397369.44"/>
    <n v="466199.97750000004"/>
    <n v="-66199.977500000037"/>
    <n v="0"/>
    <n v="200000"/>
    <n v="-200000"/>
    <n v="0"/>
    <n v="0"/>
    <n v="0"/>
    <n v="0"/>
    <n v="0"/>
    <n v="0"/>
    <n v="0"/>
    <n v="0"/>
    <n v="0"/>
    <n v="0"/>
    <n v="-266199.97750000004"/>
    <s v="Henderson"/>
    <s v=" "/>
    <s v="N"/>
    <n v="0"/>
    <n v="0"/>
    <n v="0"/>
    <n v="0"/>
    <n v="0"/>
    <n v="0"/>
  </r>
  <r>
    <s v="R"/>
    <x v="0"/>
    <s v="R.10011"/>
    <s v="CAP-GAS MONITORING SYSTEM"/>
    <s v="R.10011.01"/>
    <s v="GAS MONITORING SYSTEM"/>
    <s v="R.10011.01.01"/>
    <s v="GAS MONITORING SYSTEM"/>
    <s v="R.10011.01.01.08"/>
    <s v="OMRC_G-GAS SYSTEM MONITORING EQUIP REPLC"/>
    <x v="0"/>
    <n v="4022"/>
    <s v="Roque Bamba"/>
    <s v="OR"/>
    <s v="REL  SETC  //  OPER"/>
    <x v="0"/>
    <x v="0"/>
    <s v="2CORP90000"/>
    <x v="0"/>
    <s v="3CORP93500"/>
    <x v="89"/>
    <s v="1DRIV12000"/>
    <x v="17"/>
    <s v="2DRIV12100"/>
    <x v="44"/>
    <n v="0"/>
    <n v="7645"/>
    <n v="0"/>
    <n v="0"/>
    <n v="7645"/>
    <n v="0"/>
    <n v="0"/>
    <n v="0"/>
    <n v="0"/>
    <n v="0"/>
    <n v="0"/>
    <n v="0"/>
    <n v="0"/>
    <n v="0"/>
    <n v="0"/>
    <n v="0"/>
    <n v="0"/>
    <n v="0"/>
    <n v="7645"/>
    <n v="0"/>
    <s v=" "/>
    <s v="N"/>
    <n v="0"/>
    <n v="0"/>
    <n v="0"/>
    <n v="0"/>
    <n v="0"/>
    <n v="0"/>
  </r>
  <r>
    <s v="R"/>
    <x v="0"/>
    <s v="R.10011"/>
    <s v="CAP-GAS MONITORING SYSTEM"/>
    <s v="R.10011.01"/>
    <s v="GAS MONITORING SYSTEM"/>
    <s v="R.10011.01.01"/>
    <s v="GAS MONITORING SYSTEM"/>
    <s v="R.10011.01.01.09"/>
    <s v="OMRC_G-Gauges/SEMS-Dist"/>
    <x v="0"/>
    <n v="3037"/>
    <s v="Loretta Jo Baggenstos"/>
    <s v="OR"/>
    <s v="REL  SETC  //  INIT"/>
    <x v="0"/>
    <x v="0"/>
    <s v="2CORP90000"/>
    <x v="0"/>
    <s v="3CORP93500"/>
    <x v="89"/>
    <s v="1DRIV12000"/>
    <x v="17"/>
    <s v="2DRIV12100"/>
    <x v="44"/>
    <n v="0"/>
    <n v="1532"/>
    <n v="0"/>
    <n v="0"/>
    <n v="1532"/>
    <n v="0"/>
    <n v="0"/>
    <n v="0"/>
    <n v="0"/>
    <n v="0"/>
    <n v="0"/>
    <n v="0"/>
    <n v="0"/>
    <n v="0"/>
    <n v="0"/>
    <n v="0"/>
    <n v="0"/>
    <n v="0"/>
    <n v="1532"/>
    <n v="0"/>
    <s v=" "/>
    <s v="N"/>
    <n v="0"/>
    <n v="0"/>
    <n v="0"/>
    <n v="0"/>
    <n v="0"/>
    <n v="0"/>
  </r>
  <r>
    <s v="R"/>
    <x v="0"/>
    <s v="R.10011"/>
    <s v="CAP-GAS MONITORING SYSTEM"/>
    <s v="R.10011.01"/>
    <s v="GAS MONITORING SYSTEM"/>
    <s v="R.10011.01.01"/>
    <s v="GAS MONITORING SYSTEM"/>
    <s v="R.10011.01.01.10"/>
    <s v="G-Service Replacements CBP"/>
    <x v="0"/>
    <n v="4100"/>
    <s v="Paul A Riley"/>
    <s v="CA"/>
    <s v="REL  SETC  //  INIT"/>
    <x v="0"/>
    <x v="0"/>
    <s v="2CORP90000"/>
    <x v="0"/>
    <s v="3CORP91500"/>
    <x v="87"/>
    <s v="1DRIV12000"/>
    <x v="17"/>
    <s v="2DRIV12100"/>
    <x v="44"/>
    <n v="0"/>
    <n v="0"/>
    <n v="4275.3599999999997"/>
    <n v="126132.13"/>
    <n v="-126132.13"/>
    <n v="0"/>
    <n v="0"/>
    <n v="0"/>
    <n v="0"/>
    <n v="0"/>
    <n v="0"/>
    <n v="0"/>
    <n v="0"/>
    <n v="0"/>
    <n v="0"/>
    <n v="0"/>
    <n v="0"/>
    <n v="0"/>
    <n v="-126132.13"/>
    <s v="Henderson"/>
    <s v="Critical Bond Program "/>
    <s v="N"/>
    <n v="0"/>
    <n v="0"/>
    <n v="0"/>
    <n v="0"/>
    <n v="0"/>
    <n v="0"/>
  </r>
  <r>
    <s v="R"/>
    <x v="0"/>
    <s v="R.10012"/>
    <s v="CAP-GAS NCC"/>
    <s v="R.10012.01"/>
    <s v="ALTERATIONS/MODIFICATIONS MAINS&amp;SERVICES"/>
    <s v="R.10012.01.01"/>
    <s v="COMMERCIAL/INDUSTRIAL"/>
    <s v="R.10012.01.01.01"/>
    <s v="G-ALTERED/MODIFIED COMM/IND MAINS"/>
    <x v="0"/>
    <n v="4207"/>
    <s v="Jennifer R Tada"/>
    <s v="CA"/>
    <s v="REL  SETC  //  OPER"/>
    <x v="0"/>
    <x v="0"/>
    <s v="2CORP90000"/>
    <x v="0"/>
    <s v="3CORP91000"/>
    <x v="75"/>
    <s v="1DRIV22000"/>
    <x v="19"/>
    <s v="2DRIV22100"/>
    <x v="46"/>
    <n v="0"/>
    <n v="1126666"/>
    <n v="1232917.1399999999"/>
    <n v="1410745.4170443998"/>
    <n v="-284079.41704439977"/>
    <n v="0"/>
    <n v="3330089"/>
    <n v="-3330089"/>
    <n v="0"/>
    <n v="3416672"/>
    <n v="-3416672"/>
    <n v="0"/>
    <n v="3505505"/>
    <n v="-3505505"/>
    <n v="0"/>
    <n v="3596648"/>
    <n v="-3596648"/>
    <n v="3690161"/>
    <n v="-14132993.417044399"/>
    <s v="Tada"/>
    <s v=" "/>
    <s v="N"/>
    <n v="0"/>
    <n v="0"/>
    <n v="0"/>
    <n v="0"/>
    <n v="0"/>
    <n v="0"/>
  </r>
  <r>
    <s v="R"/>
    <x v="0"/>
    <s v="R.10012"/>
    <s v="CAP-GAS NCC"/>
    <s v="R.10012.01"/>
    <s v="ALTERATIONS/MODIFICATIONS MAINS&amp;SERVICES"/>
    <s v="R.10012.01.01"/>
    <s v="COMMERCIAL/INDUSTRIAL"/>
    <s v="R.10012.01.01.02"/>
    <s v="G-ALTERED/MODIFIED COMM/IND SERVICE"/>
    <x v="0"/>
    <n v="4207"/>
    <s v="Jennifer R Tada"/>
    <s v="CA"/>
    <s v="REL  SETC  //  OPER"/>
    <x v="0"/>
    <x v="0"/>
    <s v="2CORP90000"/>
    <x v="0"/>
    <s v="3CORP91000"/>
    <x v="75"/>
    <s v="1DRIV22000"/>
    <x v="19"/>
    <s v="2DRIV22100"/>
    <x v="46"/>
    <n v="0"/>
    <n v="3245701"/>
    <n v="2980160.06"/>
    <n v="2933467.7495510001"/>
    <n v="312233.25044899993"/>
    <n v="0"/>
    <n v="644108"/>
    <n v="-644108"/>
    <n v="0"/>
    <n v="660855"/>
    <n v="-660855"/>
    <n v="0"/>
    <n v="678037"/>
    <n v="-678037"/>
    <n v="0"/>
    <n v="695666"/>
    <n v="-695666"/>
    <n v="713754"/>
    <n v="-2366432.7495510001"/>
    <s v="Tada"/>
    <s v=" "/>
    <s v="N"/>
    <n v="0"/>
    <n v="0"/>
    <n v="0"/>
    <n v="0"/>
    <n v="0"/>
    <n v="0"/>
  </r>
  <r>
    <s v="R"/>
    <x v="0"/>
    <s v="R.10012"/>
    <s v="CAP-GAS NCC"/>
    <s v="R.10012.01"/>
    <s v="ALTERATIONS/MODIFICATIONS MAINS&amp;SERVICES"/>
    <s v="R.10012.01.02"/>
    <s v="RESIDENTIAL"/>
    <s v="R.10012.01.02.01"/>
    <s v="G-ALTERED/MODIFIED RESIDENTIAL MAINS"/>
    <x v="0"/>
    <n v="4207"/>
    <s v="Jennifer R Tada"/>
    <s v="CA"/>
    <s v="REL  SETC  //  OPER"/>
    <x v="0"/>
    <x v="0"/>
    <s v="2CORP90000"/>
    <x v="0"/>
    <s v="3CORP91000"/>
    <x v="75"/>
    <s v="1DRIV22000"/>
    <x v="19"/>
    <s v="2DRIV22100"/>
    <x v="46"/>
    <n v="0"/>
    <n v="627786"/>
    <n v="613592.79"/>
    <n v="581568.34839460009"/>
    <n v="46217.651605399908"/>
    <n v="0"/>
    <n v="9071907"/>
    <n v="-9071907"/>
    <n v="0"/>
    <n v="9307777"/>
    <n v="-9307777"/>
    <n v="0"/>
    <n v="9549779"/>
    <n v="-9549779"/>
    <n v="0"/>
    <n v="9798073"/>
    <n v="-9798073"/>
    <n v="10052823"/>
    <n v="-37681318.348394603"/>
    <s v="Tada"/>
    <s v=" "/>
    <s v="N"/>
    <n v="0"/>
    <n v="0"/>
    <n v="0"/>
    <n v="0"/>
    <n v="0"/>
    <n v="0"/>
  </r>
  <r>
    <s v="R"/>
    <x v="0"/>
    <s v="R.10012"/>
    <s v="CAP-GAS NCC"/>
    <s v="R.10012.01"/>
    <s v="ALTERATIONS/MODIFICATIONS MAINS&amp;SERVICES"/>
    <s v="R.10012.01.02"/>
    <s v="RESIDENTIAL"/>
    <s v="R.10012.01.02.02"/>
    <s v="G-ALTERED/MODIFIED RESIDENTIAL SERVICES"/>
    <x v="0"/>
    <n v="4207"/>
    <s v="Jennifer R Tada"/>
    <s v="CA"/>
    <s v="REL  SETC  //  OPER"/>
    <x v="0"/>
    <x v="0"/>
    <s v="2CORP90000"/>
    <x v="0"/>
    <s v="3CORP91000"/>
    <x v="75"/>
    <s v="1DRIV22000"/>
    <x v="19"/>
    <s v="2DRIV22100"/>
    <x v="46"/>
    <n v="0"/>
    <n v="8842015"/>
    <n v="8846528.1699999999"/>
    <n v="8538587.9793962985"/>
    <n v="303427.02060370147"/>
    <n v="0"/>
    <n v="5781334"/>
    <n v="-5781334"/>
    <n v="0"/>
    <n v="5931648"/>
    <n v="-5931648"/>
    <n v="0"/>
    <n v="6085871"/>
    <n v="-6085871"/>
    <n v="0"/>
    <n v="6244104"/>
    <n v="-6244104"/>
    <n v="6406450"/>
    <n v="-23739529.979396299"/>
    <s v="Tada"/>
    <s v=" "/>
    <s v="N"/>
    <n v="0"/>
    <n v="0"/>
    <n v="0"/>
    <n v="0"/>
    <n v="0"/>
    <n v="0"/>
  </r>
  <r>
    <s v="R"/>
    <x v="0"/>
    <s v="R.10012"/>
    <s v="CAP-GAS NCC"/>
    <s v="R.10012.01"/>
    <s v="ALTERATIONS/MODIFICATIONS MAINS&amp;SERVICES"/>
    <s v="R.10012.01.02"/>
    <s v="RESIDENTIAL"/>
    <s v="R.10012.01.02.03"/>
    <s v="OMRC_G-Altered/Modified Res Services"/>
    <x v="0"/>
    <n v="4207"/>
    <s v="Jennifer R Tada"/>
    <s v="OR"/>
    <s v="REL  SETC  //  INIT"/>
    <x v="0"/>
    <x v="0"/>
    <s v="2CORP90000"/>
    <x v="0"/>
    <s v="3CORP91000"/>
    <x v="75"/>
    <s v="1DRIV22000"/>
    <x v="19"/>
    <s v="2DRIV22100"/>
    <x v="46"/>
    <n v="0"/>
    <n v="1924"/>
    <n v="0"/>
    <n v="0"/>
    <n v="1924"/>
    <n v="0"/>
    <n v="0"/>
    <n v="0"/>
    <n v="0"/>
    <n v="0"/>
    <n v="0"/>
    <n v="0"/>
    <n v="0"/>
    <n v="0"/>
    <n v="0"/>
    <n v="0"/>
    <n v="0"/>
    <n v="0"/>
    <n v="1924"/>
    <n v="0"/>
    <s v=" "/>
    <s v="N"/>
    <n v="0"/>
    <n v="0"/>
    <n v="0"/>
    <n v="0"/>
    <n v="0"/>
    <n v="0"/>
  </r>
  <r>
    <s v="R"/>
    <x v="0"/>
    <s v="R.10012"/>
    <s v="CAP-GAS NCC"/>
    <s v="R.10012.02"/>
    <s v="CIAC"/>
    <s v="R.10012.02.01"/>
    <s v="CIAC"/>
    <s v="R.10012.02.01.01"/>
    <s v="G-5 yr Gas Refundable (CIAC)"/>
    <x v="0"/>
    <n v="9900"/>
    <s v="Alison K Thurman"/>
    <s v="CA"/>
    <s v="REL  SETC  //  OPER"/>
    <x v="0"/>
    <x v="0"/>
    <s v="2CORP90000"/>
    <x v="0"/>
    <s v="3CORP91000"/>
    <x v="75"/>
    <s v="1DRIV23000"/>
    <x v="18"/>
    <s v="2DRIV23000"/>
    <x v="39"/>
    <n v="-3079198.2599999988"/>
    <n v="-3079198"/>
    <n v="-3079198.26"/>
    <n v="-3079198.26"/>
    <n v="0.25999999977648258"/>
    <n v="-3686528.079999994"/>
    <n v="-3686528.079999994"/>
    <n v="0"/>
    <n v="-3704269.5599999977"/>
    <n v="-3704269.5599999977"/>
    <n v="0"/>
    <n v="-3442396.9399999934"/>
    <n v="-3442396.9399999934"/>
    <n v="0"/>
    <n v="-1522786.8399999994"/>
    <n v="-1522786.8399999994"/>
    <n v="0"/>
    <n v="-1568470.4451999995"/>
    <n v="0.25999999977648258"/>
    <s v="Tada"/>
    <s v=" "/>
    <s v="N"/>
    <n v="0"/>
    <n v="0"/>
    <n v="0"/>
    <n v="0"/>
    <n v="0"/>
    <n v="0"/>
  </r>
  <r>
    <s v="R"/>
    <x v="0"/>
    <s v="R.10012"/>
    <s v="CAP-GAS NCC"/>
    <s v="R.10012.03"/>
    <s v="GAS MAINS"/>
    <s v="R.10012.03.01"/>
    <s v="COMMERCIAL/INDUSTRIAL"/>
    <s v="R.10012.03.01.01"/>
    <s v="G-COMMERCIAL/INDUSTRIAL MAINS"/>
    <x v="0"/>
    <n v="4207"/>
    <s v="Jennifer R Tada"/>
    <s v="CA"/>
    <s v="REL  SETC  //  OPER"/>
    <x v="0"/>
    <x v="0"/>
    <s v="2CORP90000"/>
    <x v="0"/>
    <s v="3CORP91000"/>
    <x v="75"/>
    <s v="1DRIV22000"/>
    <x v="19"/>
    <s v="2DRIV22100"/>
    <x v="46"/>
    <n v="0"/>
    <n v="5634828"/>
    <n v="5344298.05"/>
    <n v="4869294.5502765002"/>
    <n v="765533.44972349983"/>
    <n v="0"/>
    <n v="1192405"/>
    <n v="-1192405"/>
    <n v="0"/>
    <n v="1223407"/>
    <n v="-1223407"/>
    <n v="0"/>
    <n v="1255216"/>
    <n v="-1255216"/>
    <n v="0"/>
    <n v="1287852"/>
    <n v="-1287852"/>
    <n v="1321336"/>
    <n v="-4193346.5502765002"/>
    <s v="Tada"/>
    <s v=" "/>
    <s v="N"/>
    <n v="0"/>
    <n v="0"/>
    <n v="0"/>
    <n v="0"/>
    <n v="0"/>
    <n v="0"/>
  </r>
  <r>
    <s v="R"/>
    <x v="0"/>
    <s v="R.10012"/>
    <s v="CAP-GAS NCC"/>
    <s v="R.10012.03"/>
    <s v="GAS MAINS"/>
    <s v="R.10012.03.02"/>
    <s v="MULTI FAMILY"/>
    <s v="R.10012.03.02.01"/>
    <s v="G-MULTI FAMILY MAINS"/>
    <x v="0"/>
    <n v="4207"/>
    <s v="Jennifer R Tada"/>
    <s v="CA"/>
    <s v="REL  SETC  //  OPER"/>
    <x v="0"/>
    <x v="0"/>
    <s v="2CORP90000"/>
    <x v="0"/>
    <s v="3CORP91000"/>
    <x v="75"/>
    <s v="1DRIV22000"/>
    <x v="19"/>
    <s v="2DRIV22100"/>
    <x v="46"/>
    <n v="0"/>
    <n v="1162188"/>
    <n v="979788.37"/>
    <n v="919134.73802179983"/>
    <n v="243053.26197820017"/>
    <n v="0"/>
    <n v="9421002"/>
    <n v="-9421002"/>
    <n v="0"/>
    <n v="9665948"/>
    <n v="-9665948"/>
    <n v="0"/>
    <n v="9917263"/>
    <n v="-9917263"/>
    <n v="0"/>
    <n v="10175111"/>
    <n v="-10175111"/>
    <n v="10439664"/>
    <n v="-38936270.738021798"/>
    <s v="Tada"/>
    <s v=" "/>
    <s v="N"/>
    <n v="0"/>
    <n v="0"/>
    <n v="0"/>
    <n v="0"/>
    <n v="0"/>
    <n v="0"/>
  </r>
  <r>
    <s v="R"/>
    <x v="0"/>
    <s v="R.10012"/>
    <s v="CAP-GAS NCC"/>
    <s v="R.10012.03"/>
    <s v="GAS MAINS"/>
    <s v="R.10012.03.03"/>
    <s v="RESIDENTIAL"/>
    <s v="R.10012.03.03.01"/>
    <s v="G-PLATS MAINS"/>
    <x v="0"/>
    <n v="4207"/>
    <s v="Jennifer R Tada"/>
    <s v="CA"/>
    <s v="REL  SETC  //  OPER"/>
    <x v="0"/>
    <x v="0"/>
    <s v="2CORP90000"/>
    <x v="0"/>
    <s v="3CORP91000"/>
    <x v="75"/>
    <s v="1DRIV22000"/>
    <x v="19"/>
    <s v="2DRIV22100"/>
    <x v="46"/>
    <n v="0"/>
    <n v="9182263"/>
    <n v="10225950.34"/>
    <n v="11551137.378939301"/>
    <n v="-2368874.3789393008"/>
    <n v="0"/>
    <n v="5771526"/>
    <n v="-5771526"/>
    <n v="0"/>
    <n v="5921586"/>
    <n v="-5921586"/>
    <n v="0"/>
    <n v="6075547"/>
    <n v="-6075547"/>
    <n v="0"/>
    <n v="6233511"/>
    <n v="-6233511"/>
    <n v="6395582"/>
    <n v="-26371044.378939301"/>
    <s v="Tada"/>
    <s v=" "/>
    <s v="N"/>
    <n v="0"/>
    <n v="0"/>
    <n v="0"/>
    <n v="0"/>
    <n v="0"/>
    <n v="0"/>
  </r>
  <r>
    <s v="R"/>
    <x v="0"/>
    <s v="R.10012"/>
    <s v="CAP-GAS NCC"/>
    <s v="R.10012.03"/>
    <s v="GAS MAINS"/>
    <s v="R.10012.03.03"/>
    <s v="RESIDENTIAL"/>
    <s v="R.10012.03.03.02"/>
    <s v="G-RESIDENTIAL MAINS"/>
    <x v="0"/>
    <n v="4207"/>
    <s v="Jennifer R Tada"/>
    <s v="CA"/>
    <s v="REL  SETC  //  OPER"/>
    <x v="0"/>
    <x v="0"/>
    <s v="2CORP90000"/>
    <x v="0"/>
    <s v="3CORP91000"/>
    <x v="75"/>
    <s v="1DRIV22000"/>
    <x v="19"/>
    <s v="2DRIV22100"/>
    <x v="46"/>
    <n v="0"/>
    <n v="5625269"/>
    <n v="5419905.0099999998"/>
    <n v="5455124.3547019009"/>
    <n v="170144.64529809915"/>
    <n v="0"/>
    <n v="8946762"/>
    <n v="-8946762"/>
    <n v="0"/>
    <n v="9179378"/>
    <n v="-9179378"/>
    <n v="0"/>
    <n v="9418042"/>
    <n v="-9418042"/>
    <n v="0"/>
    <n v="9662911"/>
    <n v="-9662911"/>
    <n v="9914147"/>
    <n v="-37036948.354701899"/>
    <s v="Tada"/>
    <s v=" "/>
    <s v="N"/>
    <n v="0"/>
    <n v="0"/>
    <n v="0"/>
    <n v="0"/>
    <n v="0"/>
    <n v="0"/>
  </r>
  <r>
    <s v="R"/>
    <x v="0"/>
    <s v="R.10012"/>
    <s v="CAP-GAS NCC"/>
    <s v="R.10012.04"/>
    <s v="GAS SERVICES"/>
    <s v="R.10012.04.01"/>
    <s v="COMMERCIAL/INDUSTRIAL"/>
    <s v="R.10012.04.01.01"/>
    <s v="G-COMMERCIAL/INDUSTRIAL SERVICE"/>
    <x v="0"/>
    <n v="4207"/>
    <s v="Jennifer R Tada"/>
    <s v="CA"/>
    <s v="REL  SETC  //  OPER"/>
    <x v="0"/>
    <x v="0"/>
    <s v="2CORP90000"/>
    <x v="0"/>
    <s v="3CORP91000"/>
    <x v="75"/>
    <s v="1DRIV22000"/>
    <x v="19"/>
    <s v="2DRIV22100"/>
    <x v="46"/>
    <n v="0"/>
    <n v="8472478"/>
    <n v="8687857.1400000006"/>
    <n v="8697032.0275150985"/>
    <n v="-224554.02751509845"/>
    <n v="0"/>
    <n v="1807262"/>
    <n v="-1807262"/>
    <n v="0"/>
    <n v="1854251"/>
    <n v="-1854251"/>
    <n v="0"/>
    <n v="1902461"/>
    <n v="-1902461"/>
    <n v="0"/>
    <n v="1951925"/>
    <n v="-1951925"/>
    <n v="2002675"/>
    <n v="-7740453.0275150985"/>
    <s v="Tada"/>
    <s v=" "/>
    <s v="N"/>
    <n v="0"/>
    <n v="0"/>
    <n v="0"/>
    <n v="0"/>
    <n v="0"/>
    <n v="0"/>
  </r>
  <r>
    <s v="R"/>
    <x v="0"/>
    <s v="R.10012"/>
    <s v="CAP-GAS NCC"/>
    <s v="R.10012.04"/>
    <s v="GAS SERVICES"/>
    <s v="R.10012.04.02"/>
    <s v="MULTI FAMILY"/>
    <s v="R.10012.04.02.01"/>
    <s v="G-MULTI FAMILY SERVICE"/>
    <x v="0"/>
    <n v="4207"/>
    <s v="Jennifer R Tada"/>
    <s v="CA"/>
    <s v="REL  SETC  //  OPER"/>
    <x v="0"/>
    <x v="0"/>
    <s v="2CORP90000"/>
    <x v="0"/>
    <s v="3CORP91000"/>
    <x v="75"/>
    <s v="1DRIV22000"/>
    <x v="19"/>
    <s v="2DRIV22100"/>
    <x v="46"/>
    <n v="0"/>
    <n v="1761464"/>
    <n v="1848003.16"/>
    <n v="1897567.3856001"/>
    <n v="-136103.38560010004"/>
    <n v="0"/>
    <n v="2933556"/>
    <n v="-2933556"/>
    <n v="0"/>
    <n v="3011881"/>
    <n v="-3011881"/>
    <n v="0"/>
    <n v="3090189"/>
    <n v="-3090189"/>
    <n v="0"/>
    <n v="3170534"/>
    <n v="-3170534"/>
    <n v="3252968"/>
    <n v="-12342263.385600099"/>
    <s v="Tada"/>
    <s v=" "/>
    <s v="N"/>
    <n v="0"/>
    <n v="0"/>
    <n v="0"/>
    <n v="0"/>
    <n v="0"/>
    <n v="0"/>
  </r>
  <r>
    <s v="R"/>
    <x v="0"/>
    <s v="R.10012"/>
    <s v="CAP-GAS NCC"/>
    <s v="R.10012.04"/>
    <s v="GAS SERVICES"/>
    <s v="R.10012.04.03"/>
    <s v="RESIDENTIAL"/>
    <s v="R.10012.04.03.01"/>
    <s v="G-RESIDENTIAL PLAT SERVICES"/>
    <x v="0"/>
    <n v="4207"/>
    <s v="Jennifer R Tada"/>
    <s v="CA"/>
    <s v="REL  SETC  //  OPER"/>
    <x v="0"/>
    <x v="0"/>
    <s v="2CORP90000"/>
    <x v="0"/>
    <s v="3CORP91000"/>
    <x v="75"/>
    <s v="1DRIV22000"/>
    <x v="19"/>
    <s v="2DRIV22100"/>
    <x v="46"/>
    <n v="0"/>
    <n v="2798214"/>
    <n v="3881065.37"/>
    <n v="6549652.0985017009"/>
    <n v="-3751438.0985017009"/>
    <n v="0"/>
    <n v="28367022"/>
    <n v="-28367022"/>
    <n v="0"/>
    <n v="29104565"/>
    <n v="-29104565"/>
    <n v="0"/>
    <n v="29861283"/>
    <n v="-29861283"/>
    <n v="0"/>
    <n v="30637677"/>
    <n v="-30637677"/>
    <n v="31434256"/>
    <n v="-121721985.0985017"/>
    <s v="Tada"/>
    <s v=" "/>
    <s v="N"/>
    <n v="0"/>
    <n v="0"/>
    <n v="0"/>
    <n v="0"/>
    <n v="0"/>
    <n v="0"/>
  </r>
  <r>
    <s v="R"/>
    <x v="0"/>
    <s v="R.10012"/>
    <s v="CAP-GAS NCC"/>
    <s v="R.10012.04"/>
    <s v="GAS SERVICES"/>
    <s v="R.10012.04.03"/>
    <s v="RESIDENTIAL"/>
    <s v="R.10012.04.03.02"/>
    <s v="G-RESIDENTIAL SERVICES"/>
    <x v="0"/>
    <n v="4207"/>
    <s v="Jennifer R Tada"/>
    <s v="CA"/>
    <s v="REL  SETC  //  OPER"/>
    <x v="0"/>
    <x v="0"/>
    <s v="2CORP90000"/>
    <x v="0"/>
    <s v="3CORP91000"/>
    <x v="75"/>
    <s v="1DRIV22000"/>
    <x v="19"/>
    <s v="2DRIV22100"/>
    <x v="46"/>
    <n v="86135437.832067594"/>
    <n v="27129950"/>
    <n v="25565279.82"/>
    <n v="25943380.594492204"/>
    <n v="1186569.4055077955"/>
    <n v="87198168"/>
    <n v="10997026"/>
    <n v="76201142"/>
    <n v="87069309"/>
    <n v="11282949"/>
    <n v="75786360"/>
    <n v="86658389"/>
    <n v="11576305"/>
    <n v="75082084"/>
    <n v="84567109"/>
    <n v="11877289"/>
    <n v="72689820"/>
    <n v="12186099"/>
    <n v="300945975.4055078"/>
    <s v="Tada"/>
    <s v=" "/>
    <s v="N"/>
    <n v="0"/>
    <n v="0"/>
    <n v="0"/>
    <n v="0"/>
    <n v="0"/>
    <n v="0"/>
  </r>
  <r>
    <s v="R"/>
    <x v="0"/>
    <s v="R.10012"/>
    <s v="CAP-GAS NCC"/>
    <s v="R.10012.04"/>
    <s v="GAS SERVICES"/>
    <s v="R.10012.04.03"/>
    <s v="RESIDENTIAL"/>
    <s v="R.10012.04.03.03"/>
    <s v="G-RESIDENTIAL SERVICES IN PLAT DEV"/>
    <x v="0"/>
    <n v="4207"/>
    <s v="Jennifer R Tada"/>
    <s v="CA"/>
    <s v="REL  SETC  //  OPER"/>
    <x v="0"/>
    <x v="0"/>
    <s v="2CORP90000"/>
    <x v="0"/>
    <s v="3CORP91000"/>
    <x v="75"/>
    <s v="1DRIV22000"/>
    <x v="19"/>
    <s v="2DRIV22100"/>
    <x v="46"/>
    <n v="0"/>
    <n v="10526616"/>
    <n v="8708298.4000000004"/>
    <n v="5271469.9266391993"/>
    <n v="5255146.0733608007"/>
    <n v="0"/>
    <n v="2306871"/>
    <n v="-2306871"/>
    <n v="0"/>
    <n v="2366849"/>
    <n v="-2366849"/>
    <n v="0"/>
    <n v="2428287"/>
    <n v="-2428287"/>
    <n v="0"/>
    <n v="2491526"/>
    <n v="-2491526"/>
    <n v="2556305"/>
    <n v="-4338386.9266391993"/>
    <s v="Tada"/>
    <s v=" "/>
    <s v="N"/>
    <n v="0"/>
    <n v="0"/>
    <n v="0"/>
    <n v="0"/>
    <n v="0"/>
    <n v="0"/>
  </r>
  <r>
    <s v="R"/>
    <x v="0"/>
    <s v="R.10012"/>
    <s v="CAP-GAS NCC"/>
    <s v="R.10012.04"/>
    <s v="GAS SERVICES"/>
    <s v="R.10012.04.03"/>
    <s v="RESIDENTIAL"/>
    <s v="R.10012.04.03.04"/>
    <s v="OMRC_G-RESIDENTIAL SERVICES"/>
    <x v="0"/>
    <n v="4207"/>
    <s v="Jennifer R Tada"/>
    <s v="OR"/>
    <s v="REL  SETC  //  OPER"/>
    <x v="0"/>
    <x v="0"/>
    <s v="2CORP90000"/>
    <x v="0"/>
    <s v="3CORP91000"/>
    <x v="75"/>
    <s v="1DRIV22000"/>
    <x v="19"/>
    <s v="2DRIV22100"/>
    <x v="46"/>
    <n v="0"/>
    <n v="1255"/>
    <n v="0"/>
    <n v="0"/>
    <n v="1255"/>
    <n v="0"/>
    <n v="0"/>
    <n v="0"/>
    <n v="0"/>
    <n v="0"/>
    <n v="0"/>
    <n v="0"/>
    <n v="0"/>
    <n v="0"/>
    <n v="0"/>
    <n v="0"/>
    <n v="0"/>
    <n v="0"/>
    <n v="1255"/>
    <n v="0"/>
    <s v=" "/>
    <s v="N"/>
    <n v="0"/>
    <n v="0"/>
    <n v="0"/>
    <n v="0"/>
    <n v="0"/>
    <n v="0"/>
  </r>
  <r>
    <s v="R"/>
    <x v="0"/>
    <s v="R.10012"/>
    <s v="CAP-GAS NCC"/>
    <s v="R.10012.04"/>
    <s v="GAS SERVICES"/>
    <s v="R.10012.04.03"/>
    <s v="RESIDENTIAL"/>
    <s v="R.10012.04.03.05"/>
    <s v="OMRC_G-Residential Plat Services"/>
    <x v="0"/>
    <n v="4207"/>
    <s v="Jennifer R Tada"/>
    <s v="OR"/>
    <s v="REL  SETC  //  INIT"/>
    <x v="0"/>
    <x v="0"/>
    <s v="2CORP90000"/>
    <x v="0"/>
    <s v="3CORP91000"/>
    <x v="75"/>
    <s v="1DRIV22000"/>
    <x v="19"/>
    <s v="2DRIV22100"/>
    <x v="46"/>
    <n v="0"/>
    <n v="358"/>
    <n v="0"/>
    <n v="0"/>
    <n v="358"/>
    <n v="0"/>
    <n v="0"/>
    <n v="0"/>
    <n v="0"/>
    <n v="0"/>
    <n v="0"/>
    <n v="0"/>
    <n v="0"/>
    <n v="0"/>
    <n v="0"/>
    <n v="0"/>
    <n v="0"/>
    <n v="0"/>
    <n v="358"/>
    <n v="0"/>
    <s v=" "/>
    <s v="N"/>
    <n v="0"/>
    <n v="0"/>
    <n v="0"/>
    <n v="0"/>
    <n v="0"/>
    <n v="0"/>
  </r>
  <r>
    <s v="R"/>
    <x v="0"/>
    <s v="R.10012"/>
    <s v="CAP-GAS NCC"/>
    <s v="R.10012.05"/>
    <s v="PROJECTS CANCELLED"/>
    <s v="R.10012.05.01"/>
    <s v="PROJECTS CANCELLED"/>
    <s v="R.10012.05.01.01"/>
    <s v="OMRC_G-AUTOMATED CANCELLATION"/>
    <x v="0"/>
    <n v="4207"/>
    <s v="Jennifer R Tada"/>
    <s v="OR"/>
    <s v="REL  SETC  //  OPER"/>
    <x v="0"/>
    <x v="0"/>
    <s v="2CORP90000"/>
    <x v="0"/>
    <s v="3CORP91000"/>
    <x v="75"/>
    <s v="1DRIV22000"/>
    <x v="19"/>
    <s v="2DRIV22100"/>
    <x v="46"/>
    <n v="0"/>
    <n v="0"/>
    <n v="0"/>
    <n v="0"/>
    <n v="0"/>
    <n v="0"/>
    <n v="0"/>
    <n v="0"/>
    <n v="0"/>
    <n v="0"/>
    <n v="0"/>
    <n v="0"/>
    <n v="0"/>
    <n v="0"/>
    <n v="0"/>
    <n v="0"/>
    <n v="0"/>
    <n v="0"/>
    <n v="0"/>
    <n v="0"/>
    <s v=" "/>
    <s v="N"/>
    <n v="0"/>
    <n v="0"/>
    <n v="0"/>
    <n v="0"/>
    <n v="0"/>
    <n v="0"/>
  </r>
  <r>
    <s v="R"/>
    <x v="0"/>
    <s v="R.10012"/>
    <s v="CAP-GAS NCC"/>
    <s v="R.10012.05"/>
    <s v="PROJECTS CANCELLED"/>
    <s v="R.10012.05.01"/>
    <s v="PROJECTS CANCELLED"/>
    <s v="R.10012.05.01.02"/>
    <s v="OMRC_G-MAJOR PROJECTS/NCC"/>
    <x v="0"/>
    <n v="4207"/>
    <s v="Jennifer R Tada"/>
    <s v="OR"/>
    <s v="REL  SETC  //  OPER"/>
    <x v="0"/>
    <x v="0"/>
    <s v="2CORP90000"/>
    <x v="0"/>
    <s v="3CORP93500"/>
    <x v="89"/>
    <s v="1DRIV12000"/>
    <x v="17"/>
    <s v="2DRIV12200"/>
    <x v="47"/>
    <n v="0"/>
    <n v="157464"/>
    <n v="0"/>
    <n v="0"/>
    <n v="157464"/>
    <n v="0"/>
    <n v="0"/>
    <n v="0"/>
    <n v="0"/>
    <n v="0"/>
    <n v="0"/>
    <n v="0"/>
    <n v="0"/>
    <n v="0"/>
    <n v="0"/>
    <n v="0"/>
    <n v="0"/>
    <n v="0"/>
    <n v="157464"/>
    <n v="0"/>
    <s v=" "/>
    <s v="N"/>
    <n v="0"/>
    <n v="0"/>
    <n v="0"/>
    <n v="0"/>
    <n v="0"/>
    <n v="0"/>
  </r>
  <r>
    <s v="R"/>
    <x v="0"/>
    <s v="R.10012"/>
    <s v="CAP-GAS NCC"/>
    <s v="R.10012.06"/>
    <s v="RETIREMENTS"/>
    <s v="R.10012.06.01"/>
    <s v="RETIREMENTS"/>
    <s v="R.10012.06.01.01"/>
    <s v="G-GAS RETIRE ONLY NO ADDITIONS"/>
    <x v="0"/>
    <n v="4207"/>
    <s v="Jennifer R Tada"/>
    <s v="CA"/>
    <s v="REL  SETC  //  OPER"/>
    <x v="0"/>
    <x v="0"/>
    <s v="2CORP90000"/>
    <x v="0"/>
    <s v="3CORP91000"/>
    <x v="75"/>
    <s v="1DRIV22000"/>
    <x v="19"/>
    <s v="2DRIV22000"/>
    <x v="48"/>
    <n v="2248412.2630699468"/>
    <n v="2248412"/>
    <n v="2328009.62"/>
    <n v="2621407.4014706998"/>
    <n v="-372995.40147069981"/>
    <n v="2295370.2536968947"/>
    <n v="408478"/>
    <n v="1886892.2536968947"/>
    <n v="2364454.212788743"/>
    <n v="419099"/>
    <n v="1945355.212788743"/>
    <n v="2435766.6866900055"/>
    <n v="429995"/>
    <n v="2005771.6866900055"/>
    <n v="2509307.6754006827"/>
    <n v="441175"/>
    <n v="2068132.6754006827"/>
    <n v="452646"/>
    <n v="7533156.4271056261"/>
    <s v="Tada"/>
    <s v=" "/>
    <s v="N"/>
    <n v="0"/>
    <n v="0"/>
    <n v="0"/>
    <n v="0"/>
    <n v="0"/>
    <n v="0"/>
  </r>
  <r>
    <s v="R"/>
    <x v="0"/>
    <s v="R.10013"/>
    <s v="CAP-GAS RELOCATIONS"/>
    <s v="R.10013.01"/>
    <s v="CUSTOMER-DRIVEN RELOCATIONS"/>
    <s v="R.10013.01.01"/>
    <s v="CUSTOMER-DRIVEN RELOCATIONS"/>
    <s v="R.10013.01.01.01"/>
    <s v="G-CUST DRIVEN RELOCATE (REIMBURSE)-DIST"/>
    <x v="0"/>
    <n v="4207"/>
    <s v="Jennifer R Tada"/>
    <s v="CA"/>
    <s v="REL  SETC  //  OPER"/>
    <x v="0"/>
    <x v="0"/>
    <s v="2CORP90000"/>
    <x v="0"/>
    <s v="3CORP91000"/>
    <x v="75"/>
    <s v="1DRIV22000"/>
    <x v="19"/>
    <s v="2DRIV22200"/>
    <x v="49"/>
    <n v="398126.73902382446"/>
    <n v="398127"/>
    <n v="445277.61"/>
    <n v="424694.5040286"/>
    <n v="-26567.5040286"/>
    <n v="406441.59835210972"/>
    <n v="457799"/>
    <n v="-51357.401647890278"/>
    <n v="430187.85008495831"/>
    <n v="470225"/>
    <n v="-40037.149915041693"/>
    <n v="452417.84033830394"/>
    <n v="483273"/>
    <n v="-30855.15966169606"/>
    <n v="493307.7524693532"/>
    <n v="496683"/>
    <n v="-3375.2475306467968"/>
    <n v="510774"/>
    <n v="-152192.46278387483"/>
    <s v="Tada"/>
    <s v=" "/>
    <s v="N"/>
    <n v="0"/>
    <n v="0"/>
    <n v="0"/>
    <n v="0"/>
    <n v="0"/>
    <n v="0"/>
  </r>
  <r>
    <s v="R"/>
    <x v="0"/>
    <s v="R.10013"/>
    <s v="CAP-GAS RELOCATIONS"/>
    <s v="R.10013.02"/>
    <s v="FRANCHISE ACQUISITION"/>
    <s v="R.10013.02.01"/>
    <s v="FRANCHISE ACQUISITION"/>
    <s v="R.10013.02.01.01"/>
    <s v="G-FRANCHISES"/>
    <x v="0"/>
    <n v="4215"/>
    <s v="Andrew G Markos"/>
    <s v="CA"/>
    <s v="REL  SETC  //  OPER"/>
    <x v="0"/>
    <x v="0"/>
    <s v="2CORP90000"/>
    <x v="0"/>
    <s v="3CORP95500"/>
    <x v="90"/>
    <s v="1DRIV22000"/>
    <x v="19"/>
    <s v="2DRIV22200"/>
    <x v="49"/>
    <n v="0"/>
    <n v="96000"/>
    <n v="94316.33"/>
    <n v="120028.78200000001"/>
    <n v="-24028.782000000007"/>
    <n v="0"/>
    <n v="0"/>
    <n v="0"/>
    <n v="0"/>
    <n v="0"/>
    <n v="0"/>
    <n v="0"/>
    <n v="0"/>
    <n v="0"/>
    <n v="0"/>
    <n v="0"/>
    <n v="0"/>
    <n v="0"/>
    <n v="-24028.782000000007"/>
    <s v="Markos"/>
    <s v=" "/>
    <s v="N"/>
    <n v="0"/>
    <n v="0"/>
    <n v="0"/>
    <n v="0"/>
    <n v="0"/>
    <n v="0"/>
  </r>
  <r>
    <s v="R"/>
    <x v="0"/>
    <s v="R.10013"/>
    <s v="CAP-GAS RELOCATIONS"/>
    <s v="R.10013.03"/>
    <s v="GAS RELOCATIONS"/>
    <s v="R.10013.03.01"/>
    <s v="GAS RELOCATIONS"/>
    <s v="R.10013.03.01.01"/>
    <s v="G-I-405 RELOCATE LIKE KIND-DIST"/>
    <x v="0"/>
    <n v="4022"/>
    <s v="Roque Bamba"/>
    <s v="CA"/>
    <s v="REL  SETC  //  EXEC"/>
    <x v="0"/>
    <x v="0"/>
    <s v="2CORP90000"/>
    <x v="0"/>
    <s v="3CORP95500"/>
    <x v="90"/>
    <s v="1DRIV22000"/>
    <x v="19"/>
    <s v="2DRIV22200"/>
    <x v="49"/>
    <n v="0"/>
    <n v="0"/>
    <n v="0"/>
    <n v="0"/>
    <n v="0"/>
    <n v="0"/>
    <n v="250000"/>
    <n v="-250000"/>
    <n v="0"/>
    <n v="0"/>
    <n v="0"/>
    <n v="0"/>
    <n v="0"/>
    <n v="0"/>
    <n v="0"/>
    <n v="0"/>
    <n v="0"/>
    <n v="0"/>
    <n v="-250000"/>
    <s v="Bamba"/>
    <s v=" "/>
    <s v="N"/>
    <n v="0"/>
    <n v="0"/>
    <n v="0"/>
    <n v="0"/>
    <n v="0"/>
    <n v="0"/>
  </r>
  <r>
    <s v="R"/>
    <x v="0"/>
    <s v="R.10013"/>
    <s v="CAP-GAS RELOCATIONS"/>
    <s v="R.10013.03"/>
    <s v="GAS RELOCATIONS"/>
    <s v="R.10013.03.01"/>
    <s v="GAS RELOCATIONS"/>
    <s v="R.10013.03.01.02"/>
    <s v="G-I-5 TACOMA HOV RELOCATE"/>
    <x v="0"/>
    <n v="4022"/>
    <s v="Roque Bamba"/>
    <s v="CA"/>
    <s v="REL  SETC  //  EXEC"/>
    <x v="0"/>
    <x v="0"/>
    <s v="2CORP90000"/>
    <x v="0"/>
    <s v="3CORP95500"/>
    <x v="90"/>
    <s v="1DRIV22000"/>
    <x v="19"/>
    <s v="2DRIV22200"/>
    <x v="49"/>
    <n v="3000000"/>
    <n v="3000000"/>
    <n v="2970720.68"/>
    <n v="1692387.3366"/>
    <n v="1307612.6634"/>
    <n v="1500000"/>
    <n v="1500000"/>
    <n v="0"/>
    <n v="0"/>
    <n v="0"/>
    <n v="0"/>
    <n v="0"/>
    <n v="0"/>
    <n v="0"/>
    <n v="0"/>
    <n v="0"/>
    <n v="0"/>
    <n v="0"/>
    <n v="1307612.6634"/>
    <s v="Bamba"/>
    <s v=" "/>
    <s v="N"/>
    <n v="0"/>
    <n v="0"/>
    <n v="0"/>
    <n v="0"/>
    <n v="0"/>
    <n v="0"/>
  </r>
  <r>
    <s v="R"/>
    <x v="0"/>
    <s v="R.10013"/>
    <s v="CAP-GAS RELOCATIONS"/>
    <s v="R.10013.03"/>
    <s v="GAS RELOCATIONS"/>
    <s v="R.10013.03.01"/>
    <s v="GAS RELOCATIONS"/>
    <s v="R.10013.03.01.03"/>
    <s v="G-SR 520 HOV RELOCATE AVOIDANCE-GAS"/>
    <x v="0"/>
    <n v="4207"/>
    <s v="Jennifer R Tada"/>
    <s v="CA"/>
    <s v="REL  SETC  //  EXEC"/>
    <x v="0"/>
    <x v="0"/>
    <s v="2CORP90000"/>
    <x v="0"/>
    <s v="3CORP95500"/>
    <x v="90"/>
    <s v="1DRIV22000"/>
    <x v="19"/>
    <s v="2DRIV22200"/>
    <x v="49"/>
    <n v="0"/>
    <n v="0"/>
    <n v="0"/>
    <n v="0"/>
    <n v="0"/>
    <n v="0"/>
    <n v="6947920"/>
    <n v="-6947920"/>
    <n v="0"/>
    <n v="7136495"/>
    <n v="-7136495"/>
    <n v="0"/>
    <n v="7334523"/>
    <n v="-7334523"/>
    <n v="0"/>
    <n v="7538047"/>
    <n v="-7538047"/>
    <n v="7751908"/>
    <n v="-28956985"/>
    <s v="Tada"/>
    <s v=" "/>
    <s v="N"/>
    <n v="0"/>
    <n v="0"/>
    <n v="0"/>
    <n v="0"/>
    <n v="0"/>
    <n v="0"/>
  </r>
  <r>
    <s v="R"/>
    <x v="0"/>
    <s v="R.10013"/>
    <s v="CAP-GAS RELOCATIONS"/>
    <s v="R.10013.03"/>
    <s v="GAS RELOCATIONS"/>
    <s v="R.10013.03.01"/>
    <s v="GAS RELOCATIONS"/>
    <s v="R.10013.03.01.04"/>
    <s v="OMRC_G-RELOCATE AVOIDANCE"/>
    <x v="0"/>
    <n v="4207"/>
    <s v="Jennifer R Tada"/>
    <s v="OR"/>
    <s v="REL  SETC  //  OPER"/>
    <x v="0"/>
    <x v="0"/>
    <s v="2CORP90000"/>
    <x v="0"/>
    <s v="3CORP95000"/>
    <x v="70"/>
    <s v="1DRIV22000"/>
    <x v="19"/>
    <s v="2DRIV22200"/>
    <x v="49"/>
    <n v="0"/>
    <n v="0"/>
    <n v="0"/>
    <n v="0"/>
    <n v="0"/>
    <n v="0"/>
    <n v="0"/>
    <n v="0"/>
    <n v="0"/>
    <n v="0"/>
    <n v="0"/>
    <n v="0"/>
    <n v="0"/>
    <n v="0"/>
    <n v="0"/>
    <n v="0"/>
    <n v="0"/>
    <n v="0"/>
    <n v="0"/>
    <n v="0"/>
    <s v=" "/>
    <s v="N"/>
    <n v="0"/>
    <n v="0"/>
    <n v="0"/>
    <n v="0"/>
    <n v="0"/>
    <n v="0"/>
  </r>
  <r>
    <s v="R"/>
    <x v="0"/>
    <s v="R.10013"/>
    <s v="CAP-GAS RELOCATIONS"/>
    <s v="R.10013.04"/>
    <s v="PI DRIVEN RELOCATIONS"/>
    <s v="R.10013.04.01"/>
    <s v="PI DRIVEN RELOCATIONS"/>
    <s v="R.10013.04.01.01"/>
    <s v="G-PI DRIVEN RELOCATE (NON-REIMB)-DIST"/>
    <x v="0"/>
    <n v="4207"/>
    <s v="Jennifer R Tada"/>
    <s v="CA"/>
    <s v="REL  SETC  //  OPER"/>
    <x v="0"/>
    <x v="0"/>
    <s v="2CORP90000"/>
    <x v="0"/>
    <s v="3CORP95500"/>
    <x v="90"/>
    <s v="1DRIV22000"/>
    <x v="19"/>
    <s v="2DRIV22200"/>
    <x v="49"/>
    <n v="0"/>
    <n v="0"/>
    <n v="6743838.7699999996"/>
    <n v="8730403.0034875013"/>
    <n v="-8730403.0034875013"/>
    <n v="0"/>
    <n v="150212"/>
    <n v="-150212"/>
    <n v="0"/>
    <n v="154289"/>
    <n v="-154289"/>
    <n v="0"/>
    <n v="158571"/>
    <n v="-158571"/>
    <n v="0"/>
    <n v="162971"/>
    <n v="-162971"/>
    <n v="167595"/>
    <n v="-9356446.0034875013"/>
    <s v="Tada"/>
    <s v=" "/>
    <s v="N"/>
    <n v="0"/>
    <n v="0"/>
    <n v="0"/>
    <n v="0"/>
    <n v="0"/>
    <n v="0"/>
  </r>
  <r>
    <s v="R"/>
    <x v="0"/>
    <s v="R.10013"/>
    <s v="CAP-GAS RELOCATIONS"/>
    <s v="R.10013.04"/>
    <s v="PI DRIVEN RELOCATIONS"/>
    <s v="R.10013.04.01"/>
    <s v="PI DRIVEN RELOCATIONS"/>
    <s v="R.10013.04.01.02"/>
    <s v="G-PI DRIVEN RELOCATE (REIMB)-DIST"/>
    <x v="0"/>
    <n v="4207"/>
    <s v="Jennifer R Tada"/>
    <s v="CA"/>
    <s v="REL  SETC  //  OPER"/>
    <x v="0"/>
    <x v="0"/>
    <s v="2CORP90000"/>
    <x v="0"/>
    <s v="3CORP95500"/>
    <x v="90"/>
    <s v="1DRIV22000"/>
    <x v="19"/>
    <s v="2DRIV22200"/>
    <x v="49"/>
    <n v="0"/>
    <n v="0"/>
    <n v="-36583.279999999999"/>
    <n v="-21560.249999999996"/>
    <n v="21560.249999999996"/>
    <n v="0"/>
    <n v="502370"/>
    <n v="-502370"/>
    <n v="0"/>
    <n v="516005"/>
    <n v="-516005"/>
    <n v="0"/>
    <n v="530323"/>
    <n v="-530323"/>
    <n v="0"/>
    <n v="545039"/>
    <n v="-545039"/>
    <n v="560502"/>
    <n v="-2072176.75"/>
    <s v="Tada"/>
    <s v=" "/>
    <s v="N"/>
    <n v="0"/>
    <n v="0"/>
    <n v="0"/>
    <n v="0"/>
    <n v="0"/>
    <n v="0"/>
  </r>
  <r>
    <s v="R"/>
    <x v="0"/>
    <s v="R.10013"/>
    <s v="CAP-GAS RELOCATIONS"/>
    <s v="R.10013.04"/>
    <s v="PI DRIVEN RELOCATIONS"/>
    <s v="R.10013.04.01"/>
    <s v="PI DRIVEN RELOCATIONS"/>
    <s v="R.10013.04.01.03"/>
    <s v="OMRC_G-PI DRIVEN RELOCATE-DIST"/>
    <x v="0"/>
    <n v="4207"/>
    <s v="Jennifer R Tada"/>
    <s v="OR"/>
    <s v="REL  SETC  //  OPER"/>
    <x v="0"/>
    <x v="0"/>
    <s v="2CORP90000"/>
    <x v="0"/>
    <s v="3CORP95500"/>
    <x v="90"/>
    <s v="1DRIV22000"/>
    <x v="19"/>
    <s v="2DRIV22200"/>
    <x v="49"/>
    <n v="0"/>
    <n v="6345"/>
    <n v="0"/>
    <n v="0"/>
    <n v="6345"/>
    <n v="0"/>
    <n v="0"/>
    <n v="0"/>
    <n v="0"/>
    <n v="0"/>
    <n v="0"/>
    <n v="0"/>
    <n v="0"/>
    <n v="0"/>
    <n v="0"/>
    <n v="0"/>
    <n v="0"/>
    <n v="0"/>
    <n v="6345"/>
    <n v="0"/>
    <s v=" "/>
    <s v="N"/>
    <n v="0"/>
    <n v="0"/>
    <n v="0"/>
    <n v="0"/>
    <n v="0"/>
    <n v="0"/>
  </r>
  <r>
    <s v="R"/>
    <x v="0"/>
    <s v="R.10013"/>
    <s v="CAP-GAS RELOCATIONS"/>
    <s v="R.10013.05"/>
    <s v="SEATTLE WATERFRONT IMPROVEMENT"/>
    <s v="R.10013.05.01"/>
    <s v="SEATTLE WATERFRONT IMPROVEMENT"/>
    <s v="R.10013.05.01.01"/>
    <s v="G-SEATTLE CORE-ALASKAN WAY VIADUCT"/>
    <x v="0"/>
    <n v="4022"/>
    <s v="Roque Bamba"/>
    <s v="CA"/>
    <s v="REL  SETC  //  EXEC"/>
    <x v="0"/>
    <x v="0"/>
    <s v="2CORP90000"/>
    <x v="0"/>
    <s v="3CORP95500"/>
    <x v="90"/>
    <s v="1DRIV22000"/>
    <x v="19"/>
    <s v="2DRIV22200"/>
    <x v="49"/>
    <n v="530000"/>
    <n v="530000"/>
    <n v="512601.55"/>
    <n v="285280.12604999996"/>
    <n v="244719.87395000004"/>
    <n v="0"/>
    <n v="0"/>
    <n v="0"/>
    <n v="0"/>
    <n v="0"/>
    <n v="0"/>
    <n v="0"/>
    <n v="4420000"/>
    <n v="-4420000"/>
    <n v="0"/>
    <n v="1200000"/>
    <n v="-1200000"/>
    <n v="0"/>
    <n v="-5375280.1260500001"/>
    <s v="Bamba"/>
    <s v="AWV Elliot Bay work may be funded here, depending on PI timing. "/>
    <s v="N"/>
    <n v="0"/>
    <n v="0"/>
    <n v="0"/>
    <n v="0"/>
    <n v="0"/>
    <n v="0"/>
  </r>
  <r>
    <s v="R"/>
    <x v="0"/>
    <s v="R.10013"/>
    <s v="CAP-GAS RELOCATIONS"/>
    <s v="R.10013.05"/>
    <s v="SEATTLE WATERFRONT IMPROVEMENT"/>
    <s v="R.10013.05.01"/>
    <s v="SEATTLE WATERFRONT IMPROVEMENT"/>
    <s v="R.10013.05.01.02"/>
    <s v="G-SEATTLE CORE-IP MAIN"/>
    <x v="0"/>
    <n v="4022"/>
    <s v="Roque Bamba"/>
    <s v="CA"/>
    <s v="REL  SETC  //  EXEC"/>
    <x v="0"/>
    <x v="0"/>
    <s v="2CORP90000"/>
    <x v="0"/>
    <s v="3CORP95500"/>
    <x v="90"/>
    <s v="1DRIV22000"/>
    <x v="19"/>
    <s v="2DRIV22200"/>
    <x v="49"/>
    <n v="0"/>
    <n v="0"/>
    <n v="172183.72"/>
    <n v="1291155.7819071999"/>
    <n v="-1291155.7819071999"/>
    <n v="0"/>
    <n v="0"/>
    <n v="0"/>
    <n v="0"/>
    <n v="0"/>
    <n v="0"/>
    <n v="0"/>
    <n v="750000"/>
    <n v="-750000"/>
    <n v="0"/>
    <n v="0"/>
    <n v="0"/>
    <n v="0"/>
    <n v="-2041155.7819071999"/>
    <s v="Bamba"/>
    <s v="Waterfront "/>
    <s v="N"/>
    <n v="0"/>
    <n v="0"/>
    <n v="0"/>
    <n v="0"/>
    <n v="0"/>
    <n v="0"/>
  </r>
  <r>
    <s v="R"/>
    <x v="0"/>
    <s v="R.10013"/>
    <s v="CAP-GAS RELOCATIONS"/>
    <s v="R.10013.05"/>
    <s v="SEATTLE WATERFRONT IMPROVEMENT"/>
    <s v="R.10013.05.01"/>
    <s v="SEATTLE WATERFRONT IMPROVEMENT"/>
    <s v="R.10013.05.01.03"/>
    <s v="G-SEATTLE CORE-OTHER PROJECTS"/>
    <x v="0"/>
    <n v="4022"/>
    <s v="Roque Bamba"/>
    <s v="CA"/>
    <s v="REL  SETC  //  EXEC"/>
    <x v="0"/>
    <x v="0"/>
    <s v="2CORP90000"/>
    <x v="0"/>
    <s v="3CORP95500"/>
    <x v="90"/>
    <s v="1DRIV22000"/>
    <x v="19"/>
    <s v="2DRIV22200"/>
    <x v="49"/>
    <n v="0"/>
    <n v="0"/>
    <n v="163611.03"/>
    <n v="181381.25999999998"/>
    <n v="-181381.25999999998"/>
    <n v="0"/>
    <n v="1800000"/>
    <n v="-1800000"/>
    <n v="0"/>
    <n v="1500000"/>
    <n v="-1500000"/>
    <n v="0"/>
    <n v="0"/>
    <n v="0"/>
    <n v="0"/>
    <n v="0"/>
    <n v="0"/>
    <n v="0"/>
    <n v="-3481381.26"/>
    <s v="Bamba"/>
    <s v="Streetcar; Marion ST "/>
    <s v="N"/>
    <n v="0"/>
    <n v="0"/>
    <n v="0"/>
    <n v="0"/>
    <n v="0"/>
    <n v="0"/>
  </r>
  <r>
    <s v="R"/>
    <x v="0"/>
    <s v="R.10013"/>
    <s v="CAP-GAS RELOCATIONS"/>
    <s v="R.10013.05"/>
    <s v="SEATTLE WATERFRONT IMPROVEMENT"/>
    <s v="R.10013.05.01"/>
    <s v="SEATTLE WATERFRONT IMPROVEMENT"/>
    <s v="R.10013.05.01.04"/>
    <s v="G-SEATTLE CORE-REMEDIATION(PM USE)"/>
    <x v="0"/>
    <n v="4022"/>
    <s v="Roque Bamba"/>
    <s v="CA"/>
    <s v="REL  SETC  //  EXEC"/>
    <x v="0"/>
    <x v="0"/>
    <s v="2CORP90000"/>
    <x v="0"/>
    <s v="3CORP95500"/>
    <x v="90"/>
    <s v="1DRIV22000"/>
    <x v="19"/>
    <s v="2DRIV22200"/>
    <x v="49"/>
    <n v="0"/>
    <n v="0"/>
    <n v="7104.3"/>
    <n v="7702.78"/>
    <n v="-7702.78"/>
    <n v="0"/>
    <n v="100000"/>
    <n v="-100000"/>
    <n v="0"/>
    <n v="0"/>
    <n v="0"/>
    <n v="0"/>
    <n v="0"/>
    <n v="0"/>
    <n v="0"/>
    <n v="0"/>
    <n v="0"/>
    <n v="0"/>
    <n v="-107702.78"/>
    <s v="Bamba"/>
    <s v="From Maint Planning "/>
    <s v="N"/>
    <n v="0"/>
    <n v="0"/>
    <n v="0"/>
    <n v="0"/>
    <n v="0"/>
    <n v="0"/>
  </r>
  <r>
    <s v="R"/>
    <x v="0"/>
    <s v="R.10013"/>
    <s v="CAP-GAS RELOCATIONS"/>
    <s v="R.10013.05"/>
    <s v="SEATTLE WATERFRONT IMPROVEMENT"/>
    <s v="R.10013.05.01"/>
    <s v="SEATTLE WATERFRONT IMPROVEMENT"/>
    <s v="R.10013.05.01.05"/>
    <s v="G-SEATTLE CORE-SERVICES"/>
    <x v="0"/>
    <n v="4022"/>
    <s v="Roque Bamba"/>
    <s v="CA"/>
    <s v="REL  SETC  //  EXEC"/>
    <x v="0"/>
    <x v="0"/>
    <s v="2CORP90000"/>
    <x v="0"/>
    <s v="3CORP95500"/>
    <x v="90"/>
    <s v="1DRIV22000"/>
    <x v="19"/>
    <s v="2DRIV22200"/>
    <x v="49"/>
    <n v="0"/>
    <n v="0"/>
    <n v="136891.04"/>
    <n v="168994.49"/>
    <n v="-168994.49"/>
    <n v="0"/>
    <n v="50000"/>
    <n v="-50000"/>
    <n v="0"/>
    <n v="0"/>
    <n v="0"/>
    <n v="0"/>
    <n v="0"/>
    <n v="0"/>
    <n v="0"/>
    <n v="0"/>
    <n v="0"/>
    <n v="0"/>
    <n v="-218994.49"/>
    <s v="Bamba"/>
    <s v="From Maint Planning "/>
    <s v="N"/>
    <n v="0"/>
    <n v="0"/>
    <n v="0"/>
    <n v="0"/>
    <n v="0"/>
    <n v="0"/>
  </r>
  <r>
    <s v="R"/>
    <x v="0"/>
    <s v="R.10013"/>
    <s v="CAP-GAS RELOCATIONS"/>
    <s v="R.10013.05"/>
    <s v="SEATTLE WATERFRONT IMPROVEMENT"/>
    <s v="R.10013.05.01"/>
    <s v="SEATTLE WATERFRONT IMPROVEMENT"/>
    <s v="R.10013.05.01.06"/>
    <s v="OMRC_G-SEATTLE CORE-IP MAIN"/>
    <x v="0"/>
    <n v="4022"/>
    <s v="Roque Bamba"/>
    <s v="OR"/>
    <s v="REL  SETC  //  OPER"/>
    <x v="0"/>
    <x v="0"/>
    <s v="2CORP90000"/>
    <x v="0"/>
    <s v="3CORP95500"/>
    <x v="90"/>
    <s v="1DRIV22000"/>
    <x v="19"/>
    <s v="2DRIV22200"/>
    <x v="49"/>
    <n v="0"/>
    <n v="0"/>
    <n v="0"/>
    <n v="0"/>
    <n v="0"/>
    <n v="0"/>
    <n v="0"/>
    <n v="0"/>
    <n v="0"/>
    <n v="0"/>
    <n v="0"/>
    <n v="0"/>
    <n v="0"/>
    <n v="0"/>
    <n v="0"/>
    <n v="0"/>
    <n v="0"/>
    <n v="0"/>
    <n v="0"/>
    <n v="0"/>
    <s v=" "/>
    <s v="N"/>
    <n v="0"/>
    <n v="0"/>
    <n v="0"/>
    <n v="0"/>
    <n v="0"/>
    <n v="0"/>
  </r>
  <r>
    <s v="R"/>
    <x v="0"/>
    <s v="R.10013"/>
    <s v="CAP-GAS RELOCATIONS"/>
    <s v="R.10013.05"/>
    <s v="SEATTLE WATERFRONT IMPROVEMENT"/>
    <s v="R.10013.05.01"/>
    <s v="SEATTLE WATERFRONT IMPROVEMENT"/>
    <s v="R.10013.05.01.07"/>
    <s v="OMRC_G-SEATTLE CORE-SERVICES"/>
    <x v="0"/>
    <n v="4022"/>
    <s v="Roque Bamba"/>
    <s v="OR"/>
    <s v="REL  SETC  //  OPER"/>
    <x v="0"/>
    <x v="0"/>
    <s v="2CORP90000"/>
    <x v="0"/>
    <s v="3CORP95500"/>
    <x v="90"/>
    <s v="1DRIV22000"/>
    <x v="19"/>
    <s v="2DRIV22200"/>
    <x v="49"/>
    <n v="0"/>
    <n v="0"/>
    <n v="0"/>
    <n v="0"/>
    <n v="0"/>
    <n v="0"/>
    <n v="0"/>
    <n v="0"/>
    <n v="0"/>
    <n v="0"/>
    <n v="0"/>
    <n v="0"/>
    <n v="0"/>
    <n v="0"/>
    <n v="0"/>
    <n v="0"/>
    <n v="0"/>
    <n v="0"/>
    <n v="0"/>
    <n v="0"/>
    <s v=" "/>
    <s v="N"/>
    <n v="0"/>
    <n v="0"/>
    <n v="0"/>
    <n v="0"/>
    <n v="0"/>
    <n v="0"/>
  </r>
  <r>
    <s v="R"/>
    <x v="0"/>
    <s v="R.10013"/>
    <s v="CAP-GAS RELOCATIONS"/>
    <s v="R.10013.05"/>
    <s v="SEATTLE WATERFRONT IMPROVEMENT"/>
    <s v="R.10013.05.01"/>
    <s v="SEATTLE WATERFRONT IMPROVEMENT"/>
    <s v="R.10013.05.01.08"/>
    <s v="OMRC_G-Seattle Core-Alaskan Way Viaduct"/>
    <x v="0"/>
    <n v="4022"/>
    <s v="Roque Bamba"/>
    <s v="OR"/>
    <s v="REL  SETC  //  INIT"/>
    <x v="0"/>
    <x v="0"/>
    <s v="2CORP90000"/>
    <x v="0"/>
    <s v="3CORP95500"/>
    <x v="90"/>
    <s v="1DRIV22000"/>
    <x v="19"/>
    <s v="2DRIV22200"/>
    <x v="49"/>
    <n v="0"/>
    <n v="168196"/>
    <n v="0"/>
    <n v="0"/>
    <n v="168196"/>
    <n v="0"/>
    <n v="0"/>
    <n v="0"/>
    <n v="0"/>
    <n v="0"/>
    <n v="0"/>
    <n v="0"/>
    <n v="0"/>
    <n v="0"/>
    <n v="0"/>
    <n v="0"/>
    <n v="0"/>
    <n v="0"/>
    <n v="168196"/>
    <n v="0"/>
    <s v=" "/>
    <s v="N"/>
    <n v="0"/>
    <n v="0"/>
    <n v="0"/>
    <n v="0"/>
    <n v="0"/>
    <n v="0"/>
  </r>
  <r>
    <s v="R"/>
    <x v="0"/>
    <s v="R.10013"/>
    <s v="CAP-GAS RELOCATIONS"/>
    <s v="R.10013.06"/>
    <s v="SOUND TRANSIT PROGRAM"/>
    <s v="R.10013.06.01"/>
    <s v="SOUND TRANSIT PROGRAM"/>
    <s v="R.10013.06.01.01"/>
    <s v="G-SOUND TRANSIT-DIST"/>
    <x v="0"/>
    <n v="4022"/>
    <s v="Roque Bamba"/>
    <s v="CA"/>
    <s v="REL  SETC  //  EXEC"/>
    <x v="0"/>
    <x v="0"/>
    <s v="2CORP90000"/>
    <x v="0"/>
    <s v="3CORP95500"/>
    <x v="90"/>
    <s v="1DRIV22000"/>
    <x v="19"/>
    <s v="2DRIV22200"/>
    <x v="49"/>
    <n v="180000"/>
    <n v="180000"/>
    <n v="164164.53"/>
    <n v="470295.54157249996"/>
    <n v="-290295.54157249996"/>
    <n v="184773.31110000002"/>
    <n v="575000"/>
    <n v="-390226.68889999995"/>
    <n v="189788.27587189456"/>
    <n v="934894"/>
    <n v="-745105.72412810544"/>
    <n v="195054.65285363962"/>
    <n v="195054.65285363962"/>
    <n v="0"/>
    <n v="200588.52987955822"/>
    <n v="200588.52987955822"/>
    <n v="0"/>
    <n v="206606.18577594496"/>
    <n v="-1425627.9546006054"/>
    <s v="Bamba"/>
    <s v="HP Only "/>
    <s v="N"/>
    <n v="0"/>
    <n v="0"/>
    <n v="0"/>
    <n v="0"/>
    <n v="0"/>
    <n v="0"/>
  </r>
  <r>
    <s v="R"/>
    <x v="0"/>
    <s v="R.10013"/>
    <s v="CAP-GAS RELOCATIONS"/>
    <s v="R.10013.07"/>
    <s v="SYSTEM IMPROVEMENT OPPORTUNITY"/>
    <s v="R.10013.07.01"/>
    <s v="SYSTEM IMPROVEMENT OPPORTUNITY"/>
    <s v="R.10013.07.01.01"/>
    <s v="G-RELOCATE BULK DIST LIKE KIND-DIST"/>
    <x v="0"/>
    <n v="4207"/>
    <s v="Jennifer R Tada"/>
    <s v="CA"/>
    <s v="REL  SETC  //  OPER"/>
    <x v="0"/>
    <x v="0"/>
    <s v="2CORP90000"/>
    <x v="0"/>
    <s v="3CORP95500"/>
    <x v="90"/>
    <s v="1DRIV22000"/>
    <x v="19"/>
    <s v="2DRIV22200"/>
    <x v="49"/>
    <n v="961133.73394487996"/>
    <n v="2134042"/>
    <n v="481870.31"/>
    <n v="1161860.4462227998"/>
    <n v="972181.55377720017"/>
    <n v="986621.45794945525"/>
    <n v="1890914"/>
    <n v="-904292.54205054475"/>
    <n v="1013399.5235984165"/>
    <n v="2357658"/>
    <n v="-1344258.4764015835"/>
    <n v="1041520.0378918943"/>
    <n v="1145485"/>
    <n v="-103964.96210810565"/>
    <n v="1071068.9039425217"/>
    <n v="3661750"/>
    <n v="-2590681.0960574783"/>
    <n v="4999682"/>
    <n v="-3971015.522840512"/>
    <s v="Tada"/>
    <s v=" CAK Adjusted up to keep original total gas PI bottom line per tada"/>
    <s v="N"/>
    <n v="0"/>
    <n v="0"/>
    <n v="0"/>
    <n v="0"/>
    <n v="0"/>
    <n v="0"/>
  </r>
  <r>
    <s v="R"/>
    <x v="0"/>
    <s v="R.10013"/>
    <s v="CAP-GAS RELOCATIONS"/>
    <s v="R.10013.07"/>
    <s v="SYSTEM IMPROVEMENT OPPORTUNITY"/>
    <s v="R.10013.07.01"/>
    <s v="SYSTEM IMPROVEMENT OPPORTUNITY"/>
    <s v="R.10013.07.01.02"/>
    <s v="G-SYSTEM IMPROV OPPORT UPGR-DIST"/>
    <x v="0"/>
    <n v="4207"/>
    <s v="Jennifer R Tada"/>
    <s v="CA"/>
    <s v="REL  SETC  //  OPER"/>
    <x v="0"/>
    <x v="0"/>
    <s v="2CORP90000"/>
    <x v="0"/>
    <s v="3CORP95500"/>
    <x v="90"/>
    <s v="1DRIV22000"/>
    <x v="19"/>
    <s v="2DRIV22200"/>
    <x v="49"/>
    <n v="13455010.951977599"/>
    <n v="12282104"/>
    <n v="4339000.93"/>
    <n v="3184671.2680962998"/>
    <n v="9097432.7319037002"/>
    <n v="13757663.494137287"/>
    <n v="2662642"/>
    <n v="11095021.494137287"/>
    <n v="14160070.479520638"/>
    <n v="2763917"/>
    <n v="11396153.479520638"/>
    <n v="14577371.771235703"/>
    <n v="1864990"/>
    <n v="12712381.771235703"/>
    <n v="15009910.779921517"/>
    <n v="2973173"/>
    <n v="12036737.779921517"/>
    <n v="3083722"/>
    <n v="56337727.256718844"/>
    <s v="Tada"/>
    <s v=" CAK Adjusted up to keep original total gas PI bottom line per tada"/>
    <s v="N"/>
    <n v="0"/>
    <n v="0"/>
    <n v="0"/>
    <n v="0"/>
    <n v="0"/>
    <n v="0"/>
  </r>
  <r>
    <s v="R"/>
    <x v="0"/>
    <s v="R.10013"/>
    <s v="CAP-GAS RELOCATIONS"/>
    <s v="R.10013.07"/>
    <s v="SYSTEM IMPROVEMENT OPPORTUNITY"/>
    <s v="R.10013.07.01"/>
    <s v="SYSTEM IMPROVEMENT OPPORTUNITY"/>
    <s v="R.10013.07.01.03"/>
    <s v="OMRC_G-SYSTEM IMPROV OPPORT UPGR-DIST"/>
    <x v="0"/>
    <n v="4207"/>
    <s v="Jennifer R Tada"/>
    <s v="OR"/>
    <s v="REL  SETC  //  OPER"/>
    <x v="0"/>
    <x v="0"/>
    <s v="2CORP90000"/>
    <x v="0"/>
    <s v="3CORP95500"/>
    <x v="90"/>
    <s v="1DRIV22000"/>
    <x v="19"/>
    <s v="2DRIV22200"/>
    <x v="49"/>
    <n v="0"/>
    <n v="244649"/>
    <n v="0"/>
    <n v="0"/>
    <n v="244649"/>
    <n v="0"/>
    <n v="0"/>
    <n v="0"/>
    <n v="0"/>
    <n v="0"/>
    <n v="0"/>
    <n v="0"/>
    <n v="0"/>
    <n v="0"/>
    <n v="0"/>
    <n v="0"/>
    <n v="0"/>
    <n v="0"/>
    <n v="244649"/>
    <n v="0"/>
    <s v=" "/>
    <s v="N"/>
    <n v="0"/>
    <n v="0"/>
    <n v="0"/>
    <n v="0"/>
    <n v="0"/>
    <n v="0"/>
  </r>
  <r>
    <s v="R"/>
    <x v="0"/>
    <s v="R.10014"/>
    <s v="CAP-GAS SUPPLY CAPACITY"/>
    <s v="R.10014.01"/>
    <s v="SWARR PROPANE/AIR PLANT UPGRADES"/>
    <s v="R.10014.01.01"/>
    <s v="SWARR PROPANE/AIR PLANT UPGRADES"/>
    <s v="R.10014.01.01.01"/>
    <s v="G-SWARR PROPANE AIR PLANT UPGRADES"/>
    <x v="0"/>
    <n v="4022"/>
    <s v="Roque Bamba"/>
    <s v="CA"/>
    <s v="REL  SETC  //  EXEC"/>
    <x v="0"/>
    <x v="0"/>
    <s v="2CORP90000"/>
    <x v="0"/>
    <s v="3CORP96500"/>
    <x v="91"/>
    <s v="1DRIV12000"/>
    <x v="17"/>
    <s v="2DRIV12500"/>
    <x v="33"/>
    <n v="8200000"/>
    <n v="8200000"/>
    <n v="6853836.0700000003"/>
    <n v="158389.59040000002"/>
    <n v="8041610.4095999999"/>
    <n v="0"/>
    <n v="0"/>
    <n v="0"/>
    <n v="0"/>
    <n v="0"/>
    <n v="0"/>
    <n v="0"/>
    <n v="0"/>
    <n v="0"/>
    <n v="0"/>
    <n v="0"/>
    <n v="0"/>
    <n v="0"/>
    <n v="8041610.4095999999"/>
    <s v="Bamba"/>
    <s v="Possibly not needed until 2023 "/>
    <s v="N"/>
    <n v="0"/>
    <n v="0"/>
    <n v="0"/>
    <n v="0"/>
    <n v="0"/>
    <n v="0"/>
  </r>
  <r>
    <s v="R"/>
    <x v="0"/>
    <s v="R.10015"/>
    <s v="CAP-GAS SYSTEM WORK"/>
    <s v="R.10015.01"/>
    <s v="CATHODIC PROTECTION SYSTEM"/>
    <s v="R.10015.01.01"/>
    <s v="CATHODIC PROTECTION SYSTEM"/>
    <s v="R.10015.01.01.01"/>
    <s v="G-CP SYSTEM IMPROV MAIN WITH SERV-DIST"/>
    <x v="0"/>
    <n v="4160"/>
    <s v="Duane A Henderson"/>
    <s v="CA"/>
    <s v="REL  SETC  //  OPER"/>
    <x v="0"/>
    <x v="0"/>
    <s v="2CORP90000"/>
    <x v="0"/>
    <s v="3CORP93500"/>
    <x v="89"/>
    <s v="1DRIV12000"/>
    <x v="17"/>
    <s v="2DRIV12300"/>
    <x v="50"/>
    <n v="0"/>
    <n v="381917"/>
    <n v="368053.93"/>
    <n v="305720.97699950001"/>
    <n v="76196.02300049999"/>
    <n v="0"/>
    <n v="740000"/>
    <n v="-740000"/>
    <n v="0"/>
    <n v="740000"/>
    <n v="-740000"/>
    <n v="0"/>
    <n v="740000"/>
    <n v="-740000"/>
    <n v="0"/>
    <n v="740000"/>
    <n v="-740000"/>
    <n v="740000"/>
    <n v="-2883803.9769994998"/>
    <s v="Henderson"/>
    <s v=" "/>
    <s v="N"/>
    <n v="0"/>
    <n v="0"/>
    <n v="0"/>
    <n v="0"/>
    <n v="0"/>
    <n v="0"/>
  </r>
  <r>
    <s v="R"/>
    <x v="0"/>
    <s v="R.10015"/>
    <s v="CAP-GAS SYSTEM WORK"/>
    <s v="R.10015.01"/>
    <s v="CATHODIC PROTECTION SYSTEM"/>
    <s v="R.10015.01.01"/>
    <s v="CATHODIC PROTECTION SYSTEM"/>
    <s v="R.10015.01.01.02"/>
    <s v="G-CP SYSTEM IMPROV SERVICE-DIST"/>
    <x v="0"/>
    <n v="4160"/>
    <s v="Duane A Henderson"/>
    <s v="CA"/>
    <s v="REL  SETC  //  OPER"/>
    <x v="0"/>
    <x v="0"/>
    <s v="2CORP90000"/>
    <x v="0"/>
    <s v="3CORP93500"/>
    <x v="89"/>
    <s v="1DRIV12000"/>
    <x v="17"/>
    <s v="2DRIV12300"/>
    <x v="50"/>
    <n v="0"/>
    <n v="280704"/>
    <n v="350358.07"/>
    <n v="404996.54750000004"/>
    <n v="-124292.54750000004"/>
    <n v="0"/>
    <n v="579000"/>
    <n v="-579000"/>
    <n v="0"/>
    <n v="579000"/>
    <n v="-579000"/>
    <n v="0"/>
    <n v="579000"/>
    <n v="-579000"/>
    <n v="0"/>
    <n v="579000"/>
    <n v="-579000"/>
    <n v="579000"/>
    <n v="-2440292.5474999999"/>
    <s v="Henderson"/>
    <s v=" "/>
    <s v="N"/>
    <n v="0"/>
    <n v="0"/>
    <n v="0"/>
    <n v="0"/>
    <n v="0"/>
    <n v="0"/>
  </r>
  <r>
    <s v="R"/>
    <x v="0"/>
    <s v="R.10015"/>
    <s v="CAP-GAS SYSTEM WORK"/>
    <s v="R.10015.01"/>
    <s v="CATHODIC PROTECTION SYSTEM"/>
    <s v="R.10015.01.01"/>
    <s v="CATHODIC PROTECTION SYSTEM"/>
    <s v="R.10015.01.01.03"/>
    <s v="G-CP SYSTEM IMPROVEMENT-DIST"/>
    <x v="0"/>
    <n v="4160"/>
    <s v="Duane A Henderson"/>
    <s v="CA"/>
    <s v="REL  SETC  //  OPER"/>
    <x v="0"/>
    <x v="0"/>
    <s v="2CORP90000"/>
    <x v="0"/>
    <s v="3CORP93500"/>
    <x v="89"/>
    <s v="1DRIV12000"/>
    <x v="17"/>
    <s v="2DRIV12300"/>
    <x v="50"/>
    <n v="1412812.5"/>
    <n v="354635"/>
    <n v="399997.8"/>
    <n v="537323.69500000007"/>
    <n v="-182688.69500000007"/>
    <n v="1442319.0265486729"/>
    <n v="1442319.0265486729"/>
    <n v="0"/>
    <n v="1485728.6283185843"/>
    <n v="1485728.6283185843"/>
    <n v="0"/>
    <n v="1530538.5398230092"/>
    <n v="1530538.5398230092"/>
    <n v="0"/>
    <n v="1576748.7610619471"/>
    <n v="1576748.7610619471"/>
    <n v="0"/>
    <n v="1624051.2238938056"/>
    <n v="-182688.69500000007"/>
    <s v="Henderson"/>
    <s v=" "/>
    <s v="N"/>
    <n v="0"/>
    <n v="0"/>
    <n v="0"/>
    <n v="0"/>
    <n v="0"/>
    <n v="0"/>
  </r>
  <r>
    <s v="R"/>
    <x v="0"/>
    <s v="R.10015"/>
    <s v="CAP-GAS SYSTEM WORK"/>
    <s v="R.10015.01"/>
    <s v="CATHODIC PROTECTION SYSTEM"/>
    <s v="R.10015.01.01"/>
    <s v="CATHODIC PROTECTION SYSTEM"/>
    <s v="R.10015.01.01.04"/>
    <s v="G-CP SYSTEM IMPROV-SERV ONLY- DIST"/>
    <x v="0"/>
    <n v="4160"/>
    <s v="Duane A Henderson"/>
    <s v="CA"/>
    <s v="REL  SETC  //  OPER"/>
    <x v="0"/>
    <x v="0"/>
    <s v="2CORP90000"/>
    <x v="0"/>
    <s v="3CORP93500"/>
    <x v="89"/>
    <s v="1DRIV12000"/>
    <x v="17"/>
    <s v="2DRIV12300"/>
    <x v="50"/>
    <n v="0"/>
    <n v="0"/>
    <n v="0"/>
    <n v="0"/>
    <n v="0"/>
    <n v="0"/>
    <n v="0"/>
    <n v="0"/>
    <n v="0"/>
    <n v="0"/>
    <n v="0"/>
    <n v="0"/>
    <n v="0"/>
    <n v="0"/>
    <n v="0"/>
    <n v="0"/>
    <n v="0"/>
    <n v="0"/>
    <n v="0"/>
    <s v="Henderson"/>
    <s v=" "/>
    <s v="N"/>
    <n v="0"/>
    <n v="0"/>
    <n v="0"/>
    <n v="0"/>
    <n v="0"/>
    <n v="0"/>
  </r>
  <r>
    <s v="R"/>
    <x v="0"/>
    <s v="R.10015"/>
    <s v="CAP-GAS SYSTEM WORK"/>
    <s v="R.10015.01"/>
    <s v="CATHODIC PROTECTION SYSTEM"/>
    <s v="R.10015.01.01"/>
    <s v="CATHODIC PROTECTION SYSTEM"/>
    <s v="R.10015.01.01.05"/>
    <s v="G-EMERGENT CP SYSTEM IMPROVEMENT-DIST"/>
    <x v="0"/>
    <n v="4160"/>
    <s v="Duane A Henderson"/>
    <s v="CA"/>
    <s v="REL  SETC  //  OPER"/>
    <x v="0"/>
    <x v="0"/>
    <s v="2CORP90000"/>
    <x v="0"/>
    <s v="3CORP93500"/>
    <x v="89"/>
    <s v="1DRIV12000"/>
    <x v="17"/>
    <s v="2DRIV12300"/>
    <x v="50"/>
    <n v="0"/>
    <n v="395556"/>
    <n v="457313.21"/>
    <n v="513022.79874899989"/>
    <n v="-117466.79874899989"/>
    <n v="0"/>
    <n v="725000"/>
    <n v="-725000"/>
    <n v="0"/>
    <n v="725000"/>
    <n v="-725000"/>
    <n v="0"/>
    <n v="725000"/>
    <n v="-725000"/>
    <n v="0"/>
    <n v="725000"/>
    <n v="-725000"/>
    <n v="725000"/>
    <n v="-3017466.7987489998"/>
    <s v="Henderson"/>
    <s v=" "/>
    <s v="N"/>
    <n v="0"/>
    <n v="0"/>
    <n v="0"/>
    <n v="0"/>
    <n v="0"/>
    <n v="0"/>
  </r>
  <r>
    <s v="R"/>
    <x v="0"/>
    <s v="R.10015"/>
    <s v="CAP-GAS SYSTEM WORK"/>
    <s v="R.10015.01"/>
    <s v="CATHODIC PROTECTION SYSTEM"/>
    <s v="R.10015.01.01"/>
    <s v="CATHODIC PROTECTION SYSTEM"/>
    <s v="R.10015.01.01.06"/>
    <s v="OMRC_G-CP Sys Improv Main w/Service-Dist"/>
    <x v="0"/>
    <n v="4160"/>
    <s v="Duane A Henderson"/>
    <s v="OR"/>
    <s v="REL  SETC  //  OPER"/>
    <x v="0"/>
    <x v="0"/>
    <s v="2CORP90000"/>
    <x v="0"/>
    <s v="3CORP93500"/>
    <x v="89"/>
    <s v="1DRIV12000"/>
    <x v="17"/>
    <s v="2DRIV12300"/>
    <x v="50"/>
    <n v="0"/>
    <n v="0"/>
    <n v="0"/>
    <n v="0"/>
    <n v="0"/>
    <n v="0"/>
    <n v="0"/>
    <n v="0"/>
    <n v="0"/>
    <n v="0"/>
    <n v="0"/>
    <n v="0"/>
    <n v="0"/>
    <n v="0"/>
    <n v="0"/>
    <n v="0"/>
    <n v="0"/>
    <n v="0"/>
    <n v="0"/>
    <n v="0"/>
    <s v=" "/>
    <s v="N"/>
    <n v="0"/>
    <n v="0"/>
    <n v="0"/>
    <n v="0"/>
    <n v="0"/>
    <n v="0"/>
  </r>
  <r>
    <s v="R"/>
    <x v="0"/>
    <s v="R.10015"/>
    <s v="CAP-GAS SYSTEM WORK"/>
    <s v="R.10015.02"/>
    <s v="DAMAGE CLAIMS"/>
    <s v="R.10015.02.01"/>
    <s v="DAMAGE CLAIMS"/>
    <s v="R.10015.02.01.01"/>
    <s v="G-DAMAGE CLAIMS-DIST"/>
    <x v="0"/>
    <n v="1115"/>
    <s v="Marcia M Pence"/>
    <s v="CA"/>
    <s v="REL  SETC  //  OPER"/>
    <x v="0"/>
    <x v="0"/>
    <s v="2CORP90000"/>
    <x v="0"/>
    <s v="3CORP93500"/>
    <x v="89"/>
    <s v="1DRIV12000"/>
    <x v="17"/>
    <s v="2DRIV12300"/>
    <x v="50"/>
    <n v="0"/>
    <n v="0"/>
    <n v="68861.66"/>
    <n v="0"/>
    <n v="0"/>
    <n v="0"/>
    <n v="0"/>
    <n v="0"/>
    <n v="0"/>
    <n v="0"/>
    <n v="0"/>
    <n v="0"/>
    <n v="0"/>
    <n v="0"/>
    <n v="0"/>
    <n v="0"/>
    <n v="0"/>
    <n v="0"/>
    <n v="0"/>
    <s v="Pence"/>
    <s v=" "/>
    <s v="N"/>
    <n v="0"/>
    <n v="0"/>
    <n v="0"/>
    <n v="0"/>
    <n v="0"/>
    <n v="0"/>
  </r>
  <r>
    <s v="R"/>
    <x v="0"/>
    <s v="R.10015"/>
    <s v="CAP-GAS SYSTEM WORK"/>
    <s v="R.10015.02"/>
    <s v="DAMAGE CLAIMS"/>
    <s v="R.10015.02.01"/>
    <s v="DAMAGE CLAIMS"/>
    <s v="R.10015.02.01.02"/>
    <s v="G-DAMAGE CLAIMS CAP WRITEOFF"/>
    <x v="0"/>
    <n v="1150"/>
    <s v="Dennis A Farrall"/>
    <s v="CA"/>
    <m/>
    <x v="0"/>
    <x v="0"/>
    <s v="2CORP90000"/>
    <x v="0"/>
    <s v="3CORP93500"/>
    <x v="89"/>
    <s v="1DRIV12000"/>
    <x v="17"/>
    <s v="2DRIV12300"/>
    <x v="50"/>
    <n v="0"/>
    <n v="0"/>
    <m/>
    <n v="88476.849999999991"/>
    <n v="-88476.849999999991"/>
    <n v="0"/>
    <n v="0"/>
    <n v="0"/>
    <n v="0"/>
    <n v="0"/>
    <n v="0"/>
    <n v="0"/>
    <n v="0"/>
    <n v="0"/>
    <n v="0"/>
    <n v="0"/>
    <n v="0"/>
    <n v="0"/>
    <n v="-88476.849999999991"/>
    <m/>
    <m/>
    <s v="N"/>
    <n v="0"/>
    <n v="0"/>
    <n v="0"/>
    <n v="0"/>
    <n v="0"/>
    <n v="0"/>
  </r>
  <r>
    <s v="R"/>
    <x v="0"/>
    <s v="R.10015"/>
    <s v="CAP-GAS SYSTEM WORK"/>
    <s v="R.10015.03"/>
    <s v="GAS DIMP MITIGATION MEASURES"/>
    <s v="R.10015.03.01"/>
    <s v="BRIDGE AND SLIDE REMEDIATION PROGRAM"/>
    <s v="R.10015.03.01.01"/>
    <s v="G-DIMP BRDG/SLD -DIST (UNMAINTAIN FACIL)"/>
    <x v="0"/>
    <n v="4022"/>
    <s v="Roque Bamba"/>
    <s v="CA"/>
    <s v="REL  SETC  //  OPER"/>
    <x v="0"/>
    <x v="0"/>
    <s v="2CORP90000"/>
    <x v="0"/>
    <s v="3CORP93500"/>
    <x v="89"/>
    <s v="1DRIV12000"/>
    <x v="17"/>
    <s v="2DRIV12300"/>
    <x v="50"/>
    <n v="-3580796"/>
    <n v="0"/>
    <n v="0"/>
    <n v="0"/>
    <n v="0"/>
    <n v="-3966198"/>
    <n v="-2966198"/>
    <n v="-1000000"/>
    <n v="-4545263"/>
    <n v="-2945263"/>
    <n v="-1600000"/>
    <n v="-5137095"/>
    <n v="-3137095"/>
    <n v="-2000000"/>
    <n v="-5607882"/>
    <n v="-3007882"/>
    <n v="-2600000"/>
    <n v="-2900000"/>
    <n v="-7200000"/>
    <s v="Henderson"/>
    <s v=" CAK - this was a balancing line made by the officers relative to the entire category per Serene.  Because of this I've not deleted it as it was proposed (and added $700K).  Reduced reduction so that total bottom line is about what the 3&amp;9 forecast was."/>
    <s v="N"/>
    <n v="0"/>
    <n v="0"/>
    <n v="0"/>
    <n v="0"/>
    <n v="0"/>
    <n v="0"/>
  </r>
  <r>
    <s v="R"/>
    <x v="0"/>
    <s v="R.10015"/>
    <s v="CAP-GAS SYSTEM WORK"/>
    <s v="R.10015.03"/>
    <s v="GAS DIMP MITIGATION MEASURES"/>
    <s v="R.10015.03.02"/>
    <s v="ENCROACHMENT REMEDIATION PROGRAM"/>
    <s v="R.10015.03.02.01"/>
    <s v="G-DIMP MOBILE HOME ENCROACHMENT PROGRAM"/>
    <x v="0"/>
    <n v="4580"/>
    <s v="David J Landers"/>
    <s v="CA"/>
    <s v="REL  SETC  //  OPER"/>
    <x v="0"/>
    <x v="0"/>
    <s v="2CORP90000"/>
    <x v="0"/>
    <s v="3CORP93500"/>
    <x v="89"/>
    <s v="1DRIV12000"/>
    <x v="17"/>
    <s v="2DRIV12300"/>
    <x v="50"/>
    <n v="330554.22690671898"/>
    <n v="266111"/>
    <n v="260388.13"/>
    <n v="110292.05"/>
    <n v="155818.95000000001"/>
    <n v="337457.83730937255"/>
    <n v="250000"/>
    <n v="87457.837309372553"/>
    <n v="347614.33532547991"/>
    <n v="250000"/>
    <n v="97614.335325479915"/>
    <n v="358098.46230984881"/>
    <n v="250000"/>
    <n v="108098.46230984881"/>
    <n v="368910.21826247917"/>
    <n v="250000"/>
    <n v="118910.21826247917"/>
    <n v="250000"/>
    <n v="567899.80320718046"/>
    <s v="Henderson"/>
    <s v=" "/>
    <s v="N"/>
    <n v="0"/>
    <n v="0"/>
    <n v="0"/>
    <n v="0"/>
    <n v="0"/>
    <n v="0"/>
  </r>
  <r>
    <s v="R"/>
    <x v="0"/>
    <s v="R.10015"/>
    <s v="CAP-GAS SYSTEM WORK"/>
    <s v="R.10015.03"/>
    <s v="GAS DIMP MITIGATION MEASURES"/>
    <s v="R.10015.03.02"/>
    <s v="ENCROACHMENT REMEDIATION PROGRAM"/>
    <s v="R.10015.03.02.02"/>
    <s v="G-MHP SERVICE REPLACEMENTS/CUT"/>
    <x v="0"/>
    <n v="4580"/>
    <s v="David J Landers"/>
    <s v="CA"/>
    <s v="REL  SETC  //  OPER"/>
    <x v="0"/>
    <x v="0"/>
    <s v="2CORP90000"/>
    <x v="0"/>
    <s v="3CORP93500"/>
    <x v="89"/>
    <s v="1DRIV12000"/>
    <x v="17"/>
    <s v="2DRIV12300"/>
    <x v="50"/>
    <n v="0"/>
    <n v="0"/>
    <n v="-605.98"/>
    <n v="-787.8"/>
    <n v="787.8"/>
    <n v="0"/>
    <n v="127000"/>
    <n v="-127000"/>
    <n v="0"/>
    <n v="127000"/>
    <n v="-127000"/>
    <n v="0"/>
    <n v="127000"/>
    <n v="-127000"/>
    <n v="0"/>
    <n v="127000"/>
    <n v="-127000"/>
    <n v="127000"/>
    <n v="-507212.2"/>
    <s v="Henderson"/>
    <s v=" "/>
    <s v="N"/>
    <n v="0"/>
    <n v="0"/>
    <n v="0"/>
    <n v="0"/>
    <n v="0"/>
    <n v="0"/>
  </r>
  <r>
    <s v="R"/>
    <x v="0"/>
    <s v="R.10015"/>
    <s v="CAP-GAS SYSTEM WORK"/>
    <s v="R.10015.03"/>
    <s v="GAS DIMP MITIGATION MEASURES"/>
    <s v="R.10015.03.03"/>
    <s v="GAS DIMP MITIGATION MEASURES"/>
    <s v="R.10015.03.03.01"/>
    <s v="G-HP VALVE"/>
    <x v="0"/>
    <n v="4022"/>
    <s v="Roque Bamba"/>
    <s v="CA"/>
    <s v="REL  SETC  //  OPER"/>
    <x v="0"/>
    <x v="0"/>
    <s v="2CORP90000"/>
    <x v="0"/>
    <s v="3CORP93500"/>
    <x v="89"/>
    <s v="1DRIV12000"/>
    <x v="17"/>
    <s v="2DRIV12300"/>
    <x v="50"/>
    <n v="0"/>
    <n v="0"/>
    <n v="0"/>
    <n v="0"/>
    <n v="0"/>
    <n v="0"/>
    <n v="0"/>
    <n v="0"/>
    <n v="0"/>
    <n v="0"/>
    <n v="0"/>
    <n v="0"/>
    <n v="0"/>
    <n v="0"/>
    <n v="0"/>
    <n v="0"/>
    <n v="0"/>
    <n v="0"/>
    <n v="0"/>
    <s v="Henderson"/>
    <s v=" "/>
    <s v="N"/>
    <n v="0"/>
    <n v="0"/>
    <n v="0"/>
    <n v="0"/>
    <n v="0"/>
    <n v="0"/>
  </r>
  <r>
    <s v="R"/>
    <x v="0"/>
    <s v="R.10015"/>
    <s v="CAP-GAS SYSTEM WORK"/>
    <s v="R.10015.03"/>
    <s v="GAS DIMP MITIGATION MEASURES"/>
    <s v="R.10015.03.04"/>
    <s v="PIPE REPLACEMENT PROGRAM"/>
    <s v="R.10015.03.04.01"/>
    <s v="G-DIMP DUPONT PIPE REPL-MAIN WITH SERV"/>
    <x v="0"/>
    <n v="4580"/>
    <s v="David J Landers"/>
    <s v="CA"/>
    <s v="REL  SETC  //  OPER"/>
    <x v="2"/>
    <x v="1"/>
    <s v="2CORP17500"/>
    <x v="14"/>
    <s v="3CORP19000"/>
    <x v="92"/>
    <s v="1DRIV12000"/>
    <x v="17"/>
    <s v="2DRIV12300"/>
    <x v="50"/>
    <n v="43743824.020541549"/>
    <n v="43743824"/>
    <n v="42712154.310000002"/>
    <n v="45209902.569999993"/>
    <n v="-1466078.5699999928"/>
    <n v="43508739.893890925"/>
    <n v="43508740"/>
    <n v="-0.10610907524824142"/>
    <n v="43162885.856716767"/>
    <n v="43162885.856716767"/>
    <n v="0"/>
    <n v="42805875.979633763"/>
    <n v="42805875.979633763"/>
    <n v="0"/>
    <n v="42437709.262641907"/>
    <n v="42437709.262641907"/>
    <n v="0"/>
    <n v="47591000"/>
    <n v="-1466078.6761090681"/>
    <s v="Henderson"/>
    <s v=" CAK  adjusted 2022 proposed back up to 5 year plan (proposed was $33.15M) until plan evolves more.  I recognize Duane's plan was to trend down.  Anticipate as wrapped steel decreases will do more DuPont or something else will emerge"/>
    <s v="N"/>
    <n v="0"/>
    <n v="0"/>
    <n v="0"/>
    <n v="0"/>
    <n v="0"/>
    <n v="0"/>
  </r>
  <r>
    <s v="R"/>
    <x v="0"/>
    <s v="R.10015"/>
    <s v="CAP-GAS SYSTEM WORK"/>
    <s v="R.10015.03"/>
    <s v="GAS DIMP MITIGATION MEASURES"/>
    <s v="R.10015.03.04"/>
    <s v="PIPE REPLACEMENT PROGRAM"/>
    <s v="R.10015.03.04.02"/>
    <s v="G-DIMP OLDER STW REPL-MAIN WITH SERVICE"/>
    <x v="0"/>
    <n v="4580"/>
    <s v="David J Landers"/>
    <s v="CA"/>
    <s v="REL  SETC  //  OPER"/>
    <x v="2"/>
    <x v="1"/>
    <s v="2CORP17500"/>
    <x v="14"/>
    <s v="3CORP19000"/>
    <x v="92"/>
    <s v="1DRIV12000"/>
    <x v="17"/>
    <s v="2DRIV12300"/>
    <x v="50"/>
    <n v="8463948.4387815427"/>
    <n v="8463948"/>
    <n v="8329051.6299999999"/>
    <n v="9631796.2599999979"/>
    <n v="-1167848.2599999979"/>
    <n v="8640717.6274145022"/>
    <n v="8640717.6274145022"/>
    <n v="0"/>
    <n v="8900778.0608609598"/>
    <n v="8900778.0608609598"/>
    <n v="0"/>
    <n v="9169227.5405476224"/>
    <n v="9169227.5405476224"/>
    <n v="0"/>
    <n v="9446066.0664744955"/>
    <n v="9446066.0664744955"/>
    <n v="0"/>
    <n v="4370000"/>
    <n v="-1167848.2599999979"/>
    <s v="Henderson"/>
    <s v=" "/>
    <s v="N"/>
    <n v="0"/>
    <n v="0"/>
    <n v="0"/>
    <n v="0"/>
    <n v="0"/>
    <n v="0"/>
  </r>
  <r>
    <s v="R"/>
    <x v="0"/>
    <s v="R.10015"/>
    <s v="CAP-GAS SYSTEM WORK"/>
    <s v="R.10015.03"/>
    <s v="GAS DIMP MITIGATION MEASURES"/>
    <s v="R.10015.03.04"/>
    <s v="PIPE REPLACEMENT PROGRAM"/>
    <s v="R.10015.03.04.03"/>
    <s v="G-DIMP OLDER STW REPL-SERVICE ONLY"/>
    <x v="0"/>
    <n v="4580"/>
    <s v="David J Landers"/>
    <s v="CA"/>
    <s v="REL  SETC  //  OPER"/>
    <x v="2"/>
    <x v="1"/>
    <s v="2CORP17500"/>
    <x v="14"/>
    <s v="3CORP19000"/>
    <x v="92"/>
    <s v="1DRIV12000"/>
    <x v="17"/>
    <s v="2DRIV12300"/>
    <x v="50"/>
    <n v="2792227.1560121803"/>
    <n v="2792227"/>
    <n v="2964113.98"/>
    <n v="2699055.9400000004"/>
    <n v="93171.05999999959"/>
    <n v="2850542.6966156205"/>
    <n v="2850542.6966156205"/>
    <n v="0"/>
    <n v="2936335.7292322074"/>
    <n v="2936335.7292322074"/>
    <n v="0"/>
    <n v="3024896.2790299738"/>
    <n v="3024896.2790299738"/>
    <n v="0"/>
    <n v="3116224.346008921"/>
    <n v="3116224.346008921"/>
    <n v="0"/>
    <n v="3039000"/>
    <n v="93171.05999999959"/>
    <s v="Henderson"/>
    <s v=" "/>
    <s v="N"/>
    <n v="0"/>
    <n v="0"/>
    <n v="0"/>
    <n v="0"/>
    <n v="0"/>
    <n v="0"/>
  </r>
  <r>
    <s v="R"/>
    <x v="0"/>
    <s v="R.10015"/>
    <s v="CAP-GAS SYSTEM WORK"/>
    <s v="R.10015.03"/>
    <s v="GAS DIMP MITIGATION MEASURES"/>
    <s v="R.10015.03.04"/>
    <s v="PIPE REPLACEMENT PROGRAM"/>
    <s v="R.10015.03.04.04"/>
    <s v="OMRC_G-DIMP DUPONT PIPE REPLACEMENT"/>
    <x v="0"/>
    <n v="4580"/>
    <s v="David J Landers"/>
    <s v="OR"/>
    <s v="REL  SETC  //  OPER"/>
    <x v="2"/>
    <x v="1"/>
    <s v="2CORP17500"/>
    <x v="14"/>
    <s v="3CORP19000"/>
    <x v="92"/>
    <s v="1DRIV12000"/>
    <x v="17"/>
    <s v="2DRIV12300"/>
    <x v="50"/>
    <n v="0"/>
    <n v="0"/>
    <n v="0"/>
    <n v="0"/>
    <n v="0"/>
    <n v="0"/>
    <n v="0"/>
    <n v="0"/>
    <n v="0"/>
    <n v="0"/>
    <n v="0"/>
    <n v="0"/>
    <n v="0"/>
    <n v="0"/>
    <n v="0"/>
    <n v="0"/>
    <n v="0"/>
    <n v="0"/>
    <n v="0"/>
    <n v="0"/>
    <s v=" "/>
    <s v="N"/>
    <n v="0"/>
    <n v="0"/>
    <n v="0"/>
    <n v="0"/>
    <n v="0"/>
    <n v="0"/>
  </r>
  <r>
    <s v="R"/>
    <x v="0"/>
    <s v="R.10015"/>
    <s v="CAP-GAS SYSTEM WORK"/>
    <s v="R.10015.03"/>
    <s v="GAS DIMP MITIGATION MEASURES"/>
    <s v="R.10015.03.04"/>
    <s v="PIPE REPLACEMENT PROGRAM"/>
    <s v="R.10015.03.04.05"/>
    <s v="OMRC_G-DIMP OLDER STW REPLACEMENT-MAIN"/>
    <x v="0"/>
    <n v="4580"/>
    <s v="David J Landers"/>
    <s v="OR"/>
    <s v="REL  SETC  //  OPER"/>
    <x v="2"/>
    <x v="1"/>
    <s v="2CORP17500"/>
    <x v="14"/>
    <s v="3CORP19000"/>
    <x v="92"/>
    <s v="1DRIV12000"/>
    <x v="17"/>
    <s v="2DRIV12300"/>
    <x v="50"/>
    <n v="0"/>
    <n v="0"/>
    <n v="0"/>
    <n v="0"/>
    <n v="0"/>
    <n v="0"/>
    <n v="0"/>
    <n v="0"/>
    <n v="0"/>
    <n v="0"/>
    <n v="0"/>
    <n v="0"/>
    <n v="0"/>
    <n v="0"/>
    <n v="0"/>
    <n v="0"/>
    <n v="0"/>
    <n v="0"/>
    <n v="0"/>
    <n v="0"/>
    <s v=" "/>
    <s v="N"/>
    <n v="0"/>
    <n v="0"/>
    <n v="0"/>
    <n v="0"/>
    <n v="0"/>
    <n v="0"/>
  </r>
  <r>
    <s v="R"/>
    <x v="0"/>
    <s v="R.10015"/>
    <s v="CAP-GAS SYSTEM WORK"/>
    <s v="R.10015.03"/>
    <s v="GAS DIMP MITIGATION MEASURES"/>
    <s v="R.10015.03.05"/>
    <s v="REGULATOR STATION MITIGATION PROGRAM"/>
    <s v="R.10015.03.05.01"/>
    <s v="G-DIMP REG STA-OVERPRESSSURE PROT-DIST"/>
    <x v="0"/>
    <n v="4022"/>
    <s v="Roque Bamba"/>
    <s v="CA"/>
    <s v="REL  SETC  //  OPER"/>
    <x v="0"/>
    <x v="0"/>
    <s v="2CORP90000"/>
    <x v="0"/>
    <s v="3CORP93500"/>
    <x v="89"/>
    <s v="1DRIV12000"/>
    <x v="17"/>
    <s v="2DRIV12300"/>
    <x v="50"/>
    <n v="0"/>
    <n v="0"/>
    <n v="0"/>
    <n v="0"/>
    <n v="0"/>
    <n v="0"/>
    <n v="0"/>
    <n v="0"/>
    <n v="0"/>
    <n v="0"/>
    <n v="0"/>
    <n v="0"/>
    <n v="0"/>
    <n v="0"/>
    <n v="0"/>
    <n v="0"/>
    <n v="0"/>
    <n v="0"/>
    <n v="0"/>
    <s v="Henderson"/>
    <s v=" "/>
    <s v="N"/>
    <n v="0"/>
    <n v="0"/>
    <n v="0"/>
    <n v="0"/>
    <n v="0"/>
    <n v="0"/>
  </r>
  <r>
    <s v="R"/>
    <x v="0"/>
    <s v="R.10015"/>
    <s v="CAP-GAS SYSTEM WORK"/>
    <s v="R.10015.03"/>
    <s v="GAS DIMP MITIGATION MEASURES"/>
    <s v="R.10015.03.05"/>
    <s v="REGULATOR STATION MITIGATION PROGRAM"/>
    <s v="R.10015.03.05.02"/>
    <s v="G-DIMP REGULATOR STATION-ABOVE GROUND"/>
    <x v="0"/>
    <n v="4022"/>
    <s v="Roque Bamba"/>
    <s v="CA"/>
    <s v="REL  SETC  //  OPER"/>
    <x v="0"/>
    <x v="0"/>
    <s v="2CORP90000"/>
    <x v="0"/>
    <s v="3CORP93500"/>
    <x v="89"/>
    <s v="1DRIV12000"/>
    <x v="17"/>
    <s v="2DRIV12300"/>
    <x v="50"/>
    <n v="51375.000000000007"/>
    <n v="41361"/>
    <n v="41596.74"/>
    <n v="1445.92"/>
    <n v="39915.08"/>
    <n v="52447.964601769934"/>
    <n v="0"/>
    <n v="52447.964601769934"/>
    <n v="54026.495575221255"/>
    <n v="0"/>
    <n v="54026.495575221255"/>
    <n v="55655.946902654883"/>
    <n v="0"/>
    <n v="55655.946902654883"/>
    <n v="57336.318584070817"/>
    <n v="0"/>
    <n v="57336.318584070817"/>
    <n v="0"/>
    <n v="259381.80566371686"/>
    <s v="Henderson"/>
    <s v=" "/>
    <s v="N"/>
    <n v="0"/>
    <n v="0"/>
    <n v="0"/>
    <n v="0"/>
    <n v="0"/>
    <n v="0"/>
  </r>
  <r>
    <s v="R"/>
    <x v="0"/>
    <s v="R.10015"/>
    <s v="CAP-GAS SYSTEM WORK"/>
    <s v="R.10015.03"/>
    <s v="GAS DIMP MITIGATION MEASURES"/>
    <s v="R.10015.03.05"/>
    <s v="REGULATOR STATION MITIGATION PROGRAM"/>
    <s v="R.10015.03.05.03"/>
    <s v="G-DIMP REGULATOR STATION-FARM TAPS-DIST"/>
    <x v="0"/>
    <n v="4022"/>
    <s v="Roque Bamba"/>
    <s v="CA"/>
    <s v="REL  SETC  //  OPER"/>
    <x v="0"/>
    <x v="0"/>
    <s v="2CORP90000"/>
    <x v="0"/>
    <s v="3CORP93500"/>
    <x v="89"/>
    <s v="1DRIV12000"/>
    <x v="17"/>
    <s v="2DRIV12300"/>
    <x v="50"/>
    <n v="0"/>
    <n v="62042"/>
    <n v="62395.61"/>
    <n v="49.860000000000007"/>
    <n v="61992.14"/>
    <n v="0"/>
    <n v="0"/>
    <n v="0"/>
    <n v="0"/>
    <n v="0"/>
    <n v="0"/>
    <n v="0"/>
    <n v="0"/>
    <n v="0"/>
    <n v="0"/>
    <n v="0"/>
    <n v="0"/>
    <n v="0"/>
    <n v="61992.14"/>
    <s v="Henderson"/>
    <s v=" "/>
    <s v="N"/>
    <n v="0"/>
    <n v="0"/>
    <n v="0"/>
    <n v="0"/>
    <n v="0"/>
    <n v="0"/>
  </r>
  <r>
    <s v="R"/>
    <x v="0"/>
    <s v="R.10015"/>
    <s v="CAP-GAS SYSTEM WORK"/>
    <s v="R.10015.03"/>
    <s v="GAS DIMP MITIGATION MEASURES"/>
    <s v="R.10015.03.05"/>
    <s v="REGULATOR STATION MITIGATION PROGRAM"/>
    <s v="R.10015.03.05.04"/>
    <s v="G-DIMP REGULATOR STATION-SIDEWALK REGS"/>
    <x v="0"/>
    <n v="4022"/>
    <s v="Roque Bamba"/>
    <s v="CA"/>
    <s v="REL  SETC  //  OPER"/>
    <x v="0"/>
    <x v="0"/>
    <s v="2CORP90000"/>
    <x v="0"/>
    <s v="3CORP93500"/>
    <x v="89"/>
    <s v="1DRIV12000"/>
    <x v="17"/>
    <s v="2DRIV12300"/>
    <x v="50"/>
    <n v="0"/>
    <n v="0"/>
    <n v="0"/>
    <n v="904.52"/>
    <n v="-904.52"/>
    <n v="0"/>
    <n v="0"/>
    <n v="0"/>
    <n v="0"/>
    <n v="0"/>
    <n v="0"/>
    <n v="0"/>
    <n v="0"/>
    <n v="0"/>
    <n v="0"/>
    <n v="0"/>
    <n v="0"/>
    <n v="0"/>
    <n v="-904.52"/>
    <s v="Henderson"/>
    <s v=" "/>
    <s v="N"/>
    <n v="0"/>
    <n v="0"/>
    <n v="0"/>
    <n v="0"/>
    <n v="0"/>
    <n v="0"/>
  </r>
  <r>
    <s v="R"/>
    <x v="0"/>
    <s v="R.10015"/>
    <s v="CAP-GAS SYSTEM WORK"/>
    <s v="R.10015.03"/>
    <s v="GAS DIMP MITIGATION MEASURES"/>
    <s v="R.10015.03.06"/>
    <s v="SEWER CROSS BORE PROGRAM"/>
    <s v="R.10015.03.06.01"/>
    <s v="G-DIMP LEGACY CROSS BORE INSPECTION-DIST"/>
    <x v="0"/>
    <n v="4580"/>
    <s v="David J Landers"/>
    <s v="CA"/>
    <s v="REL  SETC  //  OPER"/>
    <x v="0"/>
    <x v="0"/>
    <s v="2CORP90000"/>
    <x v="0"/>
    <s v="3CORP93500"/>
    <x v="89"/>
    <s v="1DRIV12000"/>
    <x v="17"/>
    <s v="2DRIV12300"/>
    <x v="50"/>
    <n v="0"/>
    <n v="1089440"/>
    <n v="1006185.82"/>
    <n v="378252.03"/>
    <n v="711187.97"/>
    <n v="0"/>
    <n v="800000"/>
    <n v="-800000"/>
    <n v="0"/>
    <n v="825000"/>
    <n v="-825000"/>
    <n v="0"/>
    <n v="850000"/>
    <n v="-850000"/>
    <n v="0"/>
    <n v="900000"/>
    <n v="-900000"/>
    <n v="900000"/>
    <n v="-2663812.0300000003"/>
    <s v="Henderson"/>
    <s v=" "/>
    <s v="N"/>
    <n v="0"/>
    <n v="0"/>
    <n v="0"/>
    <n v="0"/>
    <n v="0"/>
    <n v="0"/>
  </r>
  <r>
    <s v="R"/>
    <x v="0"/>
    <s v="R.10015"/>
    <s v="CAP-GAS SYSTEM WORK"/>
    <s v="R.10015.03"/>
    <s v="GAS DIMP MITIGATION MEASURES"/>
    <s v="R.10015.03.06"/>
    <s v="SEWER CROSS BORE PROGRAM"/>
    <s v="R.10015.03.06.02"/>
    <s v="G-DIMP LEGACY CRSS BORE REPLACEMENT-DIST"/>
    <x v="0"/>
    <n v="4580"/>
    <s v="David J Landers"/>
    <s v="CA"/>
    <s v="REL  SETC  //  OPER"/>
    <x v="0"/>
    <x v="0"/>
    <s v="2CORP90000"/>
    <x v="0"/>
    <s v="3CORP93500"/>
    <x v="89"/>
    <s v="1DRIV12000"/>
    <x v="17"/>
    <s v="2DRIV12300"/>
    <x v="50"/>
    <n v="1353176.7664629836"/>
    <n v="0"/>
    <n v="67815.3"/>
    <n v="275971.83"/>
    <n v="-275971.83"/>
    <n v="1381437.8033554852"/>
    <n v="380000"/>
    <n v="1001437.8033554852"/>
    <n v="1423015.0576312328"/>
    <n v="400000"/>
    <n v="1023015.0576312328"/>
    <n v="1465933.5136578111"/>
    <n v="400000"/>
    <n v="1065933.5136578111"/>
    <n v="1510193.1714352195"/>
    <n v="420000"/>
    <n v="1090193.1714352195"/>
    <n v="420000"/>
    <n v="3904607.7160797482"/>
    <s v="Henderson"/>
    <s v=" "/>
    <s v="N"/>
    <n v="0"/>
    <n v="0"/>
    <n v="0"/>
    <n v="0"/>
    <n v="0"/>
    <n v="0"/>
  </r>
  <r>
    <s v="R"/>
    <x v="0"/>
    <s v="R.10015"/>
    <s v="CAP-GAS SYSTEM WORK"/>
    <s v="R.10015.03"/>
    <s v="GAS DIMP MITIGATION MEASURES"/>
    <s v="R.10015.03.07"/>
    <s v="SHALLOW MAIN &amp; SERVICE REPLACEMENT PROG"/>
    <s v="R.10015.03.07.01"/>
    <s v="G-DIMP Continuing Surveillance-Other"/>
    <x v="0"/>
    <n v="4580"/>
    <s v="David J Landers"/>
    <s v="CA"/>
    <s v="REL  SETC  //  OPER"/>
    <x v="0"/>
    <x v="0"/>
    <s v="2CORP90000"/>
    <x v="0"/>
    <s v="3CORP93500"/>
    <x v="89"/>
    <s v="1DRIV12000"/>
    <x v="17"/>
    <s v="2DRIV12300"/>
    <x v="50"/>
    <n v="0"/>
    <n v="0"/>
    <n v="173360.53"/>
    <n v="475667.30000000005"/>
    <n v="-475667.30000000005"/>
    <n v="0"/>
    <n v="500000"/>
    <n v="-500000"/>
    <n v="0"/>
    <n v="500000"/>
    <n v="-500000"/>
    <n v="0"/>
    <n v="550000"/>
    <n v="-550000"/>
    <n v="0"/>
    <n v="600000"/>
    <n v="-600000"/>
    <n v="650000"/>
    <n v="-2625667.2999999998"/>
    <s v="Henderson"/>
    <s v=" "/>
    <s v="N"/>
    <n v="0"/>
    <n v="0"/>
    <n v="0"/>
    <n v="0"/>
    <n v="0"/>
    <n v="0"/>
  </r>
  <r>
    <s v="R"/>
    <x v="0"/>
    <s v="R.10015"/>
    <s v="CAP-GAS SYSTEM WORK"/>
    <s v="R.10015.03"/>
    <s v="GAS DIMP MITIGATION MEASURES"/>
    <s v="R.10015.03.07"/>
    <s v="SHALLOW MAIN &amp; SERVICE REPLACEMENT PROG"/>
    <s v="R.10015.03.07.02"/>
    <s v="G-DIMP SHALLOW MAIN REPL-MAIN WITH SERV"/>
    <x v="0"/>
    <n v="4580"/>
    <s v="David J Landers"/>
    <s v="CA"/>
    <s v="REL  SETC  //  OPER"/>
    <x v="0"/>
    <x v="0"/>
    <s v="2CORP90000"/>
    <x v="0"/>
    <s v="3CORP93500"/>
    <x v="89"/>
    <s v="1DRIV12000"/>
    <x v="17"/>
    <s v="2DRIV12300"/>
    <x v="50"/>
    <n v="0"/>
    <n v="0"/>
    <n v="158369.53"/>
    <n v="2728895.61"/>
    <n v="-2728895.61"/>
    <n v="0"/>
    <n v="2000000"/>
    <n v="-2000000"/>
    <n v="0"/>
    <n v="2000000"/>
    <n v="-2000000"/>
    <n v="0"/>
    <n v="2000000"/>
    <n v="-2000000"/>
    <n v="0"/>
    <n v="2000000"/>
    <n v="-2000000"/>
    <n v="2000000"/>
    <n v="-10728895.609999999"/>
    <s v="Henderson"/>
    <s v=" "/>
    <s v="N"/>
    <n v="0"/>
    <n v="0"/>
    <n v="0"/>
    <n v="0"/>
    <n v="0"/>
    <n v="0"/>
  </r>
  <r>
    <s v="R"/>
    <x v="0"/>
    <s v="R.10015"/>
    <s v="CAP-GAS SYSTEM WORK"/>
    <s v="R.10015.03"/>
    <s v="GAS DIMP MITIGATION MEASURES"/>
    <s v="R.10015.03.07"/>
    <s v="SHALLOW MAIN &amp; SERVICE REPLACEMENT PROG"/>
    <s v="R.10015.03.07.03"/>
    <s v="G-DIMP SHALLOW SERV REPL-SINGLE SERV"/>
    <x v="0"/>
    <n v="4580"/>
    <s v="David J Landers"/>
    <s v="CA"/>
    <s v="REL  SETC  //  OPER"/>
    <x v="0"/>
    <x v="0"/>
    <s v="2CORP90000"/>
    <x v="0"/>
    <s v="3CORP93500"/>
    <x v="89"/>
    <s v="1DRIV12000"/>
    <x v="17"/>
    <s v="2DRIV12300"/>
    <x v="50"/>
    <n v="0"/>
    <n v="0"/>
    <n v="38568.35"/>
    <n v="88540.479999999996"/>
    <n v="-88540.479999999996"/>
    <n v="0"/>
    <n v="255000"/>
    <n v="-255000"/>
    <n v="0"/>
    <n v="255000"/>
    <n v="-255000"/>
    <n v="0"/>
    <n v="255000"/>
    <n v="-255000"/>
    <n v="0"/>
    <n v="255000"/>
    <n v="-255000"/>
    <n v="255000"/>
    <n v="-1108540.48"/>
    <s v="Henderson"/>
    <s v=" "/>
    <s v="N"/>
    <n v="0"/>
    <n v="0"/>
    <n v="0"/>
    <n v="0"/>
    <n v="0"/>
    <n v="0"/>
  </r>
  <r>
    <s v="R"/>
    <x v="0"/>
    <s v="R.10015"/>
    <s v="CAP-GAS SYSTEM WORK"/>
    <s v="R.10015.03"/>
    <s v="GAS DIMP MITIGATION MEASURES"/>
    <s v="R.10015.03.07"/>
    <s v="SHALLOW MAIN &amp; SERVICE REPLACEMENT PROG"/>
    <s v="R.10015.03.07.04"/>
    <s v="OMRC_G-DIMP SHALLOW SERV REPL-SNGL SERV"/>
    <x v="0"/>
    <n v="4580"/>
    <s v="David J Landers"/>
    <s v="OR"/>
    <s v="REL  SETC  //  OPER"/>
    <x v="0"/>
    <x v="0"/>
    <s v="2CORP90000"/>
    <x v="0"/>
    <s v="3CORP93500"/>
    <x v="89"/>
    <s v="1DRIV12000"/>
    <x v="17"/>
    <s v="2DRIV12300"/>
    <x v="50"/>
    <n v="0"/>
    <n v="398"/>
    <n v="0"/>
    <n v="0"/>
    <n v="398"/>
    <n v="0"/>
    <n v="0"/>
    <n v="0"/>
    <n v="0"/>
    <n v="0"/>
    <n v="0"/>
    <n v="0"/>
    <n v="0"/>
    <n v="0"/>
    <n v="0"/>
    <n v="0"/>
    <n v="0"/>
    <n v="0"/>
    <n v="398"/>
    <n v="0"/>
    <s v=" "/>
    <s v="N"/>
    <n v="0"/>
    <n v="0"/>
    <n v="0"/>
    <n v="0"/>
    <n v="0"/>
    <n v="0"/>
  </r>
  <r>
    <s v="R"/>
    <x v="0"/>
    <s v="R.10015"/>
    <s v="CAP-GAS SYSTEM WORK"/>
    <s v="R.10015.03"/>
    <s v="GAS DIMP MITIGATION MEASURES"/>
    <s v="R.10015.03.07"/>
    <s v="SHALLOW MAIN &amp; SERVICE REPLACEMENT PROG"/>
    <s v="R.10015.03.07.05"/>
    <s v="OMRC_G-DIMP Shallow Facility Repl-Other"/>
    <x v="0"/>
    <n v="4580"/>
    <s v="David J Landers"/>
    <s v="OR"/>
    <s v="REL  SETC  //  INIT"/>
    <x v="0"/>
    <x v="0"/>
    <s v="2CORP90000"/>
    <x v="0"/>
    <s v="3CORP93500"/>
    <x v="89"/>
    <s v="1DRIV12000"/>
    <x v="17"/>
    <s v="2DRIV12300"/>
    <x v="50"/>
    <n v="0"/>
    <n v="0"/>
    <n v="0"/>
    <n v="0"/>
    <n v="0"/>
    <n v="0"/>
    <n v="0"/>
    <n v="0"/>
    <n v="0"/>
    <n v="0"/>
    <n v="0"/>
    <n v="0"/>
    <n v="0"/>
    <n v="0"/>
    <n v="0"/>
    <n v="0"/>
    <n v="0"/>
    <n v="0"/>
    <n v="0"/>
    <n v="0"/>
    <s v=" "/>
    <s v="N"/>
    <n v="0"/>
    <n v="0"/>
    <n v="0"/>
    <n v="0"/>
    <n v="0"/>
    <n v="0"/>
  </r>
  <r>
    <s v="R"/>
    <x v="0"/>
    <s v="R.10015"/>
    <s v="CAP-GAS SYSTEM WORK"/>
    <s v="R.10015.03"/>
    <s v="GAS DIMP MITIGATION MEASURES"/>
    <s v="R.10015.03.08"/>
    <s v="TRAFFIC PROTECTION ENHANCEMENT PROGRAM"/>
    <s v="R.10015.03.08.01"/>
    <s v="G-DIMP Buried MSA Serv Repl-Opp"/>
    <x v="0"/>
    <n v="4580"/>
    <s v="David J Landers"/>
    <s v="CA"/>
    <s v="REL  SETC  //  OPER"/>
    <x v="0"/>
    <x v="0"/>
    <s v="2CORP90000"/>
    <x v="0"/>
    <s v="3CORP93500"/>
    <x v="89"/>
    <s v="1DRIV12000"/>
    <x v="17"/>
    <s v="2DRIV12300"/>
    <x v="50"/>
    <n v="0"/>
    <n v="0"/>
    <n v="6225.46"/>
    <n v="69408.09"/>
    <n v="-69408.09"/>
    <n v="0"/>
    <n v="250000"/>
    <n v="-250000"/>
    <n v="0"/>
    <n v="150000"/>
    <n v="-150000"/>
    <n v="0"/>
    <n v="150000"/>
    <n v="-150000"/>
    <n v="0"/>
    <n v="150000"/>
    <n v="-150000"/>
    <n v="150000"/>
    <n v="-769408.09"/>
    <s v="Henderson"/>
    <s v=" "/>
    <s v="N"/>
    <n v="0"/>
    <n v="0"/>
    <n v="0"/>
    <n v="0"/>
    <n v="0"/>
    <n v="0"/>
  </r>
  <r>
    <s v="R"/>
    <x v="0"/>
    <s v="R.10015"/>
    <s v="CAP-GAS SYSTEM WORK"/>
    <s v="R.10015.03"/>
    <s v="GAS DIMP MITIGATION MEASURES"/>
    <s v="R.10015.03.09"/>
    <s v="UNMAINTAINABLE FACILITIES PROGRAM"/>
    <s v="R.10015.03.09.01"/>
    <s v="G-DIMP PREVENTATIVE MAINT-FACILITIES"/>
    <x v="0"/>
    <n v="4580"/>
    <s v="David J Landers"/>
    <s v="CA"/>
    <s v="REL  SETC  //  OPER"/>
    <x v="0"/>
    <x v="0"/>
    <s v="2CORP90000"/>
    <x v="0"/>
    <s v="3CORP93500"/>
    <x v="89"/>
    <s v="1DRIV12000"/>
    <x v="17"/>
    <s v="2DRIV12300"/>
    <x v="50"/>
    <n v="2182192.6800000002"/>
    <n v="1756831"/>
    <n v="1752229.95"/>
    <n v="4612085.0203999998"/>
    <n v="-2855254.0203999998"/>
    <n v="2225111.2640707977"/>
    <n v="2225111.2640707977"/>
    <n v="0"/>
    <n v="2297260.7830088502"/>
    <n v="2297260.7830088502"/>
    <n v="0"/>
    <n v="2366430.5161061953"/>
    <n v="2366430.5161061953"/>
    <n v="0"/>
    <n v="2293452.7433628323"/>
    <n v="2293452.7433628323"/>
    <n v="0"/>
    <n v="2300000"/>
    <n v="-2855254.0203999998"/>
    <s v="Henderson"/>
    <s v=" CAK increase was estimate for worst case greenwood findings.  Removed extra funding until initial work began and impact known.  Original plan was $9.1M.  Proposed plan was $17M which was reduced back to original"/>
    <s v="N"/>
    <n v="0"/>
    <n v="0"/>
    <n v="0"/>
    <n v="0"/>
    <n v="0"/>
    <n v="0"/>
  </r>
  <r>
    <s v="R"/>
    <x v="0"/>
    <s v="R.10015"/>
    <s v="CAP-GAS SYSTEM WORK"/>
    <s v="R.10015.03"/>
    <s v="GAS DIMP MITIGATION MEASURES"/>
    <s v="R.10015.03.09"/>
    <s v="UNMAINTAINABLE FACILITIES PROGRAM"/>
    <s v="R.10015.03.09.02"/>
    <s v="G-DIMP PREVENTIVE MAINT-23000 MSA-DIST"/>
    <x v="0"/>
    <n v="3037"/>
    <s v="Loretta Jo Baggenstos"/>
    <s v="CA"/>
    <s v="REL  SETC  //  OPER"/>
    <x v="0"/>
    <x v="0"/>
    <s v="2CORP90000"/>
    <x v="0"/>
    <s v="3CORP93500"/>
    <x v="89"/>
    <s v="1DRIV12000"/>
    <x v="17"/>
    <s v="2DRIV12300"/>
    <x v="50"/>
    <n v="0"/>
    <n v="0"/>
    <n v="0"/>
    <n v="0"/>
    <n v="0"/>
    <n v="0"/>
    <n v="0"/>
    <n v="0"/>
    <n v="0"/>
    <n v="0"/>
    <n v="0"/>
    <n v="0"/>
    <n v="0"/>
    <n v="0"/>
    <n v="0"/>
    <n v="0"/>
    <n v="0"/>
    <n v="0"/>
    <n v="0"/>
    <s v="Henderson"/>
    <s v=" "/>
    <s v="N"/>
    <n v="0"/>
    <n v="0"/>
    <n v="0"/>
    <n v="0"/>
    <n v="0"/>
    <n v="0"/>
  </r>
  <r>
    <s v="R"/>
    <x v="0"/>
    <s v="R.10015"/>
    <s v="CAP-GAS SYSTEM WORK"/>
    <s v="R.10015.03"/>
    <s v="GAS DIMP MITIGATION MEASURES"/>
    <s v="R.10015.03.09"/>
    <s v="UNMAINTAINABLE FACILITIES PROGRAM"/>
    <s v="R.10015.03.09.03"/>
    <s v="G-DIMP PREVENTIVE MAINT-DIST REG-DIST"/>
    <x v="0"/>
    <n v="4022"/>
    <s v="Roque Bamba"/>
    <s v="CA"/>
    <s v="REL  SETC  //  OPER"/>
    <x v="0"/>
    <x v="0"/>
    <s v="2CORP90000"/>
    <x v="0"/>
    <s v="3CORP93500"/>
    <x v="89"/>
    <s v="1DRIV12000"/>
    <x v="17"/>
    <s v="2DRIV12300"/>
    <x v="50"/>
    <n v="0"/>
    <n v="1819874"/>
    <n v="2121000.85"/>
    <n v="2359368.0600195001"/>
    <n v="-539494.06001950009"/>
    <n v="0"/>
    <n v="2200000"/>
    <n v="-2200000"/>
    <n v="0"/>
    <n v="2200000"/>
    <n v="-2200000"/>
    <n v="0"/>
    <n v="2200000"/>
    <n v="-2200000"/>
    <n v="0"/>
    <n v="2000000"/>
    <n v="-2000000"/>
    <n v="1800000"/>
    <n v="-9139494.0600195006"/>
    <s v="Henderson"/>
    <s v=" "/>
    <s v="N"/>
    <n v="0"/>
    <n v="0"/>
    <n v="0"/>
    <n v="0"/>
    <n v="0"/>
    <n v="0"/>
  </r>
  <r>
    <s v="R"/>
    <x v="0"/>
    <s v="R.10015"/>
    <s v="CAP-GAS SYSTEM WORK"/>
    <s v="R.10015.03"/>
    <s v="GAS DIMP MITIGATION MEASURES"/>
    <s v="R.10015.03.09"/>
    <s v="UNMAINTAINABLE FACILITIES PROGRAM"/>
    <s v="R.10015.03.09.04"/>
    <s v="G-DIMP PREVENTIVE MAINTENANCE-FACILITIES"/>
    <x v="0"/>
    <n v="4580"/>
    <s v="David J Landers"/>
    <s v="CA"/>
    <s v="REL  SETC  //  OPER"/>
    <x v="0"/>
    <x v="0"/>
    <s v="2CORP90000"/>
    <x v="0"/>
    <s v="3CORP93500"/>
    <x v="89"/>
    <s v="1DRIV12000"/>
    <x v="17"/>
    <s v="2DRIV12300"/>
    <x v="50"/>
    <n v="3610439.8947109575"/>
    <n v="2906656"/>
    <n v="2776621"/>
    <n v="0"/>
    <n v="2906656"/>
    <n v="3685843.7721580188"/>
    <n v="0"/>
    <n v="3685843.7721580188"/>
    <n v="3796776.9342326773"/>
    <n v="0"/>
    <n v="3796776.9342326773"/>
    <n v="3911288.5854065185"/>
    <n v="0"/>
    <n v="3911288.5854065185"/>
    <n v="4029378.7256795424"/>
    <n v="0"/>
    <n v="4029378.7256795424"/>
    <n v="0"/>
    <n v="18329944.017476756"/>
    <s v="Henderson"/>
    <s v=" "/>
    <s v="N"/>
    <n v="0"/>
    <n v="0"/>
    <n v="0"/>
    <n v="0"/>
    <n v="0"/>
    <n v="0"/>
  </r>
  <r>
    <s v="R"/>
    <x v="0"/>
    <s v="R.10015"/>
    <s v="CAP-GAS SYSTEM WORK"/>
    <s v="R.10015.03"/>
    <s v="GAS DIMP MITIGATION MEASURES"/>
    <s v="R.10015.03.09"/>
    <s v="UNMAINTAINABLE FACILITIES PROGRAM"/>
    <s v="R.10015.03.09.05"/>
    <s v="G-DIMP PREVENTIVE MAINTENANCE-MSA-DIST"/>
    <x v="0"/>
    <n v="3037"/>
    <s v="Loretta Jo Baggenstos"/>
    <s v="CA"/>
    <s v="REL  SETC  //  OPER"/>
    <x v="0"/>
    <x v="0"/>
    <s v="2CORP90000"/>
    <x v="0"/>
    <s v="3CORP93500"/>
    <x v="89"/>
    <s v="1DRIV12000"/>
    <x v="17"/>
    <s v="2DRIV12300"/>
    <x v="50"/>
    <n v="843989.69697659195"/>
    <n v="679476"/>
    <n v="968657.65"/>
    <n v="551851.55332000006"/>
    <n v="127624.44667999994"/>
    <n v="861616.3844532714"/>
    <n v="206000"/>
    <n v="655616.3844532714"/>
    <n v="887548.52806302998"/>
    <n v="206000"/>
    <n v="681548.52806302998"/>
    <n v="914317.1924343938"/>
    <n v="206000"/>
    <n v="708317.1924343938"/>
    <n v="941922.37756736251"/>
    <n v="206000"/>
    <n v="735922.37756736251"/>
    <n v="206000"/>
    <n v="2909028.9291980579"/>
    <s v="Henderson"/>
    <s v=" "/>
    <s v="N"/>
    <n v="0"/>
    <n v="0"/>
    <n v="0"/>
    <n v="0"/>
    <n v="0"/>
    <n v="0"/>
  </r>
  <r>
    <s v="R"/>
    <x v="0"/>
    <s v="R.10015"/>
    <s v="CAP-GAS SYSTEM WORK"/>
    <s v="R.10015.03"/>
    <s v="GAS DIMP MITIGATION MEASURES"/>
    <s v="R.10015.03.09"/>
    <s v="UNMAINTAINABLE FACILITIES PROGRAM"/>
    <s v="R.10015.03.09.06"/>
    <s v="G-DIMP PREVENTIVE MAINTENANCE-OTHER"/>
    <x v="0"/>
    <n v="4580"/>
    <s v="David J Landers"/>
    <s v="CA"/>
    <s v="REL  SETC  //  OPER"/>
    <x v="0"/>
    <x v="0"/>
    <s v="2CORP90000"/>
    <x v="0"/>
    <s v="3CORP93500"/>
    <x v="89"/>
    <s v="1DRIV12000"/>
    <x v="17"/>
    <s v="2DRIV12300"/>
    <x v="50"/>
    <n v="2774250"/>
    <n v="413608"/>
    <n v="440529.09"/>
    <n v="572032.17999999993"/>
    <n v="-158424.17999999993"/>
    <n v="2832190.0884955763"/>
    <n v="500000"/>
    <n v="2332190.0884955763"/>
    <n v="2917430.7610619473"/>
    <n v="500000"/>
    <n v="2417430.7610619473"/>
    <n v="3005421.1327433633"/>
    <n v="500000"/>
    <n v="2505421.1327433633"/>
    <n v="3096161.2035398236"/>
    <n v="500000"/>
    <n v="2596161.2035398236"/>
    <n v="500000"/>
    <n v="9692779.0058407113"/>
    <s v="Henderson"/>
    <s v=" "/>
    <s v="N"/>
    <n v="0"/>
    <n v="0"/>
    <n v="0"/>
    <n v="0"/>
    <n v="0"/>
    <n v="0"/>
  </r>
  <r>
    <s v="R"/>
    <x v="0"/>
    <s v="R.10015"/>
    <s v="CAP-GAS SYSTEM WORK"/>
    <s v="R.10015.03"/>
    <s v="GAS DIMP MITIGATION MEASURES"/>
    <s v="R.10015.03.09"/>
    <s v="UNMAINTAINABLE FACILITIES PROGRAM"/>
    <s v="R.10015.03.09.07"/>
    <s v="G-DIMP PREVENTIVE MAINT-FARM TAPS-DIST"/>
    <x v="0"/>
    <n v="4022"/>
    <s v="Roque Bamba"/>
    <s v="CA"/>
    <s v="REL  SETC  //  OPER"/>
    <x v="0"/>
    <x v="0"/>
    <s v="2CORP90000"/>
    <x v="0"/>
    <s v="3CORP93500"/>
    <x v="89"/>
    <s v="1DRIV12000"/>
    <x v="17"/>
    <s v="2DRIV12300"/>
    <x v="50"/>
    <n v="77062.5"/>
    <n v="0"/>
    <n v="335.18"/>
    <n v="349.23"/>
    <n v="-349.23"/>
    <n v="78671.94690265489"/>
    <n v="75000"/>
    <n v="3671.9469026548904"/>
    <n v="81039.743362831883"/>
    <n v="75000"/>
    <n v="6039.7433628318831"/>
    <n v="83483.920353982321"/>
    <n v="75000"/>
    <n v="8483.9203539823211"/>
    <n v="86004.477876106219"/>
    <n v="75000"/>
    <n v="11004.477876106219"/>
    <n v="75000"/>
    <n v="28850.858495575314"/>
    <s v="Henderson"/>
    <s v=" "/>
    <s v="N"/>
    <n v="0"/>
    <n v="0"/>
    <n v="0"/>
    <n v="0"/>
    <n v="0"/>
    <n v="0"/>
  </r>
  <r>
    <s v="R"/>
    <x v="0"/>
    <s v="R.10015"/>
    <s v="CAP-GAS SYSTEM WORK"/>
    <s v="R.10015.03"/>
    <s v="GAS DIMP MITIGATION MEASURES"/>
    <s v="R.10015.03.09"/>
    <s v="UNMAINTAINABLE FACILITIES PROGRAM"/>
    <s v="R.10015.03.09.08"/>
    <s v="G-DIMP PREVENTIVE MAINT-R5000 MSA-DIST"/>
    <x v="0"/>
    <n v="3037"/>
    <s v="Loretta Jo Baggenstos"/>
    <s v="CA"/>
    <s v="REL  SETC  //  OPER"/>
    <x v="0"/>
    <x v="0"/>
    <s v="2CORP90000"/>
    <x v="0"/>
    <s v="3CORP93500"/>
    <x v="89"/>
    <s v="1DRIV12000"/>
    <x v="17"/>
    <s v="2DRIV12300"/>
    <x v="50"/>
    <n v="0"/>
    <n v="0"/>
    <n v="0"/>
    <n v="119.11"/>
    <n v="-119.11"/>
    <n v="0"/>
    <n v="100000"/>
    <n v="-100000"/>
    <n v="0"/>
    <n v="0"/>
    <n v="0"/>
    <n v="0"/>
    <n v="0"/>
    <n v="0"/>
    <n v="0"/>
    <n v="0"/>
    <n v="0"/>
    <n v="0"/>
    <n v="-100119.11"/>
    <s v="Henderson"/>
    <s v=" "/>
    <s v="N"/>
    <n v="0"/>
    <n v="0"/>
    <n v="0"/>
    <n v="0"/>
    <n v="0"/>
    <n v="0"/>
  </r>
  <r>
    <s v="R"/>
    <x v="0"/>
    <s v="R.10015"/>
    <s v="CAP-GAS SYSTEM WORK"/>
    <s v="R.10015.03"/>
    <s v="GAS DIMP MITIGATION MEASURES"/>
    <s v="R.10015.03.09"/>
    <s v="UNMAINTAINABLE FACILITIES PROGRAM"/>
    <s v="R.10015.03.09.09"/>
    <s v="OMRC_G-DIMP PREVENTIVE MAINT-FACILITIES"/>
    <x v="0"/>
    <n v="4580"/>
    <s v="David J Landers"/>
    <s v="OR"/>
    <s v="REL  SETC  //  OPER"/>
    <x v="0"/>
    <x v="0"/>
    <s v="2CORP90000"/>
    <x v="0"/>
    <s v="3CORP93500"/>
    <x v="89"/>
    <s v="1DRIV12000"/>
    <x v="17"/>
    <s v="2DRIV12300"/>
    <x v="50"/>
    <n v="0"/>
    <n v="0"/>
    <n v="0"/>
    <n v="0"/>
    <n v="0"/>
    <n v="0"/>
    <n v="0"/>
    <n v="0"/>
    <n v="0"/>
    <n v="0"/>
    <n v="0"/>
    <n v="0"/>
    <n v="0"/>
    <n v="0"/>
    <n v="0"/>
    <n v="0"/>
    <n v="0"/>
    <n v="0"/>
    <n v="0"/>
    <n v="0"/>
    <s v=" "/>
    <s v="N"/>
    <n v="0"/>
    <n v="0"/>
    <n v="0"/>
    <n v="0"/>
    <n v="0"/>
    <n v="0"/>
  </r>
  <r>
    <s v="R"/>
    <x v="0"/>
    <s v="R.10015"/>
    <s v="CAP-GAS SYSTEM WORK"/>
    <s v="R.10015.03"/>
    <s v="GAS DIMP MITIGATION MEASURES"/>
    <s v="R.10015.03.10"/>
    <s v="WRAPPED STL IN CASING PROGRAM"/>
    <s v="R.10015.03.10.01"/>
    <s v="G-DIMP STW SERV IN CASING-SERV-DIST"/>
    <x v="0"/>
    <n v="4580"/>
    <s v="David J Landers"/>
    <s v="CA"/>
    <s v="REL  SETC  //  OPER"/>
    <x v="0"/>
    <x v="0"/>
    <s v="2CORP90000"/>
    <x v="0"/>
    <s v="3CORP93500"/>
    <x v="89"/>
    <s v="1DRIV12000"/>
    <x v="17"/>
    <s v="2DRIV12300"/>
    <x v="50"/>
    <n v="0"/>
    <n v="0"/>
    <n v="1191.47"/>
    <n v="1310.58"/>
    <n v="-1310.58"/>
    <n v="0"/>
    <n v="0"/>
    <n v="0"/>
    <n v="0"/>
    <n v="0"/>
    <n v="0"/>
    <n v="0"/>
    <n v="0"/>
    <n v="0"/>
    <n v="0"/>
    <n v="0"/>
    <n v="0"/>
    <n v="0"/>
    <n v="-1310.58"/>
    <s v="Henderson"/>
    <s v=" "/>
    <s v="N"/>
    <n v="0"/>
    <n v="0"/>
    <n v="0"/>
    <n v="0"/>
    <n v="0"/>
    <n v="0"/>
  </r>
  <r>
    <s v="R"/>
    <x v="0"/>
    <s v="R.10015"/>
    <s v="CAP-GAS SYSTEM WORK"/>
    <s v="R.10015.03"/>
    <s v="GAS DIMP MITIGATION MEASURES"/>
    <s v="R.10015.03.11"/>
    <s v="Guard Posts"/>
    <s v="R.10015.03.11.01"/>
    <s v="G-DIMP Guard Posts"/>
    <x v="0"/>
    <n v="4580"/>
    <s v="David J Landers"/>
    <s v="CA"/>
    <s v="REL  SETC  //  INIT"/>
    <x v="0"/>
    <x v="0"/>
    <s v="2CORP90000"/>
    <x v="0"/>
    <s v="3CORP93500"/>
    <x v="89"/>
    <s v="1DRIV12000"/>
    <x v="17"/>
    <s v="2DRIV12300"/>
    <x v="50"/>
    <n v="0"/>
    <n v="0"/>
    <n v="12385.75"/>
    <n v="141510.60999999999"/>
    <n v="-141510.60999999999"/>
    <n v="0"/>
    <n v="150000"/>
    <n v="-150000"/>
    <n v="0"/>
    <n v="150000"/>
    <n v="-150000"/>
    <n v="0"/>
    <n v="150000"/>
    <n v="-150000"/>
    <n v="0"/>
    <n v="150000"/>
    <n v="-150000"/>
    <n v="150000"/>
    <n v="-741510.61"/>
    <s v="Henderson"/>
    <s v=" "/>
    <s v="N"/>
    <n v="0"/>
    <n v="0"/>
    <n v="0"/>
    <n v="0"/>
    <n v="0"/>
    <n v="0"/>
  </r>
  <r>
    <s v="R"/>
    <x v="0"/>
    <s v="R.10015"/>
    <s v="CAP-GAS SYSTEM WORK"/>
    <s v="R.10015.04"/>
    <s v="GAS EMERGENCY RESPONSE"/>
    <s v="R.10015.04.01"/>
    <s v="LEAK REPAIR"/>
    <s v="R.10015.04.01.01"/>
    <s v="G-Eliminate Historical C Leaks"/>
    <x v="0"/>
    <n v="3083"/>
    <s v="John H Klippert"/>
    <s v="CA"/>
    <s v="REL  SETC  //  OPER"/>
    <x v="0"/>
    <x v="0"/>
    <s v="2CORP90000"/>
    <x v="0"/>
    <s v="3CORP92000"/>
    <x v="93"/>
    <s v="1DRIV17000"/>
    <x v="20"/>
    <s v="2DRIV17000"/>
    <x v="51"/>
    <n v="140000"/>
    <n v="0"/>
    <n v="0"/>
    <n v="0"/>
    <n v="0"/>
    <n v="142923.89380530978"/>
    <n v="0"/>
    <n v="142923.89380530978"/>
    <n v="147225.48672566374"/>
    <n v="0"/>
    <n v="147225.48672566374"/>
    <n v="151665.84070796461"/>
    <n v="0"/>
    <n v="151665.84070796461"/>
    <n v="156244.95575221238"/>
    <n v="0"/>
    <n v="156244.95575221238"/>
    <n v="0"/>
    <n v="598060.17699115048"/>
    <s v="Henderson"/>
    <s v="Added to Leak Repair Main &amp; Service "/>
    <s v="N"/>
    <n v="0"/>
    <n v="0"/>
    <n v="0"/>
    <n v="0"/>
    <n v="0"/>
    <n v="0"/>
  </r>
  <r>
    <s v="R"/>
    <x v="0"/>
    <s v="R.10015"/>
    <s v="CAP-GAS SYSTEM WORK"/>
    <s v="R.10015.04"/>
    <s v="GAS EMERGENCY RESPONSE"/>
    <s v="R.10015.04.01"/>
    <s v="LEAK REPAIR"/>
    <s v="R.10015.04.01.02"/>
    <s v="G-Leak Repair-Main"/>
    <x v="0"/>
    <n v="3083"/>
    <s v="John H Klippert"/>
    <s v="CA"/>
    <s v="REL  SETC  //  OPER"/>
    <x v="0"/>
    <x v="0"/>
    <s v="2CORP90000"/>
    <x v="0"/>
    <s v="3CORP92000"/>
    <x v="93"/>
    <s v="1DRIV17000"/>
    <x v="20"/>
    <s v="2DRIV17000"/>
    <x v="51"/>
    <n v="1335360.1729206799"/>
    <n v="1755360"/>
    <n v="736518.41"/>
    <n v="2483946.7323877001"/>
    <n v="-728586.73238770012"/>
    <n v="1363249.1110453918"/>
    <n v="1500000"/>
    <n v="-136750.88895460824"/>
    <n v="1404278.9386593795"/>
    <n v="1500000"/>
    <n v="-95721.061340620508"/>
    <n v="1446632.3090996246"/>
    <n v="1500000"/>
    <n v="-53367.690900375368"/>
    <n v="1490309.2223661272"/>
    <n v="1300000"/>
    <n v="190309.22236612719"/>
    <n v="1300000"/>
    <n v="-824117.15121717704"/>
    <s v="Henderson"/>
    <s v="Includes Historical C leaks "/>
    <s v="N"/>
    <n v="0"/>
    <n v="0"/>
    <n v="0"/>
    <n v="0"/>
    <n v="0"/>
    <n v="0"/>
  </r>
  <r>
    <s v="R"/>
    <x v="0"/>
    <s v="R.10015"/>
    <s v="CAP-GAS SYSTEM WORK"/>
    <s v="R.10015.04"/>
    <s v="GAS EMERGENCY RESPONSE"/>
    <s v="R.10015.04.01"/>
    <s v="LEAK REPAIR"/>
    <s v="R.10015.04.01.03"/>
    <s v="G-Leak Repair-Service"/>
    <x v="0"/>
    <n v="3083"/>
    <s v="John H Klippert"/>
    <s v="CA"/>
    <s v="REL  SETC  //  OPER"/>
    <x v="0"/>
    <x v="0"/>
    <s v="2CORP90000"/>
    <x v="0"/>
    <s v="3CORP92000"/>
    <x v="93"/>
    <s v="1DRIV17000"/>
    <x v="20"/>
    <s v="2DRIV17000"/>
    <x v="51"/>
    <n v="-27762.158487137589"/>
    <n v="419988"/>
    <n v="114924.72"/>
    <n v="453166.86928500014"/>
    <n v="-33178.869285000139"/>
    <n v="-28341.969938726816"/>
    <n v="1200000"/>
    <n v="-1228341.9699387269"/>
    <n v="32116.048352353046"/>
    <n v="1200000"/>
    <n v="-1167883.951647647"/>
    <n v="82370.960130649662"/>
    <n v="1200000"/>
    <n v="-1117629.0398693504"/>
    <n v="229863.41308830414"/>
    <n v="1100000"/>
    <n v="-870136.58691169589"/>
    <n v="1100000"/>
    <n v="-4417170.4176524207"/>
    <s v="Henderson"/>
    <s v="Includes Historical C leaks "/>
    <s v="N"/>
    <n v="0"/>
    <n v="0"/>
    <n v="0"/>
    <n v="0"/>
    <n v="0"/>
    <n v="0"/>
  </r>
  <r>
    <s v="R"/>
    <x v="0"/>
    <s v="R.10015"/>
    <s v="CAP-GAS SYSTEM WORK"/>
    <s v="R.10015.04"/>
    <s v="GAS EMERGENCY RESPONSE"/>
    <s v="R.10015.04.01"/>
    <s v="LEAK REPAIR"/>
    <s v="R.10015.04.01.04"/>
    <s v="G-SCATTERED SHORT MAIN REHAB"/>
    <x v="0"/>
    <n v="3083"/>
    <s v="John H Klippert"/>
    <s v="CA"/>
    <s v="REL  SETC  //  OPER"/>
    <x v="0"/>
    <x v="0"/>
    <s v="2CORP90000"/>
    <x v="0"/>
    <s v="3CORP92000"/>
    <x v="93"/>
    <s v="1DRIV17000"/>
    <x v="20"/>
    <s v="2DRIV17000"/>
    <x v="51"/>
    <n v="1816337.4375"/>
    <n v="329659"/>
    <n v="43442.34"/>
    <n v="240805.02901150001"/>
    <n v="88853.97098849999"/>
    <n v="1854271.5645132749"/>
    <n v="350000"/>
    <n v="1504271.5645132749"/>
    <n v="1910079.7378141596"/>
    <n v="350000"/>
    <n v="1560079.7378141596"/>
    <n v="1967688.1747699119"/>
    <n v="350000"/>
    <n v="1617688.1747699119"/>
    <n v="2027096.8753805314"/>
    <n v="350000"/>
    <n v="1677096.8753805314"/>
    <n v="350000"/>
    <n v="6447990.3234663783"/>
    <s v="Henderson"/>
    <s v=" "/>
    <s v="N"/>
    <n v="0"/>
    <n v="0"/>
    <n v="0"/>
    <n v="0"/>
    <n v="0"/>
    <n v="0"/>
  </r>
  <r>
    <s v="R"/>
    <x v="0"/>
    <s v="R.10015"/>
    <s v="CAP-GAS SYSTEM WORK"/>
    <s v="R.10015.04"/>
    <s v="GAS EMERGENCY RESPONSE"/>
    <s v="R.10015.04.01"/>
    <s v="LEAK REPAIR"/>
    <s v="R.10015.04.01.05"/>
    <s v="G-SERVICE REPLACEMENT MISC"/>
    <x v="0"/>
    <n v="3083"/>
    <s v="John H Klippert"/>
    <s v="CA"/>
    <s v="REL  SETC  //  OPER"/>
    <x v="0"/>
    <x v="0"/>
    <s v="2CORP90000"/>
    <x v="0"/>
    <s v="3CORP92000"/>
    <x v="93"/>
    <s v="1DRIV17000"/>
    <x v="20"/>
    <s v="2DRIV17000"/>
    <x v="51"/>
    <n v="3855462.5625"/>
    <n v="1563470"/>
    <n v="432297.92"/>
    <n v="1981971.6598495001"/>
    <n v="-418501.65984950005"/>
    <n v="3935983.7275221245"/>
    <n v="1350000"/>
    <n v="2585983.7275221245"/>
    <n v="4054445.3736902666"/>
    <n v="1350000"/>
    <n v="2704445.3736902666"/>
    <n v="4176728.3632831872"/>
    <n v="1350000"/>
    <n v="2826728.3632831872"/>
    <n v="4302832.6963008856"/>
    <n v="1350000"/>
    <n v="2952832.6963008856"/>
    <n v="1350000"/>
    <n v="10651488.500946963"/>
    <s v="Henderson"/>
    <s v=" "/>
    <s v="N"/>
    <n v="0"/>
    <n v="0"/>
    <n v="0"/>
    <n v="0"/>
    <n v="0"/>
    <n v="0"/>
  </r>
  <r>
    <s v="R"/>
    <x v="0"/>
    <s v="R.10015"/>
    <s v="CAP-GAS SYSTEM WORK"/>
    <s v="R.10015.04"/>
    <s v="GAS EMERGENCY RESPONSE"/>
    <s v="R.10015.04.01"/>
    <s v="LEAK REPAIR"/>
    <s v="R.10015.04.01.06"/>
    <s v="G-SEWER CROSS BORE REPAIR-MAIN"/>
    <x v="0"/>
    <n v="3083"/>
    <s v="John H Klippert"/>
    <s v="CA"/>
    <s v="REL  SETC  //  OPER"/>
    <x v="0"/>
    <x v="0"/>
    <s v="2CORP90000"/>
    <x v="0"/>
    <s v="3CORP92000"/>
    <x v="93"/>
    <s v="1DRIV17000"/>
    <x v="20"/>
    <s v="2DRIV17000"/>
    <x v="51"/>
    <n v="0"/>
    <n v="269727"/>
    <n v="65817.460000000006"/>
    <n v="270963.74760000006"/>
    <n v="-1236.7476000000606"/>
    <n v="0"/>
    <n v="275000"/>
    <n v="-275000"/>
    <n v="0"/>
    <n v="280000"/>
    <n v="-280000"/>
    <n v="0"/>
    <n v="280000"/>
    <n v="-280000"/>
    <n v="0"/>
    <n v="280000"/>
    <n v="-280000"/>
    <n v="280000"/>
    <n v="-1116236.7476000001"/>
    <s v="Henderson"/>
    <s v=" "/>
    <s v="N"/>
    <n v="0"/>
    <n v="0"/>
    <n v="0"/>
    <n v="0"/>
    <n v="0"/>
    <n v="0"/>
  </r>
  <r>
    <s v="R"/>
    <x v="0"/>
    <s v="R.10015"/>
    <s v="CAP-GAS SYSTEM WORK"/>
    <s v="R.10015.04"/>
    <s v="GAS EMERGENCY RESPONSE"/>
    <s v="R.10015.04.01"/>
    <s v="LEAK REPAIR"/>
    <s v="R.10015.04.01.07"/>
    <s v="G-SEWER CROSS BORE REPAIR-SERVICE"/>
    <x v="0"/>
    <n v="3083"/>
    <s v="John H Klippert"/>
    <s v="CA"/>
    <s v="REL  SETC  //  OPER"/>
    <x v="0"/>
    <x v="0"/>
    <s v="2CORP90000"/>
    <x v="0"/>
    <s v="3CORP92000"/>
    <x v="93"/>
    <s v="1DRIV17000"/>
    <x v="20"/>
    <s v="2DRIV17000"/>
    <x v="51"/>
    <n v="0"/>
    <n v="34735"/>
    <n v="36179.699999999997"/>
    <n v="61438.451799500006"/>
    <n v="-26703.451799500006"/>
    <n v="0"/>
    <n v="40000"/>
    <n v="-40000"/>
    <n v="0"/>
    <n v="42000"/>
    <n v="-42000"/>
    <n v="0"/>
    <n v="42000"/>
    <n v="-42000"/>
    <n v="0"/>
    <n v="42000"/>
    <n v="-42000"/>
    <n v="42000"/>
    <n v="-192703.45179950001"/>
    <s v="Henderson"/>
    <s v=" "/>
    <s v="N"/>
    <n v="0"/>
    <n v="0"/>
    <n v="0"/>
    <n v="0"/>
    <n v="0"/>
    <n v="0"/>
  </r>
  <r>
    <s v="R"/>
    <x v="0"/>
    <s v="R.10015"/>
    <s v="CAP-GAS SYSTEM WORK"/>
    <s v="R.10015.04"/>
    <s v="GAS EMERGENCY RESPONSE"/>
    <s v="R.10015.04.01"/>
    <s v="LEAK REPAIR"/>
    <s v="R.10015.04.01.08"/>
    <s v="G-Gas Work Release-Main"/>
    <x v="0"/>
    <n v="3083"/>
    <s v="John H Klippert"/>
    <s v="CA"/>
    <s v="REL  SETC  //  OPER"/>
    <x v="0"/>
    <x v="0"/>
    <s v="2CORP90000"/>
    <x v="0"/>
    <s v="3CORP92000"/>
    <x v="93"/>
    <s v="1DRIV17000"/>
    <x v="20"/>
    <s v="2DRIV17000"/>
    <x v="51"/>
    <n v="0"/>
    <n v="187457"/>
    <n v="72455.289999999994"/>
    <n v="206812.52298950002"/>
    <n v="-19355.522989500023"/>
    <n v="0"/>
    <n v="116000"/>
    <n v="-116000"/>
    <n v="0"/>
    <n v="116000"/>
    <n v="-116000"/>
    <n v="0"/>
    <n v="116000"/>
    <n v="-116000"/>
    <n v="0"/>
    <n v="116000"/>
    <n v="-116000"/>
    <n v="116000"/>
    <n v="-483355.52298950002"/>
    <s v="Henderson"/>
    <s v=" "/>
    <s v="N"/>
    <n v="0"/>
    <n v="0"/>
    <n v="0"/>
    <n v="0"/>
    <n v="0"/>
    <n v="0"/>
  </r>
  <r>
    <s v="R"/>
    <x v="0"/>
    <s v="R.10015"/>
    <s v="CAP-GAS SYSTEM WORK"/>
    <s v="R.10015.04"/>
    <s v="GAS EMERGENCY RESPONSE"/>
    <s v="R.10015.04.01"/>
    <s v="LEAK REPAIR"/>
    <s v="R.10015.04.01.09"/>
    <s v="G-Gas Work Release-Service"/>
    <x v="0"/>
    <n v="3083"/>
    <s v="John H Klippert"/>
    <s v="CA"/>
    <s v="REL  SETC  //  OPER"/>
    <x v="0"/>
    <x v="0"/>
    <s v="2CORP90000"/>
    <x v="0"/>
    <s v="3CORP92000"/>
    <x v="93"/>
    <s v="1DRIV17000"/>
    <x v="20"/>
    <s v="2DRIV17000"/>
    <x v="51"/>
    <n v="0"/>
    <n v="1165848"/>
    <n v="267463.15000000002"/>
    <n v="928909.45838999993"/>
    <n v="236938.54161000007"/>
    <n v="0"/>
    <n v="1181000"/>
    <n v="-1181000"/>
    <n v="0"/>
    <n v="1181000"/>
    <n v="-1181000"/>
    <n v="0"/>
    <n v="1181000"/>
    <n v="-1181000"/>
    <n v="0"/>
    <n v="1181000"/>
    <n v="-1181000"/>
    <n v="1181000"/>
    <n v="-4487061.4583900003"/>
    <s v="Henderson"/>
    <s v=" "/>
    <s v="N"/>
    <n v="0"/>
    <n v="0"/>
    <n v="0"/>
    <n v="0"/>
    <n v="0"/>
    <n v="0"/>
  </r>
  <r>
    <s v="R"/>
    <x v="0"/>
    <s v="R.10015"/>
    <s v="CAP-GAS SYSTEM WORK"/>
    <s v="R.10015.04"/>
    <s v="GAS EMERGENCY RESPONSE"/>
    <s v="R.10015.04.01"/>
    <s v="LEAK REPAIR"/>
    <s v="R.10015.04.01.10"/>
    <s v="OMRC_G-SCATTERED SHORT MAIN REHAB"/>
    <x v="0"/>
    <n v="3083"/>
    <s v="John H Klippert"/>
    <s v="OR"/>
    <s v="REL  SETC  //  CLOS"/>
    <x v="0"/>
    <x v="0"/>
    <s v="2CORP90000"/>
    <x v="0"/>
    <s v="3CORP92000"/>
    <x v="93"/>
    <s v="1DRIV17000"/>
    <x v="20"/>
    <s v="2DRIV17000"/>
    <x v="51"/>
    <n v="0"/>
    <n v="0"/>
    <n v="0"/>
    <n v="0"/>
    <n v="0"/>
    <n v="0"/>
    <n v="0"/>
    <n v="0"/>
    <n v="0"/>
    <n v="0"/>
    <n v="0"/>
    <n v="0"/>
    <n v="0"/>
    <n v="0"/>
    <n v="0"/>
    <n v="0"/>
    <n v="0"/>
    <n v="0"/>
    <n v="0"/>
    <n v="0"/>
    <s v=" "/>
    <s v="N"/>
    <n v="0"/>
    <n v="0"/>
    <n v="0"/>
    <n v="0"/>
    <n v="0"/>
    <n v="0"/>
  </r>
  <r>
    <s v="R"/>
    <x v="0"/>
    <s v="R.10015"/>
    <s v="CAP-GAS SYSTEM WORK"/>
    <s v="R.10015.04"/>
    <s v="GAS EMERGENCY RESPONSE"/>
    <s v="R.10015.04.01"/>
    <s v="LEAK REPAIR"/>
    <s v="R.10015.04.01.11"/>
    <s v="OMRC_G-SERVICE REPLACEMENT"/>
    <x v="0"/>
    <n v="3083"/>
    <s v="John H Klippert"/>
    <s v="OR"/>
    <s v="REL  SETC  //  OPER"/>
    <x v="0"/>
    <x v="0"/>
    <s v="2CORP90000"/>
    <x v="0"/>
    <s v="3CORP93500"/>
    <x v="89"/>
    <s v="1DRIV22000"/>
    <x v="19"/>
    <s v="2DRIV22100"/>
    <x v="46"/>
    <n v="0"/>
    <n v="0"/>
    <n v="0"/>
    <n v="0"/>
    <n v="0"/>
    <n v="0"/>
    <n v="0"/>
    <n v="0"/>
    <n v="0"/>
    <n v="0"/>
    <n v="0"/>
    <n v="0"/>
    <n v="0"/>
    <n v="0"/>
    <n v="0"/>
    <n v="0"/>
    <n v="0"/>
    <n v="0"/>
    <n v="0"/>
    <n v="0"/>
    <s v=" "/>
    <s v="N"/>
    <n v="0"/>
    <n v="0"/>
    <n v="0"/>
    <n v="0"/>
    <n v="0"/>
    <n v="0"/>
  </r>
  <r>
    <s v="R"/>
    <x v="0"/>
    <s v="R.10015"/>
    <s v="CAP-GAS SYSTEM WORK"/>
    <s v="R.10015.05"/>
    <s v="GAS SYSTEM NEW"/>
    <s v="R.10015.05.01"/>
    <s v="GAS SYSTEM NEW"/>
    <s v="R.10015.05.01.01"/>
    <s v="G-SYSTEM CAPACITY NEW-DIST"/>
    <x v="0"/>
    <n v="4580"/>
    <s v="David J Landers"/>
    <s v="CA"/>
    <s v="REL  SETC  //  OPER"/>
    <x v="0"/>
    <x v="0"/>
    <s v="2CORP90000"/>
    <x v="0"/>
    <s v="3CORP91000"/>
    <x v="75"/>
    <s v="1DRIV12000"/>
    <x v="17"/>
    <s v="2DRIV12500"/>
    <x v="33"/>
    <n v="1750000"/>
    <n v="1750000"/>
    <n v="1503444.33"/>
    <n v="634766.24000000011"/>
    <n v="1115233.7599999998"/>
    <n v="1786548.6725663722"/>
    <n v="1155959"/>
    <n v="630589.6725663722"/>
    <n v="1840318.5840707968"/>
    <n v="1186014"/>
    <n v="654304.58407079685"/>
    <n v="1895823.008849558"/>
    <n v="1216851"/>
    <n v="678972.00884955795"/>
    <n v="1953061.9469026551"/>
    <n v="1248489"/>
    <n v="704572.94690265507"/>
    <n v="1280949"/>
    <n v="3783672.9723893818"/>
    <s v="Tada"/>
    <s v=" "/>
    <s v="N"/>
    <n v="0"/>
    <n v="0"/>
    <n v="0"/>
    <n v="0"/>
    <n v="0"/>
    <n v="0"/>
  </r>
  <r>
    <s v="R"/>
    <x v="0"/>
    <s v="R.10015"/>
    <s v="CAP-GAS SYSTEM WORK"/>
    <s v="R.10015.05"/>
    <s v="GAS SYSTEM NEW"/>
    <s v="R.10015.05.01"/>
    <s v="GAS SYSTEM NEW"/>
    <s v="R.10015.05.01.02"/>
    <s v="G-SYSTEM IMPR. OPPORT. NEW-DIST"/>
    <x v="0"/>
    <n v="4207"/>
    <s v="Jennifer R Tada"/>
    <s v="CA"/>
    <s v="REL  SETC  //  OPER"/>
    <x v="0"/>
    <x v="0"/>
    <s v="2CORP90000"/>
    <x v="0"/>
    <s v="3CORP96500"/>
    <x v="91"/>
    <s v="1DRIV22000"/>
    <x v="19"/>
    <s v="2DRIV22200"/>
    <x v="49"/>
    <n v="725003.97165543947"/>
    <n v="725004"/>
    <n v="716077.6"/>
    <n v="695741.02659140003"/>
    <n v="29262.973408599966"/>
    <n v="740145.64752364182"/>
    <n v="740145.64752364182"/>
    <n v="0"/>
    <n v="762421.8757500815"/>
    <n v="762421.8757500815"/>
    <n v="0"/>
    <n v="785416.69198382553"/>
    <n v="785416.69198382553"/>
    <n v="0"/>
    <n v="809130.09622487437"/>
    <n v="809130.09622487437"/>
    <n v="0"/>
    <n v="2833403.9991116198"/>
    <n v="29262.973408599966"/>
    <s v="Tada/Henderson"/>
    <s v=" Cak- increased 2022 by 2M to 2.8M"/>
    <s v="N"/>
    <n v="0"/>
    <n v="0"/>
    <n v="0"/>
    <n v="0"/>
    <n v="0"/>
    <n v="0"/>
  </r>
  <r>
    <s v="R"/>
    <x v="0"/>
    <s v="R.10015"/>
    <s v="CAP-GAS SYSTEM WORK"/>
    <s v="R.10015.05"/>
    <s v="GAS SYSTEM NEW"/>
    <s v="R.10015.05.01"/>
    <s v="GAS SYSTEM NEW"/>
    <s v="R.10015.05.01.03"/>
    <s v="OMRC_G-SYSTEM IMPR. OPPORT. NEW-DIST"/>
    <x v="0"/>
    <n v="4207"/>
    <s v="Jennifer R Tada"/>
    <s v="OR"/>
    <s v="REL  SETC  //  OPER"/>
    <x v="0"/>
    <x v="0"/>
    <s v="2CORP90000"/>
    <x v="0"/>
    <s v="3CORP96500"/>
    <x v="91"/>
    <s v="1DRIV22000"/>
    <x v="19"/>
    <s v="2DRIV22200"/>
    <x v="49"/>
    <n v="0"/>
    <n v="0"/>
    <n v="0"/>
    <n v="0"/>
    <n v="0"/>
    <n v="0"/>
    <n v="0"/>
    <n v="0"/>
    <n v="0"/>
    <n v="0"/>
    <n v="0"/>
    <n v="0"/>
    <n v="0"/>
    <n v="0"/>
    <n v="0"/>
    <n v="0"/>
    <n v="0"/>
    <n v="0"/>
    <n v="0"/>
    <n v="0"/>
    <s v=" "/>
    <s v="N"/>
    <n v="0"/>
    <n v="0"/>
    <n v="0"/>
    <n v="0"/>
    <n v="0"/>
    <n v="0"/>
  </r>
  <r>
    <s v="R"/>
    <x v="0"/>
    <s v="R.10015"/>
    <s v="CAP-GAS SYSTEM WORK"/>
    <s v="R.10015.05"/>
    <s v="GAS SYSTEM NEW"/>
    <s v="R.10015.05.02"/>
    <s v="PROJECT MITIGATION"/>
    <s v="R.10015.05.02.01"/>
    <s v="G-SYSTEM PROJECT MITIGATION-DIST"/>
    <x v="0"/>
    <n v="4580"/>
    <s v="David J Landers"/>
    <s v="CA"/>
    <s v="REL  SETC  //  EXEC"/>
    <x v="0"/>
    <x v="0"/>
    <s v="2CORP90000"/>
    <x v="0"/>
    <s v="3CORP91500"/>
    <x v="87"/>
    <s v="1DRIV12000"/>
    <x v="17"/>
    <s v="2DRIV12500"/>
    <x v="33"/>
    <n v="27414.096617108455"/>
    <n v="27414"/>
    <n v="27413.73"/>
    <n v="0"/>
    <n v="27414"/>
    <n v="27986.638811943645"/>
    <n v="27986.638811943645"/>
    <n v="0"/>
    <n v="28828.95512570117"/>
    <n v="28828.95512570117"/>
    <n v="0"/>
    <n v="29698.442933450875"/>
    <n v="29698.442933450875"/>
    <n v="0"/>
    <n v="30595.102235192757"/>
    <n v="30595.102235192757"/>
    <n v="0"/>
    <n v="31512.955302248542"/>
    <n v="27414"/>
    <s v="Henderson"/>
    <s v=" "/>
    <s v="N"/>
    <n v="0"/>
    <n v="0"/>
    <n v="0"/>
    <n v="0"/>
    <n v="0"/>
    <n v="0"/>
  </r>
  <r>
    <s v="R"/>
    <x v="0"/>
    <s v="R.10015"/>
    <s v="CAP-GAS SYSTEM WORK"/>
    <s v="R.10015.06"/>
    <s v="GAS SYSTEM UPGRADE"/>
    <s v="R.10015.06.01"/>
    <s v="GAS SYSTEM UPGRADE"/>
    <s v="R.10015.06.01.01"/>
    <s v="G-COLD WEATHER ACTION REINFORCEMENT"/>
    <x v="0"/>
    <n v="4580"/>
    <s v="David J Landers"/>
    <s v="CA"/>
    <s v="REL  SETC  //  OPER"/>
    <x v="0"/>
    <x v="0"/>
    <s v="2CORP90000"/>
    <x v="0"/>
    <s v="3CORP91500"/>
    <x v="87"/>
    <s v="1DRIV12000"/>
    <x v="17"/>
    <s v="2DRIV12400"/>
    <x v="52"/>
    <n v="226050.00000000003"/>
    <n v="226050"/>
    <n v="225995.63"/>
    <n v="10779.145"/>
    <n v="215270.85500000001"/>
    <n v="230771.04424778768"/>
    <n v="230771.04424778768"/>
    <n v="0"/>
    <n v="237716.5805309735"/>
    <n v="237716.5805309735"/>
    <n v="0"/>
    <n v="244886.16637168149"/>
    <n v="244886.16637168149"/>
    <n v="0"/>
    <n v="252279.80176991154"/>
    <n v="252279.80176991154"/>
    <n v="0"/>
    <n v="259848.19582300889"/>
    <n v="215270.85500000001"/>
    <s v="Henderson"/>
    <s v=" "/>
    <s v="N"/>
    <n v="0"/>
    <n v="0"/>
    <n v="0"/>
    <n v="0"/>
    <n v="0"/>
    <n v="0"/>
  </r>
  <r>
    <s v="R"/>
    <x v="0"/>
    <s v="R.10015"/>
    <s v="CAP-GAS SYSTEM WORK"/>
    <s v="R.10015.06"/>
    <s v="GAS SYSTEM UPGRADE"/>
    <s v="R.10015.06.01"/>
    <s v="GAS SYSTEM UPGRADE"/>
    <s v="R.10015.06.01.02"/>
    <s v="G-ODORIZER COMPONANT REPL BULK-DIST"/>
    <x v="0"/>
    <n v="4022"/>
    <s v="Roque Bamba"/>
    <s v="CA"/>
    <s v="REL  SETC  //  OPER"/>
    <x v="0"/>
    <x v="0"/>
    <s v="2CORP90000"/>
    <x v="0"/>
    <s v="3CORP91500"/>
    <x v="87"/>
    <s v="1DRIV12000"/>
    <x v="17"/>
    <s v="2DRIV12300"/>
    <x v="50"/>
    <n v="105728.16679375"/>
    <n v="105728"/>
    <n v="106331.06"/>
    <n v="58985.825249000001"/>
    <n v="46742.174750999999"/>
    <n v="107936.29487900004"/>
    <n v="107936.29487900004"/>
    <n v="0"/>
    <n v="114242.44670917577"/>
    <n v="114242.44670917577"/>
    <n v="0"/>
    <n v="120145.93393309851"/>
    <n v="120145.93393309851"/>
    <n v="0"/>
    <n v="131004.82640682066"/>
    <n v="131004.82640682066"/>
    <n v="0"/>
    <n v="134934.97119902528"/>
    <n v="46742.174750999999"/>
    <s v="Henderson"/>
    <s v=" "/>
    <s v="N"/>
    <n v="0"/>
    <n v="0"/>
    <n v="0"/>
    <n v="0"/>
    <n v="0"/>
    <n v="0"/>
  </r>
  <r>
    <s v="R"/>
    <x v="0"/>
    <s v="R.10015"/>
    <s v="CAP-GAS SYSTEM WORK"/>
    <s v="R.10015.06"/>
    <s v="GAS SYSTEM UPGRADE"/>
    <s v="R.10015.06.01"/>
    <s v="GAS SYSTEM UPGRADE"/>
    <s v="R.10015.06.01.03"/>
    <s v="G-ODORIZER UPGRADE"/>
    <x v="0"/>
    <n v="4022"/>
    <s v="Roque Bamba"/>
    <s v="CA"/>
    <s v="REL  SETC  //  OPER"/>
    <x v="0"/>
    <x v="0"/>
    <s v="2CORP90000"/>
    <x v="0"/>
    <s v="3CORP96500"/>
    <x v="91"/>
    <s v="1DRIV12000"/>
    <x v="17"/>
    <s v="2DRIV12500"/>
    <x v="33"/>
    <n v="0"/>
    <n v="0"/>
    <n v="0"/>
    <n v="0"/>
    <n v="0"/>
    <n v="0"/>
    <n v="0"/>
    <n v="0"/>
    <n v="0"/>
    <n v="0"/>
    <n v="0"/>
    <n v="0"/>
    <n v="0"/>
    <n v="0"/>
    <n v="0"/>
    <n v="0"/>
    <n v="0"/>
    <n v="0"/>
    <n v="0"/>
    <s v="Henderson"/>
    <s v=" "/>
    <s v="N"/>
    <n v="0"/>
    <n v="0"/>
    <n v="0"/>
    <n v="0"/>
    <n v="0"/>
    <n v="0"/>
  </r>
  <r>
    <s v="R"/>
    <x v="0"/>
    <s v="R.10015"/>
    <s v="CAP-GAS SYSTEM WORK"/>
    <s v="R.10015.06"/>
    <s v="GAS SYSTEM UPGRADE"/>
    <s v="R.10015.06.01"/>
    <s v="GAS SYSTEM UPGRADE"/>
    <s v="R.10015.06.01.04"/>
    <s v="G-SYSTEM CAPACITY UPGRADE BULK-DIST"/>
    <x v="0"/>
    <n v="4022"/>
    <s v="Roque Bamba"/>
    <s v="CA"/>
    <s v="REL  SETC  //  OPER"/>
    <x v="0"/>
    <x v="0"/>
    <s v="2CORP90000"/>
    <x v="0"/>
    <s v="3CORP96500"/>
    <x v="91"/>
    <s v="1DRIV12000"/>
    <x v="17"/>
    <s v="2DRIV12500"/>
    <x v="33"/>
    <n v="2824316.8364382898"/>
    <n v="3458379"/>
    <n v="2762642.91"/>
    <n v="1787484.9295655002"/>
    <n v="1670894.0704344998"/>
    <n v="2883302.5685975309"/>
    <n v="0"/>
    <n v="2883302.5685975309"/>
    <n v="2970081.5779436706"/>
    <n v="0"/>
    <n v="2970081.5779436706"/>
    <n v="3059659.9101719428"/>
    <n v="4919858"/>
    <n v="-1860198.0898280572"/>
    <n v="3152037.565282349"/>
    <n v="5974858"/>
    <n v="-2822820.434717651"/>
    <n v="824858"/>
    <n v="2841259.6924299924"/>
    <s v="Henderson"/>
    <s v="Based on growth rate and HP projects.  CAK - 2020 lowered by $655K, 2021 lowered by $3M due to added placeholders"/>
    <s v="N"/>
    <n v="0"/>
    <n v="0"/>
    <n v="0"/>
    <n v="0"/>
    <n v="0"/>
    <n v="0"/>
  </r>
  <r>
    <s v="R"/>
    <x v="0"/>
    <s v="R.10015"/>
    <s v="CAP-GAS SYSTEM WORK"/>
    <s v="R.10015.06"/>
    <s v="GAS SYSTEM UPGRADE"/>
    <s v="R.10015.06.01"/>
    <s v="GAS SYSTEM UPGRADE"/>
    <s v="R.10015.06.01.05"/>
    <s v="G-SYSTEM CAPACITY UPGRADE-DIST"/>
    <x v="0"/>
    <n v="4022"/>
    <s v="Roque Bamba"/>
    <s v="CA"/>
    <s v="REL  SETC  //  OPER"/>
    <x v="0"/>
    <x v="0"/>
    <s v="2CORP90000"/>
    <x v="0"/>
    <s v="3CORP96500"/>
    <x v="91"/>
    <s v="1DRIV12000"/>
    <x v="17"/>
    <s v="2DRIV12500"/>
    <x v="33"/>
    <n v="1350701.2248372131"/>
    <n v="1350701"/>
    <n v="1239859.97"/>
    <n v="843872.24024650001"/>
    <n v="506828.75975349999"/>
    <n v="1378910.5601523975"/>
    <n v="0"/>
    <n v="1378910.5601523975"/>
    <n v="1420411.7517686347"/>
    <n v="0"/>
    <n v="1420411.7517686347"/>
    <n v="1463251.6915015248"/>
    <n v="0"/>
    <n v="1463251.6915015248"/>
    <n v="1507430.3793510676"/>
    <n v="809574"/>
    <n v="697856.37935106759"/>
    <n v="10874"/>
    <n v="5467259.1425271248"/>
    <s v="Henderson"/>
    <s v="Based on growth rate and HP projects "/>
    <s v="N"/>
    <n v="0"/>
    <n v="0"/>
    <n v="0"/>
    <n v="0"/>
    <n v="0"/>
    <n v="0"/>
  </r>
  <r>
    <s v="R"/>
    <x v="0"/>
    <s v="R.10015"/>
    <s v="CAP-GAS SYSTEM WORK"/>
    <s v="R.10015.06"/>
    <s v="GAS SYSTEM UPGRADE"/>
    <s v="R.10015.06.01"/>
    <s v="GAS SYSTEM UPGRADE"/>
    <s v="R.10015.06.01.06"/>
    <s v="G-SYSTEM CAPACITY UPRATE-BULK DIST"/>
    <x v="0"/>
    <n v="4022"/>
    <s v="Roque Bamba"/>
    <s v="CA"/>
    <s v="REL  SETC  //  OPER"/>
    <x v="0"/>
    <x v="0"/>
    <s v="2CORP90000"/>
    <x v="0"/>
    <s v="3CORP96500"/>
    <x v="91"/>
    <s v="1DRIV12000"/>
    <x v="17"/>
    <s v="2DRIV12500"/>
    <x v="33"/>
    <n v="0"/>
    <n v="0"/>
    <n v="0"/>
    <n v="0"/>
    <n v="0"/>
    <n v="0"/>
    <n v="0"/>
    <n v="0"/>
    <n v="0"/>
    <n v="0"/>
    <n v="0"/>
    <n v="0"/>
    <n v="200000"/>
    <n v="-200000"/>
    <n v="0"/>
    <n v="0"/>
    <n v="0"/>
    <n v="0"/>
    <n v="-200000"/>
    <s v="Henderson"/>
    <s v="Kent LS 1996 "/>
    <s v="N"/>
    <n v="0"/>
    <n v="0"/>
    <n v="0"/>
    <n v="0"/>
    <n v="0"/>
    <n v="0"/>
  </r>
  <r>
    <s v="R"/>
    <x v="0"/>
    <s v="R.10015"/>
    <s v="CAP-GAS SYSTEM WORK"/>
    <s v="R.10015.06"/>
    <s v="GAS SYSTEM UPGRADE"/>
    <s v="R.10015.06.01"/>
    <s v="GAS SYSTEM UPGRADE"/>
    <s v="R.10015.06.01.07"/>
    <s v="G-SYSTEM CAPACITY UPRATE-DIST"/>
    <x v="0"/>
    <n v="4022"/>
    <s v="Roque Bamba"/>
    <s v="CA"/>
    <s v="REL  SETC  //  EXEC"/>
    <x v="0"/>
    <x v="0"/>
    <s v="2CORP90000"/>
    <x v="0"/>
    <s v="3CORP96500"/>
    <x v="91"/>
    <s v="1DRIV12000"/>
    <x v="17"/>
    <s v="2DRIV12500"/>
    <x v="33"/>
    <n v="0"/>
    <n v="0"/>
    <n v="-1012.36"/>
    <n v="-159.09000000000003"/>
    <n v="159.09000000000003"/>
    <n v="0"/>
    <n v="0"/>
    <n v="0"/>
    <n v="0"/>
    <n v="0"/>
    <n v="0"/>
    <n v="0"/>
    <n v="0"/>
    <n v="0"/>
    <n v="0"/>
    <n v="0"/>
    <n v="0"/>
    <n v="0"/>
    <n v="159.09000000000003"/>
    <s v="Henderson"/>
    <s v=" "/>
    <s v="N"/>
    <n v="0"/>
    <n v="0"/>
    <n v="0"/>
    <n v="0"/>
    <n v="0"/>
    <n v="0"/>
  </r>
  <r>
    <s v="R"/>
    <x v="0"/>
    <s v="R.10015"/>
    <s v="CAP-GAS SYSTEM WORK"/>
    <s v="R.10015.06"/>
    <s v="GAS SYSTEM UPGRADE"/>
    <s v="R.10015.06.01"/>
    <s v="GAS SYSTEM UPGRADE"/>
    <s v="R.10015.06.01.08"/>
    <s v="G-SYSTEM IMP OPP CAPACITY UPGRADE-DIST"/>
    <x v="0"/>
    <n v="4207"/>
    <s v="Jennifer R Tada"/>
    <s v="CA"/>
    <s v="REL  SETC  //  OPER"/>
    <x v="0"/>
    <x v="0"/>
    <s v="2CORP90000"/>
    <x v="0"/>
    <s v="3CORP96500"/>
    <x v="91"/>
    <s v="1DRIV12000"/>
    <x v="17"/>
    <s v="2DRIV12500"/>
    <x v="33"/>
    <n v="0"/>
    <n v="0"/>
    <n v="0"/>
    <n v="0"/>
    <n v="0"/>
    <n v="0"/>
    <n v="0"/>
    <n v="0"/>
    <n v="0"/>
    <n v="0"/>
    <n v="0"/>
    <n v="0"/>
    <n v="0"/>
    <n v="0"/>
    <n v="0"/>
    <n v="0"/>
    <n v="0"/>
    <n v="0"/>
    <n v="0"/>
    <s v="Tada/Henderson"/>
    <s v=" "/>
    <s v="N"/>
    <n v="0"/>
    <n v="0"/>
    <n v="0"/>
    <n v="0"/>
    <n v="0"/>
    <n v="0"/>
  </r>
  <r>
    <s v="R"/>
    <x v="0"/>
    <s v="R.10015"/>
    <s v="CAP-GAS SYSTEM WORK"/>
    <s v="R.10015.06"/>
    <s v="GAS SYSTEM UPGRADE"/>
    <s v="R.10015.06.01"/>
    <s v="GAS SYSTEM UPGRADE"/>
    <s v="R.10015.06.01.09"/>
    <s v="OMRC_G-SYSTEM CAPACITY UPRATE-DIST"/>
    <x v="0"/>
    <n v="4022"/>
    <s v="Roque Bamba"/>
    <s v="OR"/>
    <s v="REL  SETC  //  OPER"/>
    <x v="0"/>
    <x v="0"/>
    <s v="2CORP90000"/>
    <x v="0"/>
    <s v="3CORP96500"/>
    <x v="91"/>
    <s v="1DRIV12000"/>
    <x v="17"/>
    <s v="2DRIV12500"/>
    <x v="33"/>
    <n v="0"/>
    <n v="0"/>
    <n v="0"/>
    <n v="0"/>
    <n v="0"/>
    <n v="0"/>
    <n v="0"/>
    <n v="0"/>
    <n v="0"/>
    <n v="0"/>
    <n v="0"/>
    <n v="0"/>
    <n v="0"/>
    <n v="0"/>
    <n v="0"/>
    <n v="0"/>
    <n v="0"/>
    <n v="0"/>
    <n v="0"/>
    <n v="0"/>
    <s v=" "/>
    <s v="N"/>
    <n v="0"/>
    <n v="0"/>
    <n v="0"/>
    <n v="0"/>
    <n v="0"/>
    <n v="0"/>
  </r>
  <r>
    <s v="R"/>
    <x v="0"/>
    <s v="R.10015"/>
    <s v="CAP-GAS SYSTEM WORK"/>
    <s v="R.10015.06"/>
    <s v="GAS SYSTEM UPGRADE"/>
    <s v="R.10015.06.01"/>
    <s v="GAS SYSTEM UPGRADE"/>
    <s v="R.10015.06.01.10"/>
    <s v="OMRC_G-VEGETATION MITIGATION"/>
    <x v="0"/>
    <n v="4022"/>
    <s v="Roque Bamba"/>
    <s v="OR"/>
    <s v="REL  SETC  //  OPER"/>
    <x v="0"/>
    <x v="0"/>
    <s v="2CORP90000"/>
    <x v="0"/>
    <s v="3CORP93500"/>
    <x v="89"/>
    <s v="1DRIV12000"/>
    <x v="17"/>
    <s v="2DRIV12500"/>
    <x v="33"/>
    <n v="0"/>
    <n v="80609"/>
    <n v="0"/>
    <n v="0"/>
    <n v="80609"/>
    <n v="0"/>
    <n v="0"/>
    <n v="0"/>
    <n v="0"/>
    <n v="0"/>
    <n v="0"/>
    <n v="0"/>
    <n v="0"/>
    <n v="0"/>
    <n v="0"/>
    <n v="0"/>
    <n v="0"/>
    <n v="0"/>
    <n v="80609"/>
    <n v="0"/>
    <s v=" "/>
    <s v="N"/>
    <n v="0"/>
    <n v="0"/>
    <n v="0"/>
    <n v="0"/>
    <n v="0"/>
    <n v="0"/>
  </r>
  <r>
    <s v="R"/>
    <x v="0"/>
    <s v="R.10016"/>
    <s v="CAP-GENERATION PLANT WORK"/>
    <s v="R.10016.01"/>
    <s v="GENERATION PLANT WORK"/>
    <s v="R.10016.01.01"/>
    <s v="FISH AND WILDLIFE PROGRAM"/>
    <s v="R.10016.01.01.01"/>
    <s v="E-DOWNSTREAM FISH PASSAGE CAPITAL-BAKER"/>
    <x v="0"/>
    <n v="5150"/>
    <s v="Matthew J Blanton"/>
    <s v="CA"/>
    <s v="REL  SETC  //  EXEC"/>
    <x v="0"/>
    <x v="0"/>
    <s v="2CORP70000"/>
    <x v="6"/>
    <s v="3CORP72000"/>
    <x v="42"/>
    <s v="1DRIV11000"/>
    <x v="0"/>
    <s v="2DRIV11500"/>
    <x v="34"/>
    <n v="0"/>
    <n v="0"/>
    <n v="0"/>
    <n v="0"/>
    <n v="0"/>
    <n v="0"/>
    <n v="0"/>
    <n v="0"/>
    <n v="0"/>
    <n v="0"/>
    <n v="0"/>
    <n v="0"/>
    <n v="0"/>
    <n v="0"/>
    <n v="0"/>
    <n v="0"/>
    <n v="0"/>
    <n v="0"/>
    <n v="0"/>
    <n v="0"/>
    <s v=" "/>
    <s v="N"/>
    <n v="0"/>
    <n v="0"/>
    <n v="0"/>
    <n v="0"/>
    <n v="0"/>
    <n v="0"/>
  </r>
  <r>
    <s v="R"/>
    <x v="0"/>
    <s v="R.10016"/>
    <s v="CAP-GENERATION PLANT WORK"/>
    <s v="R.10016.01"/>
    <s v="GENERATION PLANT WORK"/>
    <s v="R.10016.01.02"/>
    <s v="GENERATION PLANT WORK"/>
    <s v="R.10016.01.02.01"/>
    <s v="E-PTS RECORDS MANAGEMENT GENERATION"/>
    <x v="0"/>
    <n v="5030"/>
    <s v="Kris R Olin"/>
    <s v="CA"/>
    <s v="REL  SETC  //  OPER"/>
    <x v="2"/>
    <x v="1"/>
    <s v="2CORP20000"/>
    <x v="11"/>
    <s v="3CORP22000"/>
    <x v="77"/>
    <s v="1DRIV11000"/>
    <x v="0"/>
    <s v="2DRIV11400"/>
    <x v="8"/>
    <n v="0"/>
    <n v="0"/>
    <n v="0"/>
    <n v="0"/>
    <n v="0"/>
    <n v="0"/>
    <n v="0"/>
    <n v="0"/>
    <n v="0"/>
    <n v="0"/>
    <n v="0"/>
    <n v="0"/>
    <n v="0"/>
    <n v="0"/>
    <n v="0"/>
    <n v="0"/>
    <n v="0"/>
    <n v="0"/>
    <n v="0"/>
    <n v="0"/>
    <s v=" "/>
    <s v="N"/>
    <n v="0"/>
    <n v="0"/>
    <n v="0"/>
    <n v="0"/>
    <n v="0"/>
    <n v="0"/>
  </r>
  <r>
    <s v="R"/>
    <x v="0"/>
    <s v="R.10016"/>
    <s v="CAP-GENERATION PLANT WORK"/>
    <s v="R.10016.02"/>
    <s v="LOWER BAKER DAM CREST IMPROVEMENTS"/>
    <s v="R.10016.02.01"/>
    <s v="LOWER BAKER DAM CREST IMPROVEMENTS"/>
    <s v="R.10016.02.01.01"/>
    <s v="E-FLOW IMPLEMENTATION CAPITAL-BAKER"/>
    <x v="0"/>
    <n v="5150"/>
    <s v="Matthew J Blanton"/>
    <s v="CA"/>
    <s v="REL  SETC  //  EXEC"/>
    <x v="0"/>
    <x v="0"/>
    <s v="2CORP70000"/>
    <x v="6"/>
    <s v="3CORP71500"/>
    <x v="45"/>
    <s v="1DRIV11000"/>
    <x v="0"/>
    <s v="2DRIV11100"/>
    <x v="43"/>
    <n v="0"/>
    <n v="0"/>
    <n v="0"/>
    <n v="0"/>
    <n v="0"/>
    <n v="0"/>
    <n v="0"/>
    <n v="0"/>
    <n v="0"/>
    <n v="0"/>
    <n v="0"/>
    <n v="0"/>
    <n v="0"/>
    <n v="0"/>
    <n v="0"/>
    <n v="0"/>
    <n v="0"/>
    <n v="0"/>
    <n v="0"/>
    <n v="0"/>
    <s v=" "/>
    <s v="N"/>
    <n v="0"/>
    <n v="0"/>
    <n v="0"/>
    <n v="0"/>
    <n v="0"/>
    <n v="0"/>
  </r>
  <r>
    <s v="R"/>
    <x v="0"/>
    <s v="R.10016"/>
    <s v="CAP-GENERATION PLANT WORK"/>
    <s v="R.10016.03"/>
    <s v="SNOQUALMIE GENERATING PLANT"/>
    <s v="R.10016.03.01"/>
    <s v="SNOQUALMIE GENERATING PLANT"/>
    <s v="R.10016.03.01.01"/>
    <s v="E-SNOQUALMIE REBUILD SN1-GEN"/>
    <x v="0"/>
    <n v="4022"/>
    <s v="Roque Bamba"/>
    <s v="CA"/>
    <s v="REL  SETC  //  CLOS"/>
    <x v="0"/>
    <x v="0"/>
    <s v="2CORP70000"/>
    <x v="6"/>
    <s v="3CORP78600"/>
    <x v="94"/>
    <s v="1DRIV11000"/>
    <x v="0"/>
    <s v="2DRIV11500"/>
    <x v="34"/>
    <n v="0"/>
    <n v="0"/>
    <n v="0"/>
    <n v="0"/>
    <n v="0"/>
    <n v="0"/>
    <n v="0"/>
    <n v="0"/>
    <n v="0"/>
    <n v="0"/>
    <n v="0"/>
    <n v="0"/>
    <n v="0"/>
    <n v="0"/>
    <n v="0"/>
    <n v="0"/>
    <n v="0"/>
    <n v="0"/>
    <n v="0"/>
    <n v="0"/>
    <s v=" "/>
    <s v="N"/>
    <n v="0"/>
    <n v="0"/>
    <n v="0"/>
    <n v="0"/>
    <n v="0"/>
    <n v="0"/>
  </r>
  <r>
    <s v="R"/>
    <x v="0"/>
    <s v="R.10016"/>
    <s v="CAP-GENERATION PLANT WORK"/>
    <s v="R.10016.03"/>
    <s v="SNOQUALMIE GENERATING PLANT"/>
    <s v="R.10016.03.01"/>
    <s v="SNOQUALMIE GENERATING PLANT"/>
    <s v="R.10016.03.01.02"/>
    <s v="E-SNOQUALMIE REBUILD SN2-GEN"/>
    <x v="0"/>
    <n v="4022"/>
    <s v="Roque Bamba"/>
    <s v="CA"/>
    <s v="REL  SETC  //  CLOS"/>
    <x v="0"/>
    <x v="0"/>
    <s v="2CORP70000"/>
    <x v="6"/>
    <s v="3CORP78600"/>
    <x v="94"/>
    <s v="1DRIV11000"/>
    <x v="0"/>
    <s v="2DRIV11500"/>
    <x v="34"/>
    <n v="0"/>
    <n v="0"/>
    <n v="0"/>
    <n v="0"/>
    <n v="0"/>
    <n v="0"/>
    <n v="0"/>
    <n v="0"/>
    <n v="0"/>
    <n v="0"/>
    <n v="0"/>
    <n v="0"/>
    <n v="0"/>
    <n v="0"/>
    <n v="0"/>
    <n v="0"/>
    <n v="0"/>
    <n v="0"/>
    <n v="0"/>
    <n v="0"/>
    <s v=" "/>
    <s v="N"/>
    <n v="0"/>
    <n v="0"/>
    <n v="0"/>
    <n v="0"/>
    <n v="0"/>
    <n v="0"/>
  </r>
  <r>
    <s v="R"/>
    <x v="0"/>
    <s v="R.10016"/>
    <s v="CAP-GENERATION PLANT WORK"/>
    <s v="R.10016.03"/>
    <s v="SNOQUALMIE GENERATING PLANT"/>
    <s v="R.10016.03.01"/>
    <s v="SNOQUALMIE GENERATING PLANT"/>
    <s v="R.10016.03.01.03"/>
    <s v="E-SNOQUALMIE REBUILD-TRANS"/>
    <x v="0"/>
    <n v="5361"/>
    <s v="David E Mills"/>
    <s v="CA"/>
    <s v="REL  SETC  //  EXEC"/>
    <x v="0"/>
    <x v="0"/>
    <s v="2CORP70000"/>
    <x v="6"/>
    <s v="3CORP78600"/>
    <x v="94"/>
    <s v="1DRIV11000"/>
    <x v="0"/>
    <s v="2DRIV11500"/>
    <x v="34"/>
    <n v="0"/>
    <n v="0"/>
    <n v="0"/>
    <n v="0"/>
    <n v="0"/>
    <n v="0"/>
    <n v="0"/>
    <n v="0"/>
    <n v="0"/>
    <n v="0"/>
    <n v="0"/>
    <n v="0"/>
    <n v="0"/>
    <n v="0"/>
    <n v="0"/>
    <n v="0"/>
    <n v="0"/>
    <n v="0"/>
    <n v="0"/>
    <n v="0"/>
    <s v=" "/>
    <s v="N"/>
    <n v="0"/>
    <n v="0"/>
    <n v="0"/>
    <n v="0"/>
    <n v="0"/>
    <n v="0"/>
  </r>
  <r>
    <s v="R"/>
    <x v="0"/>
    <s v="R.10017"/>
    <s v="CAP-GREENWATER ELECTRIC RELIABILITY"/>
    <s v="R.10017.01"/>
    <s v="GREENWATER RELIABILITY"/>
    <s v="R.10017.01.01"/>
    <s v="GREENWATER RELIABILITY"/>
    <s v="R.10017.01.01.01"/>
    <s v="E-GREENWATER 55 TO 115KV-TLINE"/>
    <x v="0"/>
    <n v="4022"/>
    <s v="Roque Bamba"/>
    <s v="CA"/>
    <s v="REL  SETC  //  EXEC"/>
    <x v="0"/>
    <x v="0"/>
    <s v="2CORP90000"/>
    <x v="0"/>
    <s v="3CORP96000"/>
    <x v="67"/>
    <s v="1DRIV11000"/>
    <x v="0"/>
    <s v="2DRIV11600"/>
    <x v="32"/>
    <n v="0"/>
    <n v="0"/>
    <n v="0"/>
    <n v="0"/>
    <n v="0"/>
    <n v="0"/>
    <n v="0"/>
    <n v="0"/>
    <n v="0"/>
    <n v="0"/>
    <n v="0"/>
    <n v="0"/>
    <n v="0"/>
    <n v="0"/>
    <n v="0"/>
    <n v="0"/>
    <n v="0"/>
    <n v="0"/>
    <n v="0"/>
    <s v="Nedrud"/>
    <s v=" "/>
    <s v="N"/>
    <n v="0"/>
    <n v="0"/>
    <n v="0"/>
    <n v="0"/>
    <n v="0"/>
    <n v="0"/>
  </r>
  <r>
    <s v="R"/>
    <x v="0"/>
    <s v="R.10017"/>
    <s v="CAP-GREENWATER ELECTRIC RELIABILITY"/>
    <s v="R.10017.01"/>
    <s v="GREENWATER RELIABILITY"/>
    <s v="R.10017.01.01"/>
    <s v="GREENWATER RELIABILITY"/>
    <s v="R.10017.01.01.02"/>
    <s v="E-GREENWATER TAP SUBS"/>
    <x v="0"/>
    <n v="4022"/>
    <s v="Roque Bamba"/>
    <s v="CA"/>
    <s v="REL  SETC  //  EXEC"/>
    <x v="0"/>
    <x v="0"/>
    <s v="2CORP90000"/>
    <x v="0"/>
    <s v="3CORP96000"/>
    <x v="67"/>
    <s v="1DRIV11000"/>
    <x v="0"/>
    <s v="2DRIV11600"/>
    <x v="32"/>
    <n v="550000"/>
    <n v="550000"/>
    <n v="709687.65"/>
    <n v="292148.2401"/>
    <n v="257851.7599"/>
    <n v="0"/>
    <n v="0"/>
    <n v="0"/>
    <n v="0"/>
    <n v="0"/>
    <n v="0"/>
    <n v="0"/>
    <n v="0"/>
    <n v="0"/>
    <n v="0"/>
    <n v="0"/>
    <n v="0"/>
    <n v="0"/>
    <n v="257851.7599"/>
    <s v="Nedrud"/>
    <s v="should be Greenwater Tap relocation "/>
    <s v="N"/>
    <n v="0"/>
    <n v="0"/>
    <n v="0"/>
    <n v="0"/>
    <n v="0"/>
    <n v="0"/>
  </r>
  <r>
    <s v="R"/>
    <x v="0"/>
    <s v="R.10018"/>
    <s v="CAP-JENKINS SUBSTATTION"/>
    <s v="R.10018.01"/>
    <s v="JENKINS SUBSTATTION"/>
    <s v="R.10018.01.01"/>
    <s v="JENKINS SUBSTATTION"/>
    <s v="R.10018.01.01.01"/>
    <s v="E-JENKINS SUBSTATION"/>
    <x v="0"/>
    <n v="4022"/>
    <s v="Roque Bamba"/>
    <s v="CA"/>
    <s v="REL  SETC  //  PLNG"/>
    <x v="0"/>
    <x v="0"/>
    <s v="2CORP90000"/>
    <x v="0"/>
    <s v="3CORP96000"/>
    <x v="67"/>
    <s v="1DRIV11000"/>
    <x v="0"/>
    <s v="2DRIV11600"/>
    <x v="32"/>
    <n v="0"/>
    <n v="0"/>
    <n v="0"/>
    <n v="0"/>
    <n v="0"/>
    <n v="0"/>
    <n v="0"/>
    <n v="0"/>
    <n v="0"/>
    <n v="0"/>
    <n v="0"/>
    <n v="58894.676533345242"/>
    <n v="58894.676533345242"/>
    <n v="0"/>
    <n v="265809.4826917309"/>
    <n v="265809.4826917309"/>
    <n v="0"/>
    <n v="1315000"/>
    <n v="0"/>
    <s v="Nedrud"/>
    <s v=" "/>
    <s v="N"/>
    <n v="0"/>
    <n v="0"/>
    <n v="0"/>
    <n v="0"/>
    <n v="0"/>
    <n v="0"/>
  </r>
  <r>
    <s v="R"/>
    <x v="0"/>
    <s v="R.10019"/>
    <s v="CAP-KITSAP &amp; BAINBRIDGE ELECTR. CAPACITY"/>
    <s v="R.10019.01"/>
    <s v="BAINBRIDGE SUBSTATION"/>
    <s v="R.10019.01.01"/>
    <s v="BAINBRIDGE SUBSTATION"/>
    <s v="R.10019.01.01.01"/>
    <s v="E-BAINBRIDGE SUBSTATION-SUB"/>
    <x v="0"/>
    <n v="4022"/>
    <s v="Roque Bamba"/>
    <s v="CA"/>
    <s v="REL  SETC  //  EXEC"/>
    <x v="0"/>
    <x v="0"/>
    <s v="2CORP90000"/>
    <x v="0"/>
    <s v="3CORP96000"/>
    <x v="67"/>
    <s v="1DRIV11000"/>
    <x v="0"/>
    <s v="2DRIV11600"/>
    <x v="32"/>
    <n v="0"/>
    <n v="0"/>
    <n v="0"/>
    <n v="0"/>
    <n v="0"/>
    <n v="0"/>
    <n v="0"/>
    <n v="0"/>
    <n v="34902.318469565223"/>
    <n v="34902.318469565223"/>
    <n v="0"/>
    <n v="294150.79213333334"/>
    <n v="294150.79213333334"/>
    <n v="0"/>
    <n v="569488.09900546214"/>
    <n v="569488.09900546214"/>
    <n v="0"/>
    <n v="0"/>
    <n v="0"/>
    <s v="Nedrud"/>
    <s v=" "/>
    <s v="N"/>
    <n v="0"/>
    <n v="0"/>
    <n v="0"/>
    <n v="0"/>
    <n v="0"/>
    <n v="0"/>
  </r>
  <r>
    <s v="R"/>
    <x v="0"/>
    <s v="R.10019"/>
    <s v="CAP-KITSAP &amp; BAINBRIDGE ELECTR. CAPACITY"/>
    <s v="R.10019.01"/>
    <s v="BAINBRIDGE SUBSTATION"/>
    <s v="R.10019.01.01"/>
    <s v="BAINBRIDGE SUBSTATION"/>
    <s v="R.10019.01.01.02"/>
    <s v="E-BAINBRIDGE TLINES-TRANS"/>
    <x v="0"/>
    <n v="4022"/>
    <s v="Roque Bamba"/>
    <s v="CA"/>
    <s v="REL  SETC  //  EXEC"/>
    <x v="0"/>
    <x v="0"/>
    <s v="2CORP90000"/>
    <x v="0"/>
    <s v="3CORP96000"/>
    <x v="67"/>
    <s v="1DRIV11000"/>
    <x v="0"/>
    <s v="2DRIV11600"/>
    <x v="32"/>
    <n v="0"/>
    <n v="0"/>
    <n v="0"/>
    <n v="0"/>
    <n v="0"/>
    <n v="0"/>
    <n v="0"/>
    <n v="0"/>
    <n v="0"/>
    <n v="1000000"/>
    <n v="-1000000"/>
    <n v="0"/>
    <n v="1000000"/>
    <n v="-1000000"/>
    <n v="0"/>
    <n v="12000000"/>
    <n v="-12000000"/>
    <n v="12000000"/>
    <n v="-14000000"/>
    <s v="Nedrud"/>
    <s v="Concurrent with Bainbridge substation - Est 2022 - $26M total cost.  Need Booga Overview CAK removed $26M ($12M in 2021; $12M in 2022) until project initiation completed- left $300K for initiation"/>
    <s v="N"/>
    <n v="-12000000"/>
    <n v="0"/>
    <n v="900000"/>
    <n v="800000"/>
    <n v="12000000"/>
    <n v="12000000"/>
  </r>
  <r>
    <s v="R"/>
    <x v="0"/>
    <s v="R.10019"/>
    <s v="CAP-KITSAP &amp; BAINBRIDGE ELECTR. CAPACITY"/>
    <s v="R.10019.02"/>
    <s v="FOSS CORNER 115KV"/>
    <s v="R.10019.02.01"/>
    <s v="FOSS CORNER 115KV"/>
    <s v="R.10019.02.01.01"/>
    <s v="E-FOSS CORNER 115KV-PORT MADISON TAP"/>
    <x v="0"/>
    <n v="4022"/>
    <s v="Roque Bamba"/>
    <s v="CA"/>
    <s v="REL  SETC  //  EXEC"/>
    <x v="0"/>
    <x v="0"/>
    <s v="2CORP90000"/>
    <x v="0"/>
    <s v="3CORP96000"/>
    <x v="67"/>
    <s v="1DRIV11000"/>
    <x v="0"/>
    <s v="2DRIV11600"/>
    <x v="32"/>
    <n v="0"/>
    <n v="0"/>
    <n v="431.33"/>
    <n v="-1894.42"/>
    <n v="1894.42"/>
    <n v="0"/>
    <n v="0"/>
    <n v="0"/>
    <n v="0"/>
    <n v="0"/>
    <n v="0"/>
    <n v="0"/>
    <n v="0"/>
    <n v="0"/>
    <n v="0"/>
    <n v="0"/>
    <n v="0"/>
    <n v="0"/>
    <n v="1894.42"/>
    <s v="Bamba"/>
    <s v=" "/>
    <s v="N"/>
    <n v="0"/>
    <n v="0"/>
    <n v="0"/>
    <n v="0"/>
    <n v="0"/>
    <n v="0"/>
  </r>
  <r>
    <s v="R"/>
    <x v="0"/>
    <s v="R.10019"/>
    <s v="CAP-KITSAP &amp; BAINBRIDGE ELECTR. CAPACITY"/>
    <s v="R.10019.02"/>
    <s v="FOSS CORNER 115KV"/>
    <s v="R.10019.02.01"/>
    <s v="FOSS CORNER 115KV"/>
    <s v="R.10019.02.01.02"/>
    <s v="E-FOSS CORNER 115KV-PRT MAD RECOND-TLINE"/>
    <x v="0"/>
    <n v="4022"/>
    <s v="Roque Bamba"/>
    <s v="CA"/>
    <s v="REL  SETC  //  EXEC"/>
    <x v="2"/>
    <x v="1"/>
    <s v="2CORP20000"/>
    <x v="11"/>
    <s v="3CORP29900"/>
    <x v="78"/>
    <s v="1DRIV11000"/>
    <x v="0"/>
    <s v="2DRIV11600"/>
    <x v="32"/>
    <n v="0"/>
    <n v="0"/>
    <n v="9675.27"/>
    <n v="9847.7900000000009"/>
    <n v="-9847.7900000000009"/>
    <n v="0"/>
    <n v="0"/>
    <n v="0"/>
    <n v="986989.42110792804"/>
    <n v="0"/>
    <n v="986989.42110792804"/>
    <n v="11183428.21255365"/>
    <n v="0"/>
    <n v="11183428.21255365"/>
    <n v="0"/>
    <n v="0"/>
    <n v="0"/>
    <n v="0"/>
    <n v="12160569.843661578"/>
    <s v="Bamba"/>
    <s v="Completed in 2016 "/>
    <s v="N"/>
    <n v="0"/>
    <n v="0"/>
    <n v="0"/>
    <n v="0"/>
    <n v="0"/>
    <n v="0"/>
  </r>
  <r>
    <s v="R"/>
    <x v="0"/>
    <s v="R.10019"/>
    <s v="CAP-KITSAP &amp; BAINBRIDGE ELECTR. CAPACITY"/>
    <s v="R.10019.02"/>
    <s v="FOSS CORNER 115KV"/>
    <s v="R.10019.02.01"/>
    <s v="FOSS CORNER 115KV"/>
    <s v="R.10019.02.01.03"/>
    <s v="E-FOSS CORNER 115KV-VLY JUNC-#2 TLINE"/>
    <x v="0"/>
    <n v="4022"/>
    <s v="Roque Bamba"/>
    <s v="CA"/>
    <s v="REL  SETC  //  EXEC"/>
    <x v="0"/>
    <x v="0"/>
    <s v="2CORP90000"/>
    <x v="0"/>
    <s v="3CORP96000"/>
    <x v="67"/>
    <s v="1DRIV11000"/>
    <x v="0"/>
    <s v="2DRIV11600"/>
    <x v="32"/>
    <n v="0"/>
    <n v="0"/>
    <n v="4751.9799999999996"/>
    <n v="4751.9799999999996"/>
    <n v="-4751.9799999999996"/>
    <n v="4634932.4489264032"/>
    <n v="0"/>
    <n v="4634932.4489264032"/>
    <n v="4741678.6825289903"/>
    <n v="4634932.4489264004"/>
    <n v="106746.23360258993"/>
    <n v="0"/>
    <n v="4741678.6825289903"/>
    <n v="-4741678.6825289903"/>
    <n v="0"/>
    <n v="0"/>
    <n v="0"/>
    <n v="0"/>
    <n v="-4751.9799999972056"/>
    <s v="Bamba"/>
    <s v=" "/>
    <s v="N"/>
    <n v="0"/>
    <n v="-4634932.4489264032"/>
    <n v="-106746.23360259365"/>
    <n v="4741678.6825289903"/>
    <n v="0"/>
    <n v="0"/>
  </r>
  <r>
    <s v="R"/>
    <x v="0"/>
    <s v="R.10019"/>
    <s v="CAP-KITSAP &amp; BAINBRIDGE ELECTR. CAPACITY"/>
    <s v="R.10019.02"/>
    <s v="FOSS CORNER 115KV"/>
    <s v="R.10019.02.01"/>
    <s v="FOSS CORNER 115KV"/>
    <s v="R.10019.02.01.04"/>
    <s v="OMRC_E-FOSS CRNR 115KV-PORT MAD TAP-LINE"/>
    <x v="0"/>
    <n v="4022"/>
    <s v="Roque Bamba"/>
    <s v="OR"/>
    <s v="REL  SETC  //  EXEC"/>
    <x v="0"/>
    <x v="0"/>
    <s v="2CORP90000"/>
    <x v="0"/>
    <s v="3CORP96000"/>
    <x v="67"/>
    <s v="1DRIV11000"/>
    <x v="0"/>
    <s v="2DRIV11200"/>
    <x v="36"/>
    <n v="0"/>
    <n v="0"/>
    <n v="0"/>
    <n v="0"/>
    <n v="0"/>
    <n v="0"/>
    <n v="0"/>
    <n v="0"/>
    <n v="0"/>
    <n v="0"/>
    <n v="0"/>
    <n v="0"/>
    <n v="0"/>
    <n v="0"/>
    <n v="0"/>
    <n v="0"/>
    <n v="0"/>
    <n v="0"/>
    <n v="0"/>
    <n v="0"/>
    <s v=" "/>
    <s v="N"/>
    <n v="0"/>
    <n v="0"/>
    <n v="0"/>
    <n v="0"/>
    <n v="0"/>
    <n v="0"/>
  </r>
  <r>
    <s v="R"/>
    <x v="0"/>
    <s v="R.10019"/>
    <s v="CAP-KITSAP &amp; BAINBRIDGE ELECTR. CAPACITY"/>
    <s v="R.10019.02"/>
    <s v="FOSS CORNER 115KV"/>
    <s v="R.10019.02.01"/>
    <s v="FOSS CORNER 115KV"/>
    <s v="R.10019.02.01.05"/>
    <s v="OMRC_E-FOSS CRNR 115KV-PRT MAD -TLINE"/>
    <x v="0"/>
    <n v="4022"/>
    <s v="Roque Bamba"/>
    <s v="OR"/>
    <s v="REL  SETC  //  EXEC"/>
    <x v="0"/>
    <x v="0"/>
    <s v="2CORP90000"/>
    <x v="0"/>
    <s v="3CORP96000"/>
    <x v="67"/>
    <s v="1DRIV11000"/>
    <x v="0"/>
    <s v="2DRIV11200"/>
    <x v="36"/>
    <n v="0"/>
    <n v="0"/>
    <n v="0"/>
    <n v="0"/>
    <n v="0"/>
    <n v="0"/>
    <n v="0"/>
    <n v="0"/>
    <n v="0"/>
    <n v="0"/>
    <n v="0"/>
    <n v="0"/>
    <n v="0"/>
    <n v="0"/>
    <n v="0"/>
    <n v="0"/>
    <n v="0"/>
    <n v="0"/>
    <n v="0"/>
    <n v="0"/>
    <s v=" "/>
    <s v="N"/>
    <n v="0"/>
    <n v="0"/>
    <n v="0"/>
    <n v="0"/>
    <n v="0"/>
    <n v="0"/>
  </r>
  <r>
    <s v="R"/>
    <x v="0"/>
    <s v="R.10019"/>
    <s v="CAP-KITSAP &amp; BAINBRIDGE ELECTR. CAPACITY"/>
    <s v="R.10019.03"/>
    <s v="S. BREMERTON/BANGOR 115KV/230/KV"/>
    <s v="R.10019.03.01"/>
    <s v="S. BREMERTON/BANGOR 115KV/230/KV"/>
    <s v="R.10019.03.01.01"/>
    <s v="E-S Brm/Bngr 115KV/230/KV-Prprty Purchse"/>
    <x v="0"/>
    <n v="4022"/>
    <s v="Roque Bamba"/>
    <s v="CA"/>
    <s v="REL  SETC  //  EXEC"/>
    <x v="0"/>
    <x v="0"/>
    <s v="2CORP90000"/>
    <x v="0"/>
    <s v="3CORP96000"/>
    <x v="67"/>
    <s v="1DRIV11000"/>
    <x v="0"/>
    <s v="2DRIV11600"/>
    <x v="32"/>
    <n v="0"/>
    <n v="0"/>
    <n v="0"/>
    <n v="0"/>
    <n v="0"/>
    <n v="0"/>
    <n v="0"/>
    <n v="0"/>
    <n v="0"/>
    <n v="0"/>
    <n v="0"/>
    <n v="0"/>
    <n v="0"/>
    <n v="0"/>
    <n v="0"/>
    <n v="0"/>
    <n v="0"/>
    <n v="0"/>
    <n v="0"/>
    <s v="Bamba"/>
    <s v=" "/>
    <s v="N"/>
    <n v="0"/>
    <n v="0"/>
    <n v="0"/>
    <n v="0"/>
    <n v="0"/>
    <n v="0"/>
  </r>
  <r>
    <s v="R"/>
    <x v="0"/>
    <s v="R.10020"/>
    <s v="CAP-KITTITAS ELECTRIC CAPACITY"/>
    <s v="R.10020.01"/>
    <s v="THORP SUBSTATION"/>
    <s v="R.10020.01.01"/>
    <s v="THORP SUBSTATION"/>
    <s v="R.10020.01.01.01"/>
    <s v="E-THORP SUBSTATION REBUILD-FEEDER"/>
    <x v="0"/>
    <n v="4022"/>
    <s v="Roque Bamba"/>
    <s v="CA"/>
    <s v="REL  SETC  //  EXEC"/>
    <x v="0"/>
    <x v="0"/>
    <s v="2CORP90000"/>
    <x v="0"/>
    <s v="3CORP96000"/>
    <x v="67"/>
    <s v="1DRIV11000"/>
    <x v="0"/>
    <s v="2DRIV11600"/>
    <x v="32"/>
    <n v="0"/>
    <n v="0"/>
    <n v="2343.4"/>
    <n v="2343.4"/>
    <n v="-2343.4"/>
    <n v="0"/>
    <n v="0"/>
    <n v="0"/>
    <n v="0"/>
    <n v="0"/>
    <n v="0"/>
    <n v="0"/>
    <n v="0"/>
    <n v="0"/>
    <n v="0"/>
    <n v="0"/>
    <n v="0"/>
    <n v="0"/>
    <n v="-2343.4"/>
    <s v="Bamba"/>
    <s v=" "/>
    <s v="N"/>
    <n v="0"/>
    <n v="0"/>
    <n v="0"/>
    <n v="0"/>
    <n v="0"/>
    <n v="0"/>
  </r>
  <r>
    <s v="R"/>
    <x v="0"/>
    <s v="R.10020"/>
    <s v="CAP-KITTITAS ELECTRIC CAPACITY"/>
    <s v="R.10020.01"/>
    <s v="THORP SUBSTATION"/>
    <s v="R.10020.01.01"/>
    <s v="THORP SUBSTATION"/>
    <s v="R.10020.01.01.02"/>
    <s v="E-THORP SUBSTATION REBUILD-SUB"/>
    <x v="0"/>
    <n v="4022"/>
    <s v="Roque Bamba"/>
    <s v="CA"/>
    <s v="REL  SETC  //  EXEC"/>
    <x v="0"/>
    <x v="0"/>
    <s v="2CORP90000"/>
    <x v="0"/>
    <s v="3CORP96000"/>
    <x v="67"/>
    <s v="1DRIV11000"/>
    <x v="0"/>
    <s v="2DRIV11600"/>
    <x v="32"/>
    <n v="0"/>
    <n v="0"/>
    <n v="0"/>
    <n v="0"/>
    <n v="0"/>
    <n v="0"/>
    <n v="0"/>
    <n v="0"/>
    <n v="0"/>
    <n v="0"/>
    <n v="0"/>
    <n v="0"/>
    <n v="0"/>
    <n v="0"/>
    <n v="0"/>
    <n v="0"/>
    <n v="0"/>
    <n v="0"/>
    <n v="0"/>
    <s v="Bamba"/>
    <s v=" "/>
    <s v="N"/>
    <n v="0"/>
    <n v="0"/>
    <n v="0"/>
    <n v="0"/>
    <n v="0"/>
    <n v="0"/>
  </r>
  <r>
    <s v="R"/>
    <x v="0"/>
    <s v="R.10020"/>
    <s v="CAP-KITTITAS ELECTRIC CAPACITY"/>
    <s v="R.10020.01"/>
    <s v="THORP SUBSTATION"/>
    <s v="R.10020.01.01"/>
    <s v="THORP SUBSTATION"/>
    <s v="R.10020.01.01.03"/>
    <s v="OMRC_E-THORP SUBSTATION REBUILD-FEEDER"/>
    <x v="0"/>
    <n v="4022"/>
    <s v="Roque Bamba"/>
    <s v="OR"/>
    <s v="REL  SETC  //  EXEC"/>
    <x v="0"/>
    <x v="0"/>
    <s v="2CORP90000"/>
    <x v="0"/>
    <s v="3CORP96000"/>
    <x v="67"/>
    <s v="1DRIV11000"/>
    <x v="0"/>
    <s v="2DRIV11600"/>
    <x v="32"/>
    <n v="0"/>
    <n v="0"/>
    <n v="0"/>
    <n v="0"/>
    <n v="0"/>
    <n v="0"/>
    <n v="0"/>
    <n v="0"/>
    <n v="0"/>
    <n v="0"/>
    <n v="0"/>
    <n v="0"/>
    <n v="0"/>
    <n v="0"/>
    <n v="0"/>
    <n v="0"/>
    <n v="0"/>
    <n v="0"/>
    <n v="0"/>
    <n v="0"/>
    <s v=" "/>
    <s v="N"/>
    <n v="0"/>
    <n v="0"/>
    <n v="0"/>
    <n v="0"/>
    <n v="0"/>
    <n v="0"/>
  </r>
  <r>
    <s v="R"/>
    <x v="0"/>
    <s v="R.10020"/>
    <s v="CAP-KITTITAS ELECTRIC CAPACITY"/>
    <s v="R.10020.02"/>
    <s v="WIND RIDGE-KITTITAS 115KV"/>
    <s v="R.10020.02.01"/>
    <s v="WIND RIDGE-KITTITAS 115KV"/>
    <s v="R.10020.02.01.01"/>
    <s v="E-WIND RIDGE-KITTITAS 115KV TLINE"/>
    <x v="0"/>
    <n v="4022"/>
    <s v="Roque Bamba"/>
    <s v="CA"/>
    <s v="REL  SETC  //  EXEC"/>
    <x v="0"/>
    <x v="0"/>
    <s v="2CORP90000"/>
    <x v="0"/>
    <s v="3CORP96000"/>
    <x v="67"/>
    <s v="1DRIV11000"/>
    <x v="0"/>
    <s v="2DRIV11200"/>
    <x v="36"/>
    <n v="0"/>
    <n v="0"/>
    <n v="0"/>
    <n v="0"/>
    <n v="0"/>
    <n v="0"/>
    <n v="0"/>
    <n v="0"/>
    <n v="0"/>
    <n v="0"/>
    <n v="0"/>
    <n v="0"/>
    <n v="0"/>
    <n v="0"/>
    <n v="0"/>
    <n v="0"/>
    <n v="0"/>
    <n v="0"/>
    <n v="0"/>
    <s v="Bamba"/>
    <s v=" "/>
    <s v="N"/>
    <n v="0"/>
    <n v="0"/>
    <n v="0"/>
    <n v="0"/>
    <n v="0"/>
    <n v="0"/>
  </r>
  <r>
    <s v="R"/>
    <x v="0"/>
    <s v="R.10021"/>
    <s v="CAP-LACEY GAS CAPACITY"/>
    <s v="R.10021.01"/>
    <s v="NORTH LACEY SUPPLY"/>
    <s v="R.10021.01.01"/>
    <s v="NORTH LACEY SUPPLY"/>
    <s v="R.10021.01.01.01"/>
    <s v="G-N. LACEY SUPPLY 8&quot; REINF-BULK DIST"/>
    <x v="0"/>
    <n v="4022"/>
    <s v="Roque Bamba"/>
    <s v="CA"/>
    <s v="REL  SETC  //  EXEC"/>
    <x v="0"/>
    <x v="0"/>
    <s v="2CORP90000"/>
    <x v="0"/>
    <s v="3CORP96500"/>
    <x v="91"/>
    <s v="1DRIV12000"/>
    <x v="17"/>
    <s v="2DRIV12500"/>
    <x v="33"/>
    <n v="0"/>
    <n v="0"/>
    <n v="-79"/>
    <n v="-159"/>
    <n v="159"/>
    <n v="57212.411175804053"/>
    <n v="57212.411175804053"/>
    <n v="0"/>
    <n v="4244943"/>
    <n v="4244943"/>
    <n v="0"/>
    <n v="0"/>
    <n v="0"/>
    <n v="0"/>
    <n v="173402"/>
    <n v="0"/>
    <n v="173402"/>
    <n v="0"/>
    <n v="173561"/>
    <s v="Bamba"/>
    <s v=" "/>
    <s v="N"/>
    <n v="0"/>
    <n v="0"/>
    <n v="0"/>
    <n v="0"/>
    <n v="0"/>
    <n v="0"/>
  </r>
  <r>
    <s v="R"/>
    <x v="0"/>
    <s v="R.10022"/>
    <s v="CAP-LAKELAND HILLS SUBSTATION"/>
    <s v="R.10022.01"/>
    <s v="LAKELAND HILLS SUBSTATION"/>
    <s v="R.10022.01.01"/>
    <s v="LAKELAND HILLS SUBSTATION"/>
    <s v="R.10022.01.01.01"/>
    <s v="E-LAKELAND HILLS SUBSTATION"/>
    <x v="0"/>
    <n v="4022"/>
    <s v="Roque Bamba"/>
    <s v="CA"/>
    <s v="REL  SETC  //  PLNG"/>
    <x v="0"/>
    <x v="0"/>
    <s v="2CORP90000"/>
    <x v="0"/>
    <s v="3CORP96000"/>
    <x v="67"/>
    <s v="1DRIV12000"/>
    <x v="17"/>
    <s v="2DRIV12500"/>
    <x v="33"/>
    <n v="0"/>
    <n v="0"/>
    <n v="0"/>
    <n v="0"/>
    <n v="0"/>
    <n v="0"/>
    <n v="0"/>
    <n v="0"/>
    <n v="0"/>
    <n v="0"/>
    <n v="0"/>
    <n v="0"/>
    <n v="0"/>
    <n v="0"/>
    <n v="327992.88625683641"/>
    <n v="327992.88625683641"/>
    <n v="0"/>
    <n v="0"/>
    <n v="0"/>
    <s v="Nedrud"/>
    <s v=" "/>
    <s v="N"/>
    <n v="0"/>
    <n v="0"/>
    <n v="0"/>
    <n v="0"/>
    <n v="0"/>
    <n v="0"/>
  </r>
  <r>
    <s v="R"/>
    <x v="0"/>
    <s v="R.10023"/>
    <s v="CAP-LAKEMONT SUBSTATION &amp; INFRASTRUCTURE"/>
    <s v="R.10023.01"/>
    <s v="LAKEMONT SUBSTATION"/>
    <s v="R.10023.01.01"/>
    <s v="LAKEMONT SUBSTATION"/>
    <s v="R.10023.01.01.01"/>
    <s v="E-LAKEMONT SUBSTATION"/>
    <x v="0"/>
    <n v="4022"/>
    <s v="Roque Bamba"/>
    <s v="CA"/>
    <s v="REL  SETC  //  PLNG"/>
    <x v="0"/>
    <x v="0"/>
    <s v="2CORP90000"/>
    <x v="0"/>
    <s v="3CORP96000"/>
    <x v="67"/>
    <s v="1DRIV12000"/>
    <x v="17"/>
    <s v="2DRIV12500"/>
    <x v="33"/>
    <n v="0"/>
    <n v="0"/>
    <n v="0"/>
    <n v="0"/>
    <n v="0"/>
    <n v="0"/>
    <n v="0"/>
    <n v="0"/>
    <n v="0"/>
    <n v="0"/>
    <n v="0"/>
    <n v="84372.124885635872"/>
    <n v="84372.124885635872"/>
    <n v="0"/>
    <n v="84372.642095914736"/>
    <n v="84372.642095914736"/>
    <n v="0"/>
    <n v="0"/>
    <n v="0"/>
    <s v="Nedrud"/>
    <s v=" "/>
    <s v="N"/>
    <n v="0"/>
    <n v="0"/>
    <n v="0"/>
    <n v="0"/>
    <n v="0"/>
    <n v="0"/>
  </r>
  <r>
    <s v="R"/>
    <x v="0"/>
    <s v="R.10024"/>
    <s v="CAP-METER OPERATIONS"/>
    <s v="R.10024.01"/>
    <s v="AMR OPERATIONS"/>
    <s v="R.10024.01.01"/>
    <s v="AMR OPERATIONS"/>
    <s v="R.10024.01.01.01"/>
    <s v="C-AMR OPERATIONS"/>
    <x v="0"/>
    <n v="1224"/>
    <s v="Laura C Feinstein"/>
    <s v="CA"/>
    <s v="REL  SETC  //  EXEC"/>
    <x v="2"/>
    <x v="1"/>
    <s v="2CORP50000"/>
    <x v="5"/>
    <s v="3CORP53000"/>
    <x v="95"/>
    <s v="1DRIV11000"/>
    <x v="0"/>
    <s v="2DRIV11300"/>
    <x v="0"/>
    <n v="0"/>
    <n v="350898"/>
    <n v="350648.6"/>
    <n v="58563.778700000003"/>
    <n v="292334.22129999998"/>
    <n v="0"/>
    <n v="361424.94"/>
    <n v="-361424.94"/>
    <n v="0"/>
    <n v="126794.02"/>
    <n v="-126794.02"/>
    <n v="0"/>
    <n v="0"/>
    <n v="0"/>
    <n v="0"/>
    <n v="0"/>
    <n v="0"/>
    <n v="0"/>
    <n v="-195884.73870000005"/>
    <s v="Feinstein/Shapiro"/>
    <s v="AMR Network equipment from AMX master spreadsheet with 3% inflation added "/>
    <s v="Y"/>
    <n v="0"/>
    <n v="0"/>
    <n v="0"/>
    <n v="0"/>
    <n v="0"/>
    <n v="0"/>
  </r>
  <r>
    <s v="R"/>
    <x v="0"/>
    <s v="R.10024"/>
    <s v="CAP-METER OPERATIONS"/>
    <s v="R.10024.01"/>
    <s v="AMR OPERATIONS"/>
    <s v="R.10024.01.01"/>
    <s v="AMR OPERATIONS"/>
    <s v="R.10024.01.01.02"/>
    <s v="G-AMR BATTERY EXCHANGE PROGRAM"/>
    <x v="0"/>
    <n v="1224"/>
    <s v="Laura C Feinstein"/>
    <s v="CA"/>
    <s v="REL  SETC  //  OPER"/>
    <x v="2"/>
    <x v="1"/>
    <s v="2CORP50000"/>
    <x v="5"/>
    <s v="3CORP51500"/>
    <x v="84"/>
    <s v="1DRIV12000"/>
    <x v="17"/>
    <s v="2DRIV12100"/>
    <x v="44"/>
    <n v="0"/>
    <n v="0"/>
    <n v="0"/>
    <n v="2340795.3929630001"/>
    <n v="-2340795.3929630001"/>
    <n v="0"/>
    <n v="3582796.8"/>
    <n v="-3582796.8"/>
    <n v="0"/>
    <n v="0"/>
    <n v="0"/>
    <n v="0"/>
    <n v="0"/>
    <n v="0"/>
    <n v="0"/>
    <n v="0"/>
    <n v="0"/>
    <n v="0"/>
    <n v="-5923592.1929630004"/>
    <s v="Kostek"/>
    <s v="Feinstein checked. Assumes 40,000 modules. not in budget before"/>
    <s v="Y"/>
    <n v="0"/>
    <n v="0"/>
    <n v="0"/>
    <n v="0"/>
    <n v="0"/>
    <n v="0"/>
  </r>
  <r>
    <s v="R"/>
    <x v="0"/>
    <s v="R.10024"/>
    <s v="CAP-METER OPERATIONS"/>
    <s v="R.10024.01"/>
    <s v="AMR OPERATIONS"/>
    <s v="R.10024.01.01"/>
    <s v="AMR OPERATIONS"/>
    <s v="R.10024.01.01.04"/>
    <s v="G-AMR OPERATIONS"/>
    <x v="0"/>
    <n v="3037"/>
    <s v="Loretta Jo Baggenstos"/>
    <s v="CA"/>
    <s v="REL  SETC  //  EXEC"/>
    <x v="2"/>
    <x v="1"/>
    <s v="2CORP50000"/>
    <x v="5"/>
    <s v="3CORP53000"/>
    <x v="95"/>
    <s v="1DRIV12000"/>
    <x v="17"/>
    <s v="2DRIV12100"/>
    <x v="44"/>
    <n v="7370000"/>
    <n v="5865372"/>
    <n v="6949990.0099999998"/>
    <n v="3813927.4819999998"/>
    <n v="2051444.5180000002"/>
    <n v="5422000"/>
    <n v="4580000"/>
    <n v="842000"/>
    <n v="0"/>
    <n v="0"/>
    <n v="0"/>
    <n v="0"/>
    <n v="0"/>
    <n v="0"/>
    <n v="0"/>
    <n v="0"/>
    <n v="0"/>
    <n v="0"/>
    <n v="2893444.5180000002"/>
    <s v="Feinstein/Shapiro"/>
    <s v="Assumes no NCC (Jennifer inputting elsewhere). Assumes 36,000 modules for L+G MARP and 15,400 for PSE work. "/>
    <s v="Y"/>
    <n v="0"/>
    <n v="0"/>
    <n v="0"/>
    <n v="0"/>
    <n v="0"/>
    <n v="0"/>
  </r>
  <r>
    <s v="R"/>
    <x v="0"/>
    <s v="R.10024"/>
    <s v="CAP-METER OPERATIONS"/>
    <s v="R.10024.01"/>
    <s v="AMR OPERATIONS"/>
    <s v="R.10024.01.01"/>
    <s v="AMR OPERATIONS"/>
    <s v="R.10024.01.01.05"/>
    <s v="E-AMR Operations"/>
    <x v="0"/>
    <n v="4059"/>
    <s v="Turushia L Thomas"/>
    <s v="CA"/>
    <s v="REL  SETC  //  INIT"/>
    <x v="2"/>
    <x v="1"/>
    <s v="2CORP50000"/>
    <x v="5"/>
    <s v="3CORP53000"/>
    <x v="95"/>
    <s v="1DRIV11000"/>
    <x v="0"/>
    <s v="2DRIV11300"/>
    <x v="0"/>
    <n v="0"/>
    <n v="1153730"/>
    <n v="1819668.72"/>
    <n v="1005475.6949999999"/>
    <n v="148254.30500000005"/>
    <n v="0"/>
    <n v="1188341.9000000001"/>
    <n v="-1188341.9000000001"/>
    <n v="0"/>
    <n v="0"/>
    <n v="0"/>
    <n v="0"/>
    <n v="0"/>
    <n v="0"/>
    <n v="0"/>
    <n v="0"/>
    <n v="0"/>
    <n v="0"/>
    <n v="-1040087.5950000001"/>
    <s v="Feinstein/Shapiro"/>
    <s v="Turushia is forecasting just a 3% increase due to inflation/CPI escallation for this. "/>
    <s v="Y"/>
    <n v="0"/>
    <n v="0"/>
    <n v="0"/>
    <n v="0"/>
    <n v="0"/>
    <n v="0"/>
  </r>
  <r>
    <s v="R"/>
    <x v="0"/>
    <s v="R.10024"/>
    <s v="CAP-METER OPERATIONS"/>
    <s v="R.10024.02"/>
    <s v="GAS METERING OPERATIONS"/>
    <s v="R.10024.02.01"/>
    <s v="GAS METERING OPERATIONS"/>
    <s v="R.10024.02.01.01"/>
    <s v="G-NON-REGISTERING METERS-DIST"/>
    <x v="0"/>
    <n v="3037"/>
    <s v="Loretta Jo Baggenstos"/>
    <s v="CA"/>
    <s v="REL  SETC  //  OPER"/>
    <x v="0"/>
    <x v="0"/>
    <s v="2CORP90000"/>
    <x v="0"/>
    <s v="3CORP91500"/>
    <x v="87"/>
    <s v="1DRIV12000"/>
    <x v="17"/>
    <s v="2DRIV12200"/>
    <x v="47"/>
    <n v="0"/>
    <n v="200000"/>
    <n v="353209.06"/>
    <n v="142691.49374999999"/>
    <n v="57308.506250000006"/>
    <n v="0"/>
    <n v="290000"/>
    <n v="-290000"/>
    <n v="0"/>
    <n v="290000"/>
    <n v="-290000"/>
    <n v="0"/>
    <n v="290000"/>
    <n v="-290000"/>
    <n v="0"/>
    <n v="290000"/>
    <n v="-290000"/>
    <n v="290000"/>
    <n v="-1102691.4937499999"/>
    <s v="Henderson"/>
    <s v=" "/>
    <s v="N"/>
    <n v="0"/>
    <n v="0"/>
    <n v="0"/>
    <n v="0"/>
    <n v="0"/>
    <n v="0"/>
  </r>
  <r>
    <s v="R"/>
    <x v="0"/>
    <s v="R.10024"/>
    <s v="CAP-METER OPERATIONS"/>
    <s v="R.10024.02"/>
    <s v="GAS METERING OPERATIONS"/>
    <s v="R.10024.02.01"/>
    <s v="GAS METERING OPERATIONS"/>
    <s v="R.10024.02.01.03"/>
    <s v="G-PERIODIC METER CHANGEOUT-IMO-DIST"/>
    <x v="0"/>
    <n v="3037"/>
    <s v="Loretta Jo Baggenstos"/>
    <s v="CA"/>
    <s v="REL  SETC  //  OPER"/>
    <x v="0"/>
    <x v="0"/>
    <s v="2CORP90000"/>
    <x v="0"/>
    <s v="3CORP91500"/>
    <x v="87"/>
    <s v="1DRIV12000"/>
    <x v="17"/>
    <s v="2DRIV12200"/>
    <x v="47"/>
    <n v="2750000"/>
    <n v="2750000"/>
    <n v="4086220.31"/>
    <n v="1927001.5300000003"/>
    <n v="822998.46999999974"/>
    <n v="2807433.6283185845"/>
    <n v="2764400"/>
    <n v="43033.628318584524"/>
    <n v="2891929.2035398232"/>
    <n v="2764400"/>
    <n v="127529.20353982318"/>
    <n v="2979150.4424778763"/>
    <n v="2764400"/>
    <n v="214750.44247787632"/>
    <n v="3069097.3451327439"/>
    <n v="2764400"/>
    <n v="304697.34513274394"/>
    <n v="2764400"/>
    <n v="1513009.0894690277"/>
    <s v="Henderson"/>
    <s v=" "/>
    <s v="N"/>
    <n v="0"/>
    <n v="0"/>
    <n v="0"/>
    <n v="0"/>
    <n v="0"/>
    <n v="0"/>
  </r>
  <r>
    <s v="R"/>
    <x v="0"/>
    <s v="R.10025"/>
    <s v="CAP-MT. SI"/>
    <s v="R.10025.01"/>
    <s v="MT. SI TRANSMISSION"/>
    <s v="R.10025.01.01"/>
    <s v="MT. SI TRANSMISSION"/>
    <s v="R.10025.01.01.01"/>
    <s v="E-MT. SI TRANSMISSION"/>
    <x v="0"/>
    <n v="4022"/>
    <s v="Roque Bamba"/>
    <s v="CA"/>
    <s v="REL  SETC  //  PLNG"/>
    <x v="0"/>
    <x v="0"/>
    <s v="2CORP90000"/>
    <x v="0"/>
    <s v="3CORP93000"/>
    <x v="0"/>
    <s v="1DRIV11000"/>
    <x v="0"/>
    <s v="2DRIV11100"/>
    <x v="43"/>
    <n v="0"/>
    <n v="0"/>
    <n v="0"/>
    <n v="0"/>
    <n v="0"/>
    <n v="0"/>
    <n v="0"/>
    <n v="0"/>
    <n v="0"/>
    <n v="0"/>
    <n v="0"/>
    <n v="0"/>
    <n v="0"/>
    <n v="0"/>
    <n v="0"/>
    <n v="0"/>
    <n v="0"/>
    <n v="0"/>
    <n v="0"/>
    <s v="Nedrud"/>
    <s v=" "/>
    <s v="N"/>
    <n v="0"/>
    <n v="0"/>
    <n v="0"/>
    <n v="0"/>
    <n v="0"/>
    <n v="0"/>
  </r>
  <r>
    <s v="R"/>
    <x v="0"/>
    <s v="R.10025"/>
    <s v="CAP-MT. SI"/>
    <s v="R.10025.01"/>
    <s v="MT. SI TRANSMISSION"/>
    <s v="R.10025.01.01"/>
    <s v="MT. SI TRANSMISSION"/>
    <s v="R.10025.01.01.02"/>
    <s v="OMRC_E-MT. SI TRANSMISSION"/>
    <x v="0"/>
    <n v="4022"/>
    <s v="Roque Bamba"/>
    <s v="OR"/>
    <s v="REL  SETC  //  PLNG"/>
    <x v="0"/>
    <x v="0"/>
    <s v="2CORP90000"/>
    <x v="0"/>
    <s v="3CORP93000"/>
    <x v="0"/>
    <s v="1DRIV11000"/>
    <x v="0"/>
    <s v="2DRIV11100"/>
    <x v="43"/>
    <n v="0"/>
    <n v="0"/>
    <n v="0"/>
    <n v="0"/>
    <n v="0"/>
    <n v="0"/>
    <n v="0"/>
    <n v="0"/>
    <n v="0"/>
    <n v="0"/>
    <n v="0"/>
    <n v="0"/>
    <n v="0"/>
    <n v="0"/>
    <n v="0"/>
    <n v="0"/>
    <n v="0"/>
    <n v="0"/>
    <n v="0"/>
    <n v="0"/>
    <s v=" "/>
    <s v="N"/>
    <n v="0"/>
    <n v="0"/>
    <n v="0"/>
    <n v="0"/>
    <n v="0"/>
    <n v="0"/>
  </r>
  <r>
    <s v="R"/>
    <x v="0"/>
    <s v="R.10025"/>
    <s v="CAP-MT. SI"/>
    <s v="R.10025.02"/>
    <s v="Mt. Si Substation"/>
    <s v="R.10025.02.01"/>
    <s v="Mt. Si Substation"/>
    <s v="R.10025.02.01.01"/>
    <s v="E-Mt. Si Substation"/>
    <x v="0"/>
    <n v="4022"/>
    <s v="Roque Bamba"/>
    <s v="CA"/>
    <s v="REL  SETC  //  INIT"/>
    <x v="0"/>
    <x v="0"/>
    <s v="2CORP90000"/>
    <x v="0"/>
    <s v="3CORP93000"/>
    <x v="0"/>
    <s v="1DRIV11000"/>
    <x v="0"/>
    <s v="2DRIV11100"/>
    <x v="43"/>
    <n v="0"/>
    <n v="0"/>
    <n v="0"/>
    <n v="0"/>
    <n v="0"/>
    <n v="0"/>
    <n v="0"/>
    <n v="0"/>
    <n v="0"/>
    <n v="0"/>
    <n v="0"/>
    <n v="0"/>
    <n v="0"/>
    <n v="0"/>
    <n v="0"/>
    <n v="0"/>
    <n v="0"/>
    <n v="0"/>
    <n v="0"/>
    <s v="Nedrud"/>
    <s v=" "/>
    <s v="N"/>
    <n v="0"/>
    <n v="0"/>
    <n v="0"/>
    <n v="0"/>
    <n v="0"/>
    <n v="0"/>
  </r>
  <r>
    <s v="R"/>
    <x v="0"/>
    <s v="R.10026"/>
    <s v="CAP-NON-UTILITY PLANT"/>
    <s v="R.10026.01"/>
    <s v="NON-UTILITY PLANT"/>
    <s v="R.10026.01.01"/>
    <s v="NON-UTILITY PLANT"/>
    <s v="R.10026.01.01.01"/>
    <s v="C-NON UTILITY PLANT"/>
    <x v="0"/>
    <n v="1255"/>
    <s v="Gary B Bolton"/>
    <s v="CA"/>
    <s v="REL  SETC  //  OPER"/>
    <x v="0"/>
    <x v="0"/>
    <s v="2CORP90000"/>
    <x v="0"/>
    <s v="3CORP93000"/>
    <x v="0"/>
    <s v="1DRIV11000"/>
    <x v="0"/>
    <s v="2DRIV11400"/>
    <x v="8"/>
    <n v="0"/>
    <n v="0"/>
    <n v="2288.9"/>
    <n v="2901.8100000000004"/>
    <n v="-2901.8100000000004"/>
    <n v="0"/>
    <n v="0"/>
    <n v="0"/>
    <n v="0"/>
    <n v="0"/>
    <n v="0"/>
    <n v="0"/>
    <n v="0"/>
    <n v="0"/>
    <n v="0"/>
    <n v="0"/>
    <n v="0"/>
    <n v="0"/>
    <n v="-2901.8100000000004"/>
    <s v="Bolton"/>
    <s v=" "/>
    <s v="N"/>
    <n v="0"/>
    <n v="0"/>
    <n v="0"/>
    <n v="0"/>
    <n v="0"/>
    <n v="0"/>
  </r>
  <r>
    <s v="R"/>
    <x v="0"/>
    <s v="R.10027"/>
    <s v="CAP-NORTH KING ELECTRIC CAPACITY"/>
    <s v="R.10027.01"/>
    <s v="MOORLANDS-VITULLI 115KV"/>
    <s v="R.10027.01.01"/>
    <s v="MOORLANDS-VITULLI 115KV"/>
    <s v="R.10027.01.01.01"/>
    <s v="E-MOORLNDS-VITULLI 115KV RECONDUC-TRANS"/>
    <x v="0"/>
    <n v="4022"/>
    <s v="Roque Bamba"/>
    <s v="CA"/>
    <s v="REL  SETC  //  EXEC"/>
    <x v="2"/>
    <x v="1"/>
    <s v="2CORP20000"/>
    <x v="11"/>
    <s v="3CORP29900"/>
    <x v="78"/>
    <s v="1DRIV11000"/>
    <x v="0"/>
    <s v="2DRIV11200"/>
    <x v="36"/>
    <n v="0"/>
    <n v="0"/>
    <n v="59205.61"/>
    <n v="96749.079679999981"/>
    <n v="-96749.079679999981"/>
    <n v="0"/>
    <n v="0"/>
    <n v="0"/>
    <n v="0"/>
    <n v="0"/>
    <n v="0"/>
    <n v="0"/>
    <n v="0"/>
    <n v="0"/>
    <n v="0"/>
    <n v="0"/>
    <n v="0"/>
    <n v="0"/>
    <n v="-96749.079679999981"/>
    <s v="Bamba"/>
    <s v=" "/>
    <s v="N"/>
    <n v="0"/>
    <n v="0"/>
    <n v="0"/>
    <n v="0"/>
    <n v="0"/>
    <n v="0"/>
  </r>
  <r>
    <s v="R"/>
    <x v="0"/>
    <s v="R.10027"/>
    <s v="CAP-NORTH KING ELECTRIC CAPACITY"/>
    <s v="R.10027.01"/>
    <s v="MOORLANDS-VITULLI 115KV"/>
    <s v="R.10027.01.01"/>
    <s v="MOORLANDS-VITULLI 115KV"/>
    <s v="R.10027.01.01.02"/>
    <s v="OMRC_E-MOORLNDS-VITULLI 115KVRECON-TRANS"/>
    <x v="0"/>
    <n v="4022"/>
    <s v="Roque Bamba"/>
    <s v="OR"/>
    <s v="REL  SETC  //  EXEC"/>
    <x v="2"/>
    <x v="1"/>
    <s v="2CORP20000"/>
    <x v="11"/>
    <s v="3CORP29900"/>
    <x v="78"/>
    <s v="1DRIV11000"/>
    <x v="0"/>
    <s v="2DRIV11200"/>
    <x v="36"/>
    <n v="0"/>
    <n v="0"/>
    <n v="0"/>
    <n v="0"/>
    <n v="0"/>
    <n v="0"/>
    <n v="0"/>
    <n v="0"/>
    <n v="0"/>
    <n v="0"/>
    <n v="0"/>
    <n v="0"/>
    <n v="0"/>
    <n v="0"/>
    <n v="0"/>
    <n v="0"/>
    <n v="0"/>
    <n v="0"/>
    <n v="0"/>
    <n v="0"/>
    <s v=" "/>
    <s v="N"/>
    <n v="0"/>
    <n v="0"/>
    <n v="0"/>
    <n v="0"/>
    <n v="0"/>
    <n v="0"/>
  </r>
  <r>
    <s v="R"/>
    <x v="0"/>
    <s v="R.10027"/>
    <s v="CAP-NORTH KING ELECTRIC CAPACITY"/>
    <s v="R.10027.02"/>
    <s v="VERNELL SUBSTATION"/>
    <s v="R.10027.02.01"/>
    <s v="VERNELL SUBSTATION"/>
    <s v="R.10027.02.01.01"/>
    <s v="E-VERNELL SUBSTATION-FEEDER"/>
    <x v="0"/>
    <n v="4022"/>
    <s v="Roque Bamba"/>
    <s v="CA"/>
    <s v="REL  SETC  //  EXEC"/>
    <x v="0"/>
    <x v="0"/>
    <s v="2CORP90000"/>
    <x v="0"/>
    <s v="3CORP96000"/>
    <x v="67"/>
    <s v="1DRIV11000"/>
    <x v="0"/>
    <s v="2DRIV11600"/>
    <x v="32"/>
    <n v="500000"/>
    <n v="500000"/>
    <n v="1384384.8"/>
    <n v="1296827.1671129998"/>
    <n v="-796827.16711299983"/>
    <n v="0"/>
    <n v="0"/>
    <n v="0"/>
    <n v="675574.34793809464"/>
    <n v="675574.34793809464"/>
    <n v="0"/>
    <n v="1831468.1913258745"/>
    <n v="1831468.1913258745"/>
    <n v="0"/>
    <n v="2983042.5946446541"/>
    <n v="2983042.5946446541"/>
    <n v="0"/>
    <n v="0"/>
    <n v="-796827.16711299983"/>
    <s v="Bamba"/>
    <s v=" "/>
    <s v="N"/>
    <n v="0"/>
    <n v="0"/>
    <n v="0"/>
    <n v="0"/>
    <n v="0"/>
    <n v="0"/>
  </r>
  <r>
    <s v="R"/>
    <x v="0"/>
    <s v="R.10027"/>
    <s v="CAP-NORTH KING ELECTRIC CAPACITY"/>
    <s v="R.10027.02"/>
    <s v="VERNELL SUBSTATION"/>
    <s v="R.10027.02.01"/>
    <s v="VERNELL SUBSTATION"/>
    <s v="R.10027.02.01.02"/>
    <s v="E-VERNELL SUBSTATION-SUB"/>
    <x v="0"/>
    <n v="4022"/>
    <s v="Roque Bamba"/>
    <s v="CA"/>
    <s v="REL  SETC  //  EXEC"/>
    <x v="0"/>
    <x v="0"/>
    <s v="2CORP90000"/>
    <x v="0"/>
    <s v="3CORP96000"/>
    <x v="67"/>
    <s v="1DRIV11000"/>
    <x v="0"/>
    <s v="2DRIV11600"/>
    <x v="32"/>
    <n v="0"/>
    <n v="0"/>
    <n v="0"/>
    <n v="0"/>
    <n v="0"/>
    <n v="0"/>
    <n v="0"/>
    <n v="0"/>
    <n v="0"/>
    <n v="0"/>
    <n v="0"/>
    <n v="0"/>
    <n v="0"/>
    <n v="0"/>
    <n v="0"/>
    <n v="0"/>
    <n v="0"/>
    <n v="0"/>
    <n v="0"/>
    <s v="Bamba"/>
    <s v=" "/>
    <s v="N"/>
    <n v="0"/>
    <n v="0"/>
    <n v="0"/>
    <n v="0"/>
    <n v="0"/>
    <n v="0"/>
  </r>
  <r>
    <s v="R"/>
    <x v="0"/>
    <s v="R.10027"/>
    <s v="CAP-NORTH KING ELECTRIC CAPACITY"/>
    <s v="R.10027.02"/>
    <s v="VERNELL SUBSTATION"/>
    <s v="R.10027.02.01"/>
    <s v="VERNELL SUBSTATION"/>
    <s v="R.10027.02.01.03"/>
    <s v="E-VERNELL SWITCHING STATION-CONDUITS"/>
    <x v="0"/>
    <n v="4022"/>
    <s v="Roque Bamba"/>
    <s v="CA"/>
    <s v="REL  SETC  //  EXEC"/>
    <x v="0"/>
    <x v="0"/>
    <s v="2CORP90000"/>
    <x v="0"/>
    <s v="3CORP96000"/>
    <x v="67"/>
    <s v="1DRIV11000"/>
    <x v="0"/>
    <s v="2DRIV11600"/>
    <x v="32"/>
    <n v="0"/>
    <n v="0"/>
    <n v="0"/>
    <n v="0"/>
    <n v="0"/>
    <n v="0"/>
    <n v="0"/>
    <n v="0"/>
    <n v="0"/>
    <n v="0"/>
    <n v="0"/>
    <n v="0"/>
    <n v="0"/>
    <n v="0"/>
    <n v="0"/>
    <n v="0"/>
    <n v="0"/>
    <n v="0"/>
    <n v="0"/>
    <s v="Bamba"/>
    <s v=" "/>
    <s v="N"/>
    <n v="0"/>
    <n v="0"/>
    <n v="0"/>
    <n v="0"/>
    <n v="0"/>
    <n v="0"/>
  </r>
  <r>
    <s v="R"/>
    <x v="0"/>
    <s v="R.10027"/>
    <s v="CAP-NORTH KING ELECTRIC CAPACITY"/>
    <s v="R.10027.02"/>
    <s v="VERNELL SUBSTATION"/>
    <s v="R.10027.02.01"/>
    <s v="VERNELL SUBSTATION"/>
    <s v="R.10027.02.01.04"/>
    <s v="OMRC_E-Vernell Substation-Feeder"/>
    <x v="0"/>
    <n v="4022"/>
    <s v="Roque Bamba"/>
    <s v="OR"/>
    <s v="REL  SETC  //  INIT"/>
    <x v="0"/>
    <x v="0"/>
    <s v="2CORP90000"/>
    <x v="0"/>
    <s v="3CORP96000"/>
    <x v="67"/>
    <s v="1DRIV11000"/>
    <x v="0"/>
    <s v="2DRIV11600"/>
    <x v="32"/>
    <n v="0"/>
    <n v="0"/>
    <n v="0"/>
    <n v="0"/>
    <n v="0"/>
    <n v="0"/>
    <n v="0"/>
    <n v="0"/>
    <n v="0"/>
    <n v="0"/>
    <n v="0"/>
    <n v="0"/>
    <n v="0"/>
    <n v="0"/>
    <n v="0"/>
    <n v="0"/>
    <n v="0"/>
    <n v="0"/>
    <n v="0"/>
    <n v="0"/>
    <s v=" "/>
    <s v="N"/>
    <n v="0"/>
    <n v="0"/>
    <n v="0"/>
    <n v="0"/>
    <n v="0"/>
    <n v="0"/>
  </r>
  <r>
    <s v="R"/>
    <x v="0"/>
    <s v="R.10028"/>
    <s v="CAP-NORTH KING ELECTRIC RELIABILITY"/>
    <s v="R.10028.01"/>
    <s v="NORTH BELLEVUE BANK"/>
    <s v="R.10028.01.01"/>
    <s v="NORTH BELLEVUE BANK"/>
    <s v="R.10028.01.01.01"/>
    <s v="E-NORTH BELLEVUE BANK #3"/>
    <x v="0"/>
    <n v="4022"/>
    <s v="Roque Bamba"/>
    <s v="CA"/>
    <s v="REL  SETC  //  PLNG"/>
    <x v="2"/>
    <x v="1"/>
    <s v="2CORP20000"/>
    <x v="11"/>
    <s v="3CORP28000"/>
    <x v="96"/>
    <s v="1DRIV11000"/>
    <x v="0"/>
    <s v="2DRIV11600"/>
    <x v="32"/>
    <n v="0"/>
    <n v="0"/>
    <n v="0"/>
    <n v="0"/>
    <n v="0"/>
    <n v="0"/>
    <n v="0"/>
    <n v="0"/>
    <n v="0"/>
    <n v="0"/>
    <n v="0"/>
    <n v="0"/>
    <n v="0"/>
    <n v="0"/>
    <n v="0"/>
    <n v="0"/>
    <n v="0"/>
    <n v="0"/>
    <n v="0"/>
    <s v="Bamba"/>
    <s v=" "/>
    <s v="N"/>
    <n v="0"/>
    <n v="0"/>
    <n v="0"/>
    <n v="0"/>
    <n v="0"/>
    <n v="0"/>
  </r>
  <r>
    <s v="R"/>
    <x v="0"/>
    <s v="R.10028"/>
    <s v="CAP-NORTH KING ELECTRIC RELIABILITY"/>
    <s v="R.10028.02"/>
    <s v="STILLWATER-COTTAGE BROOK 115KV"/>
    <s v="R.10028.02.01"/>
    <s v="STILLWATER-COTTAGE BROOK 115KV"/>
    <s v="R.10028.02.01.01"/>
    <s v="E-STLLWTR-COTTAGE BRK115KV REBUILD-TLINE"/>
    <x v="0"/>
    <n v="4022"/>
    <s v="Roque Bamba"/>
    <s v="CA"/>
    <s v="REL  SETC  //  EXEC"/>
    <x v="2"/>
    <x v="1"/>
    <s v="2CORP20000"/>
    <x v="11"/>
    <s v="3CORP28000"/>
    <x v="96"/>
    <s v="1DRIV11000"/>
    <x v="0"/>
    <s v="2DRIV11600"/>
    <x v="32"/>
    <n v="8139371"/>
    <n v="8139371"/>
    <n v="7411511.9800000004"/>
    <n v="6308800.2947339993"/>
    <n v="1830570.7052660007"/>
    <n v="0"/>
    <n v="0"/>
    <n v="0"/>
    <n v="0"/>
    <n v="0"/>
    <n v="0"/>
    <n v="0"/>
    <n v="0"/>
    <n v="0"/>
    <n v="0"/>
    <n v="0"/>
    <n v="0"/>
    <n v="0"/>
    <n v="1830570.7052660007"/>
    <s v="Bamba"/>
    <s v=" "/>
    <s v="N"/>
    <n v="0"/>
    <n v="0"/>
    <n v="0"/>
    <n v="0"/>
    <n v="0"/>
    <n v="0"/>
  </r>
  <r>
    <s v="R"/>
    <x v="0"/>
    <s v="R.10028"/>
    <s v="CAP-NORTH KING ELECTRIC RELIABILITY"/>
    <s v="R.10028.02"/>
    <s v="STILLWATER-COTTAGE BROOK 115KV"/>
    <s v="R.10028.02.01"/>
    <s v="STILLWATER-COTTAGE BROOK 115KV"/>
    <s v="R.10028.02.01.02"/>
    <s v="OMRC_E-Stlwtr-COT Brk115kV Rebuld-Tline"/>
    <x v="0"/>
    <n v="4022"/>
    <s v="Roque Bamba"/>
    <s v="OR"/>
    <s v="REL  SETC  //  INIT"/>
    <x v="2"/>
    <x v="1"/>
    <s v="2CORP20000"/>
    <x v="11"/>
    <s v="3CORP28000"/>
    <x v="96"/>
    <s v="1DRIV11000"/>
    <x v="0"/>
    <s v="2DRIV11600"/>
    <x v="32"/>
    <n v="0"/>
    <n v="797404"/>
    <n v="0"/>
    <n v="0"/>
    <n v="797404"/>
    <n v="0"/>
    <n v="0"/>
    <n v="0"/>
    <n v="0"/>
    <n v="0"/>
    <n v="0"/>
    <n v="0"/>
    <n v="0"/>
    <n v="0"/>
    <n v="0"/>
    <n v="0"/>
    <n v="0"/>
    <n v="0"/>
    <n v="797404"/>
    <n v="0"/>
    <s v=" "/>
    <s v="N"/>
    <n v="0"/>
    <n v="0"/>
    <n v="0"/>
    <n v="0"/>
    <n v="0"/>
    <n v="0"/>
  </r>
  <r>
    <s v="R"/>
    <x v="0"/>
    <s v="R.10029"/>
    <s v="CAP-NORTH KING GAS CAPACITY"/>
    <s v="R.10029.01"/>
    <s v="TOLT HP REINFORCEMENT"/>
    <s v="R.10029.01.01"/>
    <s v="TOLT HP REINFORCEMENT"/>
    <s v="R.10029.01.01.01"/>
    <s v="G-TOLT HP 16&quot; PHASE 1-MAIN"/>
    <x v="0"/>
    <n v="4022"/>
    <s v="Roque Bamba"/>
    <s v="CA"/>
    <s v="REL  SETC  //  DESG"/>
    <x v="2"/>
    <x v="1"/>
    <s v="2CORP20000"/>
    <x v="11"/>
    <s v="3CORP28500"/>
    <x v="97"/>
    <s v="1DRIV12000"/>
    <x v="17"/>
    <s v="2DRIV12500"/>
    <x v="33"/>
    <n v="1344000"/>
    <n v="1344000"/>
    <n v="47680.59"/>
    <n v="89263.460399999967"/>
    <n v="1254736.5396"/>
    <n v="601000"/>
    <n v="1344000"/>
    <n v="-743000"/>
    <n v="0"/>
    <n v="0"/>
    <n v="0"/>
    <n v="0"/>
    <n v="0"/>
    <n v="0"/>
    <n v="0"/>
    <n v="0"/>
    <n v="0"/>
    <n v="0"/>
    <n v="511736.53960000002"/>
    <s v="Bamba"/>
    <s v="The ACOE permit may not be received in time to complete this work in 2017 "/>
    <s v="N"/>
    <n v="0"/>
    <n v="0"/>
    <n v="0"/>
    <n v="0"/>
    <n v="0"/>
    <n v="0"/>
  </r>
  <r>
    <s v="R"/>
    <x v="0"/>
    <s v="R.10030"/>
    <s v="CAP-NORTH KING TRANSFORMATION"/>
    <s v="R.10030.01"/>
    <s v="NORTH KING TRANSFORMATION"/>
    <s v="R.10030.01.01"/>
    <s v="NORTH KING TRANSFORMATION"/>
    <s v="R.10030.01.01.01"/>
    <s v="E-MONROE/NOVELTY 230KV LINE #2"/>
    <x v="0"/>
    <n v="4022"/>
    <s v="Roque Bamba"/>
    <s v="CA"/>
    <s v="REL  SETC  //  PLNG"/>
    <x v="0"/>
    <x v="0"/>
    <s v="2CORP90000"/>
    <x v="0"/>
    <s v="3CORP96000"/>
    <x v="67"/>
    <s v="1DRIV11000"/>
    <x v="0"/>
    <s v="2DRIV11600"/>
    <x v="32"/>
    <n v="0"/>
    <n v="0"/>
    <n v="0"/>
    <n v="0"/>
    <n v="0"/>
    <n v="0"/>
    <n v="0"/>
    <n v="0"/>
    <n v="0"/>
    <n v="0"/>
    <n v="0"/>
    <n v="0"/>
    <n v="0"/>
    <n v="0"/>
    <n v="0"/>
    <n v="0"/>
    <n v="0"/>
    <n v="0"/>
    <n v="0"/>
    <s v="Bamba"/>
    <s v=" "/>
    <s v="N"/>
    <n v="0"/>
    <n v="0"/>
    <n v="0"/>
    <n v="0"/>
    <n v="0"/>
    <n v="0"/>
  </r>
  <r>
    <s v="R"/>
    <x v="0"/>
    <s v="R.10031"/>
    <s v="CAP-NORTH KING-BELLEVUE ELEC RELIABILITY"/>
    <s v="R.10031.01"/>
    <s v="LAKE HILLS-PHANTOM LAKE 115 KV"/>
    <s v="R.10031.01.01"/>
    <s v="LAKE HILLS-PHANTOM LAKE 115 KV"/>
    <s v="R.10031.01.01.01"/>
    <s v="E-LAKE HILLS-PHANTOM LAKE 115KV-SUB"/>
    <x v="0"/>
    <n v="4022"/>
    <s v="Roque Bamba"/>
    <s v="CA"/>
    <s v="REL  SETC  //  EXEC"/>
    <x v="2"/>
    <x v="1"/>
    <s v="2CORP20000"/>
    <x v="11"/>
    <s v="3CORP25500"/>
    <x v="98"/>
    <s v="1DRIV11000"/>
    <x v="0"/>
    <s v="2DRIV11500"/>
    <x v="34"/>
    <n v="2030000"/>
    <n v="1617074"/>
    <n v="1794161.78"/>
    <n v="209486.770536"/>
    <n v="1407587.2294640001"/>
    <n v="5038584"/>
    <n v="4838584"/>
    <n v="200000"/>
    <n v="0"/>
    <n v="0"/>
    <n v="0"/>
    <n v="0"/>
    <n v="0"/>
    <n v="0"/>
    <n v="0"/>
    <n v="0"/>
    <n v="0"/>
    <n v="0"/>
    <n v="1607587.2294640001"/>
    <s v="Bamba"/>
    <s v=" "/>
    <s v="N"/>
    <n v="0"/>
    <n v="0"/>
    <n v="0"/>
    <n v="0"/>
    <n v="0"/>
    <n v="0"/>
  </r>
  <r>
    <s v="R"/>
    <x v="0"/>
    <s v="R.10031"/>
    <s v="CAP-NORTH KING-BELLEVUE ELEC RELIABILITY"/>
    <s v="R.10031.01"/>
    <s v="LAKE HILLS-PHANTOM LAKE 115 KV"/>
    <s v="R.10031.01.01"/>
    <s v="LAKE HILLS-PHANTOM LAKE 115 KV"/>
    <s v="R.10031.01.01.02"/>
    <s v="E-LAKE HILLS-PHANTOM LAKE 115KV-TLINE"/>
    <x v="0"/>
    <n v="4022"/>
    <s v="Roque Bamba"/>
    <s v="CA"/>
    <s v="REL  SETC  //  EXEC"/>
    <x v="2"/>
    <x v="1"/>
    <s v="2CORP20000"/>
    <x v="11"/>
    <s v="3CORP25500"/>
    <x v="98"/>
    <s v="1DRIV11000"/>
    <x v="0"/>
    <s v="2DRIV11500"/>
    <x v="34"/>
    <n v="0"/>
    <n v="412926"/>
    <n v="445985.24"/>
    <n v="1514038.5070770001"/>
    <n v="-1101112.5070770001"/>
    <n v="0"/>
    <n v="0"/>
    <n v="0"/>
    <n v="0"/>
    <n v="0"/>
    <n v="0"/>
    <n v="0"/>
    <n v="0"/>
    <n v="0"/>
    <n v="0"/>
    <n v="0"/>
    <n v="0"/>
    <n v="0"/>
    <n v="-1101112.5070770001"/>
    <s v="Bamba"/>
    <s v="Revised to reflect current plan based on permitting   "/>
    <s v="N"/>
    <n v="0"/>
    <n v="0"/>
    <n v="0"/>
    <n v="0"/>
    <n v="0"/>
    <n v="0"/>
  </r>
  <r>
    <s v="R"/>
    <x v="0"/>
    <s v="R.10031"/>
    <s v="CAP-NORTH KING-BELLEVUE ELEC RELIABILITY"/>
    <s v="R.10031.01"/>
    <s v="LAKE HILLS-PHANTOM LAKE 115 KV"/>
    <s v="R.10031.01.01"/>
    <s v="LAKE HILLS-PHANTOM LAKE 115 KV"/>
    <s v="R.10031.01.01.03"/>
    <s v="OMRC_E-LAKE HILLS-PHANTOM LAKE 115KV-SUB"/>
    <x v="0"/>
    <n v="4022"/>
    <s v="Roque Bamba"/>
    <s v="OR"/>
    <s v="REL  SETC  //  OPER"/>
    <x v="2"/>
    <x v="1"/>
    <s v="2CORP20000"/>
    <x v="11"/>
    <s v="3CORP25500"/>
    <x v="98"/>
    <s v="1DRIV11000"/>
    <x v="0"/>
    <s v="2DRIV11500"/>
    <x v="34"/>
    <n v="0"/>
    <n v="37678"/>
    <n v="0"/>
    <n v="0"/>
    <n v="37678"/>
    <n v="0"/>
    <n v="0"/>
    <n v="0"/>
    <n v="0"/>
    <n v="0"/>
    <n v="0"/>
    <n v="0"/>
    <n v="0"/>
    <n v="0"/>
    <n v="0"/>
    <n v="0"/>
    <n v="0"/>
    <n v="0"/>
    <n v="37678"/>
    <n v="0"/>
    <s v=" "/>
    <s v="N"/>
    <n v="0"/>
    <n v="0"/>
    <n v="0"/>
    <n v="0"/>
    <n v="0"/>
    <n v="0"/>
  </r>
  <r>
    <s v="R"/>
    <x v="0"/>
    <s v="R.10031"/>
    <s v="CAP-NORTH KING-BELLEVUE ELEC RELIABILITY"/>
    <s v="R.10031.01"/>
    <s v="LAKE HILLS-PHANTOM LAKE 115 KV"/>
    <s v="R.10031.01.01"/>
    <s v="LAKE HILLS-PHANTOM LAKE 115 KV"/>
    <s v="R.10031.01.01.04"/>
    <s v="OMRC_E-Lake Hills-Phntom Lke 115kV-Tline"/>
    <x v="0"/>
    <n v="4022"/>
    <s v="Roque Bamba"/>
    <s v="OR"/>
    <s v="REL  SETC  //  INIT"/>
    <x v="2"/>
    <x v="1"/>
    <s v="2CORP20000"/>
    <x v="11"/>
    <s v="3CORP25500"/>
    <x v="98"/>
    <s v="1DRIV11000"/>
    <x v="0"/>
    <s v="2DRIV11500"/>
    <x v="34"/>
    <n v="0"/>
    <n v="0"/>
    <n v="0"/>
    <n v="0"/>
    <n v="0"/>
    <n v="0"/>
    <n v="0"/>
    <n v="0"/>
    <n v="0"/>
    <n v="0"/>
    <n v="0"/>
    <n v="0"/>
    <n v="0"/>
    <n v="0"/>
    <n v="0"/>
    <n v="0"/>
    <n v="0"/>
    <n v="0"/>
    <n v="0"/>
    <n v="0"/>
    <s v=" "/>
    <s v="N"/>
    <n v="0"/>
    <n v="0"/>
    <n v="0"/>
    <n v="0"/>
    <n v="0"/>
    <n v="0"/>
  </r>
  <r>
    <s v="R"/>
    <x v="0"/>
    <s v="R.10031"/>
    <s v="CAP-NORTH KING-BELLEVUE ELEC RELIABILITY"/>
    <s v="R.10031.02"/>
    <s v="LAKESIDE 115 KV"/>
    <s v="R.10031.02.01"/>
    <s v="LAKESIDE 115 KV"/>
    <s v="R.10031.02.01.01"/>
    <s v="E-LAKESIDE 115 KV SUBS-BUS REBUILD PH1"/>
    <x v="0"/>
    <n v="4022"/>
    <s v="Roque Bamba"/>
    <s v="CA"/>
    <s v="REL  SETC  //  EXEC"/>
    <x v="2"/>
    <x v="1"/>
    <s v="2CORP20000"/>
    <x v="11"/>
    <s v="3CORP25000"/>
    <x v="99"/>
    <s v="1DRIV11000"/>
    <x v="0"/>
    <s v="2DRIV11500"/>
    <x v="34"/>
    <n v="0"/>
    <n v="0"/>
    <n v="81504.05"/>
    <n v="111344.21000000002"/>
    <n v="-111344.21000000002"/>
    <n v="0"/>
    <n v="0"/>
    <n v="0"/>
    <n v="0"/>
    <n v="0"/>
    <n v="0"/>
    <n v="0"/>
    <n v="0"/>
    <n v="0"/>
    <n v="0"/>
    <n v="0"/>
    <n v="0"/>
    <n v="0"/>
    <n v="-111344.21000000002"/>
    <s v="Bamba"/>
    <s v=" "/>
    <s v="N"/>
    <n v="0"/>
    <n v="0"/>
    <n v="0"/>
    <n v="0"/>
    <n v="0"/>
    <n v="0"/>
  </r>
  <r>
    <s v="R"/>
    <x v="0"/>
    <s v="R.10031"/>
    <s v="CAP-NORTH KING-BELLEVUE ELEC RELIABILITY"/>
    <s v="R.10031.02"/>
    <s v="LAKESIDE 115 KV"/>
    <s v="R.10031.02.01"/>
    <s v="LAKESIDE 115 KV"/>
    <s v="R.10031.02.01.02"/>
    <s v="E-LAKESIDE 115 KV SUBS-BUS REBUILD PH2"/>
    <x v="0"/>
    <n v="4022"/>
    <s v="Roque Bamba"/>
    <s v="CA"/>
    <s v="REL  SETC  //  EXEC"/>
    <x v="2"/>
    <x v="1"/>
    <s v="2CORP20000"/>
    <x v="11"/>
    <s v="3CORP25000"/>
    <x v="99"/>
    <s v="1DRIV11000"/>
    <x v="0"/>
    <s v="2DRIV11500"/>
    <x v="34"/>
    <n v="6154248"/>
    <n v="5859129"/>
    <n v="7278965.0599999996"/>
    <n v="5683405.2332453001"/>
    <n v="175723.76675469987"/>
    <n v="0"/>
    <n v="0"/>
    <n v="0"/>
    <n v="0"/>
    <n v="0"/>
    <n v="0"/>
    <n v="0"/>
    <n v="0"/>
    <n v="0"/>
    <n v="0"/>
    <n v="0"/>
    <n v="0"/>
    <n v="0"/>
    <n v="175723.76675469987"/>
    <s v="Bamba"/>
    <s v=" "/>
    <s v="N"/>
    <n v="0"/>
    <n v="0"/>
    <n v="0"/>
    <n v="0"/>
    <n v="0"/>
    <n v="0"/>
  </r>
  <r>
    <s v="R"/>
    <x v="0"/>
    <s v="R.10031"/>
    <s v="CAP-NORTH KING-BELLEVUE ELEC RELIABILITY"/>
    <s v="R.10031.02"/>
    <s v="LAKESIDE 115 KV"/>
    <s v="R.10031.02.01"/>
    <s v="LAKESIDE 115 KV"/>
    <s v="R.10031.02.01.03"/>
    <s v="E-LAKESIDE 115 KV SUBS-CONTROL HOUSE"/>
    <x v="0"/>
    <n v="4022"/>
    <s v="Roque Bamba"/>
    <s v="CA"/>
    <s v="REL  SETC  //  EXEC"/>
    <x v="2"/>
    <x v="1"/>
    <s v="2CORP20000"/>
    <x v="11"/>
    <s v="3CORP25000"/>
    <x v="99"/>
    <s v="1DRIV11000"/>
    <x v="0"/>
    <s v="2DRIV11500"/>
    <x v="34"/>
    <n v="0"/>
    <n v="0"/>
    <n v="-1615.77"/>
    <n v="-1615.77"/>
    <n v="1615.77"/>
    <n v="0"/>
    <n v="0"/>
    <n v="0"/>
    <n v="0"/>
    <n v="0"/>
    <n v="0"/>
    <n v="0"/>
    <n v="0"/>
    <n v="0"/>
    <n v="0"/>
    <n v="0"/>
    <n v="0"/>
    <n v="0"/>
    <n v="1615.77"/>
    <s v="Bamba"/>
    <s v=" "/>
    <s v="N"/>
    <n v="0"/>
    <n v="0"/>
    <n v="0"/>
    <n v="0"/>
    <n v="0"/>
    <n v="0"/>
  </r>
  <r>
    <s v="R"/>
    <x v="0"/>
    <s v="R.10031"/>
    <s v="CAP-NORTH KING-BELLEVUE ELEC RELIABILITY"/>
    <s v="R.10031.02"/>
    <s v="LAKESIDE 115 KV"/>
    <s v="R.10031.02.01"/>
    <s v="LAKESIDE 115 KV"/>
    <s v="R.10031.02.01.04"/>
    <s v="E-LAKESIDE 115 KV SUB-TRAN LONGLINES PH1"/>
    <x v="0"/>
    <n v="4022"/>
    <s v="Roque Bamba"/>
    <s v="CA"/>
    <s v="REL  SETC  //  EXEC"/>
    <x v="2"/>
    <x v="1"/>
    <s v="2CORP20000"/>
    <x v="11"/>
    <s v="3CORP25000"/>
    <x v="99"/>
    <s v="1DRIV11000"/>
    <x v="0"/>
    <s v="2DRIV11500"/>
    <x v="34"/>
    <n v="0"/>
    <n v="0"/>
    <n v="6354.24"/>
    <n v="6384.54"/>
    <n v="-6384.54"/>
    <n v="0"/>
    <n v="0"/>
    <n v="0"/>
    <n v="0"/>
    <n v="0"/>
    <n v="0"/>
    <n v="0"/>
    <n v="0"/>
    <n v="0"/>
    <n v="0"/>
    <n v="0"/>
    <n v="0"/>
    <n v="0"/>
    <n v="-6384.54"/>
    <s v="Bamba"/>
    <s v=" "/>
    <s v="N"/>
    <n v="0"/>
    <n v="0"/>
    <n v="0"/>
    <n v="0"/>
    <n v="0"/>
    <n v="0"/>
  </r>
  <r>
    <s v="R"/>
    <x v="0"/>
    <s v="R.10031"/>
    <s v="CAP-NORTH KING-BELLEVUE ELEC RELIABILITY"/>
    <s v="R.10031.02"/>
    <s v="LAKESIDE 115 KV"/>
    <s v="R.10031.02.01"/>
    <s v="LAKESIDE 115 KV"/>
    <s v="R.10031.02.01.05"/>
    <s v="OMRC_E-LAKESIDE 115 KV SUB-BUS REBLD PH1"/>
    <x v="0"/>
    <n v="4022"/>
    <s v="Roque Bamba"/>
    <s v="OR"/>
    <s v="REL  SETC  //  EXEC"/>
    <x v="2"/>
    <x v="1"/>
    <s v="2CORP20000"/>
    <x v="11"/>
    <s v="3CORP25000"/>
    <x v="99"/>
    <s v="1DRIV11000"/>
    <x v="0"/>
    <s v="2DRIV11500"/>
    <x v="34"/>
    <n v="0"/>
    <n v="82569"/>
    <n v="0"/>
    <n v="0"/>
    <n v="82569"/>
    <n v="0"/>
    <n v="0"/>
    <n v="0"/>
    <n v="0"/>
    <n v="0"/>
    <n v="0"/>
    <n v="0"/>
    <n v="0"/>
    <n v="0"/>
    <n v="0"/>
    <n v="0"/>
    <n v="0"/>
    <n v="0"/>
    <n v="82569"/>
    <n v="0"/>
    <s v=" "/>
    <s v="N"/>
    <n v="0"/>
    <n v="0"/>
    <n v="0"/>
    <n v="0"/>
    <n v="0"/>
    <n v="0"/>
  </r>
  <r>
    <s v="R"/>
    <x v="0"/>
    <s v="R.10031"/>
    <s v="CAP-NORTH KING-BELLEVUE ELEC RELIABILITY"/>
    <s v="R.10031.02"/>
    <s v="LAKESIDE 115 KV"/>
    <s v="R.10031.02.01"/>
    <s v="LAKESIDE 115 KV"/>
    <s v="R.10031.02.01.06"/>
    <s v="OMRC_E-LAKESIDE 115 KV SUBS-CTRL HOUSE"/>
    <x v="0"/>
    <n v="4022"/>
    <s v="Roque Bamba"/>
    <s v="OR"/>
    <s v="REL  SETC  //  EXEC"/>
    <x v="2"/>
    <x v="1"/>
    <s v="2CORP20000"/>
    <x v="11"/>
    <s v="3CORP25000"/>
    <x v="99"/>
    <s v="1DRIV11000"/>
    <x v="0"/>
    <s v="2DRIV11500"/>
    <x v="34"/>
    <n v="0"/>
    <n v="0"/>
    <n v="0"/>
    <n v="0"/>
    <n v="0"/>
    <n v="0"/>
    <n v="0"/>
    <n v="0"/>
    <n v="0"/>
    <n v="0"/>
    <n v="0"/>
    <n v="0"/>
    <n v="0"/>
    <n v="0"/>
    <n v="0"/>
    <n v="0"/>
    <n v="0"/>
    <n v="0"/>
    <n v="0"/>
    <n v="0"/>
    <s v=" "/>
    <s v="N"/>
    <n v="0"/>
    <n v="0"/>
    <n v="0"/>
    <n v="0"/>
    <n v="0"/>
    <n v="0"/>
  </r>
  <r>
    <s v="R"/>
    <x v="0"/>
    <s v="R.10031"/>
    <s v="CAP-NORTH KING-BELLEVUE ELEC RELIABILITY"/>
    <s v="R.10031.02"/>
    <s v="LAKESIDE 115 KV"/>
    <s v="R.10031.02.01"/>
    <s v="LAKESIDE 115 KV"/>
    <s v="R.10031.02.01.07"/>
    <s v="OMRC_E-Lakeside 115kV Trans Longline Ph1"/>
    <x v="0"/>
    <n v="4022"/>
    <s v="Roque Bamba"/>
    <s v="OR"/>
    <s v="REL  SETC  //  EXEC"/>
    <x v="2"/>
    <x v="1"/>
    <s v="2CORP20000"/>
    <x v="11"/>
    <s v="3CORP25000"/>
    <x v="99"/>
    <s v="1DRIV11000"/>
    <x v="0"/>
    <s v="2DRIV11500"/>
    <x v="34"/>
    <n v="0"/>
    <n v="0"/>
    <n v="0"/>
    <n v="0"/>
    <n v="0"/>
    <n v="0"/>
    <n v="0"/>
    <n v="0"/>
    <n v="0"/>
    <n v="0"/>
    <n v="0"/>
    <n v="0"/>
    <n v="0"/>
    <n v="0"/>
    <n v="0"/>
    <n v="0"/>
    <n v="0"/>
    <n v="0"/>
    <n v="0"/>
    <n v="0"/>
    <s v=" "/>
    <s v="N"/>
    <n v="0"/>
    <n v="0"/>
    <n v="0"/>
    <n v="0"/>
    <n v="0"/>
    <n v="0"/>
  </r>
  <r>
    <s v="R"/>
    <x v="0"/>
    <s v="R.10031"/>
    <s v="CAP-NORTH KING-BELLEVUE ELEC RELIABILITY"/>
    <s v="R.10031.02"/>
    <s v="LAKESIDE 115 KV"/>
    <s v="R.10031.02.01"/>
    <s v="LAKESIDE 115 KV"/>
    <s v="R.10031.02.01.08"/>
    <s v="E-Lakeside 115kV Trans Longline Ph2"/>
    <x v="0"/>
    <n v="4022"/>
    <s v="Roque Bamba"/>
    <s v="CA"/>
    <s v="REL  SETC  //  INIT"/>
    <x v="2"/>
    <x v="1"/>
    <s v="2CORP20000"/>
    <x v="11"/>
    <s v="3CORP25000"/>
    <x v="99"/>
    <s v="1DRIV11000"/>
    <x v="0"/>
    <s v="2DRIV11500"/>
    <x v="34"/>
    <n v="0"/>
    <n v="295119"/>
    <n v="377734.86"/>
    <n v="407225.84310870001"/>
    <n v="-112106.84310870001"/>
    <n v="0"/>
    <n v="0"/>
    <n v="0"/>
    <n v="0"/>
    <n v="0"/>
    <n v="0"/>
    <n v="0"/>
    <n v="0"/>
    <n v="0"/>
    <n v="0"/>
    <n v="0"/>
    <n v="0"/>
    <n v="0"/>
    <n v="-112106.84310870001"/>
    <s v="Bamba"/>
    <s v=" "/>
    <s v="N"/>
    <n v="0"/>
    <n v="0"/>
    <n v="0"/>
    <n v="0"/>
    <n v="0"/>
    <n v="0"/>
  </r>
  <r>
    <s v="R"/>
    <x v="0"/>
    <s v="R.10031"/>
    <s v="CAP-NORTH KING-BELLEVUE ELEC RELIABILITY"/>
    <s v="R.10031.02"/>
    <s v="LAKESIDE 115 KV"/>
    <s v="R.10031.02.01"/>
    <s v="LAKESIDE 115 KV"/>
    <s v="R.10031.02.01.09"/>
    <s v="OMRC_E-Lakeside 115kV Trans Longline Ph2"/>
    <x v="0"/>
    <n v="4022"/>
    <s v="Roque Bamba"/>
    <s v="OR"/>
    <s v="REL  SETC  //  INIT"/>
    <x v="2"/>
    <x v="1"/>
    <s v="2CORP20000"/>
    <x v="11"/>
    <s v="3CORP25000"/>
    <x v="99"/>
    <s v="1DRIV11000"/>
    <x v="0"/>
    <s v="2DRIV11500"/>
    <x v="34"/>
    <n v="0"/>
    <n v="82569"/>
    <n v="0"/>
    <n v="0"/>
    <n v="82569"/>
    <n v="0"/>
    <n v="0"/>
    <n v="0"/>
    <n v="0"/>
    <n v="0"/>
    <n v="0"/>
    <n v="0"/>
    <n v="0"/>
    <n v="0"/>
    <n v="0"/>
    <n v="0"/>
    <n v="0"/>
    <n v="0"/>
    <n v="82569"/>
    <n v="0"/>
    <s v=" "/>
    <s v="N"/>
    <n v="0"/>
    <n v="0"/>
    <n v="0"/>
    <n v="0"/>
    <n v="0"/>
    <n v="0"/>
  </r>
  <r>
    <s v="R"/>
    <x v="0"/>
    <s v="R.10031"/>
    <s v="CAP-NORTH KING-BELLEVUE ELEC RELIABILITY"/>
    <s v="R.10031.03"/>
    <s v="SAMMAMISH-JUANITA 115KV"/>
    <s v="R.10031.03.01"/>
    <s v="SAMMAMISH-JUANITA 115KV"/>
    <s v="R.10031.03.01.01"/>
    <s v="E-SAMMAMISH-JUANITA 115KV-TLINE"/>
    <x v="0"/>
    <n v="4022"/>
    <s v="Roque Bamba"/>
    <s v="CA"/>
    <s v="REL  SETC  //  EXEC"/>
    <x v="2"/>
    <x v="1"/>
    <s v="2CORP20000"/>
    <x v="11"/>
    <s v="3CORP27000"/>
    <x v="100"/>
    <s v="1DRIV11000"/>
    <x v="0"/>
    <s v="2DRIV11200"/>
    <x v="36"/>
    <n v="6530000"/>
    <n v="6530000"/>
    <n v="945696.7"/>
    <n v="969802.24995529989"/>
    <n v="5560197.7500446998"/>
    <n v="7745735"/>
    <n v="13275735"/>
    <n v="-5530000"/>
    <n v="0"/>
    <n v="0"/>
    <n v="0"/>
    <n v="0"/>
    <n v="0"/>
    <n v="0"/>
    <n v="0"/>
    <n v="0"/>
    <n v="0"/>
    <n v="0"/>
    <n v="30197.750044699758"/>
    <s v="Bamba"/>
    <s v="Revised to reflect route selection negotiations/permitting, 2017 forecast reducewed to $1M "/>
    <s v="N"/>
    <n v="0"/>
    <n v="0"/>
    <n v="0"/>
    <n v="0"/>
    <n v="0"/>
    <n v="0"/>
  </r>
  <r>
    <s v="R"/>
    <x v="0"/>
    <s v="R.10032"/>
    <s v="CAP-NORTH SEATTLE PRESSURE"/>
    <s v="R.10032.01"/>
    <s v="NORTH SEATTLE PRESSURE INCREASE"/>
    <s v="R.10032.01.01"/>
    <s v="NORTH SEATTLE PRESSURE INCREASE"/>
    <s v="R.10032.01.01.01"/>
    <s v="G-NORTH SEATTLE PRESSURE INCREASE"/>
    <x v="0"/>
    <n v="4022"/>
    <s v="Roque Bamba"/>
    <s v="CA"/>
    <s v="REL  SETC  //  EXEC"/>
    <x v="0"/>
    <x v="0"/>
    <s v="2CORP90000"/>
    <x v="0"/>
    <s v="3CORP96500"/>
    <x v="91"/>
    <s v="1DRIV12000"/>
    <x v="17"/>
    <s v="2DRIV12500"/>
    <x v="33"/>
    <n v="1000000"/>
    <n v="1000000"/>
    <n v="992223.05"/>
    <n v="0"/>
    <n v="1000000"/>
    <n v="0"/>
    <n v="0"/>
    <n v="0"/>
    <n v="0"/>
    <n v="0"/>
    <n v="0"/>
    <n v="0"/>
    <n v="0"/>
    <n v="0"/>
    <n v="0"/>
    <n v="0"/>
    <n v="0"/>
    <n v="1100000"/>
    <n v="1000000"/>
    <s v="Bamba"/>
    <s v=" "/>
    <s v="N"/>
    <n v="0"/>
    <n v="0"/>
    <n v="0"/>
    <n v="0"/>
    <n v="0"/>
    <n v="0"/>
  </r>
  <r>
    <s v="R"/>
    <x v="0"/>
    <s v="R.10033"/>
    <s v="CAP-OPERATIONS TOOLS"/>
    <s v="R.10033.01"/>
    <s v="OPERATIONS TOOLS"/>
    <s v="R.10033.01.01"/>
    <s v="OPERATIONS TOOLS"/>
    <s v="R.10033.01.01.01"/>
    <s v="C-SMALL TOOLS_MISC"/>
    <x v="0"/>
    <n v="4220"/>
    <s v="Cathy Koch"/>
    <s v="CA"/>
    <s v="REL  SETC  //  OPER"/>
    <x v="2"/>
    <x v="1"/>
    <s v="2CORP20000"/>
    <x v="11"/>
    <s v="3CORP22000"/>
    <x v="77"/>
    <s v="1DRIV11000"/>
    <x v="0"/>
    <s v="2DRIV11400"/>
    <x v="8"/>
    <n v="0"/>
    <n v="250156"/>
    <n v="245541.85"/>
    <n v="228637.3656125"/>
    <n v="21518.634387500002"/>
    <n v="0"/>
    <n v="257661"/>
    <n v="-257661"/>
    <n v="0"/>
    <n v="265391"/>
    <n v="-265391"/>
    <n v="0"/>
    <n v="273353"/>
    <n v="-273353"/>
    <n v="0"/>
    <n v="281554"/>
    <n v="-281554"/>
    <n v="290001"/>
    <n v="-1056440.3656124999"/>
    <s v="Flajole"/>
    <s v=" Any way to total hold flat to original?"/>
    <s v="N"/>
    <n v="0"/>
    <n v="0"/>
    <n v="0"/>
    <n v="0"/>
    <n v="0"/>
    <n v="0"/>
  </r>
  <r>
    <s v="R"/>
    <x v="0"/>
    <s v="R.10033"/>
    <s v="CAP-OPERATIONS TOOLS"/>
    <s v="R.10033.01"/>
    <s v="OPERATIONS TOOLS"/>
    <s v="R.10033.01.01"/>
    <s v="OPERATIONS TOOLS"/>
    <s v="R.10033.01.01.02"/>
    <s v="E-SMALL TOOLS_CORP SAFETY"/>
    <x v="0"/>
    <n v="4220"/>
    <s v="Cathy Koch"/>
    <s v="CA"/>
    <s v="REL  SETC  //  OPER"/>
    <x v="2"/>
    <x v="1"/>
    <s v="2CORP20000"/>
    <x v="11"/>
    <s v="3CORP22000"/>
    <x v="77"/>
    <s v="1DRIV11000"/>
    <x v="0"/>
    <s v="2DRIV11400"/>
    <x v="8"/>
    <n v="0"/>
    <n v="2122"/>
    <n v="2122.66"/>
    <n v="1798.57125"/>
    <n v="323.42875000000004"/>
    <n v="0"/>
    <n v="2186"/>
    <n v="-2186"/>
    <n v="0"/>
    <n v="2252"/>
    <n v="-2252"/>
    <n v="0"/>
    <n v="2320"/>
    <n v="-2320"/>
    <n v="0"/>
    <n v="2388"/>
    <n v="-2388"/>
    <n v="2460"/>
    <n v="-8822.5712500000009"/>
    <s v="Flajole"/>
    <s v=" "/>
    <s v="N"/>
    <n v="0"/>
    <n v="0"/>
    <n v="0"/>
    <n v="0"/>
    <n v="0"/>
    <n v="0"/>
  </r>
  <r>
    <s v="R"/>
    <x v="0"/>
    <s v="R.10033"/>
    <s v="CAP-OPERATIONS TOOLS"/>
    <s v="R.10033.01"/>
    <s v="OPERATIONS TOOLS"/>
    <s v="R.10033.01.01"/>
    <s v="OPERATIONS TOOLS"/>
    <s v="R.10033.01.01.03"/>
    <s v="E-SMALL TOOLS_EFR"/>
    <x v="0"/>
    <n v="4220"/>
    <s v="Cathy Koch"/>
    <s v="CA"/>
    <s v="REL  SETC  //  OPER"/>
    <x v="2"/>
    <x v="1"/>
    <s v="2CORP20000"/>
    <x v="11"/>
    <s v="3CORP22000"/>
    <x v="77"/>
    <s v="1DRIV11000"/>
    <x v="0"/>
    <s v="2DRIV11400"/>
    <x v="8"/>
    <n v="0"/>
    <n v="451356"/>
    <n v="451336.02"/>
    <n v="394851.69425"/>
    <n v="56504.30575"/>
    <n v="0"/>
    <n v="464897"/>
    <n v="-464897"/>
    <n v="0"/>
    <n v="478844"/>
    <n v="-478844"/>
    <n v="0"/>
    <n v="493209"/>
    <n v="-493209"/>
    <n v="0"/>
    <n v="508005"/>
    <n v="-508005"/>
    <n v="523245"/>
    <n v="-1888450.6942499999"/>
    <s v="Flajole"/>
    <s v=" "/>
    <s v="N"/>
    <n v="0"/>
    <n v="0"/>
    <n v="0"/>
    <n v="0"/>
    <n v="0"/>
    <n v="0"/>
  </r>
  <r>
    <s v="R"/>
    <x v="0"/>
    <s v="R.10033"/>
    <s v="CAP-OPERATIONS TOOLS"/>
    <s v="R.10033.01"/>
    <s v="OPERATIONS TOOLS"/>
    <s v="R.10033.01.01"/>
    <s v="OPERATIONS TOOLS"/>
    <s v="R.10033.01.01.04"/>
    <s v="E-SMALL TOOLS_METER &amp; XFMR"/>
    <x v="0"/>
    <n v="4220"/>
    <s v="Cathy Koch"/>
    <s v="CA"/>
    <s v="REL  SETC  //  OPER"/>
    <x v="2"/>
    <x v="1"/>
    <s v="2CORP20000"/>
    <x v="11"/>
    <s v="3CORP22000"/>
    <x v="77"/>
    <s v="1DRIV11000"/>
    <x v="0"/>
    <s v="2DRIV11400"/>
    <x v="8"/>
    <n v="470458.45827549958"/>
    <n v="0"/>
    <n v="0"/>
    <n v="0"/>
    <n v="0"/>
    <n v="480283.96235983749"/>
    <n v="0"/>
    <n v="480283.96235983749"/>
    <n v="508344.43628693372"/>
    <n v="0"/>
    <n v="508344.43628693372"/>
    <n v="534613.17414591624"/>
    <n v="0"/>
    <n v="534613.17414591624"/>
    <n v="582931.97098775033"/>
    <n v="0"/>
    <n v="582931.97098775033"/>
    <n v="0"/>
    <n v="2106173.5437804377"/>
    <s v="Flajole"/>
    <s v=" "/>
    <s v="N"/>
    <n v="0"/>
    <n v="0"/>
    <n v="0"/>
    <n v="0"/>
    <n v="0"/>
    <n v="0"/>
  </r>
  <r>
    <s v="R"/>
    <x v="0"/>
    <s v="R.10033"/>
    <s v="CAP-OPERATIONS TOOLS"/>
    <s v="R.10033.01"/>
    <s v="OPERATIONS TOOLS"/>
    <s v="R.10033.01.01"/>
    <s v="OPERATIONS TOOLS"/>
    <s v="R.10033.01.01.05"/>
    <s v="E-SMALL TOOLS_PTS"/>
    <x v="0"/>
    <n v="5030"/>
    <s v="Kris R Olin"/>
    <s v="CA"/>
    <s v="REL  SETC  //  OPER"/>
    <x v="2"/>
    <x v="1"/>
    <s v="2CORP20000"/>
    <x v="11"/>
    <s v="3CORP22000"/>
    <x v="77"/>
    <s v="1DRIV11000"/>
    <x v="0"/>
    <s v="2DRIV11400"/>
    <x v="8"/>
    <n v="114391.57500000001"/>
    <n v="120000"/>
    <n v="88629.1"/>
    <n v="99348.17"/>
    <n v="20651.830000000002"/>
    <n v="116780.63798230092"/>
    <n v="116780.63798230092"/>
    <n v="0"/>
    <n v="123603.51841160181"/>
    <n v="123603.51841160181"/>
    <n v="0"/>
    <n v="129990.73973602203"/>
    <n v="129990.73973602203"/>
    <n v="0"/>
    <n v="141739.41419519327"/>
    <n v="141739.41419519327"/>
    <n v="0"/>
    <n v="145991.59662104907"/>
    <n v="20651.830000000002"/>
    <s v="Flajole"/>
    <s v=" "/>
    <s v="N"/>
    <n v="0"/>
    <n v="0"/>
    <n v="0"/>
    <n v="0"/>
    <n v="0"/>
    <n v="0"/>
  </r>
  <r>
    <s v="R"/>
    <x v="0"/>
    <s v="R.10033"/>
    <s v="CAP-OPERATIONS TOOLS"/>
    <s v="R.10033.01"/>
    <s v="OPERATIONS TOOLS"/>
    <s v="R.10033.01.01"/>
    <s v="OPERATIONS TOOLS"/>
    <s v="R.10033.01.01.06"/>
    <s v="E-SMALL TOOLS_SUBSTATIONS"/>
    <x v="0"/>
    <n v="4220"/>
    <s v="Cathy Koch"/>
    <s v="CA"/>
    <s v="REL  SETC  //  OPER"/>
    <x v="2"/>
    <x v="1"/>
    <s v="2CORP20000"/>
    <x v="11"/>
    <s v="3CORP22000"/>
    <x v="77"/>
    <s v="1DRIV11000"/>
    <x v="0"/>
    <s v="2DRIV11400"/>
    <x v="8"/>
    <n v="1058096.2112500002"/>
    <n v="487011"/>
    <n v="477917.64"/>
    <n v="443419.66069999995"/>
    <n v="43591.339300000051"/>
    <n v="1080194.5038035403"/>
    <n v="501623"/>
    <n v="578571.50380354025"/>
    <n v="1117028.3110466928"/>
    <n v="516672"/>
    <n v="600356.31104669278"/>
    <n v="1154193.3603018995"/>
    <n v="532172.16"/>
    <n v="622021.20030189946"/>
    <n v="1199265.393659912"/>
    <n v="548137.31999999995"/>
    <n v="651128.0736599121"/>
    <n v="564587.43999999994"/>
    <n v="2495668.4281120449"/>
    <s v="Flajole"/>
    <s v=" "/>
    <s v="N"/>
    <n v="0"/>
    <n v="0"/>
    <n v="0"/>
    <n v="0"/>
    <n v="0"/>
    <n v="0"/>
  </r>
  <r>
    <s v="R"/>
    <x v="0"/>
    <s v="R.10033"/>
    <s v="CAP-OPERATIONS TOOLS"/>
    <s v="R.10033.01"/>
    <s v="OPERATIONS TOOLS"/>
    <s v="R.10033.01.01"/>
    <s v="OPERATIONS TOOLS"/>
    <s v="R.10033.01.01.07"/>
    <s v="G-SMALL TOOLS_CORROSION"/>
    <x v="0"/>
    <n v="4220"/>
    <s v="Cathy Koch"/>
    <s v="CA"/>
    <s v="REL  SETC  //  OPER"/>
    <x v="2"/>
    <x v="1"/>
    <s v="2CORP20000"/>
    <x v="11"/>
    <s v="3CORP22500"/>
    <x v="101"/>
    <s v="1DRIV12000"/>
    <x v="17"/>
    <s v="2DRIV12200"/>
    <x v="47"/>
    <n v="240718.20999999993"/>
    <n v="94632"/>
    <n v="94632.5"/>
    <n v="88213.28"/>
    <n v="6418.7200000000012"/>
    <n v="245745.59916460174"/>
    <n v="245745.59916460174"/>
    <n v="0"/>
    <n v="253141.82593557518"/>
    <n v="253141.82593557518"/>
    <n v="0"/>
    <n v="260776.64066690262"/>
    <n v="260776.64066690262"/>
    <n v="0"/>
    <n v="268650.04335858405"/>
    <n v="268650.04335858405"/>
    <n v="0"/>
    <n v="276709.54465934157"/>
    <n v="6418.7200000000012"/>
    <s v="Flajole"/>
    <s v=" "/>
    <s v="N"/>
    <n v="0"/>
    <n v="0"/>
    <n v="0"/>
    <n v="0"/>
    <n v="0"/>
    <n v="0"/>
  </r>
  <r>
    <s v="R"/>
    <x v="0"/>
    <s v="R.10033"/>
    <s v="CAP-OPERATIONS TOOLS"/>
    <s v="R.10033.01"/>
    <s v="OPERATIONS TOOLS"/>
    <s v="R.10033.01.01"/>
    <s v="OPERATIONS TOOLS"/>
    <s v="R.10033.01.01.08"/>
    <s v="G-SMALL TOOLS_GAS AMR MAINT"/>
    <x v="0"/>
    <n v="4220"/>
    <s v="Cathy Koch"/>
    <s v="CA"/>
    <s v="REL  SETC  //  OPER"/>
    <x v="2"/>
    <x v="1"/>
    <s v="2CORP20000"/>
    <x v="11"/>
    <s v="3CORP22500"/>
    <x v="101"/>
    <s v="1DRIV12000"/>
    <x v="17"/>
    <s v="2DRIV12200"/>
    <x v="47"/>
    <n v="0"/>
    <n v="8169"/>
    <n v="8168.67"/>
    <n v="6673.731749999999"/>
    <n v="1495.268250000001"/>
    <n v="0"/>
    <n v="8414"/>
    <n v="-8414"/>
    <n v="0"/>
    <n v="8666"/>
    <n v="-8666"/>
    <n v="0"/>
    <n v="8926"/>
    <n v="-8926"/>
    <n v="0"/>
    <n v="9194"/>
    <n v="-9194"/>
    <n v="9470"/>
    <n v="-33704.731749999999"/>
    <s v="Flajole"/>
    <s v=" "/>
    <s v="N"/>
    <n v="0"/>
    <n v="0"/>
    <n v="0"/>
    <n v="0"/>
    <n v="0"/>
    <n v="0"/>
  </r>
  <r>
    <s v="R"/>
    <x v="0"/>
    <s v="R.10033"/>
    <s v="CAP-OPERATIONS TOOLS"/>
    <s v="R.10033.01"/>
    <s v="OPERATIONS TOOLS"/>
    <s v="R.10033.01.01"/>
    <s v="OPERATIONS TOOLS"/>
    <s v="R.10033.01.01.09"/>
    <s v="G-SMALL TOOLS_GAS FIRST RESPON"/>
    <x v="0"/>
    <n v="4220"/>
    <s v="Cathy Koch"/>
    <s v="CA"/>
    <s v="REL  SETC  //  OPER"/>
    <x v="2"/>
    <x v="1"/>
    <s v="2CORP20000"/>
    <x v="11"/>
    <s v="3CORP22500"/>
    <x v="101"/>
    <s v="1DRIV12000"/>
    <x v="17"/>
    <s v="2DRIV12200"/>
    <x v="47"/>
    <n v="0"/>
    <n v="105470"/>
    <n v="90479.38"/>
    <n v="391028.1700000001"/>
    <n v="-285558.1700000001"/>
    <n v="0"/>
    <n v="108634"/>
    <n v="-108634"/>
    <n v="0"/>
    <n v="111893"/>
    <n v="-111893"/>
    <n v="0"/>
    <n v="115250"/>
    <n v="-115250"/>
    <n v="0"/>
    <n v="118707"/>
    <n v="-118707"/>
    <n v="122268"/>
    <n v="-740042.17000000016"/>
    <s v="Flajole"/>
    <s v=" "/>
    <s v="N"/>
    <n v="0"/>
    <n v="0"/>
    <n v="0"/>
    <n v="0"/>
    <n v="0"/>
    <n v="0"/>
  </r>
  <r>
    <s v="R"/>
    <x v="0"/>
    <s v="R.10033"/>
    <s v="CAP-OPERATIONS TOOLS"/>
    <s v="R.10033.01"/>
    <s v="OPERATIONS TOOLS"/>
    <s v="R.10033.01.01"/>
    <s v="OPERATIONS TOOLS"/>
    <s v="R.10033.01.01.10"/>
    <s v="G-SMALL TOOLS_GAS STANDARDS"/>
    <x v="0"/>
    <n v="4220"/>
    <s v="Cathy Koch"/>
    <s v="CA"/>
    <s v="REL  SETC  //  OPER"/>
    <x v="2"/>
    <x v="1"/>
    <s v="2CORP20000"/>
    <x v="11"/>
    <s v="3CORP22500"/>
    <x v="101"/>
    <s v="1DRIV12000"/>
    <x v="17"/>
    <s v="2DRIV12200"/>
    <x v="47"/>
    <n v="0"/>
    <n v="2223"/>
    <n v="2222.5100000000002"/>
    <n v="1823.5664999999999"/>
    <n v="399.43350000000009"/>
    <n v="0"/>
    <n v="2289"/>
    <n v="-2289"/>
    <n v="0"/>
    <n v="2358"/>
    <n v="-2358"/>
    <n v="0"/>
    <n v="2429"/>
    <n v="-2429"/>
    <n v="0"/>
    <n v="2502"/>
    <n v="-2502"/>
    <n v="2577"/>
    <n v="-9178.5665000000008"/>
    <s v="Flajole"/>
    <s v=" "/>
    <s v="N"/>
    <n v="0"/>
    <n v="0"/>
    <n v="0"/>
    <n v="0"/>
    <n v="0"/>
    <n v="0"/>
  </r>
  <r>
    <s v="R"/>
    <x v="0"/>
    <s v="R.10033"/>
    <s v="CAP-OPERATIONS TOOLS"/>
    <s v="R.10033.01"/>
    <s v="OPERATIONS TOOLS"/>
    <s v="R.10033.01.01"/>
    <s v="OPERATIONS TOOLS"/>
    <s v="R.10033.01.01.11"/>
    <s v="G-SMALL TOOLS_INDUSTRIAL METER"/>
    <x v="0"/>
    <n v="4220"/>
    <s v="Cathy Koch"/>
    <s v="CA"/>
    <s v="REL  SETC  //  OPER"/>
    <x v="2"/>
    <x v="1"/>
    <s v="2CORP20000"/>
    <x v="11"/>
    <s v="3CORP22500"/>
    <x v="101"/>
    <s v="1DRIV12000"/>
    <x v="17"/>
    <s v="2DRIV12200"/>
    <x v="47"/>
    <n v="0"/>
    <n v="32464"/>
    <n v="32440.91"/>
    <n v="28016.256999999998"/>
    <n v="4447.7430000000022"/>
    <n v="0"/>
    <n v="33437"/>
    <n v="-33437"/>
    <n v="0"/>
    <n v="34440"/>
    <n v="-34440"/>
    <n v="0"/>
    <n v="35473"/>
    <n v="-35473"/>
    <n v="0"/>
    <n v="36537"/>
    <n v="-36537"/>
    <n v="37633"/>
    <n v="-135439.25699999998"/>
    <s v="Flajole"/>
    <s v=" "/>
    <s v="N"/>
    <n v="0"/>
    <n v="0"/>
    <n v="0"/>
    <n v="0"/>
    <n v="0"/>
    <n v="0"/>
  </r>
  <r>
    <s v="R"/>
    <x v="0"/>
    <s v="R.10033"/>
    <s v="CAP-OPERATIONS TOOLS"/>
    <s v="R.10033.01"/>
    <s v="OPERATIONS TOOLS"/>
    <s v="R.10033.01.01"/>
    <s v="OPERATIONS TOOLS"/>
    <s v="R.10033.01.01.12"/>
    <s v="G-SMALL TOOLS_INSTRUMENTATION"/>
    <x v="0"/>
    <n v="4220"/>
    <s v="Cathy Koch"/>
    <s v="CA"/>
    <s v="REL  SETC  //  OPER"/>
    <x v="2"/>
    <x v="1"/>
    <s v="2CORP20000"/>
    <x v="11"/>
    <s v="3CORP22500"/>
    <x v="101"/>
    <s v="1DRIV12000"/>
    <x v="17"/>
    <s v="2DRIV12200"/>
    <x v="47"/>
    <n v="0"/>
    <n v="25175"/>
    <n v="25174.959999999999"/>
    <n v="21242.702249999998"/>
    <n v="3932.2977500000015"/>
    <n v="0"/>
    <n v="25930"/>
    <n v="-25930"/>
    <n v="0"/>
    <n v="26708"/>
    <n v="-26708"/>
    <n v="0"/>
    <n v="27509"/>
    <n v="-27509"/>
    <n v="0"/>
    <n v="28334"/>
    <n v="-28334"/>
    <n v="29184"/>
    <n v="-104548.70225"/>
    <s v="Flajole"/>
    <s v=" "/>
    <s v="N"/>
    <n v="0"/>
    <n v="0"/>
    <n v="0"/>
    <n v="0"/>
    <n v="0"/>
    <n v="0"/>
  </r>
  <r>
    <s v="R"/>
    <x v="0"/>
    <s v="R.10033"/>
    <s v="CAP-OPERATIONS TOOLS"/>
    <s v="R.10033.01"/>
    <s v="OPERATIONS TOOLS"/>
    <s v="R.10033.01.01"/>
    <s v="OPERATIONS TOOLS"/>
    <s v="R.10033.01.01.13"/>
    <s v="E-Small Tools Meter Operation"/>
    <x v="0"/>
    <n v="4220"/>
    <s v="Cathy Koch"/>
    <s v="CA"/>
    <s v="REL  SETC  //  OPER"/>
    <x v="2"/>
    <x v="1"/>
    <s v="2CORP20000"/>
    <x v="11"/>
    <s v="3CORP22500"/>
    <x v="101"/>
    <s v="1DRIV11000"/>
    <x v="0"/>
    <s v="2DRIV11400"/>
    <x v="8"/>
    <n v="0"/>
    <n v="114909"/>
    <n v="114909.38"/>
    <n v="101316.17550000001"/>
    <n v="13592.824499999988"/>
    <n v="0"/>
    <n v="0"/>
    <n v="0"/>
    <n v="0"/>
    <n v="0"/>
    <n v="0"/>
    <n v="0"/>
    <n v="0"/>
    <n v="0"/>
    <n v="0"/>
    <n v="0"/>
    <n v="0"/>
    <n v="0"/>
    <n v="13592.824499999988"/>
    <s v="Flajole"/>
    <s v=" "/>
    <s v="N"/>
    <n v="0"/>
    <n v="0"/>
    <n v="0"/>
    <n v="0"/>
    <n v="0"/>
    <n v="0"/>
  </r>
  <r>
    <s v="R"/>
    <x v="0"/>
    <s v="R.10033"/>
    <s v="CAP-OPERATIONS TOOLS"/>
    <s v="R.10033.01"/>
    <s v="OPERATIONS TOOLS"/>
    <s v="R.10033.01.01"/>
    <s v="OPERATIONS TOOLS"/>
    <s v="R.10033.01.01.14"/>
    <s v="E-Small Tools Meter Relay/Xfmr"/>
    <x v="0"/>
    <n v="4220"/>
    <s v="Cathy Koch"/>
    <s v="CA"/>
    <s v="REL  SETC  //  OPER"/>
    <x v="2"/>
    <x v="1"/>
    <s v="2CORP20000"/>
    <x v="11"/>
    <s v="3CORP22500"/>
    <x v="101"/>
    <s v="1DRIV11000"/>
    <x v="0"/>
    <s v="2DRIV11400"/>
    <x v="8"/>
    <n v="0"/>
    <n v="157391"/>
    <n v="157390.15"/>
    <n v="247490.34100000001"/>
    <n v="-90099.341000000015"/>
    <n v="0"/>
    <n v="0"/>
    <n v="0"/>
    <n v="0"/>
    <n v="0"/>
    <n v="0"/>
    <n v="0"/>
    <n v="0"/>
    <n v="0"/>
    <n v="0"/>
    <n v="0"/>
    <n v="0"/>
    <n v="0"/>
    <n v="-90099.341000000015"/>
    <s v="Flajole"/>
    <s v=" "/>
    <s v="N"/>
    <n v="0"/>
    <n v="0"/>
    <n v="0"/>
    <n v="0"/>
    <n v="0"/>
    <n v="0"/>
  </r>
  <r>
    <s v="R"/>
    <x v="0"/>
    <s v="R.10033"/>
    <s v="CAP-OPERATIONS TOOLS"/>
    <s v="R.10033.01"/>
    <s v="OPERATIONS TOOLS"/>
    <s v="R.10033.01.01"/>
    <s v="OPERATIONS TOOLS"/>
    <s v="R.10033.01.01.15"/>
    <s v="G-SMALL TOOLS_PRESSURE CONTROL"/>
    <x v="0"/>
    <n v="4220"/>
    <s v="Cathy Koch"/>
    <s v="CA"/>
    <s v="REL  SETC  //  OPER"/>
    <x v="2"/>
    <x v="1"/>
    <s v="2CORP20000"/>
    <x v="11"/>
    <s v="3CORP22500"/>
    <x v="101"/>
    <s v="1DRIV12000"/>
    <x v="17"/>
    <s v="2DRIV12200"/>
    <x v="47"/>
    <n v="0"/>
    <n v="32586"/>
    <n v="31879.39"/>
    <n v="28703.342250000002"/>
    <n v="3882.6577499999985"/>
    <n v="0"/>
    <n v="33563"/>
    <n v="-33563"/>
    <n v="0"/>
    <n v="34570"/>
    <n v="-34570"/>
    <n v="0"/>
    <n v="35607"/>
    <n v="-35607"/>
    <n v="0"/>
    <n v="36675"/>
    <n v="-36675"/>
    <n v="37775"/>
    <n v="-136532.34224999999"/>
    <s v="Flajole"/>
    <s v=" "/>
    <s v="N"/>
    <n v="0"/>
    <n v="0"/>
    <n v="0"/>
    <n v="0"/>
    <n v="0"/>
    <n v="0"/>
  </r>
  <r>
    <s v="R"/>
    <x v="0"/>
    <s v="R.10033"/>
    <s v="CAP-OPERATIONS TOOLS"/>
    <s v="R.10033.01"/>
    <s v="OPERATIONS TOOLS"/>
    <s v="R.10033.01.01"/>
    <s v="OPERATIONS TOOLS"/>
    <s v="R.10033.01.01.16"/>
    <s v="G-Small Tools_Tool Repair/Calib"/>
    <x v="0"/>
    <n v="4220"/>
    <s v="Cathy Koch"/>
    <s v="CA"/>
    <s v="REL  SETC  //  INIT"/>
    <x v="2"/>
    <x v="1"/>
    <s v="2CORP20000"/>
    <x v="11"/>
    <s v="3CORP22500"/>
    <x v="101"/>
    <s v="1DRIV12000"/>
    <x v="17"/>
    <s v="2DRIV12200"/>
    <x v="47"/>
    <n v="0"/>
    <n v="0"/>
    <n v="0"/>
    <n v="0"/>
    <n v="0"/>
    <n v="0"/>
    <n v="0"/>
    <n v="0"/>
    <n v="0"/>
    <n v="0"/>
    <n v="0"/>
    <n v="0"/>
    <n v="0"/>
    <n v="0"/>
    <n v="0"/>
    <n v="0"/>
    <n v="0"/>
    <n v="0"/>
    <n v="0"/>
    <s v="Flajole"/>
    <s v=" "/>
    <s v="N"/>
    <n v="0"/>
    <n v="0"/>
    <n v="0"/>
    <n v="0"/>
    <n v="0"/>
    <n v="0"/>
  </r>
  <r>
    <s v="R"/>
    <x v="0"/>
    <s v="R.10033"/>
    <s v="CAP-OPERATIONS TOOLS"/>
    <s v="R.10033.01"/>
    <s v="OPERATIONS TOOLS"/>
    <s v="R.10033.01.01"/>
    <s v="OPERATIONS TOOLS"/>
    <s v="R.10033.01.01.17"/>
    <s v="E-Small Tools_Elec Standards"/>
    <x v="0"/>
    <n v="4220"/>
    <s v="Cathy Koch"/>
    <s v="CA"/>
    <s v="REL  SETC  //  INIT"/>
    <x v="2"/>
    <x v="1"/>
    <s v="2CORP20000"/>
    <x v="11"/>
    <s v="3CORP22500"/>
    <x v="101"/>
    <s v="1DRIV11000"/>
    <x v="0"/>
    <s v="2DRIV11400"/>
    <x v="8"/>
    <n v="0"/>
    <n v="0"/>
    <n v="0"/>
    <n v="0"/>
    <n v="0"/>
    <n v="0"/>
    <n v="0"/>
    <n v="0"/>
    <n v="0"/>
    <n v="0"/>
    <n v="0"/>
    <n v="0"/>
    <n v="0"/>
    <n v="0"/>
    <n v="0"/>
    <n v="0"/>
    <n v="0"/>
    <n v="0"/>
    <n v="0"/>
    <s v="Flajole"/>
    <s v=" "/>
    <s v="N"/>
    <n v="0"/>
    <n v="0"/>
    <n v="0"/>
    <n v="0"/>
    <n v="0"/>
    <n v="0"/>
  </r>
  <r>
    <s v="R"/>
    <x v="0"/>
    <s v="R.10033"/>
    <s v="CAP-OPERATIONS TOOLS"/>
    <s v="R.10033.01"/>
    <s v="OPERATIONS TOOLS"/>
    <s v="R.10033.01.01"/>
    <s v="OPERATIONS TOOLS"/>
    <s v="R.10033.01.01.18"/>
    <s v="G-Small Tools_Energy Measurement"/>
    <x v="0"/>
    <n v="4220"/>
    <s v="Cathy Koch"/>
    <s v="CA"/>
    <s v="REL  SETC  //  INIT"/>
    <x v="2"/>
    <x v="1"/>
    <s v="2CORP20000"/>
    <x v="11"/>
    <s v="3CORP22500"/>
    <x v="101"/>
    <s v="1DRIV12000"/>
    <x v="17"/>
    <s v="2DRIV12200"/>
    <x v="47"/>
    <n v="0"/>
    <n v="0"/>
    <n v="0"/>
    <n v="0"/>
    <n v="0"/>
    <n v="0"/>
    <n v="0"/>
    <n v="0"/>
    <n v="0"/>
    <n v="0"/>
    <n v="0"/>
    <n v="0"/>
    <n v="0"/>
    <n v="0"/>
    <n v="0"/>
    <n v="0"/>
    <n v="0"/>
    <n v="0"/>
    <n v="0"/>
    <s v="Flajole"/>
    <s v=" "/>
    <s v="N"/>
    <n v="0"/>
    <n v="0"/>
    <n v="0"/>
    <n v="0"/>
    <n v="0"/>
    <n v="0"/>
  </r>
  <r>
    <s v="R"/>
    <x v="0"/>
    <s v="R.10034"/>
    <s v="CAP-PIERCE ELECTRIC CAPACITY"/>
    <s v="R.10034.01"/>
    <s v="PIERCE COUNTY 230KV"/>
    <s v="R.10034.01.01"/>
    <s v="PIERCE COUNTY 230KV"/>
    <s v="R.10034.01.01.01"/>
    <s v="E-PIERCE CO 230KV SUBSTATIONS-FEEDER"/>
    <x v="0"/>
    <n v="4022"/>
    <s v="Roque Bamba"/>
    <s v="CA"/>
    <s v="REL  SETC  //  EXEC"/>
    <x v="2"/>
    <x v="1"/>
    <s v="2CORP20000"/>
    <x v="11"/>
    <s v="3CORP26500"/>
    <x v="102"/>
    <s v="1DRIV11000"/>
    <x v="0"/>
    <s v="2DRIV11200"/>
    <x v="36"/>
    <n v="0"/>
    <n v="0"/>
    <n v="70537.990000000005"/>
    <n v="213108.37"/>
    <n v="-213108.37"/>
    <n v="0"/>
    <n v="0"/>
    <n v="0"/>
    <n v="0"/>
    <n v="0"/>
    <n v="0"/>
    <n v="0"/>
    <n v="0"/>
    <n v="0"/>
    <n v="0"/>
    <n v="0"/>
    <n v="0"/>
    <n v="0"/>
    <n v="-213108.37"/>
    <s v="Bamba"/>
    <s v=" "/>
    <s v="Y"/>
    <n v="0"/>
    <n v="0"/>
    <n v="0"/>
    <n v="0"/>
    <n v="0"/>
    <n v="0"/>
  </r>
  <r>
    <s v="R"/>
    <x v="0"/>
    <s v="R.10034"/>
    <s v="CAP-PIERCE ELECTRIC CAPACITY"/>
    <s v="R.10034.01"/>
    <s v="PIERCE COUNTY 230KV"/>
    <s v="R.10034.01.01"/>
    <s v="PIERCE COUNTY 230KV"/>
    <s v="R.10034.01.01.02"/>
    <s v="E-PIERCE CO 230KV SUBSTATION-SUB"/>
    <x v="0"/>
    <n v="4022"/>
    <s v="Roque Bamba"/>
    <s v="CA"/>
    <s v="REL  SETC  //  EXEC"/>
    <x v="2"/>
    <x v="1"/>
    <s v="2CORP20000"/>
    <x v="11"/>
    <s v="3CORP26500"/>
    <x v="102"/>
    <s v="1DRIV11000"/>
    <x v="0"/>
    <s v="2DRIV11200"/>
    <x v="36"/>
    <n v="0"/>
    <n v="1062786"/>
    <n v="1907931.89"/>
    <n v="4412861.7344800001"/>
    <n v="-3350075.7344800001"/>
    <n v="0"/>
    <n v="0"/>
    <n v="0"/>
    <n v="0"/>
    <n v="0"/>
    <n v="0"/>
    <n v="0"/>
    <n v="0"/>
    <n v="0"/>
    <n v="0"/>
    <n v="0"/>
    <n v="0"/>
    <n v="0"/>
    <n v="-3350075.7344800001"/>
    <s v="Bamba"/>
    <s v=" "/>
    <s v="Y"/>
    <n v="0"/>
    <n v="0"/>
    <n v="0"/>
    <n v="0"/>
    <n v="0"/>
    <n v="0"/>
  </r>
  <r>
    <s v="R"/>
    <x v="0"/>
    <s v="R.10034"/>
    <s v="CAP-PIERCE ELECTRIC CAPACITY"/>
    <s v="R.10034.01"/>
    <s v="PIERCE COUNTY 230KV"/>
    <s v="R.10034.01.01"/>
    <s v="PIERCE COUNTY 230KV"/>
    <s v="R.10034.01.01.03"/>
    <s v="E-PIERCE CO 230KV-ALDERTON-TLINE"/>
    <x v="0"/>
    <n v="4022"/>
    <s v="Roque Bamba"/>
    <s v="CA"/>
    <s v="REL  SETC  //  EXEC"/>
    <x v="2"/>
    <x v="1"/>
    <s v="2CORP20000"/>
    <x v="11"/>
    <s v="3CORP26500"/>
    <x v="102"/>
    <s v="1DRIV11000"/>
    <x v="0"/>
    <s v="2DRIV11200"/>
    <x v="36"/>
    <n v="16204387.48"/>
    <n v="15141601"/>
    <n v="15138524.220000001"/>
    <n v="23124064.903228"/>
    <n v="-7982463.9032279998"/>
    <n v="18827165"/>
    <n v="1000000"/>
    <n v="17827165"/>
    <n v="0"/>
    <n v="0"/>
    <n v="0"/>
    <n v="0"/>
    <n v="0"/>
    <n v="0"/>
    <n v="0"/>
    <n v="0"/>
    <n v="0"/>
    <n v="0"/>
    <n v="9844701.0967720002"/>
    <s v="Bamba"/>
    <s v="2018 to be revised - likely reduced by approx. 4-5M - bid dependant (bids due 4/14) "/>
    <s v="Y"/>
    <n v="0"/>
    <n v="-17827165"/>
    <n v="0"/>
    <n v="0"/>
    <n v="0"/>
    <n v="0"/>
  </r>
  <r>
    <s v="R"/>
    <x v="0"/>
    <s v="R.10034"/>
    <s v="CAP-PIERCE ELECTRIC CAPACITY"/>
    <s v="R.10034.01"/>
    <s v="PIERCE COUNTY 230KV"/>
    <s v="R.10034.01.01"/>
    <s v="PIERCE COUNTY 230KV"/>
    <s v="R.10034.01.01.04"/>
    <s v="OMRC_E-Pierce Co 230kV-Alderton-Tline"/>
    <x v="0"/>
    <n v="4022"/>
    <s v="Roque Bamba"/>
    <s v="OR"/>
    <s v="REL  SETC  //  INIT"/>
    <x v="2"/>
    <x v="1"/>
    <s v="2CORP20000"/>
    <x v="11"/>
    <s v="3CORP26500"/>
    <x v="102"/>
    <s v="1DRIV11000"/>
    <x v="0"/>
    <s v="2DRIV11200"/>
    <x v="36"/>
    <n v="0"/>
    <n v="1"/>
    <n v="0"/>
    <n v="0"/>
    <n v="1"/>
    <n v="0"/>
    <n v="0"/>
    <n v="0"/>
    <n v="0"/>
    <n v="0"/>
    <n v="0"/>
    <n v="0"/>
    <n v="0"/>
    <n v="0"/>
    <n v="0"/>
    <n v="0"/>
    <n v="0"/>
    <n v="0"/>
    <n v="1"/>
    <n v="0"/>
    <s v=" "/>
    <s v="Y"/>
    <n v="0"/>
    <n v="0"/>
    <n v="0"/>
    <n v="0"/>
    <n v="0"/>
    <n v="0"/>
  </r>
  <r>
    <s v="R"/>
    <x v="0"/>
    <s v="R.10034"/>
    <s v="CAP-PIERCE ELECTRIC CAPACITY"/>
    <s v="R.10034.01"/>
    <s v="PIERCE COUNTY 230KV"/>
    <s v="R.10034.01.01"/>
    <s v="PIERCE COUNTY 230KV"/>
    <s v="R.10034.01.01.05"/>
    <s v="E-Pierce Co 230kV - Gas Corrosion Work"/>
    <x v="0"/>
    <n v="4022"/>
    <s v="Roque Bamba"/>
    <s v="CA"/>
    <s v="REL  SETC  //  INIT"/>
    <x v="2"/>
    <x v="1"/>
    <s v="2CORP20000"/>
    <x v="11"/>
    <s v="3CORP26500"/>
    <x v="102"/>
    <s v="1DRIV11000"/>
    <x v="0"/>
    <s v="2DRIV11200"/>
    <x v="36"/>
    <n v="0"/>
    <n v="0"/>
    <n v="0"/>
    <n v="0"/>
    <n v="0"/>
    <n v="0"/>
    <n v="0"/>
    <n v="0"/>
    <n v="0"/>
    <n v="0"/>
    <n v="0"/>
    <n v="0"/>
    <n v="0"/>
    <n v="0"/>
    <n v="0"/>
    <n v="0"/>
    <n v="0"/>
    <n v="0"/>
    <n v="0"/>
    <s v="Bamba"/>
    <s v=" "/>
    <s v="Y"/>
    <n v="0"/>
    <n v="0"/>
    <n v="0"/>
    <n v="0"/>
    <n v="0"/>
    <n v="0"/>
  </r>
  <r>
    <s v="R"/>
    <x v="0"/>
    <s v="R.10034"/>
    <s v="CAP-PIERCE ELECTRIC CAPACITY"/>
    <s v="R.10034.02"/>
    <s v="WOODLAND-ST. CLAIR 115 KV"/>
    <s v="R.10034.02.01"/>
    <s v="WOODLAND-ST. CLAIR 115 KV"/>
    <s v="R.10034.02.01.01"/>
    <s v="E-WOODLAND-ST CLAIR 115KV PHASE 2-TLINE"/>
    <x v="0"/>
    <n v="4022"/>
    <s v="Roque Bamba"/>
    <s v="CA"/>
    <s v="REL  SETC  //  EXEC"/>
    <x v="0"/>
    <x v="0"/>
    <s v="2CORP90000"/>
    <x v="0"/>
    <s v="3CORP94500"/>
    <x v="74"/>
    <s v="1DRIV11000"/>
    <x v="0"/>
    <s v="2DRIV11200"/>
    <x v="36"/>
    <n v="0"/>
    <n v="0"/>
    <n v="0"/>
    <n v="0"/>
    <n v="0"/>
    <n v="0"/>
    <n v="0"/>
    <n v="0"/>
    <n v="0"/>
    <n v="0"/>
    <n v="0"/>
    <n v="0"/>
    <n v="0"/>
    <n v="0"/>
    <n v="0"/>
    <n v="0"/>
    <n v="0"/>
    <n v="500000"/>
    <n v="0"/>
    <s v="Nedrud"/>
    <s v="Has regional implications on BPA Raver - Paul 500 kV path.  Need Booga Overview "/>
    <s v="N"/>
    <n v="0"/>
    <n v="0"/>
    <n v="0"/>
    <n v="0"/>
    <n v="0"/>
    <n v="0"/>
  </r>
  <r>
    <s v="R"/>
    <x v="0"/>
    <s v="R.10034"/>
    <s v="CAP-PIERCE ELECTRIC CAPACITY"/>
    <s v="R.10034.02"/>
    <s v="WOODLAND-ST. CLAIR 115 KV"/>
    <s v="R.10034.02.01"/>
    <s v="WOODLAND-ST. CLAIR 115 KV"/>
    <s v="R.10034.02.01.02"/>
    <s v="OMRC_E-WOODLAND-ST CLAIR 115KV PH2-TLINE"/>
    <x v="0"/>
    <n v="4022"/>
    <s v="Roque Bamba"/>
    <s v="OR"/>
    <s v="REL  SETC  //  OPER"/>
    <x v="0"/>
    <x v="0"/>
    <s v="2CORP90000"/>
    <x v="0"/>
    <s v="3CORP94500"/>
    <x v="74"/>
    <s v="1DRIV11000"/>
    <x v="0"/>
    <s v="2DRIV11200"/>
    <x v="36"/>
    <n v="0"/>
    <n v="0"/>
    <n v="0"/>
    <n v="0"/>
    <n v="0"/>
    <n v="0"/>
    <n v="0"/>
    <n v="0"/>
    <n v="0"/>
    <n v="0"/>
    <n v="0"/>
    <n v="0"/>
    <n v="0"/>
    <n v="0"/>
    <n v="0"/>
    <n v="0"/>
    <n v="0"/>
    <n v="0"/>
    <n v="0"/>
    <n v="0"/>
    <s v=" "/>
    <s v="N"/>
    <n v="0"/>
    <n v="0"/>
    <n v="0"/>
    <n v="0"/>
    <n v="0"/>
    <n v="0"/>
  </r>
  <r>
    <s v="R"/>
    <x v="0"/>
    <s v="R.10035"/>
    <s v="CAP-PIERCE ELECTRIC RELIABILITY"/>
    <s v="R.10035.01"/>
    <s v="WHITE RIVER-ELECTRON HEIGHTS 115KV"/>
    <s v="R.10035.01.01"/>
    <s v="WHITE RIVER-ELECTRON HEIGHTS 115KV"/>
    <s v="R.10035.01.01.01"/>
    <s v="E-ALDERTON-ELECTRON HGTS 115KV PH2 TLINE"/>
    <x v="0"/>
    <n v="4022"/>
    <s v="Roque Bamba"/>
    <s v="CA"/>
    <s v="REL  SETC  //  EXEC"/>
    <x v="2"/>
    <x v="1"/>
    <s v="2CORP20000"/>
    <x v="11"/>
    <s v="3CORP23500"/>
    <x v="103"/>
    <s v="1DRIV11000"/>
    <x v="0"/>
    <s v="2DRIV11500"/>
    <x v="34"/>
    <n v="0"/>
    <n v="0"/>
    <n v="323002.81"/>
    <n v="333793.12"/>
    <n v="-333793.12"/>
    <n v="0"/>
    <n v="3500000"/>
    <n v="-3500000"/>
    <n v="0"/>
    <n v="0"/>
    <n v="0"/>
    <n v="0"/>
    <n v="0"/>
    <n v="0"/>
    <n v="0"/>
    <n v="0"/>
    <n v="0"/>
    <n v="0"/>
    <n v="-3833793.12"/>
    <s v="Bamba"/>
    <s v="Must construct in 2018 or risk losing SSDP - Shoreline Permit "/>
    <s v="N"/>
    <n v="0"/>
    <n v="0"/>
    <n v="0"/>
    <n v="0"/>
    <n v="0"/>
    <n v="0"/>
  </r>
  <r>
    <s v="R"/>
    <x v="0"/>
    <s v="R.10035"/>
    <s v="CAP-PIERCE ELECTRIC RELIABILITY"/>
    <s v="R.10035.01"/>
    <s v="WHITE RIVER-ELECTRON HEIGHTS 115KV"/>
    <s v="R.10035.01.01"/>
    <s v="WHITE RIVER-ELECTRON HEIGHTS 115KV"/>
    <s v="R.10035.01.01.02"/>
    <s v="OMRC_E-ALDRTN-ELCTRN HGTS 115KV PH2TLINE"/>
    <x v="0"/>
    <n v="4022"/>
    <s v="Roque Bamba"/>
    <s v="OR"/>
    <s v="REL  SETC  //  OPER"/>
    <x v="2"/>
    <x v="1"/>
    <s v="2CORP20000"/>
    <x v="11"/>
    <s v="3CORP23500"/>
    <x v="103"/>
    <s v="1DRIV11000"/>
    <x v="0"/>
    <s v="2DRIV11500"/>
    <x v="34"/>
    <n v="0"/>
    <n v="8112"/>
    <n v="0"/>
    <n v="0"/>
    <n v="8112"/>
    <n v="0"/>
    <n v="0"/>
    <n v="0"/>
    <n v="0"/>
    <n v="0"/>
    <n v="0"/>
    <n v="0"/>
    <n v="0"/>
    <n v="0"/>
    <n v="0"/>
    <n v="0"/>
    <n v="0"/>
    <n v="0"/>
    <n v="8112"/>
    <n v="0"/>
    <s v=" "/>
    <s v="N"/>
    <n v="0"/>
    <n v="0"/>
    <n v="0"/>
    <n v="0"/>
    <n v="0"/>
    <n v="0"/>
  </r>
  <r>
    <s v="R"/>
    <x v="0"/>
    <s v="R.10036"/>
    <s v="CAP-REAL ESTATE"/>
    <s v="R.10036.01"/>
    <s v="REAL ESTATE LAND"/>
    <s v="R.10036.01.01"/>
    <s v="REAL ESTATE LAND PURCHASE/SALE"/>
    <s v="R.10036.01.01.01"/>
    <s v="C-DISTRIBUTION PLANT-LAND"/>
    <x v="0"/>
    <n v="1255"/>
    <s v="Gary B Bolton"/>
    <s v="CA"/>
    <s v="REL  SETC  //  OPER"/>
    <x v="0"/>
    <x v="0"/>
    <s v="2CORP90000"/>
    <x v="0"/>
    <s v="3CORP93000"/>
    <x v="0"/>
    <s v="1DRIV11000"/>
    <x v="0"/>
    <s v="2DRIV11400"/>
    <x v="8"/>
    <n v="0"/>
    <n v="0"/>
    <n v="3258.35"/>
    <n v="13158.33"/>
    <n v="-13158.33"/>
    <n v="0"/>
    <n v="0"/>
    <n v="0"/>
    <n v="0"/>
    <n v="0"/>
    <n v="0"/>
    <n v="0"/>
    <n v="0"/>
    <n v="0"/>
    <n v="0"/>
    <n v="0"/>
    <n v="0"/>
    <n v="0"/>
    <n v="-13158.33"/>
    <s v="Bolton"/>
    <s v=" "/>
    <s v="N"/>
    <n v="0"/>
    <n v="0"/>
    <n v="0"/>
    <n v="0"/>
    <n v="0"/>
    <n v="0"/>
  </r>
  <r>
    <s v="R"/>
    <x v="0"/>
    <s v="R.10036"/>
    <s v="CAP-REAL ESTATE"/>
    <s v="R.10036.01"/>
    <s v="REAL ESTATE LAND"/>
    <s v="R.10036.01.01"/>
    <s v="REAL ESTATE LAND PURCHASE/SALE"/>
    <s v="R.10036.01.01.02"/>
    <s v="C-General Plant-Land"/>
    <x v="0"/>
    <n v="1255"/>
    <s v="Gary B Bolton"/>
    <s v="CA"/>
    <s v="REL  SETC  //  OPER"/>
    <x v="0"/>
    <x v="0"/>
    <s v="2CORP90000"/>
    <x v="0"/>
    <s v="3CORP93000"/>
    <x v="0"/>
    <s v="1DRIV11000"/>
    <x v="0"/>
    <s v="2DRIV11400"/>
    <x v="8"/>
    <n v="0"/>
    <n v="0"/>
    <n v="5719.73"/>
    <n v="39449.129999999997"/>
    <n v="-39449.129999999997"/>
    <n v="0"/>
    <n v="0"/>
    <n v="0"/>
    <n v="0"/>
    <n v="0"/>
    <n v="0"/>
    <n v="0"/>
    <n v="0"/>
    <n v="0"/>
    <n v="0"/>
    <n v="0"/>
    <n v="0"/>
    <n v="0"/>
    <n v="-39449.129999999997"/>
    <s v="Bolton"/>
    <s v=" "/>
    <s v="N"/>
    <n v="0"/>
    <n v="0"/>
    <n v="0"/>
    <n v="0"/>
    <n v="0"/>
    <n v="0"/>
  </r>
  <r>
    <s v="R"/>
    <x v="0"/>
    <s v="R.10036"/>
    <s v="CAP-REAL ESTATE"/>
    <s v="R.10036.01"/>
    <s v="REAL ESTATE LAND"/>
    <s v="R.10036.01.01"/>
    <s v="REAL ESTATE LAND PURCHASE/SALE"/>
    <s v="R.10036.01.01.03"/>
    <s v="C-Production-Land"/>
    <x v="0"/>
    <n v="1255"/>
    <s v="Gary B Bolton"/>
    <s v="CA"/>
    <s v="REL  SETC  //  INIT"/>
    <x v="0"/>
    <x v="0"/>
    <s v="2CORP90000"/>
    <x v="0"/>
    <s v="3CORP93000"/>
    <x v="0"/>
    <s v="1DRIV11000"/>
    <x v="0"/>
    <s v="2DRIV11400"/>
    <x v="8"/>
    <n v="0"/>
    <n v="0"/>
    <n v="0"/>
    <n v="0"/>
    <n v="0"/>
    <n v="0"/>
    <n v="0"/>
    <n v="0"/>
    <n v="0"/>
    <n v="0"/>
    <n v="0"/>
    <n v="0"/>
    <n v="0"/>
    <n v="0"/>
    <n v="0"/>
    <n v="0"/>
    <n v="0"/>
    <n v="0"/>
    <n v="0"/>
    <s v="Bolton"/>
    <s v=" "/>
    <s v="N"/>
    <n v="0"/>
    <n v="0"/>
    <n v="0"/>
    <n v="0"/>
    <n v="0"/>
    <n v="0"/>
  </r>
  <r>
    <s v="R"/>
    <x v="0"/>
    <s v="R.10036"/>
    <s v="CAP-REAL ESTATE"/>
    <s v="R.10036.01"/>
    <s v="REAL ESTATE LAND"/>
    <s v="R.10036.01.01"/>
    <s v="REAL ESTATE LAND PURCHASE/SALE"/>
    <s v="R.10036.01.01.04"/>
    <s v="C-Transmission-Land"/>
    <x v="0"/>
    <n v="1255"/>
    <s v="Gary B Bolton"/>
    <s v="CA"/>
    <s v="REL  SETC  //  INIT"/>
    <x v="0"/>
    <x v="0"/>
    <s v="2CORP90000"/>
    <x v="0"/>
    <s v="3CORP93000"/>
    <x v="0"/>
    <s v="1DRIV11000"/>
    <x v="0"/>
    <s v="2DRIV11400"/>
    <x v="8"/>
    <n v="0"/>
    <n v="0"/>
    <n v="445.68"/>
    <n v="-321.45999999999998"/>
    <n v="321.45999999999998"/>
    <n v="0"/>
    <n v="0"/>
    <n v="0"/>
    <n v="0"/>
    <n v="0"/>
    <n v="0"/>
    <n v="0"/>
    <n v="0"/>
    <n v="0"/>
    <n v="0"/>
    <n v="0"/>
    <n v="0"/>
    <n v="0"/>
    <n v="321.45999999999998"/>
    <s v="Bolton"/>
    <s v=" "/>
    <s v="N"/>
    <n v="0"/>
    <n v="0"/>
    <n v="0"/>
    <n v="0"/>
    <n v="0"/>
    <n v="0"/>
  </r>
  <r>
    <s v="R"/>
    <x v="0"/>
    <s v="R.10037"/>
    <s v="CAP-SALVAGE PROGRAM"/>
    <s v="R.10037.01"/>
    <s v="SALVAGE PROGRAM"/>
    <s v="R.10037.01.01"/>
    <s v="SALVAGE PROGRAM"/>
    <s v="R.10037.01.01.01"/>
    <s v="E-REMOVAL COST-METERS"/>
    <x v="0"/>
    <n v="4059"/>
    <s v="Turushia L Thomas"/>
    <s v="CA"/>
    <s v="REL  SETC  //  OPER"/>
    <x v="2"/>
    <x v="1"/>
    <s v="2CORP20000"/>
    <x v="11"/>
    <s v="3CORP22000"/>
    <x v="77"/>
    <s v="1DRIV11000"/>
    <x v="0"/>
    <s v="2DRIV11300"/>
    <x v="0"/>
    <n v="121218.285"/>
    <n v="121218"/>
    <n v="499640"/>
    <n v="532693.70717499999"/>
    <n v="-411475.70717499999"/>
    <n v="123749.9235185841"/>
    <n v="123749.9235185841"/>
    <n v="0"/>
    <n v="127474.43577982302"/>
    <n v="127474.43577982302"/>
    <n v="0"/>
    <n v="131319.09359787614"/>
    <n v="131319.09359787614"/>
    <n v="0"/>
    <n v="135283.89697274339"/>
    <n v="135283.89697274339"/>
    <n v="0"/>
    <n v="139342.41388192569"/>
    <n v="-411475.70717499999"/>
    <s v="?"/>
    <s v=" "/>
    <s v="N"/>
    <n v="0"/>
    <n v="0"/>
    <n v="0"/>
    <n v="0"/>
    <n v="0"/>
    <n v="0"/>
  </r>
  <r>
    <s v="R"/>
    <x v="0"/>
    <s v="R.10037"/>
    <s v="CAP-SALVAGE PROGRAM"/>
    <s v="R.10037.01"/>
    <s v="SALVAGE PROGRAM"/>
    <s v="R.10037.01.01"/>
    <s v="SALVAGE PROGRAM"/>
    <s v="R.10037.01.01.02"/>
    <s v="E-REMOVAL COST-TRANSFORMERS"/>
    <x v="0"/>
    <n v="4580"/>
    <s v="David J Landers"/>
    <s v="CA"/>
    <s v="REL  SETC  //  OPER"/>
    <x v="2"/>
    <x v="1"/>
    <s v="2CORP20000"/>
    <x v="11"/>
    <s v="3CORP22000"/>
    <x v="77"/>
    <s v="1DRIV11000"/>
    <x v="0"/>
    <s v="2DRIV11500"/>
    <x v="34"/>
    <n v="0"/>
    <n v="0"/>
    <n v="-37662.32"/>
    <n v="-89324.82"/>
    <n v="89324.82"/>
    <n v="0"/>
    <n v="0"/>
    <n v="0"/>
    <n v="0"/>
    <n v="0"/>
    <n v="0"/>
    <n v="0"/>
    <n v="0"/>
    <n v="0"/>
    <n v="0"/>
    <n v="0"/>
    <n v="0"/>
    <n v="0"/>
    <n v="89324.82"/>
    <n v="0"/>
    <s v=" "/>
    <s v="N"/>
    <n v="0"/>
    <n v="0"/>
    <n v="0"/>
    <n v="0"/>
    <n v="0"/>
    <n v="0"/>
  </r>
  <r>
    <s v="R"/>
    <x v="0"/>
    <s v="R.10037"/>
    <s v="CAP-SALVAGE PROGRAM"/>
    <s v="R.10037.01"/>
    <s v="SALVAGE PROGRAM"/>
    <s v="R.10037.01.01"/>
    <s v="SALVAGE PROGRAM"/>
    <s v="R.10037.01.01.03"/>
    <s v="E-SALV T&amp;D LIKE KIND LINE XFORMER EXCHG"/>
    <x v="0"/>
    <n v="4580"/>
    <s v="David J Landers"/>
    <s v="CA"/>
    <s v="REL  SETC  //  OPER"/>
    <x v="0"/>
    <x v="0"/>
    <s v="2CORP90000"/>
    <x v="0"/>
    <s v="3CORP94500"/>
    <x v="74"/>
    <s v="1DRIV16000"/>
    <x v="7"/>
    <s v="2DRIV16200"/>
    <x v="41"/>
    <n v="0"/>
    <n v="0"/>
    <n v="0"/>
    <n v="0"/>
    <n v="0"/>
    <n v="0"/>
    <n v="0"/>
    <n v="0"/>
    <n v="0"/>
    <n v="0"/>
    <n v="0"/>
    <n v="0"/>
    <n v="0"/>
    <n v="0"/>
    <n v="0"/>
    <n v="0"/>
    <n v="0"/>
    <n v="0"/>
    <n v="0"/>
    <s v="?"/>
    <s v=" "/>
    <s v="N"/>
    <n v="0"/>
    <n v="0"/>
    <n v="0"/>
    <n v="0"/>
    <n v="0"/>
    <n v="0"/>
  </r>
  <r>
    <s v="R"/>
    <x v="0"/>
    <s v="R.10037"/>
    <s v="CAP-SALVAGE PROGRAM"/>
    <s v="R.10037.01"/>
    <s v="SALVAGE PROGRAM"/>
    <s v="R.10037.01.01"/>
    <s v="SALVAGE PROGRAM"/>
    <s v="R.10037.01.01.04"/>
    <s v="E-SALV T&amp;D LIKE KIND OH/UG CONDUC EXCHG"/>
    <x v="0"/>
    <n v="4580"/>
    <s v="David J Landers"/>
    <s v="CA"/>
    <s v="REL  SETC  //  OPER"/>
    <x v="0"/>
    <x v="0"/>
    <s v="2CORP90000"/>
    <x v="0"/>
    <s v="3CORP94500"/>
    <x v="74"/>
    <s v="1DRIV16000"/>
    <x v="7"/>
    <s v="2DRIV16200"/>
    <x v="41"/>
    <n v="-626334"/>
    <n v="-623599"/>
    <n v="-563692.5"/>
    <n v="-313162.5"/>
    <n v="-310436.5"/>
    <n v="-643559"/>
    <n v="-643559"/>
    <n v="0"/>
    <n v="-661257"/>
    <n v="-661257"/>
    <n v="0"/>
    <n v="-679442"/>
    <n v="-679442"/>
    <n v="0"/>
    <n v="-698127"/>
    <n v="-698127"/>
    <n v="0"/>
    <n v="-719070.81"/>
    <n v="-310436.5"/>
    <s v="?"/>
    <s v=" "/>
    <s v="N"/>
    <n v="0"/>
    <n v="0"/>
    <n v="0"/>
    <n v="0"/>
    <n v="0"/>
    <n v="0"/>
  </r>
  <r>
    <s v="R"/>
    <x v="0"/>
    <s v="R.10037"/>
    <s v="CAP-SALVAGE PROGRAM"/>
    <s v="R.10037.01"/>
    <s v="SALVAGE PROGRAM"/>
    <s v="R.10037.01.01"/>
    <s v="SALVAGE PROGRAM"/>
    <s v="R.10037.01.01.05"/>
    <s v="E-SCRAP SALE PLT METERS -DIST"/>
    <x v="0"/>
    <n v="4580"/>
    <s v="David J Landers"/>
    <s v="CA"/>
    <s v="REL  SETC  //  OPER"/>
    <x v="2"/>
    <x v="1"/>
    <s v="2CORP20000"/>
    <x v="11"/>
    <s v="3CORP22000"/>
    <x v="77"/>
    <s v="1DRIV11000"/>
    <x v="0"/>
    <s v="2DRIV11400"/>
    <x v="8"/>
    <n v="1367.6025000000002"/>
    <n v="0"/>
    <n v="1368.2"/>
    <n v="1368.15"/>
    <n v="-1368.15"/>
    <n v="1396.1648176991155"/>
    <n v="1396.1648176991155"/>
    <n v="0"/>
    <n v="1438.1853122123898"/>
    <n v="1438.1853122123898"/>
    <n v="0"/>
    <n v="1481.561306548673"/>
    <n v="1481.561306548673"/>
    <n v="0"/>
    <n v="1526.2928007079649"/>
    <n v="1526.2928007079649"/>
    <n v="0"/>
    <n v="1572.081584729204"/>
    <n v="-1368.15"/>
    <s v="?"/>
    <s v=" "/>
    <s v="N"/>
    <n v="0"/>
    <n v="0"/>
    <n v="0"/>
    <n v="0"/>
    <n v="0"/>
    <n v="0"/>
  </r>
  <r>
    <s v="R"/>
    <x v="0"/>
    <s v="R.10037"/>
    <s v="CAP-SALVAGE PROGRAM"/>
    <s v="R.10037.01"/>
    <s v="SALVAGE PROGRAM"/>
    <s v="R.10037.01.01"/>
    <s v="SALVAGE PROGRAM"/>
    <s v="R.10037.01.01.06"/>
    <s v="G-REMOVAL COST-METERS"/>
    <x v="0"/>
    <n v="3037"/>
    <s v="Loretta Jo Baggenstos"/>
    <s v="CA"/>
    <s v="REL  SETC  //  OPER"/>
    <x v="2"/>
    <x v="1"/>
    <s v="2CORP20000"/>
    <x v="11"/>
    <s v="3CORP22500"/>
    <x v="101"/>
    <s v="1DRIV12000"/>
    <x v="17"/>
    <s v="2DRIV12100"/>
    <x v="44"/>
    <n v="254565.18000000002"/>
    <n v="254565"/>
    <n v="358335.88"/>
    <n v="286385.26572000002"/>
    <n v="-31820.265720000025"/>
    <n v="259881.76252035404"/>
    <n v="259881.76252035404"/>
    <n v="0"/>
    <n v="275065.29141750804"/>
    <n v="275065.29141750804"/>
    <n v="0"/>
    <n v="289279.31151602376"/>
    <n v="289279.31151602376"/>
    <n v="0"/>
    <n v="315424.62360269035"/>
    <n v="315424.62360269035"/>
    <n v="0"/>
    <n v="324887.36231077107"/>
    <n v="-31820.265720000025"/>
    <s v="?"/>
    <s v=" "/>
    <s v="N"/>
    <n v="0"/>
    <n v="0"/>
    <n v="0"/>
    <n v="0"/>
    <n v="0"/>
    <n v="0"/>
  </r>
  <r>
    <s v="R"/>
    <x v="0"/>
    <s v="R.10037"/>
    <s v="CAP-SALVAGE PROGRAM"/>
    <s v="R.10037.01"/>
    <s v="SALVAGE PROGRAM"/>
    <s v="R.10037.01.01"/>
    <s v="SALVAGE PROGRAM"/>
    <s v="R.10037.01.01.07"/>
    <s v="G-SCRAP SALE PLT METERS -DIST"/>
    <x v="0"/>
    <n v="4580"/>
    <s v="David J Landers"/>
    <s v="CA"/>
    <s v="REL  SETC  //  OPER"/>
    <x v="2"/>
    <x v="1"/>
    <s v="2CORP20000"/>
    <x v="11"/>
    <s v="3CORP22500"/>
    <x v="101"/>
    <s v="1DRIV12000"/>
    <x v="17"/>
    <s v="2DRIV12200"/>
    <x v="47"/>
    <n v="1367.734463123847"/>
    <n v="0"/>
    <n v="1368.2"/>
    <n v="1367.1"/>
    <n v="-1367.1"/>
    <n v="1396.2995368669649"/>
    <n v="1396.2995368669649"/>
    <n v="0"/>
    <n v="1438.3240860348053"/>
    <n v="1438.3240860348053"/>
    <n v="0"/>
    <n v="1481.7042658209637"/>
    <n v="1481.7042658209637"/>
    <n v="0"/>
    <n v="1526.440076225439"/>
    <n v="1526.440076225439"/>
    <n v="0"/>
    <n v="1572.2332785122023"/>
    <n v="-1367.1"/>
    <s v="?"/>
    <s v=" "/>
    <s v="N"/>
    <n v="0"/>
    <n v="0"/>
    <n v="0"/>
    <n v="0"/>
    <n v="0"/>
    <n v="0"/>
  </r>
  <r>
    <s v="R"/>
    <x v="0"/>
    <s v="R.10037"/>
    <s v="CAP-SALVAGE PROGRAM"/>
    <s v="R.10037.01"/>
    <s v="SALVAGE PROGRAM"/>
    <s v="R.10037.01.01"/>
    <s v="SALVAGE PROGRAM"/>
    <s v="R.10037.01.01.08"/>
    <s v="E-Scrap Sale-Elec Trans"/>
    <x v="0"/>
    <n v="4560"/>
    <s v="James A Pruchnic"/>
    <s v="CA"/>
    <s v="REL  SETC  //  INIT"/>
    <x v="0"/>
    <x v="0"/>
    <s v="2CORP90000"/>
    <x v="0"/>
    <s v="3CORP93000"/>
    <x v="0"/>
    <s v="1DRIV11000"/>
    <x v="0"/>
    <s v="2DRIV11400"/>
    <x v="8"/>
    <n v="0"/>
    <n v="0"/>
    <n v="0"/>
    <n v="0"/>
    <n v="0"/>
    <n v="0"/>
    <n v="0"/>
    <n v="0"/>
    <n v="0"/>
    <n v="0"/>
    <n v="0"/>
    <n v="0"/>
    <n v="0"/>
    <n v="0"/>
    <n v="0"/>
    <n v="0"/>
    <n v="0"/>
    <n v="0"/>
    <n v="0"/>
    <s v="Pruchnic"/>
    <s v=" "/>
    <s v="N"/>
    <n v="0"/>
    <n v="0"/>
    <n v="0"/>
    <n v="0"/>
    <n v="0"/>
    <n v="0"/>
  </r>
  <r>
    <s v="R"/>
    <x v="0"/>
    <s v="R.10037"/>
    <s v="CAP-SALVAGE PROGRAM"/>
    <s v="R.10037.01"/>
    <s v="SALVAGE PROGRAM"/>
    <s v="R.10037.01.01"/>
    <s v="SALVAGE PROGRAM"/>
    <s v="R.10037.01.01.09"/>
    <s v="E-Scrap Sale-Common Gen Plant"/>
    <x v="0"/>
    <n v="4560"/>
    <s v="James A Pruchnic"/>
    <s v="CA"/>
    <s v="REL  SETC  //  INIT"/>
    <x v="0"/>
    <x v="0"/>
    <s v="2CORP90000"/>
    <x v="0"/>
    <s v="3CORP93000"/>
    <x v="0"/>
    <s v="1DRIV11000"/>
    <x v="0"/>
    <s v="2DRIV11400"/>
    <x v="8"/>
    <n v="0"/>
    <n v="0"/>
    <n v="-92734.84"/>
    <n v="-254296.86"/>
    <n v="254296.86"/>
    <n v="0"/>
    <n v="0"/>
    <n v="0"/>
    <n v="0"/>
    <n v="0"/>
    <n v="0"/>
    <n v="0"/>
    <n v="0"/>
    <n v="0"/>
    <n v="0"/>
    <n v="0"/>
    <n v="0"/>
    <n v="0"/>
    <n v="254296.86"/>
    <s v="Pruchnic"/>
    <s v=" "/>
    <s v="N"/>
    <n v="0"/>
    <n v="0"/>
    <n v="0"/>
    <n v="0"/>
    <n v="0"/>
    <n v="0"/>
  </r>
  <r>
    <s v="R"/>
    <x v="0"/>
    <s v="R.10038"/>
    <s v="CAP-SAMMAMISH &amp; ISSAQUAH ELEC. CAPACITY"/>
    <s v="R.10038.01"/>
    <s v="GRAND RIDGE SUBSTATION"/>
    <s v="R.10038.01.01"/>
    <s v="GRAND RIDGE SUBSTATION"/>
    <s v="R.10038.01.01.01"/>
    <s v="E-GRAND RIDGE SUBSTATION-SUB"/>
    <x v="0"/>
    <n v="4022"/>
    <s v="Roque Bamba"/>
    <s v="CA"/>
    <s v="REL  SETC  //  EXEC"/>
    <x v="0"/>
    <x v="0"/>
    <s v="2CORP90000"/>
    <x v="0"/>
    <s v="3CORP96000"/>
    <x v="67"/>
    <s v="1DRIV11000"/>
    <x v="0"/>
    <s v="2DRIV11600"/>
    <x v="32"/>
    <n v="25000"/>
    <n v="25000"/>
    <n v="0"/>
    <n v="10876.32"/>
    <n v="14123.68"/>
    <n v="0"/>
    <n v="0"/>
    <n v="0"/>
    <n v="0"/>
    <n v="0"/>
    <n v="0"/>
    <n v="353635.82590308384"/>
    <n v="353635.82590308384"/>
    <n v="0"/>
    <n v="0"/>
    <n v="0"/>
    <n v="0"/>
    <n v="0"/>
    <n v="14123.68"/>
    <s v="Bamba"/>
    <s v=" "/>
    <s v="N"/>
    <n v="0"/>
    <n v="0"/>
    <n v="0"/>
    <n v="0"/>
    <n v="0"/>
    <n v="0"/>
  </r>
  <r>
    <s v="R"/>
    <x v="0"/>
    <s v="R.10039"/>
    <s v="CAP-SE KING &amp; PIERCE ELECTRIC CAPACITY"/>
    <s v="R.10039.01"/>
    <s v="CHRISTOPHER SUB 230KV"/>
    <s v="R.10039.01.01"/>
    <s v="CHRISTOPHER SUB 230KV"/>
    <s v="R.10039.01.01.01"/>
    <s v="E-CHRISTOPHER SUB 230KV DEVELOPMENT"/>
    <x v="0"/>
    <n v="4022"/>
    <s v="Roque Bamba"/>
    <s v="CA"/>
    <s v="REL  SETC  //  PLNG"/>
    <x v="0"/>
    <x v="0"/>
    <s v="2CORP90000"/>
    <x v="0"/>
    <s v="3CORP93000"/>
    <x v="0"/>
    <s v="1DRIV11000"/>
    <x v="0"/>
    <s v="2DRIV11100"/>
    <x v="43"/>
    <n v="0"/>
    <n v="0"/>
    <n v="0"/>
    <n v="0"/>
    <n v="0"/>
    <n v="0"/>
    <n v="0"/>
    <n v="0"/>
    <n v="0"/>
    <n v="0"/>
    <n v="0"/>
    <n v="0"/>
    <n v="0"/>
    <n v="0"/>
    <n v="58477.825610719105"/>
    <n v="58477.825610719105"/>
    <n v="0"/>
    <n v="0"/>
    <n v="0"/>
    <s v="Nedrud"/>
    <s v=" "/>
    <s v="N"/>
    <n v="0"/>
    <n v="0"/>
    <n v="0"/>
    <n v="0"/>
    <n v="0"/>
    <n v="0"/>
  </r>
  <r>
    <s v="R"/>
    <x v="0"/>
    <s v="R.10039"/>
    <s v="CAP-SE KING &amp; PIERCE ELECTRIC CAPACITY"/>
    <s v="R.10039.02"/>
    <s v="ELECTRON-ENUMCLAW 55KV"/>
    <s v="R.10039.02.01"/>
    <s v="ELECTRON-ENUMCLAW 55KV"/>
    <s v="R.10039.02.01.01"/>
    <s v="E-BUCKLEY SUBSTATION-FEEDER"/>
    <x v="0"/>
    <n v="4022"/>
    <s v="Roque Bamba"/>
    <s v="CA"/>
    <s v="REL  SETC  //  EXEC"/>
    <x v="2"/>
    <x v="1"/>
    <s v="2CORP20000"/>
    <x v="11"/>
    <s v="3CORP23500"/>
    <x v="103"/>
    <s v="1DRIV11000"/>
    <x v="0"/>
    <s v="2DRIV11600"/>
    <x v="32"/>
    <n v="0"/>
    <n v="0"/>
    <n v="18505.87"/>
    <n v="13584.380000000001"/>
    <n v="-13584.380000000001"/>
    <n v="0"/>
    <n v="0"/>
    <n v="0"/>
    <n v="0"/>
    <n v="0"/>
    <n v="0"/>
    <n v="0"/>
    <n v="0"/>
    <n v="0"/>
    <n v="0"/>
    <n v="0"/>
    <n v="0"/>
    <n v="0"/>
    <n v="-13584.380000000001"/>
    <s v="Bamba"/>
    <s v=" "/>
    <s v="N"/>
    <n v="0"/>
    <n v="0"/>
    <n v="0"/>
    <n v="0"/>
    <n v="0"/>
    <n v="0"/>
  </r>
  <r>
    <s v="R"/>
    <x v="0"/>
    <s v="R.10039"/>
    <s v="CAP-SE KING &amp; PIERCE ELECTRIC CAPACITY"/>
    <s v="R.10039.02"/>
    <s v="ELECTRON-ENUMCLAW 55KV"/>
    <s v="R.10039.02.01"/>
    <s v="ELECTRON-ENUMCLAW 55KV"/>
    <s v="R.10039.02.01.02"/>
    <s v="E-BUCKLEY SUBSTATION-SUB"/>
    <x v="0"/>
    <n v="4022"/>
    <s v="Roque Bamba"/>
    <s v="CA"/>
    <s v="REL  SETC  //  EXEC"/>
    <x v="0"/>
    <x v="0"/>
    <s v="2CORP90000"/>
    <x v="0"/>
    <s v="3CORP96000"/>
    <x v="67"/>
    <s v="1DRIV11000"/>
    <x v="0"/>
    <s v="2DRIV11600"/>
    <x v="32"/>
    <n v="0"/>
    <n v="0"/>
    <n v="154143.03"/>
    <n v="189020.69804400002"/>
    <n v="-189020.69804400002"/>
    <n v="0"/>
    <n v="0"/>
    <n v="0"/>
    <n v="0"/>
    <n v="0"/>
    <n v="0"/>
    <n v="0"/>
    <n v="0"/>
    <n v="0"/>
    <n v="0"/>
    <n v="0"/>
    <n v="0"/>
    <n v="0"/>
    <n v="-189020.69804400002"/>
    <s v="Bamba"/>
    <s v=" "/>
    <s v="N"/>
    <n v="0"/>
    <n v="0"/>
    <n v="0"/>
    <n v="0"/>
    <n v="0"/>
    <n v="0"/>
  </r>
  <r>
    <s v="R"/>
    <x v="0"/>
    <s v="R.10039"/>
    <s v="CAP-SE KING &amp; PIERCE ELECTRIC CAPACITY"/>
    <s v="R.10039.02"/>
    <s v="ELECTRON-ENUMCLAW 55KV"/>
    <s v="R.10039.02.01"/>
    <s v="ELECTRON-ENUMCLAW 55KV"/>
    <s v="R.10039.02.01.03"/>
    <s v="E-ELECTR-ENUM 55KV 115KV-SUB-ELECTR HGHT"/>
    <x v="0"/>
    <n v="4022"/>
    <s v="Roque Bamba"/>
    <s v="CA"/>
    <s v="REL  SETC  //  EXEC"/>
    <x v="2"/>
    <x v="1"/>
    <s v="2CORP20000"/>
    <x v="11"/>
    <s v="3CORP23500"/>
    <x v="103"/>
    <s v="1DRIV11000"/>
    <x v="0"/>
    <s v="2DRIV11200"/>
    <x v="36"/>
    <n v="0"/>
    <n v="1364101"/>
    <n v="267775.33"/>
    <n v="112966.22102800001"/>
    <n v="1251134.7789719999"/>
    <n v="0"/>
    <n v="0"/>
    <n v="0"/>
    <n v="0"/>
    <n v="0"/>
    <n v="0"/>
    <n v="0"/>
    <n v="0"/>
    <n v="0"/>
    <n v="0"/>
    <n v="0"/>
    <n v="0"/>
    <n v="0"/>
    <n v="1251134.7789719999"/>
    <s v="Bamba"/>
    <s v=" "/>
    <s v="N"/>
    <n v="0"/>
    <n v="0"/>
    <n v="0"/>
    <n v="0"/>
    <n v="0"/>
    <n v="0"/>
  </r>
  <r>
    <s v="R"/>
    <x v="0"/>
    <s v="R.10039"/>
    <s v="CAP-SE KING &amp; PIERCE ELECTRIC CAPACITY"/>
    <s v="R.10039.02"/>
    <s v="ELECTRON-ENUMCLAW 55KV"/>
    <s v="R.10039.02.01"/>
    <s v="ELECTRON-ENUMCLAW 55KV"/>
    <s v="R.10039.02.01.04"/>
    <s v="E-ELECTRON-ENUM 55KV TO 115KV- SUB-KRAIN"/>
    <x v="0"/>
    <n v="4022"/>
    <s v="Roque Bamba"/>
    <s v="CA"/>
    <s v="REL  SETC  //  EXEC"/>
    <x v="2"/>
    <x v="1"/>
    <s v="2CORP20000"/>
    <x v="11"/>
    <s v="3CORP23500"/>
    <x v="103"/>
    <s v="1DRIV11000"/>
    <x v="0"/>
    <s v="2DRIV11200"/>
    <x v="36"/>
    <n v="0"/>
    <n v="124295"/>
    <n v="7359.47"/>
    <n v="12921.57746"/>
    <n v="111373.42254"/>
    <n v="0"/>
    <n v="0"/>
    <n v="0"/>
    <n v="0"/>
    <n v="0"/>
    <n v="0"/>
    <n v="0"/>
    <n v="0"/>
    <n v="0"/>
    <n v="0"/>
    <n v="0"/>
    <n v="0"/>
    <n v="0"/>
    <n v="111373.42254"/>
    <s v="Bamba"/>
    <s v=" "/>
    <s v="N"/>
    <n v="0"/>
    <n v="0"/>
    <n v="0"/>
    <n v="0"/>
    <n v="0"/>
    <n v="0"/>
  </r>
  <r>
    <s v="R"/>
    <x v="0"/>
    <s v="R.10039"/>
    <s v="CAP-SE KING &amp; PIERCE ELECTRIC CAPACITY"/>
    <s v="R.10039.02"/>
    <s v="ELECTRON-ENUMCLAW 55KV"/>
    <s v="R.10039.02.01"/>
    <s v="ELECTRON-ENUMCLAW 55KV"/>
    <s v="R.10039.02.01.05"/>
    <s v="E-ELECTRON-ENUM 55KV TO 115KV-SUB-ENUM"/>
    <x v="0"/>
    <n v="4022"/>
    <s v="Roque Bamba"/>
    <s v="CA"/>
    <s v="REL  SETC  //  EXEC"/>
    <x v="2"/>
    <x v="1"/>
    <s v="2CORP20000"/>
    <x v="11"/>
    <s v="3CORP23500"/>
    <x v="103"/>
    <s v="1DRIV11000"/>
    <x v="0"/>
    <s v="2DRIV11200"/>
    <x v="36"/>
    <n v="0"/>
    <n v="0"/>
    <n v="0"/>
    <n v="0"/>
    <n v="0"/>
    <n v="0"/>
    <n v="0"/>
    <n v="0"/>
    <n v="0"/>
    <n v="0"/>
    <n v="0"/>
    <n v="0"/>
    <n v="0"/>
    <n v="0"/>
    <n v="0"/>
    <n v="0"/>
    <n v="0"/>
    <n v="0"/>
    <n v="0"/>
    <s v="Bamba"/>
    <s v=" "/>
    <s v="N"/>
    <n v="0"/>
    <n v="0"/>
    <n v="0"/>
    <n v="0"/>
    <n v="0"/>
    <n v="0"/>
  </r>
  <r>
    <s v="R"/>
    <x v="0"/>
    <s v="R.10039"/>
    <s v="CAP-SE KING &amp; PIERCE ELECTRIC CAPACITY"/>
    <s v="R.10039.02"/>
    <s v="ELECTRON-ENUMCLAW 55KV"/>
    <s v="R.10039.02.01"/>
    <s v="ELECTRON-ENUMCLAW 55KV"/>
    <s v="R.10039.02.01.06"/>
    <s v="E-ELECTRON-ENUMCLAW 55KV TO 115KV-FIBER"/>
    <x v="0"/>
    <n v="4022"/>
    <s v="Roque Bamba"/>
    <s v="CA"/>
    <s v="REL  SETC  //  EXEC"/>
    <x v="2"/>
    <x v="1"/>
    <s v="2CORP20000"/>
    <x v="11"/>
    <s v="3CORP23500"/>
    <x v="103"/>
    <s v="1DRIV11000"/>
    <x v="0"/>
    <s v="2DRIV11200"/>
    <x v="36"/>
    <n v="0"/>
    <n v="0"/>
    <n v="0"/>
    <n v="0"/>
    <n v="0"/>
    <n v="0"/>
    <n v="0"/>
    <n v="0"/>
    <n v="0"/>
    <n v="0"/>
    <n v="0"/>
    <n v="0"/>
    <n v="0"/>
    <n v="0"/>
    <n v="0"/>
    <n v="0"/>
    <n v="0"/>
    <n v="0"/>
    <n v="0"/>
    <s v="Bamba"/>
    <s v=" "/>
    <s v="N"/>
    <n v="0"/>
    <n v="0"/>
    <n v="0"/>
    <n v="0"/>
    <n v="0"/>
    <n v="0"/>
  </r>
  <r>
    <s v="R"/>
    <x v="0"/>
    <s v="R.10039"/>
    <s v="CAP-SE KING &amp; PIERCE ELECTRIC CAPACITY"/>
    <s v="R.10039.02"/>
    <s v="ELECTRON-ENUMCLAW 55KV"/>
    <s v="R.10039.02.01"/>
    <s v="ELECTRON-ENUMCLAW 55KV"/>
    <s v="R.10039.02.01.07"/>
    <s v="E-ELECTRON-ENUMCLAW 55KV TO 115KV-TLINE"/>
    <x v="0"/>
    <n v="4022"/>
    <s v="Roque Bamba"/>
    <s v="CA"/>
    <s v="REL  SETC  //  EXEC"/>
    <x v="2"/>
    <x v="1"/>
    <s v="2CORP20000"/>
    <x v="11"/>
    <s v="3CORP23500"/>
    <x v="103"/>
    <s v="1DRIV11000"/>
    <x v="0"/>
    <s v="2DRIV11200"/>
    <x v="36"/>
    <n v="1848576"/>
    <n v="360180"/>
    <n v="16402.86"/>
    <n v="17348.19844"/>
    <n v="342831.80155999999"/>
    <n v="6469326"/>
    <n v="8100000"/>
    <n v="-1630674"/>
    <n v="6773709"/>
    <n v="6500000"/>
    <n v="273709"/>
    <n v="0"/>
    <n v="0"/>
    <n v="0"/>
    <n v="0"/>
    <n v="0"/>
    <n v="0"/>
    <n v="0"/>
    <n v="-1014133.1984399999"/>
    <s v="Bamba"/>
    <s v="Revised to reflect engineering progress, 2017 budget to be reduced prior to the 5&amp;7 CAK 2017  work pushed to 2018 and total lifetime adjusted to stay the same"/>
    <s v="N"/>
    <n v="0"/>
    <n v="0"/>
    <n v="0"/>
    <n v="0"/>
    <n v="0"/>
    <n v="0"/>
  </r>
  <r>
    <s v="R"/>
    <x v="0"/>
    <s v="R.10039"/>
    <s v="CAP-SE KING &amp; PIERCE ELECTRIC CAPACITY"/>
    <s v="R.10039.02"/>
    <s v="ELECTRON-ENUMCLAW 55KV"/>
    <s v="R.10039.02.01"/>
    <s v="ELECTRON-ENUMCLAW 55KV"/>
    <s v="R.10039.02.01.08"/>
    <s v="OMRC_E-ELECTRON-ENUMCLAW 55TO115KV-TLINE"/>
    <x v="0"/>
    <n v="4022"/>
    <s v="Roque Bamba"/>
    <s v="OR"/>
    <s v="REL  SETC  //  EXEC"/>
    <x v="2"/>
    <x v="1"/>
    <s v="2CORP20000"/>
    <x v="11"/>
    <s v="3CORP23500"/>
    <x v="103"/>
    <s v="1DRIV11000"/>
    <x v="0"/>
    <s v="2DRIV11200"/>
    <x v="36"/>
    <n v="0"/>
    <n v="0"/>
    <n v="0"/>
    <n v="0"/>
    <n v="0"/>
    <n v="0"/>
    <n v="0"/>
    <n v="0"/>
    <n v="0"/>
    <n v="0"/>
    <n v="0"/>
    <n v="0"/>
    <n v="0"/>
    <n v="0"/>
    <n v="0"/>
    <n v="0"/>
    <n v="0"/>
    <n v="0"/>
    <n v="0"/>
    <n v="0"/>
    <s v=" "/>
    <s v="N"/>
    <n v="0"/>
    <n v="0"/>
    <n v="0"/>
    <n v="0"/>
    <n v="0"/>
    <n v="0"/>
  </r>
  <r>
    <s v="R"/>
    <x v="0"/>
    <s v="R.10039"/>
    <s v="CAP-SE KING &amp; PIERCE ELECTRIC CAPACITY"/>
    <s v="R.10039.02"/>
    <s v="ELECTRON-ENUMCLAW 55KV"/>
    <s v="R.10039.02.01"/>
    <s v="ELECTRON-ENUMCLAW 55KV"/>
    <s v="R.10039.02.01.09"/>
    <s v="OMRC_E-Elec-Enu 55kV 115kV-Sub-Elec Hght"/>
    <x v="0"/>
    <n v="4022"/>
    <s v="Roque Bamba"/>
    <s v="OR"/>
    <s v="REL  SETC  //  INIT"/>
    <x v="2"/>
    <x v="1"/>
    <s v="2CORP20000"/>
    <x v="11"/>
    <s v="3CORP23500"/>
    <x v="103"/>
    <s v="1DRIV11000"/>
    <x v="0"/>
    <s v="2DRIV11200"/>
    <x v="36"/>
    <n v="0"/>
    <n v="0"/>
    <n v="0"/>
    <n v="0"/>
    <n v="0"/>
    <n v="0"/>
    <n v="0"/>
    <n v="0"/>
    <n v="0"/>
    <n v="0"/>
    <n v="0"/>
    <n v="0"/>
    <n v="0"/>
    <n v="0"/>
    <n v="0"/>
    <n v="0"/>
    <n v="0"/>
    <n v="0"/>
    <n v="0"/>
    <n v="0"/>
    <s v=" "/>
    <s v="N"/>
    <n v="0"/>
    <n v="0"/>
    <n v="0"/>
    <n v="0"/>
    <n v="0"/>
    <n v="0"/>
  </r>
  <r>
    <s v="R"/>
    <x v="0"/>
    <s v="R.10039"/>
    <s v="CAP-SE KING &amp; PIERCE ELECTRIC CAPACITY"/>
    <s v="R.10039.03"/>
    <s v="WHITE RIVER-KRAIN SUBSTATION"/>
    <s v="R.10039.03.01"/>
    <s v="WHITE RIVER-KRAIN SUBSTATION"/>
    <s v="R.10039.03.01.01"/>
    <s v="E-WHITE RIVER-KRAIN SUBSTATION"/>
    <x v="0"/>
    <n v="4022"/>
    <s v="Roque Bamba"/>
    <s v="CA"/>
    <s v="REL  SETC  //  PLNG"/>
    <x v="0"/>
    <x v="0"/>
    <s v="2CORP90000"/>
    <x v="0"/>
    <s v="3CORP96000"/>
    <x v="67"/>
    <s v="1DRIV11000"/>
    <x v="0"/>
    <s v="2DRIV11600"/>
    <x v="32"/>
    <n v="0"/>
    <n v="0"/>
    <n v="0"/>
    <n v="0"/>
    <n v="0"/>
    <n v="0"/>
    <n v="0"/>
    <n v="0"/>
    <n v="0"/>
    <n v="0"/>
    <n v="0"/>
    <n v="0"/>
    <n v="0"/>
    <n v="0"/>
    <n v="0"/>
    <n v="0"/>
    <n v="0"/>
    <n v="0"/>
    <n v="0"/>
    <s v="Bamba"/>
    <s v=" "/>
    <s v="N"/>
    <n v="0"/>
    <n v="0"/>
    <n v="0"/>
    <n v="0"/>
    <n v="0"/>
    <n v="0"/>
  </r>
  <r>
    <s v="R"/>
    <x v="0"/>
    <s v="R.10039"/>
    <s v="CAP-SE KING &amp; PIERCE ELECTRIC CAPACITY"/>
    <s v="R.10039.04"/>
    <s v="WHITE RIVER-KRAIN TRANSMISSION"/>
    <s v="R.10039.04.01"/>
    <s v="WHITE RIVER-KRAIN TRANSMISSION"/>
    <s v="R.10039.04.01.01"/>
    <s v="E-WHITE RIVER-KRAIN TRANSMISSION"/>
    <x v="0"/>
    <n v="4022"/>
    <s v="Roque Bamba"/>
    <s v="CA"/>
    <s v="REL  SETC  //  PLNG"/>
    <x v="0"/>
    <x v="0"/>
    <s v="2CORP90000"/>
    <x v="0"/>
    <s v="3CORP96000"/>
    <x v="67"/>
    <s v="1DRIV11000"/>
    <x v="0"/>
    <s v="2DRIV11600"/>
    <x v="32"/>
    <n v="0"/>
    <n v="0"/>
    <n v="0"/>
    <n v="0"/>
    <n v="0"/>
    <n v="0"/>
    <n v="0"/>
    <n v="0"/>
    <n v="0"/>
    <n v="0"/>
    <n v="0"/>
    <n v="0"/>
    <n v="40000"/>
    <n v="-40000"/>
    <n v="0"/>
    <n v="0"/>
    <n v="0"/>
    <n v="0"/>
    <n v="-40000"/>
    <s v="Bamba"/>
    <s v="Planning - Project Initiation "/>
    <s v="N"/>
    <n v="0"/>
    <n v="0"/>
    <n v="0"/>
    <n v="0"/>
    <n v="0"/>
    <n v="0"/>
  </r>
  <r>
    <s v="R"/>
    <x v="0"/>
    <s v="R.10040"/>
    <s v="CAP-SEABECK SUBSTATION"/>
    <s v="R.10040.01"/>
    <s v="SEABECK SUBSTATION"/>
    <s v="R.10040.01.01"/>
    <s v="SEABECK SUBSTATION"/>
    <s v="R.10040.01.01.01"/>
    <s v="E-SEABECK SUBSTATION"/>
    <x v="0"/>
    <n v="4022"/>
    <s v="Roque Bamba"/>
    <s v="CA"/>
    <s v="REL  SETC  //  PLNG"/>
    <x v="2"/>
    <x v="1"/>
    <s v="2CORP20000"/>
    <x v="11"/>
    <s v="3CORP29900"/>
    <x v="78"/>
    <s v="1DRIV11000"/>
    <x v="0"/>
    <s v="2DRIV11500"/>
    <x v="34"/>
    <n v="0"/>
    <n v="0"/>
    <n v="332821.28000000003"/>
    <n v="302250.5529979"/>
    <n v="-302250.5529979"/>
    <n v="0"/>
    <n v="0"/>
    <n v="0"/>
    <n v="0"/>
    <n v="0"/>
    <n v="0"/>
    <n v="0"/>
    <n v="0"/>
    <n v="0"/>
    <n v="0"/>
    <n v="0"/>
    <n v="0"/>
    <n v="0"/>
    <n v="-302250.5529979"/>
    <s v="Bamba"/>
    <s v=" "/>
    <s v="N"/>
    <n v="0"/>
    <n v="0"/>
    <n v="0"/>
    <n v="0"/>
    <n v="0"/>
    <n v="0"/>
  </r>
  <r>
    <s v="R"/>
    <x v="0"/>
    <s v="R.10040"/>
    <s v="CAP-SEABECK SUBSTATION"/>
    <s v="R.10040.01"/>
    <s v="SEABECK SUBSTATION"/>
    <s v="R.10040.01.01"/>
    <s v="SEABECK SUBSTATION"/>
    <s v="R.10040.01.01.02"/>
    <s v="OMRC_E-SEABECK SUBSTATION"/>
    <x v="0"/>
    <n v="4022"/>
    <s v="Roque Bamba"/>
    <s v="OR"/>
    <s v="REL  SETC  //  PLNG"/>
    <x v="2"/>
    <x v="1"/>
    <s v="2CORP20000"/>
    <x v="11"/>
    <s v="3CORP29900"/>
    <x v="78"/>
    <s v="1DRIV11000"/>
    <x v="0"/>
    <s v="2DRIV11500"/>
    <x v="34"/>
    <n v="0"/>
    <n v="38226"/>
    <n v="0"/>
    <n v="0"/>
    <n v="38226"/>
    <n v="0"/>
    <n v="0"/>
    <n v="0"/>
    <n v="0"/>
    <n v="0"/>
    <n v="0"/>
    <n v="0"/>
    <n v="0"/>
    <n v="0"/>
    <n v="0"/>
    <n v="0"/>
    <n v="0"/>
    <n v="0"/>
    <n v="38226"/>
    <n v="0"/>
    <s v=" "/>
    <s v="N"/>
    <n v="0"/>
    <n v="0"/>
    <n v="0"/>
    <n v="0"/>
    <n v="0"/>
    <n v="0"/>
  </r>
  <r>
    <s v="R"/>
    <x v="0"/>
    <s v="R.10041"/>
    <s v="CAP-SEHOME SUBS CAPACITY"/>
    <s v="R.10041.01"/>
    <s v="SEHOME SUBSTATION"/>
    <s v="R.10041.01.01"/>
    <s v="SEHOME SUBSTATION"/>
    <s v="R.10041.01.01.01"/>
    <s v="E-SEHOME SUBSTATION-SUB"/>
    <x v="0"/>
    <n v="4022"/>
    <s v="Roque Bamba"/>
    <s v="CA"/>
    <s v="REL  SETC  //  EXEC"/>
    <x v="0"/>
    <x v="0"/>
    <s v="2CORP90000"/>
    <x v="0"/>
    <s v="3CORP96000"/>
    <x v="67"/>
    <s v="1DRIV11000"/>
    <x v="0"/>
    <s v="2DRIV11600"/>
    <x v="32"/>
    <n v="0"/>
    <n v="0"/>
    <n v="1449.21"/>
    <n v="1468.9099999999999"/>
    <n v="-1468.9099999999999"/>
    <n v="0"/>
    <n v="0"/>
    <n v="0"/>
    <n v="0"/>
    <n v="0"/>
    <n v="0"/>
    <n v="0"/>
    <n v="0"/>
    <n v="0"/>
    <n v="0"/>
    <n v="0"/>
    <n v="0"/>
    <n v="0"/>
    <n v="-1468.9099999999999"/>
    <s v="Bamba"/>
    <s v=" "/>
    <s v="N"/>
    <n v="0"/>
    <n v="0"/>
    <n v="0"/>
    <n v="0"/>
    <n v="0"/>
    <n v="0"/>
  </r>
  <r>
    <s v="R"/>
    <x v="0"/>
    <s v="R.10042"/>
    <s v="CAP-SILVERDALE TLINE CAPACITY"/>
    <s v="R.10042.01"/>
    <s v="SILVERDALE 115KV TAP TO VJN"/>
    <s v="R.10042.01.01"/>
    <s v="SILVERDALE 115KV TAP TO VJN"/>
    <s v="R.10042.01.01.01"/>
    <s v="E-SILVERDALE 115KV TAP TO VJN-TLINE"/>
    <x v="0"/>
    <n v="4022"/>
    <s v="Roque Bamba"/>
    <s v="CA"/>
    <s v="REL  SETC  //  EXEC"/>
    <x v="0"/>
    <x v="0"/>
    <s v="2CORP90000"/>
    <x v="0"/>
    <s v="3CORP96000"/>
    <x v="67"/>
    <s v="1DRIV11000"/>
    <x v="0"/>
    <s v="2DRIV11600"/>
    <x v="32"/>
    <n v="0"/>
    <n v="0"/>
    <n v="0"/>
    <n v="0"/>
    <n v="0"/>
    <n v="0"/>
    <n v="0"/>
    <n v="0"/>
    <n v="220000"/>
    <n v="0"/>
    <n v="220000"/>
    <n v="3253005.4544869349"/>
    <n v="0"/>
    <n v="3253005.4544869349"/>
    <n v="0"/>
    <n v="0"/>
    <n v="0"/>
    <n v="0"/>
    <n v="3473005.4544869349"/>
    <s v="Nedrud"/>
    <s v="Part of West Kitsap Projects JVN Removed dollars until West Kitsap Project initiation is complete"/>
    <s v="N"/>
    <n v="0"/>
    <n v="0"/>
    <n v="0"/>
    <n v="0"/>
    <n v="0"/>
    <n v="0"/>
  </r>
  <r>
    <s v="R"/>
    <x v="0"/>
    <s v="R.10043"/>
    <s v="CAP-SKAGIT WHATCOM ELECTRIC CAPACITY"/>
    <s v="R.10043.01"/>
    <s v="BAKER 115KV"/>
    <s v="R.10043.01.01"/>
    <s v="BAKER 115KV"/>
    <s v="R.10043.01.01.01"/>
    <s v="E-BAKER #1 115KV RECONDUCTOR-TLINE"/>
    <x v="0"/>
    <n v="4022"/>
    <s v="Roque Bamba"/>
    <s v="CA"/>
    <s v="REL  SETC  //  EXEC"/>
    <x v="0"/>
    <x v="0"/>
    <s v="2CORP90000"/>
    <x v="0"/>
    <s v="3CORP96000"/>
    <x v="67"/>
    <s v="1DRIV11000"/>
    <x v="0"/>
    <s v="2DRIV11200"/>
    <x v="36"/>
    <n v="0"/>
    <n v="0"/>
    <n v="0"/>
    <n v="0"/>
    <n v="0"/>
    <n v="0"/>
    <n v="0"/>
    <n v="0"/>
    <n v="0"/>
    <n v="0"/>
    <n v="0"/>
    <n v="0"/>
    <n v="0"/>
    <n v="0"/>
    <n v="0"/>
    <n v="0"/>
    <n v="0"/>
    <n v="0"/>
    <n v="0"/>
    <s v="Bamba"/>
    <s v=" "/>
    <s v="N"/>
    <n v="0"/>
    <n v="0"/>
    <n v="0"/>
    <n v="0"/>
    <n v="0"/>
    <n v="0"/>
  </r>
  <r>
    <s v="R"/>
    <x v="0"/>
    <s v="R.10043"/>
    <s v="CAP-SKAGIT WHATCOM ELECTRIC CAPACITY"/>
    <s v="R.10043.02"/>
    <s v="SKAGIT SWITCHING STATION"/>
    <s v="R.10043.02.01"/>
    <s v="SKAGIT SWITCHING STATION"/>
    <s v="R.10043.02.01.01"/>
    <s v="E-Skagit Swtchng Station-Prprty Purchase"/>
    <x v="0"/>
    <n v="4022"/>
    <s v="Roque Bamba"/>
    <s v="CA"/>
    <s v="REL  SETC  //  EXEC"/>
    <x v="0"/>
    <x v="0"/>
    <s v="2CORP90000"/>
    <x v="0"/>
    <s v="3CORP96000"/>
    <x v="67"/>
    <s v="1DRIV11000"/>
    <x v="0"/>
    <s v="2DRIV11600"/>
    <x v="32"/>
    <n v="0"/>
    <n v="0"/>
    <n v="-11666.57"/>
    <n v="-11666.569999999978"/>
    <n v="11666.569999999978"/>
    <n v="0"/>
    <n v="0"/>
    <n v="0"/>
    <n v="0"/>
    <n v="0"/>
    <n v="0"/>
    <n v="0"/>
    <n v="0"/>
    <n v="0"/>
    <n v="0"/>
    <n v="0"/>
    <n v="0"/>
    <n v="0"/>
    <n v="11666.569999999978"/>
    <s v="Bamba"/>
    <s v=" "/>
    <s v="N"/>
    <n v="0"/>
    <n v="0"/>
    <n v="0"/>
    <n v="0"/>
    <n v="0"/>
    <n v="0"/>
  </r>
  <r>
    <s v="R"/>
    <x v="0"/>
    <s v="R.10044"/>
    <s v="CAP-SOUTH KING ELECTRIC CAPACITY"/>
    <s v="R.10044.01"/>
    <s v="LAKE HOLM SUBSTATION"/>
    <s v="R.10044.01.01"/>
    <s v="LAKE HOLM SUBSTATION"/>
    <s v="R.10044.01.01.01"/>
    <s v="E-LAKE HOLM SUBSTATION-FEEDER"/>
    <x v="0"/>
    <n v="4022"/>
    <s v="Roque Bamba"/>
    <s v="CA"/>
    <s v="REL  SETC  //  EXEC"/>
    <x v="2"/>
    <x v="1"/>
    <s v="2CORP20000"/>
    <x v="11"/>
    <s v="3CORP24500"/>
    <x v="104"/>
    <s v="1DRIV11000"/>
    <x v="0"/>
    <s v="2DRIV11600"/>
    <x v="32"/>
    <n v="0"/>
    <n v="0"/>
    <n v="0"/>
    <n v="0"/>
    <n v="0"/>
    <n v="0"/>
    <n v="0"/>
    <n v="0"/>
    <n v="0"/>
    <n v="0"/>
    <n v="0"/>
    <n v="0"/>
    <n v="0"/>
    <n v="0"/>
    <n v="0"/>
    <n v="0"/>
    <n v="0"/>
    <n v="0"/>
    <n v="0"/>
    <s v="Bamba"/>
    <s v=" "/>
    <s v="N"/>
    <n v="0"/>
    <n v="0"/>
    <n v="0"/>
    <n v="0"/>
    <n v="0"/>
    <n v="0"/>
  </r>
  <r>
    <s v="R"/>
    <x v="0"/>
    <s v="R.10044"/>
    <s v="CAP-SOUTH KING ELECTRIC CAPACITY"/>
    <s v="R.10044.01"/>
    <s v="LAKE HOLM SUBSTATION"/>
    <s v="R.10044.01.01"/>
    <s v="LAKE HOLM SUBSTATION"/>
    <s v="R.10044.01.01.02"/>
    <s v="E-LAKE HOLM SUBSTATION-PROPERTY PURCHASE"/>
    <x v="0"/>
    <n v="4022"/>
    <s v="Roque Bamba"/>
    <s v="CA"/>
    <s v="REL  SETC  //  EXEC"/>
    <x v="2"/>
    <x v="1"/>
    <s v="2CORP20000"/>
    <x v="11"/>
    <s v="3CORP24500"/>
    <x v="104"/>
    <s v="1DRIV11000"/>
    <x v="0"/>
    <s v="2DRIV11600"/>
    <x v="32"/>
    <n v="0"/>
    <n v="0"/>
    <n v="0"/>
    <n v="0"/>
    <n v="0"/>
    <n v="0"/>
    <n v="0"/>
    <n v="0"/>
    <n v="0"/>
    <n v="0"/>
    <n v="0"/>
    <n v="0"/>
    <n v="0"/>
    <n v="0"/>
    <n v="0"/>
    <n v="0"/>
    <n v="0"/>
    <n v="0"/>
    <n v="0"/>
    <s v="Bamba"/>
    <s v=" "/>
    <s v="N"/>
    <n v="0"/>
    <n v="0"/>
    <n v="0"/>
    <n v="0"/>
    <n v="0"/>
    <n v="0"/>
  </r>
  <r>
    <s v="R"/>
    <x v="0"/>
    <s v="R.10044"/>
    <s v="CAP-SOUTH KING ELECTRIC CAPACITY"/>
    <s v="R.10044.01"/>
    <s v="LAKE HOLM SUBSTATION"/>
    <s v="R.10044.01.01"/>
    <s v="LAKE HOLM SUBSTATION"/>
    <s v="R.10044.01.01.03"/>
    <s v="E-LAKE HOLM SUBSTATION-SUBS"/>
    <x v="0"/>
    <n v="4022"/>
    <s v="Roque Bamba"/>
    <s v="CA"/>
    <s v="REL  SETC  //  EXEC"/>
    <x v="2"/>
    <x v="1"/>
    <s v="2CORP20000"/>
    <x v="11"/>
    <s v="3CORP24500"/>
    <x v="104"/>
    <s v="1DRIV11000"/>
    <x v="0"/>
    <s v="2DRIV11600"/>
    <x v="32"/>
    <n v="0"/>
    <n v="0"/>
    <n v="0"/>
    <n v="0"/>
    <n v="0"/>
    <n v="0"/>
    <n v="0"/>
    <n v="0"/>
    <n v="483270.16607076436"/>
    <n v="483270.16607076436"/>
    <n v="0"/>
    <n v="8863485.4473176561"/>
    <n v="8863485.4473176561"/>
    <n v="0"/>
    <n v="5000000"/>
    <n v="5000000"/>
    <n v="0"/>
    <n v="0"/>
    <n v="0"/>
    <s v="Bamba"/>
    <s v=" "/>
    <s v="N"/>
    <n v="0"/>
    <n v="0"/>
    <n v="0"/>
    <n v="0"/>
    <n v="0"/>
    <n v="0"/>
  </r>
  <r>
    <s v="R"/>
    <x v="0"/>
    <s v="R.10044"/>
    <s v="CAP-SOUTH KING ELECTRIC CAPACITY"/>
    <s v="R.10044.01"/>
    <s v="LAKE HOLM SUBSTATION"/>
    <s v="R.10044.01.01"/>
    <s v="LAKE HOLM SUBSTATION"/>
    <s v="R.10044.01.01.04"/>
    <s v="E-LAKE HOLM SUBSTATION-TRANS"/>
    <x v="0"/>
    <n v="4022"/>
    <s v="Roque Bamba"/>
    <s v="CA"/>
    <s v="REL  SETC  //  EXEC"/>
    <x v="2"/>
    <x v="1"/>
    <s v="2CORP20000"/>
    <x v="11"/>
    <s v="3CORP24500"/>
    <x v="104"/>
    <s v="1DRIV11000"/>
    <x v="0"/>
    <s v="2DRIV11600"/>
    <x v="32"/>
    <n v="0"/>
    <n v="0"/>
    <n v="0"/>
    <n v="0"/>
    <n v="0"/>
    <n v="0"/>
    <n v="0"/>
    <n v="0"/>
    <n v="0"/>
    <n v="0"/>
    <n v="0"/>
    <n v="0"/>
    <n v="0"/>
    <n v="0"/>
    <n v="0"/>
    <n v="0"/>
    <n v="0"/>
    <n v="0"/>
    <n v="0"/>
    <s v="Bamba"/>
    <s v=" "/>
    <s v="N"/>
    <n v="0"/>
    <n v="0"/>
    <n v="0"/>
    <n v="0"/>
    <n v="0"/>
    <n v="0"/>
  </r>
  <r>
    <s v="R"/>
    <x v="0"/>
    <s v="R.10045"/>
    <s v="CAP-SOUTH KING ELECTRIC RELIABILITY"/>
    <s v="R.10045.01"/>
    <s v="TALBOT-ASBURY 115KV CABLE REPLACEMENT"/>
    <s v="R.10045.01.01"/>
    <s v="TALBOT-ASBURY 115KV CABLE REPLACEMENT"/>
    <s v="R.10045.01.01.01"/>
    <s v="E-TALBOT-ASBURY UG 115KV REPL-TLINE"/>
    <x v="0"/>
    <n v="4022"/>
    <s v="Roque Bamba"/>
    <s v="CA"/>
    <s v="REL  SETC  //  CLOS"/>
    <x v="0"/>
    <x v="0"/>
    <s v="2CORP90000"/>
    <x v="0"/>
    <s v="3CORP93000"/>
    <x v="0"/>
    <s v="1DRIV11000"/>
    <x v="0"/>
    <s v="2DRIV11500"/>
    <x v="34"/>
    <n v="0"/>
    <n v="0"/>
    <n v="0"/>
    <n v="0"/>
    <n v="0"/>
    <n v="0"/>
    <n v="0"/>
    <n v="0"/>
    <n v="0"/>
    <n v="0"/>
    <n v="0"/>
    <n v="306221.53676429682"/>
    <n v="306221.53676429682"/>
    <n v="0"/>
    <n v="349489.52129390091"/>
    <n v="349489.52129390091"/>
    <n v="0"/>
    <n v="0"/>
    <n v="0"/>
    <s v="Nedrud"/>
    <s v="Estimated $14M - Need Booga Overview "/>
    <s v="N"/>
    <n v="0"/>
    <n v="0"/>
    <n v="0"/>
    <n v="0"/>
    <n v="0"/>
    <n v="0"/>
  </r>
  <r>
    <s v="R"/>
    <x v="0"/>
    <s v="R.10046"/>
    <s v="CAP-SOUTH KING GAS CAPACITY"/>
    <s v="R.10046.01"/>
    <s v="FREDERICKSON HP LATERAL"/>
    <s v="R.10046.01.01"/>
    <s v="FREDERICKSON HP LATERAL"/>
    <s v="R.10046.01.01.01"/>
    <s v="G-FREDERICKSON HP LATERAL"/>
    <x v="0"/>
    <n v="4022"/>
    <s v="Roque Bamba"/>
    <s v="CA"/>
    <s v="REL  SETC  //  EXEC"/>
    <x v="0"/>
    <x v="0"/>
    <s v="2CORP90000"/>
    <x v="0"/>
    <s v="3CORP96500"/>
    <x v="91"/>
    <s v="1DRIV12000"/>
    <x v="17"/>
    <s v="2DRIV12500"/>
    <x v="33"/>
    <n v="0"/>
    <n v="100000"/>
    <n v="149709.62"/>
    <n v="0"/>
    <n v="100000"/>
    <n v="0"/>
    <n v="0"/>
    <n v="0"/>
    <n v="0"/>
    <n v="0"/>
    <n v="0"/>
    <n v="0"/>
    <n v="0"/>
    <n v="0"/>
    <n v="0"/>
    <n v="0"/>
    <n v="0"/>
    <n v="0"/>
    <n v="100000"/>
    <s v="Bamba"/>
    <s v=" "/>
    <s v="N"/>
    <n v="0"/>
    <n v="0"/>
    <n v="0"/>
    <n v="0"/>
    <n v="0"/>
    <n v="0"/>
  </r>
  <r>
    <s v="R"/>
    <x v="0"/>
    <s v="R.10047"/>
    <s v="CAP-SPA PROJECT"/>
    <s v="R.10047.01"/>
    <s v="SERVICE PROVIDER ACCRUAL"/>
    <s v="R.10047.01.01"/>
    <s v="SERVICE PROVIDER ACCRUAL"/>
    <s v="R.10047.01.01.01"/>
    <s v="E-SERVICE PROVIDER ACCRUAL-GROWTH"/>
    <x v="0"/>
    <n v="4580"/>
    <s v="David J Landers"/>
    <s v="CA"/>
    <s v="REL  SETC  //  EXEC"/>
    <x v="0"/>
    <x v="0"/>
    <s v="2CORP90000"/>
    <x v="0"/>
    <s v="3CORP96000"/>
    <x v="67"/>
    <s v="1DRIV11000"/>
    <x v="0"/>
    <s v="2DRIV11600"/>
    <x v="32"/>
    <n v="0"/>
    <n v="0"/>
    <n v="0"/>
    <n v="0"/>
    <n v="0"/>
    <n v="0"/>
    <n v="0"/>
    <n v="0"/>
    <n v="0"/>
    <n v="0"/>
    <n v="0"/>
    <n v="0"/>
    <n v="0"/>
    <n v="0"/>
    <n v="0"/>
    <n v="0"/>
    <n v="0"/>
    <n v="0"/>
    <n v="0"/>
    <s v="Nedrud"/>
    <s v=" "/>
    <s v="N"/>
    <n v="0"/>
    <n v="0"/>
    <n v="0"/>
    <n v="0"/>
    <n v="0"/>
    <n v="0"/>
  </r>
  <r>
    <s v="R"/>
    <x v="0"/>
    <s v="R.10047"/>
    <s v="CAP-SPA PROJECT"/>
    <s v="R.10047.01"/>
    <s v="SERVICE PROVIDER ACCRUAL"/>
    <s v="R.10047.01.01"/>
    <s v="SERVICE PROVIDER ACCRUAL"/>
    <s v="R.10047.01.01.02"/>
    <s v="E-SERVICE PROVIDER ACCRUAL-NCC"/>
    <x v="0"/>
    <n v="4207"/>
    <s v="Jennifer R Tada"/>
    <s v="CA"/>
    <s v="REL  SETC  //  EXEC"/>
    <x v="0"/>
    <x v="0"/>
    <s v="2CORP90000"/>
    <x v="0"/>
    <s v="3CORP90500"/>
    <x v="66"/>
    <s v="1DRIV21000"/>
    <x v="16"/>
    <s v="2DRIV21200"/>
    <x v="31"/>
    <n v="0"/>
    <n v="0"/>
    <n v="0"/>
    <n v="0"/>
    <n v="0"/>
    <n v="0"/>
    <n v="0"/>
    <n v="0"/>
    <n v="0"/>
    <n v="0"/>
    <n v="0"/>
    <n v="0"/>
    <n v="0"/>
    <n v="0"/>
    <n v="0"/>
    <n v="0"/>
    <n v="0"/>
    <n v="0"/>
    <n v="0"/>
    <s v="Tada"/>
    <s v=" "/>
    <s v="N"/>
    <n v="0"/>
    <n v="0"/>
    <n v="0"/>
    <n v="0"/>
    <n v="0"/>
    <n v="0"/>
  </r>
  <r>
    <s v="R"/>
    <x v="0"/>
    <s v="R.10047"/>
    <s v="CAP-SPA PROJECT"/>
    <s v="R.10047.01"/>
    <s v="SERVICE PROVIDER ACCRUAL"/>
    <s v="R.10047.01.01"/>
    <s v="SERVICE PROVIDER ACCRUAL"/>
    <s v="R.10047.01.01.03"/>
    <s v="E-SERVICE PROVIDER ACCRUAL-PLANNED"/>
    <x v="0"/>
    <n v="4580"/>
    <s v="David J Landers"/>
    <s v="CA"/>
    <s v="REL  SETC  //  EXEC"/>
    <x v="0"/>
    <x v="0"/>
    <s v="2CORP90000"/>
    <x v="0"/>
    <s v="3CORP93000"/>
    <x v="0"/>
    <s v="1DRIV11000"/>
    <x v="0"/>
    <s v="2DRIV11100"/>
    <x v="43"/>
    <n v="0"/>
    <n v="0"/>
    <n v="0"/>
    <n v="0"/>
    <n v="0"/>
    <n v="0"/>
    <n v="0"/>
    <n v="0"/>
    <n v="0"/>
    <n v="0"/>
    <n v="0"/>
    <n v="0"/>
    <n v="0"/>
    <n v="0"/>
    <n v="0"/>
    <n v="0"/>
    <n v="0"/>
    <n v="0"/>
    <n v="0"/>
    <s v="Nedrud"/>
    <s v=" "/>
    <s v="N"/>
    <n v="0"/>
    <n v="0"/>
    <n v="0"/>
    <n v="0"/>
    <n v="0"/>
    <n v="0"/>
  </r>
  <r>
    <s v="R"/>
    <x v="0"/>
    <s v="R.10047"/>
    <s v="CAP-SPA PROJECT"/>
    <s v="R.10047.01"/>
    <s v="SERVICE PROVIDER ACCRUAL"/>
    <s v="R.10047.01.01"/>
    <s v="SERVICE PROVIDER ACCRUAL"/>
    <s v="R.10047.01.01.04"/>
    <s v="E-SERVICE PROVIDER ACCRUAL-UNPLANNED"/>
    <x v="0"/>
    <n v="3090"/>
    <s v="Tom Koeppel"/>
    <s v="CA"/>
    <s v="REL  SETC  //  EXEC"/>
    <x v="0"/>
    <x v="0"/>
    <s v="2CORP90000"/>
    <x v="0"/>
    <s v="3CORP94500"/>
    <x v="74"/>
    <s v="1DRIV16000"/>
    <x v="7"/>
    <s v="2DRIV16200"/>
    <x v="41"/>
    <n v="0"/>
    <n v="0"/>
    <n v="0"/>
    <n v="0"/>
    <n v="0"/>
    <n v="0"/>
    <n v="0"/>
    <n v="0"/>
    <n v="0"/>
    <n v="0"/>
    <n v="0"/>
    <n v="0"/>
    <n v="0"/>
    <n v="0"/>
    <n v="0"/>
    <n v="0"/>
    <n v="0"/>
    <n v="0"/>
    <n v="0"/>
    <n v="0"/>
    <s v=" "/>
    <s v="N"/>
    <n v="0"/>
    <n v="0"/>
    <n v="0"/>
    <n v="0"/>
    <n v="0"/>
    <n v="0"/>
  </r>
  <r>
    <s v="R"/>
    <x v="0"/>
    <s v="R.10047"/>
    <s v="CAP-SPA PROJECT"/>
    <s v="R.10047.01"/>
    <s v="SERVICE PROVIDER ACCRUAL"/>
    <s v="R.10047.01.01"/>
    <s v="SERVICE PROVIDER ACCRUAL"/>
    <s v="R.10047.01.01.05"/>
    <s v="E-SP ACCRUAL-EXTERNAL COMMIT"/>
    <x v="0"/>
    <n v="4207"/>
    <s v="Jennifer R Tada"/>
    <s v="CA"/>
    <s v="REL  SETC  //  EXEC"/>
    <x v="0"/>
    <x v="0"/>
    <s v="2CORP90000"/>
    <x v="0"/>
    <s v="3CORP95000"/>
    <x v="70"/>
    <s v="1DRIV21000"/>
    <x v="16"/>
    <s v="2DRIV21300"/>
    <x v="40"/>
    <n v="0"/>
    <n v="0"/>
    <n v="0"/>
    <n v="0"/>
    <n v="0"/>
    <n v="0"/>
    <n v="0"/>
    <n v="0"/>
    <n v="0"/>
    <n v="0"/>
    <n v="0"/>
    <n v="0"/>
    <n v="0"/>
    <n v="0"/>
    <n v="0"/>
    <n v="0"/>
    <n v="0"/>
    <n v="0"/>
    <n v="0"/>
    <s v="Tada"/>
    <s v=" "/>
    <s v="N"/>
    <n v="0"/>
    <n v="0"/>
    <n v="0"/>
    <n v="0"/>
    <n v="0"/>
    <n v="0"/>
  </r>
  <r>
    <s v="R"/>
    <x v="0"/>
    <s v="R.10047"/>
    <s v="CAP-SPA PROJECT"/>
    <s v="R.10047.01"/>
    <s v="SERVICE PROVIDER ACCRUAL"/>
    <s v="R.10047.01.01"/>
    <s v="SERVICE PROVIDER ACCRUAL"/>
    <s v="R.10047.01.01.06"/>
    <s v="E-SP ACCRUAL-GROWTH REGULATORY"/>
    <x v="0"/>
    <n v="4580"/>
    <s v="David J Landers"/>
    <s v="CA"/>
    <s v="REL  SETC  //  EXEC"/>
    <x v="0"/>
    <x v="0"/>
    <s v="2CORP90000"/>
    <x v="0"/>
    <s v="3CORP96000"/>
    <x v="67"/>
    <s v="1DRIV11000"/>
    <x v="0"/>
    <s v="2DRIV11600"/>
    <x v="32"/>
    <n v="0"/>
    <n v="0"/>
    <n v="0"/>
    <n v="0"/>
    <n v="0"/>
    <n v="0"/>
    <n v="0"/>
    <n v="0"/>
    <n v="0"/>
    <n v="0"/>
    <n v="0"/>
    <n v="0"/>
    <n v="0"/>
    <n v="0"/>
    <n v="0"/>
    <n v="0"/>
    <n v="0"/>
    <n v="0"/>
    <n v="0"/>
    <s v="Nedrud"/>
    <s v=" "/>
    <s v="N"/>
    <n v="0"/>
    <n v="0"/>
    <n v="0"/>
    <n v="0"/>
    <n v="0"/>
    <n v="0"/>
  </r>
  <r>
    <s v="R"/>
    <x v="0"/>
    <s v="R.10047"/>
    <s v="CAP-SPA PROJECT"/>
    <s v="R.10047.01"/>
    <s v="SERVICE PROVIDER ACCRUAL"/>
    <s v="R.10047.01.01"/>
    <s v="SERVICE PROVIDER ACCRUAL"/>
    <s v="R.10047.01.01.07"/>
    <s v="E-SP ACCRUAL-PLANNED REGULATORY"/>
    <x v="0"/>
    <n v="4580"/>
    <s v="David J Landers"/>
    <s v="CA"/>
    <s v="REL  SETC  //  EXEC"/>
    <x v="0"/>
    <x v="0"/>
    <s v="2CORP90000"/>
    <x v="0"/>
    <s v="3CORP93000"/>
    <x v="0"/>
    <s v="1DRIV11000"/>
    <x v="0"/>
    <s v="2DRIV11100"/>
    <x v="43"/>
    <n v="0"/>
    <n v="0"/>
    <n v="0"/>
    <n v="0"/>
    <n v="0"/>
    <n v="0"/>
    <n v="0"/>
    <n v="0"/>
    <n v="0"/>
    <n v="0"/>
    <n v="0"/>
    <n v="0"/>
    <n v="0"/>
    <n v="0"/>
    <n v="0"/>
    <n v="0"/>
    <n v="0"/>
    <n v="0"/>
    <n v="0"/>
    <s v="Nedrud"/>
    <s v=" "/>
    <s v="N"/>
    <n v="0"/>
    <n v="0"/>
    <n v="0"/>
    <n v="0"/>
    <n v="0"/>
    <n v="0"/>
  </r>
  <r>
    <s v="R"/>
    <x v="0"/>
    <s v="R.10047"/>
    <s v="CAP-SPA PROJECT"/>
    <s v="R.10047.01"/>
    <s v="SERVICE PROVIDER ACCRUAL"/>
    <s v="R.10047.01.01"/>
    <s v="SERVICE PROVIDER ACCRUAL"/>
    <s v="R.10047.01.01.08"/>
    <s v="E-SPACCRUAL-CUST REIMBURSE"/>
    <x v="0"/>
    <n v="4207"/>
    <s v="Jennifer R Tada"/>
    <s v="CA"/>
    <s v="REL  SETC  //  EXEC"/>
    <x v="0"/>
    <x v="0"/>
    <s v="2CORP90000"/>
    <x v="0"/>
    <s v="3CORP90500"/>
    <x v="66"/>
    <s v="1DRIV21000"/>
    <x v="16"/>
    <s v="2DRIV21000"/>
    <x v="38"/>
    <n v="0"/>
    <n v="0"/>
    <n v="0"/>
    <n v="0"/>
    <n v="0"/>
    <n v="0"/>
    <n v="0"/>
    <n v="0"/>
    <n v="0"/>
    <n v="0"/>
    <n v="0"/>
    <n v="0"/>
    <n v="0"/>
    <n v="0"/>
    <n v="0"/>
    <n v="0"/>
    <n v="0"/>
    <n v="0"/>
    <n v="0"/>
    <s v="Tada"/>
    <s v=" "/>
    <s v="N"/>
    <n v="0"/>
    <n v="0"/>
    <n v="0"/>
    <n v="0"/>
    <n v="0"/>
    <n v="0"/>
  </r>
  <r>
    <s v="R"/>
    <x v="0"/>
    <s v="R.10047"/>
    <s v="CAP-SPA PROJECT"/>
    <s v="R.10047.01"/>
    <s v="SERVICE PROVIDER ACCRUAL"/>
    <s v="R.10047.01.01"/>
    <s v="SERVICE PROVIDER ACCRUAL"/>
    <s v="R.10047.01.01.09"/>
    <s v="G-SERVICE PROVIDER ACCRUAL-GROWTH"/>
    <x v="0"/>
    <n v="4580"/>
    <s v="David J Landers"/>
    <s v="CA"/>
    <s v="REL  SETC  //  EXEC"/>
    <x v="0"/>
    <x v="0"/>
    <s v="2CORP90000"/>
    <x v="0"/>
    <s v="3CORP96500"/>
    <x v="91"/>
    <s v="1DRIV12000"/>
    <x v="17"/>
    <s v="2DRIV12500"/>
    <x v="33"/>
    <n v="0"/>
    <n v="0"/>
    <n v="0"/>
    <n v="0"/>
    <n v="0"/>
    <n v="0"/>
    <n v="0"/>
    <n v="0"/>
    <n v="0"/>
    <n v="0"/>
    <n v="0"/>
    <n v="0"/>
    <n v="0"/>
    <n v="0"/>
    <n v="0"/>
    <n v="0"/>
    <n v="0"/>
    <n v="0"/>
    <n v="0"/>
    <s v="Henderson"/>
    <s v=" "/>
    <s v="N"/>
    <n v="0"/>
    <n v="0"/>
    <n v="0"/>
    <n v="0"/>
    <n v="0"/>
    <n v="0"/>
  </r>
  <r>
    <s v="R"/>
    <x v="0"/>
    <s v="R.10047"/>
    <s v="CAP-SPA PROJECT"/>
    <s v="R.10047.01"/>
    <s v="SERVICE PROVIDER ACCRUAL"/>
    <s v="R.10047.01.01"/>
    <s v="SERVICE PROVIDER ACCRUAL"/>
    <s v="R.10047.01.01.10"/>
    <s v="G-SERVICE PROVIDER ACCRUAL-NCC"/>
    <x v="0"/>
    <n v="4207"/>
    <s v="Jennifer R Tada"/>
    <s v="CA"/>
    <s v="REL  SETC  //  EXEC"/>
    <x v="0"/>
    <x v="0"/>
    <s v="2CORP90000"/>
    <x v="0"/>
    <s v="3CORP91000"/>
    <x v="75"/>
    <s v="1DRIV22000"/>
    <x v="19"/>
    <s v="2DRIV22100"/>
    <x v="46"/>
    <n v="0"/>
    <n v="0"/>
    <n v="0"/>
    <n v="0"/>
    <n v="0"/>
    <n v="0"/>
    <n v="0"/>
    <n v="0"/>
    <n v="0"/>
    <n v="0"/>
    <n v="0"/>
    <n v="0"/>
    <n v="0"/>
    <n v="0"/>
    <n v="0"/>
    <n v="0"/>
    <n v="0"/>
    <n v="0"/>
    <n v="0"/>
    <s v="Tada"/>
    <s v=" "/>
    <s v="N"/>
    <n v="0"/>
    <n v="0"/>
    <n v="0"/>
    <n v="0"/>
    <n v="0"/>
    <n v="0"/>
  </r>
  <r>
    <s v="R"/>
    <x v="0"/>
    <s v="R.10047"/>
    <s v="CAP-SPA PROJECT"/>
    <s v="R.10047.01"/>
    <s v="SERVICE PROVIDER ACCRUAL"/>
    <s v="R.10047.01.01"/>
    <s v="SERVICE PROVIDER ACCRUAL"/>
    <s v="R.10047.01.01.11"/>
    <s v="G-SERVICE PROVIDER ACCRUAL-PLANNED"/>
    <x v="0"/>
    <n v="4580"/>
    <s v="David J Landers"/>
    <s v="CA"/>
    <s v="REL  SETC  //  EXEC"/>
    <x v="0"/>
    <x v="0"/>
    <s v="2CORP90000"/>
    <x v="0"/>
    <s v="3CORP93500"/>
    <x v="89"/>
    <s v="1DRIV12000"/>
    <x v="17"/>
    <s v="2DRIV12300"/>
    <x v="50"/>
    <n v="0"/>
    <n v="0"/>
    <n v="0"/>
    <n v="0"/>
    <n v="0"/>
    <n v="0"/>
    <n v="0"/>
    <n v="0"/>
    <n v="0"/>
    <n v="0"/>
    <n v="0"/>
    <n v="0"/>
    <n v="0"/>
    <n v="0"/>
    <n v="0"/>
    <n v="0"/>
    <n v="0"/>
    <n v="0"/>
    <n v="0"/>
    <s v="Henderson"/>
    <s v=" "/>
    <s v="N"/>
    <n v="0"/>
    <n v="0"/>
    <n v="0"/>
    <n v="0"/>
    <n v="0"/>
    <n v="0"/>
  </r>
  <r>
    <s v="R"/>
    <x v="0"/>
    <s v="R.10047"/>
    <s v="CAP-SPA PROJECT"/>
    <s v="R.10047.01"/>
    <s v="SERVICE PROVIDER ACCRUAL"/>
    <s v="R.10047.01.01"/>
    <s v="SERVICE PROVIDER ACCRUAL"/>
    <s v="R.10047.01.01.12"/>
    <s v="G-SERVICE PROVIDER ACCRUAL-UNPLANNED"/>
    <x v="0"/>
    <n v="3083"/>
    <s v="John H Klippert"/>
    <s v="CA"/>
    <s v="REL  SETC  //  EXEC"/>
    <x v="0"/>
    <x v="0"/>
    <s v="2CORP90000"/>
    <x v="0"/>
    <s v="3CORP92000"/>
    <x v="93"/>
    <s v="1DRIV17000"/>
    <x v="20"/>
    <s v="2DRIV17000"/>
    <x v="51"/>
    <n v="0"/>
    <n v="0"/>
    <n v="0"/>
    <n v="0"/>
    <n v="0"/>
    <n v="0"/>
    <n v="0"/>
    <n v="0"/>
    <n v="0"/>
    <n v="0"/>
    <n v="0"/>
    <n v="0"/>
    <n v="0"/>
    <n v="0"/>
    <n v="0"/>
    <n v="0"/>
    <n v="0"/>
    <n v="0"/>
    <n v="0"/>
    <s v="Henderson"/>
    <s v=" "/>
    <s v="N"/>
    <n v="0"/>
    <n v="0"/>
    <n v="0"/>
    <n v="0"/>
    <n v="0"/>
    <n v="0"/>
  </r>
  <r>
    <s v="R"/>
    <x v="0"/>
    <s v="R.10047"/>
    <s v="CAP-SPA PROJECT"/>
    <s v="R.10047.01"/>
    <s v="SERVICE PROVIDER ACCRUAL"/>
    <s v="R.10047.01.01"/>
    <s v="SERVICE PROVIDER ACCRUAL"/>
    <s v="R.10047.01.01.13"/>
    <s v="G-SP ACCRUAL-CUST REIMBURSE"/>
    <x v="0"/>
    <n v="4207"/>
    <s v="Jennifer R Tada"/>
    <s v="CA"/>
    <s v="REL  SETC  //  EXEC"/>
    <x v="0"/>
    <x v="0"/>
    <s v="2CORP90000"/>
    <x v="0"/>
    <s v="3CORP91000"/>
    <x v="75"/>
    <s v="1DRIV22000"/>
    <x v="19"/>
    <s v="2DRIV22100"/>
    <x v="46"/>
    <n v="0"/>
    <n v="0"/>
    <n v="0"/>
    <n v="0"/>
    <n v="0"/>
    <n v="0"/>
    <n v="0"/>
    <n v="0"/>
    <n v="0"/>
    <n v="0"/>
    <n v="0"/>
    <n v="0"/>
    <n v="0"/>
    <n v="0"/>
    <n v="0"/>
    <n v="0"/>
    <n v="0"/>
    <n v="0"/>
    <n v="0"/>
    <s v="Tada"/>
    <s v=" "/>
    <s v="N"/>
    <n v="0"/>
    <n v="0"/>
    <n v="0"/>
    <n v="0"/>
    <n v="0"/>
    <n v="0"/>
  </r>
  <r>
    <s v="R"/>
    <x v="0"/>
    <s v="R.10047"/>
    <s v="CAP-SPA PROJECT"/>
    <s v="R.10047.01"/>
    <s v="SERVICE PROVIDER ACCRUAL"/>
    <s v="R.10047.01.01"/>
    <s v="SERVICE PROVIDER ACCRUAL"/>
    <s v="R.10047.01.01.14"/>
    <s v="G-SP ACCRUAL-EXTERNAL COMMIT"/>
    <x v="0"/>
    <n v="4207"/>
    <s v="Jennifer R Tada"/>
    <s v="CA"/>
    <s v="REL  SETC  //  EXEC"/>
    <x v="0"/>
    <x v="0"/>
    <s v="2CORP90000"/>
    <x v="0"/>
    <s v="3CORP95500"/>
    <x v="90"/>
    <s v="1DRIV22000"/>
    <x v="19"/>
    <s v="2DRIV22200"/>
    <x v="49"/>
    <n v="0"/>
    <n v="0"/>
    <n v="0"/>
    <n v="0"/>
    <n v="0"/>
    <n v="0"/>
    <n v="0"/>
    <n v="0"/>
    <n v="0"/>
    <n v="0"/>
    <n v="0"/>
    <n v="0"/>
    <n v="0"/>
    <n v="0"/>
    <n v="0"/>
    <n v="0"/>
    <n v="0"/>
    <n v="0"/>
    <n v="0"/>
    <s v="Tada"/>
    <s v=" "/>
    <s v="N"/>
    <n v="0"/>
    <n v="0"/>
    <n v="0"/>
    <n v="0"/>
    <n v="0"/>
    <n v="0"/>
  </r>
  <r>
    <s v="R"/>
    <x v="0"/>
    <s v="R.10047"/>
    <s v="CAP-SPA PROJECT"/>
    <s v="R.10047.01"/>
    <s v="SERVICE PROVIDER ACCRUAL"/>
    <s v="R.10047.01.01"/>
    <s v="SERVICE PROVIDER ACCRUAL"/>
    <s v="R.10047.01.01.15"/>
    <s v="G-SP ACCRUAL-PLANNED REGULATORY"/>
    <x v="0"/>
    <n v="4580"/>
    <s v="David J Landers"/>
    <s v="CA"/>
    <s v="REL  SETC  //  EXEC"/>
    <x v="0"/>
    <x v="0"/>
    <s v="2CORP90000"/>
    <x v="0"/>
    <s v="3CORP93500"/>
    <x v="89"/>
    <s v="1DRIV12000"/>
    <x v="17"/>
    <s v="2DRIV12300"/>
    <x v="50"/>
    <n v="0"/>
    <n v="0"/>
    <n v="0"/>
    <n v="0"/>
    <n v="0"/>
    <n v="0"/>
    <n v="0"/>
    <n v="0"/>
    <n v="0"/>
    <n v="0"/>
    <n v="0"/>
    <n v="0"/>
    <n v="0"/>
    <n v="0"/>
    <n v="0"/>
    <n v="0"/>
    <n v="0"/>
    <n v="0"/>
    <n v="0"/>
    <s v="Henderson"/>
    <s v=" "/>
    <s v="N"/>
    <n v="0"/>
    <n v="0"/>
    <n v="0"/>
    <n v="0"/>
    <n v="0"/>
    <n v="0"/>
  </r>
  <r>
    <s v="R"/>
    <x v="0"/>
    <s v="R.10047"/>
    <s v="CAP-SPA PROJECT"/>
    <s v="R.10047.02"/>
    <s v="SERVICE PROVIDER ALIGNMENT"/>
    <s v="R.10047.02.01"/>
    <s v="SERVICE PROVIDER ALIGNMENT"/>
    <s v="R.10047.02.01.01"/>
    <s v="C-SP ALIGNMENT-GEN PLANT"/>
    <x v="0"/>
    <n v="4005"/>
    <s v="Patrick Ryan Murphy"/>
    <s v="CA"/>
    <s v="CLSD SETC  //  EXEC"/>
    <x v="2"/>
    <x v="1"/>
    <s v="2CORP20000"/>
    <x v="11"/>
    <s v="3CORP29900"/>
    <x v="78"/>
    <s v="1DRIV11000"/>
    <x v="0"/>
    <s v="2DRIV11500"/>
    <x v="34"/>
    <n v="0"/>
    <n v="0"/>
    <n v="0"/>
    <n v="0"/>
    <n v="0"/>
    <n v="0"/>
    <n v="0"/>
    <n v="0"/>
    <n v="0"/>
    <n v="0"/>
    <n v="0"/>
    <n v="0"/>
    <n v="0"/>
    <n v="0"/>
    <n v="0"/>
    <n v="0"/>
    <n v="0"/>
    <n v="0"/>
    <n v="0"/>
    <s v="Murphy"/>
    <s v="I'm not sure what this is "/>
    <s v="N"/>
    <n v="0"/>
    <n v="0"/>
    <n v="0"/>
    <n v="0"/>
    <n v="0"/>
    <n v="0"/>
  </r>
  <r>
    <s v="R"/>
    <x v="0"/>
    <s v="R.10047"/>
    <s v="CAP-SPA PROJECT"/>
    <s v="R.10047.02"/>
    <s v="SERVICE PROVIDER ALIGNMENT"/>
    <s v="R.10047.02.01"/>
    <s v="SERVICE PROVIDER ALIGNMENT"/>
    <s v="R.10047.02.01.02"/>
    <s v="G-SP ALIGNMENT-T&amp;D"/>
    <x v="0"/>
    <n v="4019"/>
    <s v="Robert S Stafford"/>
    <s v="CA"/>
    <s v="REL  SETC  //  EXEC"/>
    <x v="2"/>
    <x v="1"/>
    <s v="2CORP20000"/>
    <x v="11"/>
    <s v="3CORP29900"/>
    <x v="78"/>
    <s v="1DRIV11000"/>
    <x v="0"/>
    <s v="2DRIV11500"/>
    <x v="34"/>
    <n v="0"/>
    <n v="0"/>
    <n v="-38148.18"/>
    <n v="-82098.559999999983"/>
    <n v="82098.559999999983"/>
    <n v="0"/>
    <n v="0"/>
    <n v="0"/>
    <n v="0"/>
    <n v="0"/>
    <n v="0"/>
    <n v="0"/>
    <n v="0"/>
    <n v="0"/>
    <n v="0"/>
    <n v="0"/>
    <n v="0"/>
    <n v="0"/>
    <n v="82098.559999999983"/>
    <s v="Stafford"/>
    <s v="I'm not sure what this is "/>
    <s v="N"/>
    <n v="0"/>
    <n v="0"/>
    <n v="0"/>
    <n v="0"/>
    <n v="0"/>
    <n v="0"/>
  </r>
  <r>
    <s v="R"/>
    <x v="0"/>
    <s v="R.10048"/>
    <s v="CAP-ST CLAIR-YELM ELEC CAPACITY"/>
    <s v="R.10048.01"/>
    <s v="ST CLAIR-YELM 115KV"/>
    <s v="R.10048.01.01"/>
    <s v="ST CLAIR-YELM 115KV"/>
    <s v="R.10048.01.01.01"/>
    <s v="E-ST CLAIR-YELM 115KV-TRANS"/>
    <x v="0"/>
    <n v="4022"/>
    <s v="Roque Bamba"/>
    <s v="CA"/>
    <s v="REL  SETC  //  EXEC"/>
    <x v="2"/>
    <x v="1"/>
    <s v="2CORP20000"/>
    <x v="11"/>
    <s v="3CORP29900"/>
    <x v="78"/>
    <s v="1DRIV11000"/>
    <x v="0"/>
    <s v="2DRIV11600"/>
    <x v="32"/>
    <n v="0"/>
    <n v="0"/>
    <n v="0"/>
    <n v="0"/>
    <n v="0"/>
    <n v="0"/>
    <n v="0"/>
    <n v="0"/>
    <n v="54176.475642237303"/>
    <n v="54176"/>
    <n v="0.47564223730296362"/>
    <n v="1100944.7982949961"/>
    <n v="1100944.7982949961"/>
    <n v="0"/>
    <n v="2005920.0000000002"/>
    <n v="2005920.0000000002"/>
    <n v="0"/>
    <n v="0"/>
    <n v="0.47564223730296362"/>
    <s v="Bamba"/>
    <s v="NEDRUD - Input from Planning - this project is Tono-Yelm project with higher estimated cost - need Booga overview prior to proceeding. CAK comment indicated I crossed out.  Reinstated until more investigation completed and overall keeps MP more realistic"/>
    <s v="N"/>
    <n v="0"/>
    <n v="0"/>
    <n v="0"/>
    <n v="0"/>
    <n v="0"/>
    <n v="0"/>
  </r>
  <r>
    <s v="R"/>
    <x v="0"/>
    <s v="R.10049"/>
    <s v="CAP-TACOMA GAS CAPACITY"/>
    <s v="R.10049.01"/>
    <s v="SOUTH TACOMA SUPPLY REINFORCEMENT"/>
    <s v="R.10049.01.01"/>
    <s v="SOUTH TACOMA SUPPLY REINFORCEMENT"/>
    <s v="R.10049.01.01.01"/>
    <s v="G-SOUTH TACOMA REINF-I-5 LIMIT STATION"/>
    <x v="0"/>
    <n v="4022"/>
    <s v="Roque Bamba"/>
    <s v="CA"/>
    <s v="REL  SETC  //  EXEC"/>
    <x v="0"/>
    <x v="0"/>
    <s v="2CORP90000"/>
    <x v="0"/>
    <s v="3CORP96500"/>
    <x v="91"/>
    <s v="1DRIV12000"/>
    <x v="17"/>
    <s v="2DRIV12500"/>
    <x v="33"/>
    <n v="450000"/>
    <n v="450000"/>
    <n v="368452.05"/>
    <n v="495708.51930749998"/>
    <n v="-45708.519307499984"/>
    <n v="0"/>
    <n v="0"/>
    <n v="0"/>
    <n v="0"/>
    <n v="0"/>
    <n v="0"/>
    <n v="0"/>
    <n v="0"/>
    <n v="0"/>
    <n v="0"/>
    <n v="0"/>
    <n v="0"/>
    <n v="0"/>
    <n v="-45708.519307499984"/>
    <s v="Bamba"/>
    <s v="2018 work is under the Tacoma LNG plant "/>
    <s v="N"/>
    <n v="0"/>
    <n v="0"/>
    <n v="0"/>
    <n v="0"/>
    <n v="0"/>
    <n v="0"/>
  </r>
  <r>
    <s v="R"/>
    <x v="0"/>
    <s v="R.10049"/>
    <s v="CAP-TACOMA GAS CAPACITY"/>
    <s v="R.10049.01"/>
    <s v="SOUTH TACOMA SUPPLY REINFORCEMENT"/>
    <s v="R.10049.01.01"/>
    <s v="SOUTH TACOMA SUPPLY REINFORCEMENT"/>
    <s v="R.10049.01.01.02"/>
    <s v="OMRC_G-S Tacoma Reinf-I-5 Limit Station"/>
    <x v="0"/>
    <n v="4022"/>
    <s v="Roque Bamba"/>
    <s v="OR"/>
    <s v="REL  SETC  //  INIT"/>
    <x v="0"/>
    <x v="0"/>
    <s v="2CORP90000"/>
    <x v="0"/>
    <s v="3CORP96500"/>
    <x v="91"/>
    <s v="1DRIV12000"/>
    <x v="17"/>
    <s v="2DRIV12500"/>
    <x v="33"/>
    <n v="0"/>
    <n v="38226"/>
    <n v="0"/>
    <n v="0"/>
    <n v="38226"/>
    <n v="0"/>
    <n v="0"/>
    <n v="0"/>
    <n v="0"/>
    <n v="0"/>
    <n v="0"/>
    <n v="0"/>
    <n v="0"/>
    <n v="0"/>
    <n v="0"/>
    <n v="0"/>
    <n v="0"/>
    <n v="0"/>
    <n v="38226"/>
    <n v="0"/>
    <s v=" "/>
    <s v="N"/>
    <n v="0"/>
    <n v="0"/>
    <n v="0"/>
    <n v="0"/>
    <n v="0"/>
    <n v="0"/>
  </r>
  <r>
    <s v="R"/>
    <x v="0"/>
    <s v="R.10050"/>
    <s v="CAP-THURSTON ELECTRIC CAPACITY"/>
    <s v="R.10050.01"/>
    <s v="BLUMAER TO ELECTRON HEIGHTS 115 KV"/>
    <s v="R.10050.01.01"/>
    <s v="BLUMAER TO ELECTRON HEIGHTS 115 KV"/>
    <s v="R.10050.01.01.01"/>
    <s v="E-BLUEMAER-YELM 115KV RECONDUCTOR-DIST"/>
    <x v="0"/>
    <n v="4022"/>
    <s v="Roque Bamba"/>
    <s v="CA"/>
    <s v="REL  SETC  //  EXEC"/>
    <x v="0"/>
    <x v="0"/>
    <s v="2CORP90000"/>
    <x v="0"/>
    <s v="3CORP96000"/>
    <x v="67"/>
    <s v="1DRIV11000"/>
    <x v="0"/>
    <s v="2DRIV11200"/>
    <x v="36"/>
    <n v="0"/>
    <n v="0"/>
    <n v="21667.03"/>
    <n v="21667.03"/>
    <n v="-21667.03"/>
    <n v="0"/>
    <n v="0"/>
    <n v="0"/>
    <n v="0"/>
    <n v="0"/>
    <n v="0"/>
    <n v="0"/>
    <n v="0"/>
    <n v="0"/>
    <n v="0"/>
    <n v="0"/>
    <n v="0"/>
    <n v="0"/>
    <n v="-21667.03"/>
    <s v="Bamba"/>
    <s v=" "/>
    <s v="N"/>
    <n v="0"/>
    <n v="0"/>
    <n v="0"/>
    <n v="0"/>
    <n v="0"/>
    <n v="0"/>
  </r>
  <r>
    <s v="R"/>
    <x v="0"/>
    <s v="R.10050"/>
    <s v="CAP-THURSTON ELECTRIC CAPACITY"/>
    <s v="R.10050.01"/>
    <s v="BLUMAER TO ELECTRON HEIGHTS 115 KV"/>
    <s v="R.10050.01.01"/>
    <s v="BLUMAER TO ELECTRON HEIGHTS 115 KV"/>
    <s v="R.10050.01.01.02"/>
    <s v="E-BLUEMAER-YELM 115KV RECONDUCTOR-SUB"/>
    <x v="0"/>
    <n v="4022"/>
    <s v="Roque Bamba"/>
    <s v="CA"/>
    <s v="REL  SETC  //  EXEC"/>
    <x v="0"/>
    <x v="0"/>
    <s v="2CORP90000"/>
    <x v="0"/>
    <s v="3CORP96000"/>
    <x v="67"/>
    <s v="1DRIV11000"/>
    <x v="0"/>
    <s v="2DRIV11200"/>
    <x v="36"/>
    <n v="0"/>
    <n v="0"/>
    <n v="94171.96"/>
    <n v="94171.959999999992"/>
    <n v="-94171.959999999992"/>
    <n v="0"/>
    <n v="0"/>
    <n v="0"/>
    <n v="0"/>
    <n v="0"/>
    <n v="0"/>
    <n v="0"/>
    <n v="0"/>
    <n v="0"/>
    <n v="0"/>
    <n v="0"/>
    <n v="0"/>
    <n v="0"/>
    <n v="-94171.959999999992"/>
    <s v="Bamba"/>
    <s v=" "/>
    <s v="N"/>
    <n v="0"/>
    <n v="0"/>
    <n v="0"/>
    <n v="0"/>
    <n v="0"/>
    <n v="0"/>
  </r>
  <r>
    <s v="R"/>
    <x v="0"/>
    <s v="R.10050"/>
    <s v="CAP-THURSTON ELECTRIC CAPACITY"/>
    <s v="R.10050.01"/>
    <s v="BLUMAER TO ELECTRON HEIGHTS 115 KV"/>
    <s v="R.10050.01.01"/>
    <s v="BLUMAER TO ELECTRON HEIGHTS 115 KV"/>
    <s v="R.10050.01.01.03"/>
    <s v="E-BLUEMAER-YELM 115KV RECONDUCTOR-TLINE"/>
    <x v="0"/>
    <n v="4022"/>
    <s v="Roque Bamba"/>
    <s v="CA"/>
    <s v="REL  SETC  //  EXEC"/>
    <x v="0"/>
    <x v="0"/>
    <s v="2CORP90000"/>
    <x v="0"/>
    <s v="3CORP96000"/>
    <x v="67"/>
    <s v="1DRIV11000"/>
    <x v="0"/>
    <s v="2DRIV11200"/>
    <x v="36"/>
    <n v="0"/>
    <n v="0"/>
    <n v="32534.240000000002"/>
    <n v="33209.230000000003"/>
    <n v="-33209.230000000003"/>
    <n v="0"/>
    <n v="0"/>
    <n v="0"/>
    <n v="0"/>
    <n v="0"/>
    <n v="0"/>
    <n v="0"/>
    <n v="0"/>
    <n v="0"/>
    <n v="0"/>
    <n v="0"/>
    <n v="0"/>
    <n v="0"/>
    <n v="-33209.230000000003"/>
    <s v="Bamba"/>
    <s v=" "/>
    <s v="N"/>
    <n v="0"/>
    <n v="0"/>
    <n v="0"/>
    <n v="0"/>
    <n v="0"/>
    <n v="0"/>
  </r>
  <r>
    <s v="R"/>
    <x v="0"/>
    <s v="R.10050"/>
    <s v="CAP-THURSTON ELECTRIC CAPACITY"/>
    <s v="R.10050.01"/>
    <s v="BLUMAER TO ELECTRON HEIGHTS 115 KV"/>
    <s v="R.10050.01.01"/>
    <s v="BLUMAER TO ELECTRON HEIGHTS 115 KV"/>
    <s v="R.10050.01.01.04"/>
    <s v="OMRC_E-BLUEMAER-YELM 115KV RECONDUCTOR"/>
    <x v="0"/>
    <n v="4022"/>
    <s v="Roque Bamba"/>
    <s v="OR"/>
    <s v="REL  SETC  //  EXEC"/>
    <x v="0"/>
    <x v="0"/>
    <s v="2CORP90000"/>
    <x v="0"/>
    <s v="3CORP96000"/>
    <x v="67"/>
    <s v="1DRIV11000"/>
    <x v="0"/>
    <s v="2DRIV11600"/>
    <x v="32"/>
    <n v="0"/>
    <n v="0"/>
    <n v="0"/>
    <n v="0"/>
    <n v="0"/>
    <n v="0"/>
    <n v="0"/>
    <n v="0"/>
    <n v="0"/>
    <n v="0"/>
    <n v="0"/>
    <n v="0"/>
    <n v="0"/>
    <n v="0"/>
    <n v="0"/>
    <n v="0"/>
    <n v="0"/>
    <n v="0"/>
    <n v="0"/>
    <n v="0"/>
    <s v=" "/>
    <s v="N"/>
    <n v="0"/>
    <n v="0"/>
    <n v="0"/>
    <n v="0"/>
    <n v="0"/>
    <n v="0"/>
  </r>
  <r>
    <s v="R"/>
    <x v="0"/>
    <s v="R.10050"/>
    <s v="CAP-THURSTON ELECTRIC CAPACITY"/>
    <s v="R.10050.02"/>
    <s v="CARPENTER SUBSTATION"/>
    <s v="R.10050.02.01"/>
    <s v="CARPENTER SUBSTATION"/>
    <s v="R.10050.02.01.01"/>
    <s v="E-CARPENTER SUBSTATION-FEEDER-DIST"/>
    <x v="0"/>
    <n v="4022"/>
    <s v="Roque Bamba"/>
    <s v="CA"/>
    <s v="REL  SETC  //  EXEC"/>
    <x v="0"/>
    <x v="0"/>
    <s v="2CORP90000"/>
    <x v="0"/>
    <s v="3CORP96000"/>
    <x v="67"/>
    <s v="1DRIV11000"/>
    <x v="0"/>
    <s v="2DRIV11600"/>
    <x v="32"/>
    <n v="0"/>
    <n v="0"/>
    <n v="0"/>
    <n v="0"/>
    <n v="0"/>
    <n v="0"/>
    <n v="0"/>
    <n v="0"/>
    <n v="0"/>
    <n v="0"/>
    <n v="0"/>
    <n v="0"/>
    <n v="0"/>
    <n v="0"/>
    <n v="0"/>
    <n v="0"/>
    <n v="0"/>
    <n v="0"/>
    <n v="0"/>
    <s v="Bamba"/>
    <s v=" "/>
    <s v="N"/>
    <n v="0"/>
    <n v="0"/>
    <n v="0"/>
    <n v="0"/>
    <n v="0"/>
    <n v="0"/>
  </r>
  <r>
    <s v="R"/>
    <x v="0"/>
    <s v="R.10050"/>
    <s v="CAP-THURSTON ELECTRIC CAPACITY"/>
    <s v="R.10050.02"/>
    <s v="CARPENTER SUBSTATION"/>
    <s v="R.10050.02.01"/>
    <s v="CARPENTER SUBSTATION"/>
    <s v="R.10050.02.01.02"/>
    <s v="E-CARPENTER SUBSTATION-SUB"/>
    <x v="0"/>
    <n v="4022"/>
    <s v="Roque Bamba"/>
    <s v="CA"/>
    <s v="REL  SETC  //  EXEC"/>
    <x v="0"/>
    <x v="0"/>
    <s v="2CORP90000"/>
    <x v="0"/>
    <s v="3CORP96000"/>
    <x v="67"/>
    <s v="1DRIV11000"/>
    <x v="0"/>
    <s v="2DRIV11600"/>
    <x v="32"/>
    <n v="0"/>
    <n v="0"/>
    <n v="0"/>
    <n v="0"/>
    <n v="0"/>
    <n v="0"/>
    <n v="0"/>
    <n v="0"/>
    <n v="0"/>
    <n v="0"/>
    <n v="0"/>
    <n v="0"/>
    <n v="0"/>
    <n v="0"/>
    <n v="0"/>
    <n v="0"/>
    <n v="0"/>
    <n v="0"/>
    <n v="0"/>
    <s v="Bamba"/>
    <s v=" "/>
    <s v="N"/>
    <n v="0"/>
    <n v="0"/>
    <n v="0"/>
    <n v="0"/>
    <n v="0"/>
    <n v="0"/>
  </r>
  <r>
    <s v="R"/>
    <x v="0"/>
    <s v="R.10050"/>
    <s v="CAP-THURSTON ELECTRIC CAPACITY"/>
    <s v="R.10050.03"/>
    <s v="HOFFMAN SWITCHING STATION"/>
    <s v="R.10050.03.01"/>
    <s v="HOFFMAN SWITCHING STATION"/>
    <s v="R.10050.03.01.01"/>
    <s v="E-HOFFMAN SWITCHING STATION"/>
    <x v="0"/>
    <n v="4022"/>
    <s v="Roque Bamba"/>
    <s v="CA"/>
    <s v="REL  SETC  //  OPER"/>
    <x v="0"/>
    <x v="0"/>
    <s v="2CORP90000"/>
    <x v="0"/>
    <s v="3CORP96000"/>
    <x v="67"/>
    <s v="1DRIV11000"/>
    <x v="0"/>
    <s v="2DRIV11600"/>
    <x v="32"/>
    <n v="0"/>
    <n v="0"/>
    <n v="0"/>
    <n v="0"/>
    <n v="0"/>
    <n v="0"/>
    <n v="0"/>
    <n v="0"/>
    <n v="0"/>
    <n v="0"/>
    <n v="0"/>
    <n v="0"/>
    <n v="0"/>
    <n v="0"/>
    <n v="0"/>
    <n v="0"/>
    <n v="0"/>
    <n v="0"/>
    <n v="0"/>
    <s v="Bamba"/>
    <s v=" "/>
    <s v="N"/>
    <n v="0"/>
    <n v="0"/>
    <n v="0"/>
    <n v="0"/>
    <n v="0"/>
    <n v="0"/>
  </r>
  <r>
    <s v="R"/>
    <x v="0"/>
    <s v="R.10050"/>
    <s v="CAP-THURSTON ELECTRIC CAPACITY"/>
    <s v="R.10050.04"/>
    <s v="NISQUALLY SUBSTATION PROJECT"/>
    <s v="R.10050.04.01"/>
    <s v="NISQUALLY SUBSTATION PROJECT"/>
    <s v="R.10050.04.01.01"/>
    <s v="E-Nisqually Sub Proj-Property Purchase"/>
    <x v="0"/>
    <n v="4022"/>
    <s v="Roque Bamba"/>
    <s v="CA"/>
    <s v="REL  SETC  //  EXEC"/>
    <x v="0"/>
    <x v="0"/>
    <s v="2CORP90000"/>
    <x v="0"/>
    <s v="3CORP96000"/>
    <x v="67"/>
    <s v="1DRIV11000"/>
    <x v="0"/>
    <s v="2DRIV11600"/>
    <x v="32"/>
    <n v="0"/>
    <n v="0"/>
    <n v="0"/>
    <n v="0"/>
    <n v="0"/>
    <n v="118143.20030270271"/>
    <n v="100000"/>
    <n v="18143.200302702709"/>
    <n v="78599.927372999999"/>
    <n v="0"/>
    <n v="78599.927372999999"/>
    <n v="647939.06541880919"/>
    <n v="0"/>
    <n v="647939.06541880919"/>
    <n v="2522401.5542620169"/>
    <n v="2522402"/>
    <n v="-0.44573798310011625"/>
    <n v="0"/>
    <n v="744681.74735652877"/>
    <s v="Nedrud"/>
    <s v=" JVN Removed dollars until Project Initiation is complete"/>
    <s v="N"/>
    <n v="0"/>
    <n v="0"/>
    <n v="0"/>
    <n v="0"/>
    <n v="2522402"/>
    <n v="0"/>
  </r>
  <r>
    <s v="R"/>
    <x v="0"/>
    <s v="R.10050"/>
    <s v="CAP-THURSTON ELECTRIC CAPACITY"/>
    <s v="R.10050.05"/>
    <s v="SPURGEON CREEK"/>
    <s v="R.10050.05.01"/>
    <s v="SPURGEON CREEK"/>
    <s v="R.10050.05.01.01"/>
    <s v="E-SPURGEON CREEK SUBS-ARPT 115KV TLINE"/>
    <x v="0"/>
    <n v="4022"/>
    <s v="Roque Bamba"/>
    <s v="CA"/>
    <s v="REL  SETC  //  DESG"/>
    <x v="2"/>
    <x v="1"/>
    <s v="2CORP20000"/>
    <x v="11"/>
    <s v="3CORP27600"/>
    <x v="105"/>
    <s v="1DRIV11000"/>
    <x v="0"/>
    <s v="2DRIV11600"/>
    <x v="32"/>
    <n v="0"/>
    <n v="0"/>
    <n v="40362"/>
    <n v="0"/>
    <n v="0"/>
    <n v="0"/>
    <n v="0"/>
    <n v="0"/>
    <n v="0"/>
    <n v="0"/>
    <n v="0"/>
    <n v="0"/>
    <n v="0"/>
    <n v="0"/>
    <n v="0"/>
    <n v="0"/>
    <n v="0"/>
    <n v="0"/>
    <n v="0"/>
    <s v="Bamba"/>
    <s v="NEDRUD - Input from planning - The remainingSopurgeon Creek project needs approval to proceed. Phase 1 (Substation work is complete in 2017.) The cost estimate is for looping the Olympia - St Clair #1 line into Spurgeon Creek. - Need Booga Overview and Project Initiation. estimated 12M 2022 "/>
    <s v="N"/>
    <n v="0"/>
    <n v="0"/>
    <n v="0"/>
    <n v="0"/>
    <n v="0"/>
    <n v="0"/>
  </r>
  <r>
    <s v="R"/>
    <x v="0"/>
    <s v="R.10050"/>
    <s v="CAP-THURSTON ELECTRIC CAPACITY"/>
    <s v="R.10050.05"/>
    <s v="SPURGEON CREEK"/>
    <s v="R.10050.05.01"/>
    <s v="SPURGEON CREEK"/>
    <s v="R.10050.05.01.02"/>
    <s v="E-SPURGEON CREEK SUBSTATION-FEEDERS"/>
    <x v="0"/>
    <n v="4022"/>
    <s v="Roque Bamba"/>
    <s v="CA"/>
    <s v="REL  SETC  //  DESG"/>
    <x v="2"/>
    <x v="1"/>
    <s v="2CORP20000"/>
    <x v="11"/>
    <s v="3CORP27500"/>
    <x v="106"/>
    <s v="1DRIV11000"/>
    <x v="0"/>
    <s v="2DRIV11600"/>
    <x v="32"/>
    <n v="0"/>
    <n v="0"/>
    <n v="47512.67"/>
    <n v="49610.7"/>
    <n v="-49610.7"/>
    <n v="0"/>
    <n v="0"/>
    <n v="0"/>
    <n v="0"/>
    <n v="0"/>
    <n v="0"/>
    <n v="0"/>
    <n v="0"/>
    <n v="0"/>
    <n v="0"/>
    <n v="0"/>
    <n v="0"/>
    <n v="0"/>
    <n v="-49610.7"/>
    <s v="Bamba"/>
    <s v=" "/>
    <s v="N"/>
    <n v="0"/>
    <n v="0"/>
    <n v="0"/>
    <n v="0"/>
    <n v="0"/>
    <n v="0"/>
  </r>
  <r>
    <s v="R"/>
    <x v="0"/>
    <s v="R.10050"/>
    <s v="CAP-THURSTON ELECTRIC CAPACITY"/>
    <s v="R.10050.05"/>
    <s v="SPURGEON CREEK"/>
    <s v="R.10050.05.01"/>
    <s v="SPURGEON CREEK"/>
    <s v="R.10050.05.01.03"/>
    <s v="E-SPURGEON CREEK SUBSTATION-SUB"/>
    <x v="0"/>
    <n v="4022"/>
    <s v="Roque Bamba"/>
    <s v="CA"/>
    <s v="REL  SETC  //  DESG"/>
    <x v="2"/>
    <x v="1"/>
    <s v="2CORP20000"/>
    <x v="11"/>
    <s v="3CORP27500"/>
    <x v="106"/>
    <s v="1DRIV11000"/>
    <x v="0"/>
    <s v="2DRIV11600"/>
    <x v="32"/>
    <n v="0"/>
    <n v="0"/>
    <n v="650939.54"/>
    <n v="883390.66"/>
    <n v="-883390.66"/>
    <n v="0"/>
    <n v="0"/>
    <n v="0"/>
    <n v="0"/>
    <n v="0"/>
    <n v="0"/>
    <n v="0"/>
    <n v="0"/>
    <n v="0"/>
    <n v="554787"/>
    <n v="554787"/>
    <n v="0"/>
    <n v="0"/>
    <n v="-883390.66"/>
    <s v="Bamba"/>
    <s v=" "/>
    <s v="N"/>
    <n v="0"/>
    <n v="0"/>
    <n v="0"/>
    <n v="0"/>
    <n v="0"/>
    <n v="0"/>
  </r>
  <r>
    <s v="R"/>
    <x v="0"/>
    <s v="R.10050"/>
    <s v="CAP-THURSTON ELECTRIC CAPACITY"/>
    <s v="R.10050.05"/>
    <s v="SPURGEON CREEK"/>
    <s v="R.10050.05.01"/>
    <s v="SPURGEON CREEK"/>
    <s v="R.10050.05.01.04"/>
    <s v="E-SPURGEON CREEK SUBSTATION-TLINE"/>
    <x v="0"/>
    <n v="4022"/>
    <s v="Roque Bamba"/>
    <s v="CA"/>
    <s v="REL  SETC  //  DESG"/>
    <x v="2"/>
    <x v="1"/>
    <s v="2CORP20000"/>
    <x v="11"/>
    <s v="3CORP27500"/>
    <x v="106"/>
    <s v="1DRIV11000"/>
    <x v="0"/>
    <s v="2DRIV11600"/>
    <x v="32"/>
    <n v="0"/>
    <n v="0"/>
    <n v="4270.24"/>
    <n v="12638.94"/>
    <n v="-12638.94"/>
    <n v="0"/>
    <n v="0"/>
    <n v="0"/>
    <n v="0"/>
    <n v="0"/>
    <n v="0"/>
    <n v="0"/>
    <n v="0"/>
    <n v="0"/>
    <n v="0"/>
    <n v="0"/>
    <n v="0"/>
    <n v="0"/>
    <n v="-12638.94"/>
    <s v="Bamba"/>
    <s v="NEDRUD - Input from planning - The remainingSopurgeon Creek project needs approval to proceed. Phase 1 (Substation work is complete in 2017.) The cost estimate is for looping the Olympia - St Clair #1 line into Spurgeon Creek. - Need Booga Overview and Project Initiation. Estimated 9M 2022 "/>
    <s v="N"/>
    <n v="0"/>
    <n v="0"/>
    <n v="0"/>
    <n v="0"/>
    <n v="0"/>
    <n v="0"/>
  </r>
  <r>
    <s v="R"/>
    <x v="0"/>
    <s v="R.10050"/>
    <s v="CAP-THURSTON ELECTRIC CAPACITY"/>
    <s v="R.10050.05"/>
    <s v="SPURGEON CREEK"/>
    <s v="R.10050.05.01"/>
    <s v="SPURGEON CREEK"/>
    <s v="R.10050.05.01.05"/>
    <s v="E-SPURGEON CREEK SUBSTATION-TRANS SUB"/>
    <x v="0"/>
    <n v="4022"/>
    <s v="Roque Bamba"/>
    <s v="CA"/>
    <s v="REL  SETC  //  DESG"/>
    <x v="2"/>
    <x v="1"/>
    <s v="2CORP20000"/>
    <x v="11"/>
    <s v="3CORP27600"/>
    <x v="105"/>
    <s v="1DRIV11000"/>
    <x v="0"/>
    <s v="2DRIV11600"/>
    <x v="32"/>
    <n v="0"/>
    <n v="0"/>
    <n v="9676.5300000000007"/>
    <n v="7282.1200000000008"/>
    <n v="-7282.1200000000008"/>
    <n v="0"/>
    <n v="0"/>
    <n v="0"/>
    <n v="0"/>
    <n v="0"/>
    <n v="0"/>
    <n v="782610.09077693941"/>
    <n v="782610.09077693941"/>
    <n v="0"/>
    <n v="1399055.7308193832"/>
    <n v="1399055.7308193832"/>
    <n v="0"/>
    <n v="0"/>
    <n v="-7282.1200000000008"/>
    <s v="Bamba"/>
    <s v=" "/>
    <s v="N"/>
    <n v="0"/>
    <n v="0"/>
    <n v="0"/>
    <n v="0"/>
    <n v="0"/>
    <n v="0"/>
  </r>
  <r>
    <s v="R"/>
    <x v="0"/>
    <s v="R.10050"/>
    <s v="CAP-THURSTON ELECTRIC CAPACITY"/>
    <s v="R.10050.05"/>
    <s v="SPURGEON CREEK"/>
    <s v="R.10050.05.01"/>
    <s v="SPURGEON CREEK"/>
    <s v="R.10050.05.01.06"/>
    <s v="OMRC_E-Spurgeon Creek Substation-Tline"/>
    <x v="0"/>
    <n v="4022"/>
    <s v="Roque Bamba"/>
    <s v="OR"/>
    <s v="REL  SETC  //  INIT"/>
    <x v="2"/>
    <x v="1"/>
    <s v="2CORP20000"/>
    <x v="11"/>
    <s v="3CORP27600"/>
    <x v="105"/>
    <s v="1DRIV11000"/>
    <x v="0"/>
    <s v="2DRIV11600"/>
    <x v="32"/>
    <n v="0"/>
    <n v="0"/>
    <n v="0"/>
    <n v="0"/>
    <n v="0"/>
    <n v="0"/>
    <n v="0"/>
    <n v="0"/>
    <n v="0"/>
    <n v="0"/>
    <n v="0"/>
    <n v="0"/>
    <n v="0"/>
    <n v="0"/>
    <n v="0"/>
    <n v="0"/>
    <n v="0"/>
    <n v="0"/>
    <n v="0"/>
    <n v="0"/>
    <s v=" "/>
    <s v="N"/>
    <n v="0"/>
    <n v="0"/>
    <n v="0"/>
    <n v="0"/>
    <n v="0"/>
    <n v="0"/>
  </r>
  <r>
    <s v="R"/>
    <x v="0"/>
    <s v="R.10051"/>
    <s v="CAP-THURSTON ELECTRIC RELIABLITY"/>
    <s v="R.10051.01"/>
    <s v="THURSTON COUNTY 230KV"/>
    <s v="R.10051.01.01"/>
    <s v="THURSTON COUNTY 230KV"/>
    <s v="R.10051.01.01.01"/>
    <s v="E-THURSTON CO 230KV SUBSTATION-SUB"/>
    <x v="0"/>
    <n v="4022"/>
    <s v="Roque Bamba"/>
    <s v="CA"/>
    <s v="REL  SETC  //  EXEC"/>
    <x v="0"/>
    <x v="0"/>
    <s v="2CORP90000"/>
    <x v="0"/>
    <s v="3CORP96000"/>
    <x v="67"/>
    <s v="1DRIV11000"/>
    <x v="0"/>
    <s v="2DRIV11500"/>
    <x v="34"/>
    <n v="0"/>
    <n v="0"/>
    <n v="0"/>
    <n v="0"/>
    <n v="0"/>
    <n v="0"/>
    <n v="0"/>
    <n v="0"/>
    <n v="0"/>
    <n v="0"/>
    <n v="0"/>
    <n v="0"/>
    <n v="0"/>
    <n v="0"/>
    <n v="0"/>
    <n v="0"/>
    <n v="0"/>
    <n v="0"/>
    <n v="0"/>
    <s v="Bamba"/>
    <s v=" "/>
    <s v="N"/>
    <n v="0"/>
    <n v="0"/>
    <n v="0"/>
    <n v="0"/>
    <n v="0"/>
    <n v="0"/>
  </r>
  <r>
    <s v="R"/>
    <x v="0"/>
    <s v="R.10051"/>
    <s v="CAP-THURSTON ELECTRIC RELIABLITY"/>
    <s v="R.10051.02"/>
    <s v="TONO SUBSTATION"/>
    <s v="R.10051.02.01"/>
    <s v="TONO SUBSTATION"/>
    <s v="R.10051.02.01.01"/>
    <s v="E-TONO SUBSTATION PHASE 2-SUB"/>
    <x v="0"/>
    <n v="4022"/>
    <s v="Roque Bamba"/>
    <s v="CA"/>
    <s v="REL  SETC  //  EXEC"/>
    <x v="0"/>
    <x v="0"/>
    <s v="2CORP90000"/>
    <x v="0"/>
    <s v="3CORP96000"/>
    <x v="67"/>
    <s v="1DRIV11000"/>
    <x v="0"/>
    <s v="2DRIV11500"/>
    <x v="34"/>
    <n v="0"/>
    <n v="0"/>
    <n v="0"/>
    <n v="0"/>
    <n v="0"/>
    <n v="0"/>
    <n v="0"/>
    <n v="0"/>
    <n v="0"/>
    <n v="100000"/>
    <n v="-100000"/>
    <n v="0"/>
    <n v="0"/>
    <n v="0"/>
    <n v="970282.97286367789"/>
    <n v="970283"/>
    <n v="-2.7136322110891342E-2"/>
    <n v="1500000"/>
    <n v="-100000.02713632211"/>
    <s v="Nedrud"/>
    <s v="Booga Review complete JVN Removed dollars until Project Initiation is complete (added $100k to initiate in 2019)"/>
    <s v="N"/>
    <n v="-1500000"/>
    <n v="0"/>
    <n v="0"/>
    <n v="0"/>
    <n v="970283"/>
    <n v="1500000"/>
  </r>
  <r>
    <s v="R"/>
    <x v="0"/>
    <s v="R.10052"/>
    <s v="CAP-TUKWILLA/SEATAC CAPACITY"/>
    <s v="R.10052.01"/>
    <s v="BRISCO PARK SUBSTATION"/>
    <s v="R.10052.01.01"/>
    <s v="BRISCO PARK SUBSTATION"/>
    <s v="R.10052.01.01.01"/>
    <s v="E-BRISCOE PARK SUBSTATION-SUB"/>
    <x v="0"/>
    <n v="4022"/>
    <s v="Roque Bamba"/>
    <s v="CA"/>
    <s v="REL  SETC  //  EXEC"/>
    <x v="0"/>
    <x v="0"/>
    <s v="2CORP90000"/>
    <x v="0"/>
    <s v="3CORP96000"/>
    <x v="67"/>
    <s v="1DRIV11000"/>
    <x v="0"/>
    <s v="2DRIV11600"/>
    <x v="32"/>
    <n v="1725000"/>
    <n v="1725000"/>
    <n v="2053592.05"/>
    <n v="2080290.69"/>
    <n v="-355290.68999999994"/>
    <n v="114357.59825651938"/>
    <n v="114357.59825651938"/>
    <n v="0"/>
    <n v="493362.65704264154"/>
    <n v="493362.65704264154"/>
    <n v="0"/>
    <n v="0"/>
    <n v="0"/>
    <n v="0"/>
    <n v="0"/>
    <n v="0"/>
    <n v="0"/>
    <n v="0"/>
    <n v="-355290.68999999994"/>
    <s v="Bamba"/>
    <s v="NEDRUD - Planning - In Project initiation - that team to true up  - estimated cost $16M to construct in 2020.  Booga overview complete "/>
    <s v="N"/>
    <n v="0"/>
    <n v="0"/>
    <n v="0"/>
    <n v="0"/>
    <n v="0"/>
    <n v="0"/>
  </r>
  <r>
    <s v="R"/>
    <x v="0"/>
    <s v="R.10052"/>
    <s v="CAP-TUKWILLA/SEATAC CAPACITY"/>
    <s v="R.10052.01"/>
    <s v="BRISCO PARK SUBSTATION"/>
    <s v="R.10052.01.01"/>
    <s v="BRISCO PARK SUBSTATION"/>
    <s v="R.10052.01.01.02"/>
    <s v="E-BRISCOE PARK SUBSTATION-TLINE"/>
    <x v="0"/>
    <n v="4022"/>
    <s v="Roque Bamba"/>
    <s v="CA"/>
    <s v="REL  SETC  //  EXEC"/>
    <x v="0"/>
    <x v="0"/>
    <s v="2CORP90000"/>
    <x v="0"/>
    <s v="3CORP96000"/>
    <x v="67"/>
    <s v="1DRIV11000"/>
    <x v="0"/>
    <s v="2DRIV11600"/>
    <x v="32"/>
    <n v="0"/>
    <n v="0"/>
    <n v="0"/>
    <n v="19420.506000000001"/>
    <n v="-19420.506000000001"/>
    <n v="0"/>
    <n v="0"/>
    <n v="0"/>
    <n v="0"/>
    <n v="0"/>
    <n v="0"/>
    <n v="0"/>
    <n v="0"/>
    <n v="0"/>
    <n v="0"/>
    <n v="0"/>
    <n v="0"/>
    <n v="0"/>
    <n v="-19420.506000000001"/>
    <s v="Bamba"/>
    <s v="NEDRUD - Planning - In Project initiation - that team to true up  - estimated cost $3.5M to construct in 2020.  Booga overview complete "/>
    <s v="N"/>
    <n v="0"/>
    <n v="0"/>
    <n v="0"/>
    <n v="0"/>
    <n v="0"/>
    <n v="0"/>
  </r>
  <r>
    <s v="R"/>
    <x v="0"/>
    <s v="R.10053"/>
    <s v="CAP-WHATCOM &amp; SKAGIT ELECTR. RELIABILITY"/>
    <s v="R.10053.01"/>
    <s v="ISLANDING-WHATCOM/SKAGIT"/>
    <s v="R.10053.01.01"/>
    <s v="ISLANDING-WHATCOM/SKAGIT"/>
    <s v="R.10053.01.01.01"/>
    <s v="E-WHATCOM/SKAGIT NETWORK ISLAND"/>
    <x v="0"/>
    <n v="4022"/>
    <s v="Roque Bamba"/>
    <s v="CA"/>
    <s v="REL  SETC  //  EXEC"/>
    <x v="0"/>
    <x v="0"/>
    <s v="2CORP90000"/>
    <x v="0"/>
    <s v="3CORP93000"/>
    <x v="0"/>
    <s v="1DRIV11000"/>
    <x v="0"/>
    <s v="2DRIV11500"/>
    <x v="34"/>
    <n v="0"/>
    <n v="0"/>
    <n v="0"/>
    <n v="0"/>
    <n v="0"/>
    <n v="0"/>
    <n v="0"/>
    <n v="0"/>
    <n v="0"/>
    <n v="0"/>
    <n v="0"/>
    <n v="428441.40017777798"/>
    <n v="428441.40017777798"/>
    <n v="0"/>
    <n v="0"/>
    <n v="0"/>
    <n v="0"/>
    <n v="0"/>
    <n v="0"/>
    <s v="Nedrud"/>
    <s v=" "/>
    <s v="N"/>
    <n v="0"/>
    <n v="0"/>
    <n v="0"/>
    <n v="0"/>
    <n v="0"/>
    <n v="0"/>
  </r>
  <r>
    <s v="R"/>
    <x v="0"/>
    <s v="R.10054"/>
    <s v="CAP-WHATCOM ELECTRIC RELIABILITY"/>
    <s v="R.10054.01"/>
    <s v="BELLINGHAM-SEDRO TRANSMISSION"/>
    <s v="R.10054.01.01"/>
    <s v="BELLINGHAM-SEDRO TRANSMISSION"/>
    <s v="R.10054.01.01.01"/>
    <s v="E-BELLINGHAM SEDRO #4 115KV RECOND-TLINE"/>
    <x v="0"/>
    <n v="4022"/>
    <s v="Roque Bamba"/>
    <s v="CA"/>
    <s v="REL  SETC  //  EXEC"/>
    <x v="2"/>
    <x v="1"/>
    <s v="2CORP20000"/>
    <x v="11"/>
    <s v="3CORP29500"/>
    <x v="107"/>
    <s v="1DRIV11000"/>
    <x v="0"/>
    <s v="2DRIV11200"/>
    <x v="36"/>
    <n v="1700000"/>
    <n v="1462863"/>
    <n v="3232774.11"/>
    <n v="3353671.39175"/>
    <n v="-1890808.39175"/>
    <n v="2838597"/>
    <n v="5661396"/>
    <n v="-2822799"/>
    <n v="2822799"/>
    <n v="2785662"/>
    <n v="37137"/>
    <n v="2822799"/>
    <n v="0"/>
    <n v="2822799"/>
    <n v="1700000"/>
    <n v="0"/>
    <n v="1700000"/>
    <n v="0"/>
    <n v="-153671.39174999995"/>
    <s v="Bamba"/>
    <s v="Spread revised to reflect current plan Consider delay"/>
    <s v="N"/>
    <n v="0"/>
    <n v="0"/>
    <n v="0"/>
    <n v="0"/>
    <n v="0"/>
    <n v="0"/>
  </r>
  <r>
    <s v="R"/>
    <x v="0"/>
    <s v="R.10054"/>
    <s v="CAP-WHATCOM ELECTRIC RELIABILITY"/>
    <s v="R.10054.01"/>
    <s v="BELLINGHAM-SEDRO TRANSMISSION"/>
    <s v="R.10054.01.01"/>
    <s v="BELLINGHAM-SEDRO TRANSMISSION"/>
    <s v="R.10054.01.01.02"/>
    <s v="OMRC_E-Bllnghm Sedro #4 115kV Recd-Tline"/>
    <x v="0"/>
    <n v="4022"/>
    <s v="Roque Bamba"/>
    <s v="OR"/>
    <s v="REL  SETC  //  INIT"/>
    <x v="2"/>
    <x v="1"/>
    <s v="2CORP20000"/>
    <x v="11"/>
    <s v="3CORP29500"/>
    <x v="107"/>
    <s v="1DRIV11000"/>
    <x v="0"/>
    <s v="2DRIV11200"/>
    <x v="36"/>
    <n v="0"/>
    <n v="0"/>
    <n v="0"/>
    <n v="0"/>
    <n v="0"/>
    <n v="0"/>
    <n v="0"/>
    <n v="0"/>
    <n v="0"/>
    <n v="0"/>
    <n v="0"/>
    <n v="0"/>
    <n v="0"/>
    <n v="0"/>
    <n v="0"/>
    <n v="0"/>
    <n v="0"/>
    <n v="0"/>
    <n v="0"/>
    <n v="0"/>
    <s v=" "/>
    <s v="N"/>
    <n v="0"/>
    <n v="0"/>
    <n v="0"/>
    <n v="0"/>
    <n v="0"/>
    <n v="0"/>
  </r>
  <r>
    <s v="R"/>
    <x v="0"/>
    <s v="R.10054"/>
    <s v="CAP-WHATCOM ELECTRIC RELIABILITY"/>
    <s v="R.10054.02"/>
    <s v="GLACIER ENERGY STORAGE PROJECT"/>
    <s v="R.10054.02.01"/>
    <s v="GLACIER ENERGY STORAGE PROJECT"/>
    <s v="R.10054.02.01.01"/>
    <s v="E-GLACIER ENERGY STORAGE PROJECT-SUB"/>
    <x v="0"/>
    <n v="4022"/>
    <s v="Roque Bamba"/>
    <s v="CA"/>
    <s v="REL  SETC  //  EXEC"/>
    <x v="2"/>
    <x v="1"/>
    <s v="2CORP15000"/>
    <x v="12"/>
    <s v="3CORP16000"/>
    <x v="69"/>
    <s v="1DRIV11000"/>
    <x v="0"/>
    <s v="2DRIV11300"/>
    <x v="0"/>
    <n v="100000"/>
    <n v="100000"/>
    <n v="199909.52"/>
    <n v="244813.35773999998"/>
    <n v="-144813.35773999998"/>
    <n v="0"/>
    <n v="0"/>
    <n v="0"/>
    <n v="0"/>
    <n v="0"/>
    <n v="0"/>
    <n v="0"/>
    <n v="0"/>
    <n v="0"/>
    <n v="0"/>
    <n v="0"/>
    <n v="0"/>
    <n v="0"/>
    <n v="-144813.35773999998"/>
    <s v="Nedrud"/>
    <s v=" "/>
    <s v="N"/>
    <n v="0"/>
    <n v="0"/>
    <n v="0"/>
    <n v="0"/>
    <n v="0"/>
    <n v="0"/>
  </r>
  <r>
    <s v="R"/>
    <x v="0"/>
    <s v="R.10054"/>
    <s v="CAP-WHATCOM ELECTRIC RELIABILITY"/>
    <s v="R.10054.02"/>
    <s v="GLACIER ENERGY STORAGE PROJECT"/>
    <s v="R.10054.02.01"/>
    <s v="GLACIER ENERGY STORAGE PROJECT"/>
    <s v="R.10054.02.01.02"/>
    <s v="OMRC_E-GLACIER ENERGY STORAGE PROJ-SUB"/>
    <x v="0"/>
    <n v="4022"/>
    <s v="Roque Bamba"/>
    <s v="OR"/>
    <s v="REL  SETC  //  EXEC"/>
    <x v="2"/>
    <x v="1"/>
    <s v="2CORP20000"/>
    <x v="11"/>
    <s v="3CORP29500"/>
    <x v="107"/>
    <s v="1DRIV11000"/>
    <x v="0"/>
    <s v="2DRIV11300"/>
    <x v="0"/>
    <n v="0"/>
    <n v="0"/>
    <n v="0"/>
    <n v="0"/>
    <n v="0"/>
    <n v="0"/>
    <n v="0"/>
    <n v="0"/>
    <n v="0"/>
    <n v="0"/>
    <n v="0"/>
    <n v="0"/>
    <n v="0"/>
    <n v="0"/>
    <n v="0"/>
    <n v="0"/>
    <n v="0"/>
    <n v="0"/>
    <n v="0"/>
    <n v="0"/>
    <s v=" "/>
    <s v="N"/>
    <n v="0"/>
    <n v="0"/>
    <n v="0"/>
    <n v="0"/>
    <n v="0"/>
    <n v="0"/>
  </r>
  <r>
    <s v="R"/>
    <x v="0"/>
    <s v="R.10054"/>
    <s v="CAP-WHATCOM ELECTRIC RELIABILITY"/>
    <s v="R.10054.03"/>
    <s v="Lynden Substation Expansion"/>
    <s v="R.10054.03.01"/>
    <s v="Property Purchase"/>
    <s v="R.10054.03.01.01"/>
    <s v="Lynden Substation Expansion"/>
    <x v="0"/>
    <n v="4022"/>
    <s v="Roque Bamba"/>
    <s v="CA"/>
    <s v="REL  SETC  //  INIT"/>
    <x v="2"/>
    <x v="1"/>
    <s v="2CORP20000"/>
    <x v="11"/>
    <s v="3CORP29500"/>
    <x v="107"/>
    <s v="1DRIV11000"/>
    <x v="0"/>
    <s v="2DRIV11600"/>
    <x v="32"/>
    <n v="0"/>
    <n v="237137"/>
    <n v="223773.06"/>
    <n v="297990.47599999985"/>
    <n v="-60853.47599999985"/>
    <n v="0"/>
    <n v="200000"/>
    <n v="-200000"/>
    <n v="0"/>
    <n v="500000"/>
    <n v="-500000"/>
    <n v="0"/>
    <n v="0"/>
    <n v="0"/>
    <n v="0"/>
    <n v="0"/>
    <n v="0"/>
    <n v="0"/>
    <n v="-760853.47599999979"/>
    <s v="Bamba"/>
    <s v="Prelim numbers based on limited review CAK removed Lynden until initiation completed ($9M in 2020.  Left initiation funding"/>
    <s v="N"/>
    <n v="0"/>
    <n v="0"/>
    <n v="0"/>
    <n v="0"/>
    <n v="0"/>
    <n v="0"/>
  </r>
  <r>
    <s v="R"/>
    <x v="0"/>
    <s v="R.10055"/>
    <s v="CAP-WHIDBEY ISLAND ELECTRIC RELIABILITY"/>
    <s v="R.10055.01"/>
    <s v="MAXWELTON SUBSTATION"/>
    <s v="R.10055.01.01"/>
    <s v="MAXWELTON SUBSTATION"/>
    <s v="R.10055.01.01.01"/>
    <s v="E-MAXWELTON SUBSTATION-FEEDERS"/>
    <x v="0"/>
    <n v="4022"/>
    <s v="Roque Bamba"/>
    <s v="CA"/>
    <s v="REL  SETC  //  EXEC"/>
    <x v="2"/>
    <x v="1"/>
    <s v="2CORP20000"/>
    <x v="11"/>
    <s v="3CORP26000"/>
    <x v="108"/>
    <s v="1DRIV11000"/>
    <x v="0"/>
    <s v="2DRIV11500"/>
    <x v="34"/>
    <n v="1750000"/>
    <n v="1486176"/>
    <n v="1741714.53"/>
    <n v="4956245.4984499998"/>
    <n v="-3470069.4984499998"/>
    <n v="0"/>
    <n v="0"/>
    <n v="0"/>
    <n v="0"/>
    <n v="0"/>
    <n v="0"/>
    <n v="0"/>
    <n v="0"/>
    <n v="0"/>
    <n v="0"/>
    <n v="0"/>
    <n v="0"/>
    <n v="0"/>
    <n v="-3470069.4984499998"/>
    <s v="Bamba"/>
    <s v=" "/>
    <s v="N"/>
    <n v="0"/>
    <n v="0"/>
    <n v="0"/>
    <n v="0"/>
    <n v="0"/>
    <n v="0"/>
  </r>
  <r>
    <s v="R"/>
    <x v="0"/>
    <s v="R.10055"/>
    <s v="CAP-WHIDBEY ISLAND ELECTRIC RELIABILITY"/>
    <s v="R.10055.01"/>
    <s v="MAXWELTON SUBSTATION"/>
    <s v="R.10055.01.01"/>
    <s v="MAXWELTON SUBSTATION"/>
    <s v="R.10055.01.01.02"/>
    <s v="E-MAXWELTON SUBSTATION-SUB"/>
    <x v="0"/>
    <n v="4022"/>
    <s v="Roque Bamba"/>
    <s v="CA"/>
    <s v="REL  SETC  //  EXEC"/>
    <x v="2"/>
    <x v="1"/>
    <s v="2CORP20000"/>
    <x v="11"/>
    <s v="3CORP26000"/>
    <x v="108"/>
    <s v="1DRIV11000"/>
    <x v="0"/>
    <s v="2DRIV11500"/>
    <x v="34"/>
    <n v="0"/>
    <n v="77132"/>
    <n v="881.01"/>
    <n v="20590.579679999995"/>
    <n v="56541.420320000005"/>
    <n v="0"/>
    <n v="0"/>
    <n v="0"/>
    <n v="0"/>
    <n v="0"/>
    <n v="0"/>
    <n v="0"/>
    <n v="0"/>
    <n v="0"/>
    <n v="0"/>
    <n v="0"/>
    <n v="0"/>
    <n v="0"/>
    <n v="56541.420320000005"/>
    <s v="Bamba"/>
    <s v=" "/>
    <s v="N"/>
    <n v="0"/>
    <n v="0"/>
    <n v="0"/>
    <n v="0"/>
    <n v="0"/>
    <n v="0"/>
  </r>
  <r>
    <s v="R"/>
    <x v="0"/>
    <s v="R.10055"/>
    <s v="CAP-WHIDBEY ISLAND ELECTRIC RELIABILITY"/>
    <s v="R.10055.01"/>
    <s v="MAXWELTON SUBSTATION"/>
    <s v="R.10055.01.01"/>
    <s v="MAXWELTON SUBSTATION"/>
    <s v="R.10055.01.01.03"/>
    <s v="E-MAXWELTON SUBSTATION-TRANS"/>
    <x v="0"/>
    <n v="4022"/>
    <s v="Roque Bamba"/>
    <s v="CA"/>
    <s v="REL  SETC  //  EXEC"/>
    <x v="2"/>
    <x v="1"/>
    <s v="2CORP20000"/>
    <x v="11"/>
    <s v="3CORP26000"/>
    <x v="108"/>
    <s v="1DRIV11000"/>
    <x v="0"/>
    <s v="2DRIV11500"/>
    <x v="34"/>
    <n v="0"/>
    <n v="186692"/>
    <n v="207642.54"/>
    <n v="169455.31540000002"/>
    <n v="17236.684599999979"/>
    <n v="0"/>
    <n v="700000"/>
    <n v="-700000"/>
    <n v="0"/>
    <n v="0"/>
    <n v="0"/>
    <n v="0"/>
    <n v="0"/>
    <n v="0"/>
    <n v="0"/>
    <n v="0"/>
    <n v="0"/>
    <n v="0"/>
    <n v="-682763.31539999996"/>
    <s v="Bamba"/>
    <s v="Revised to reflect schedule - pushes Langley Tap rebuild to 2018 "/>
    <s v="N"/>
    <n v="0"/>
    <n v="0"/>
    <n v="0"/>
    <n v="0"/>
    <n v="0"/>
    <n v="0"/>
  </r>
  <r>
    <s v="R"/>
    <x v="0"/>
    <s v="R.10055"/>
    <s v="CAP-WHIDBEY ISLAND ELECTRIC RELIABILITY"/>
    <s v="R.10055.01"/>
    <s v="MAXWELTON SUBSTATION"/>
    <s v="R.10055.01.01"/>
    <s v="MAXWELTON SUBSTATION"/>
    <s v="R.10055.01.01.04"/>
    <s v="OMRC_E-Maxwelton Substation-Feeders"/>
    <x v="0"/>
    <n v="4022"/>
    <s v="Roque Bamba"/>
    <s v="OR"/>
    <s v="REL  SETC  //  INIT"/>
    <x v="2"/>
    <x v="1"/>
    <s v="2CORP20000"/>
    <x v="11"/>
    <s v="3CORP26000"/>
    <x v="108"/>
    <s v="1DRIV11000"/>
    <x v="0"/>
    <s v="2DRIV11500"/>
    <x v="34"/>
    <n v="0"/>
    <n v="38226"/>
    <n v="0"/>
    <n v="0"/>
    <n v="38226"/>
    <n v="0"/>
    <n v="0"/>
    <n v="0"/>
    <n v="0"/>
    <n v="0"/>
    <n v="0"/>
    <n v="0"/>
    <n v="0"/>
    <n v="0"/>
    <n v="0"/>
    <n v="0"/>
    <n v="0"/>
    <n v="0"/>
    <n v="38226"/>
    <n v="0"/>
    <s v=" "/>
    <s v="N"/>
    <n v="0"/>
    <n v="0"/>
    <n v="0"/>
    <n v="0"/>
    <n v="0"/>
    <n v="0"/>
  </r>
  <r>
    <s v="R"/>
    <x v="0"/>
    <s v="R.10055"/>
    <s v="CAP-WHIDBEY ISLAND ELECTRIC RELIABILITY"/>
    <s v="R.10055.02"/>
    <s v="WHIDBEY ISLAND 115KV"/>
    <s v="R.10055.02.01"/>
    <s v="WHIDBEY ISLAND 115KV"/>
    <s v="R.10055.02.01.01"/>
    <s v="E-WHIDBEY ISLAND 115KV-ROW"/>
    <x v="0"/>
    <n v="4022"/>
    <s v="Roque Bamba"/>
    <s v="CA"/>
    <s v="REL  SETC  //  EXEC"/>
    <x v="2"/>
    <x v="1"/>
    <s v="2CORP20000"/>
    <x v="11"/>
    <s v="3CORP29900"/>
    <x v="78"/>
    <s v="1DRIV11000"/>
    <x v="0"/>
    <s v="2DRIV11500"/>
    <x v="34"/>
    <n v="0"/>
    <n v="0"/>
    <n v="0"/>
    <n v="0"/>
    <n v="0"/>
    <n v="385287.56709251105"/>
    <n v="385287.56709251105"/>
    <n v="0"/>
    <n v="385287.56709251105"/>
    <n v="385287.56709251105"/>
    <n v="0"/>
    <n v="385287.56709251105"/>
    <n v="385287.56709251105"/>
    <n v="0"/>
    <n v="385287.56709251105"/>
    <n v="385287.56709251105"/>
    <n v="0"/>
    <n v="0"/>
    <n v="0"/>
    <s v="Bamba"/>
    <s v="? "/>
    <s v="N"/>
    <n v="0"/>
    <n v="0"/>
    <n v="0"/>
    <n v="0"/>
    <n v="0"/>
    <n v="0"/>
  </r>
  <r>
    <s v="R"/>
    <x v="0"/>
    <s v="R.10055"/>
    <s v="CAP-WHIDBEY ISLAND ELECTRIC RELIABILITY"/>
    <s v="R.10055.02"/>
    <s v="WHIDBEY ISLAND 115KV"/>
    <s v="R.10055.02.01"/>
    <s v="WHIDBEY ISLAND 115KV"/>
    <s v="R.10055.02.01.02"/>
    <s v="OMRC_E-WHIDBEY ISLAND 115KV-ROW"/>
    <x v="0"/>
    <n v="4022"/>
    <s v="Roque Bamba"/>
    <s v="OR"/>
    <s v="REL  SETC  //  EXEC"/>
    <x v="2"/>
    <x v="1"/>
    <s v="2CORP20000"/>
    <x v="11"/>
    <s v="3CORP29900"/>
    <x v="78"/>
    <s v="1DRIV11000"/>
    <x v="0"/>
    <s v="2DRIV11500"/>
    <x v="34"/>
    <n v="0"/>
    <n v="0"/>
    <n v="0"/>
    <n v="0"/>
    <n v="0"/>
    <n v="0"/>
    <n v="0"/>
    <n v="0"/>
    <n v="0"/>
    <n v="0"/>
    <n v="0"/>
    <n v="0"/>
    <n v="0"/>
    <n v="0"/>
    <n v="0"/>
    <n v="0"/>
    <n v="0"/>
    <n v="0"/>
    <n v="0"/>
    <n v="0"/>
    <s v=" "/>
    <s v="N"/>
    <n v="0"/>
    <n v="0"/>
    <n v="0"/>
    <n v="0"/>
    <n v="0"/>
    <n v="0"/>
  </r>
  <r>
    <s v="R"/>
    <x v="0"/>
    <s v="R.10056"/>
    <s v="CAP-WILKESON ELECTRIC RELIABILITY"/>
    <s v="R.10056.01"/>
    <s v="WILKESON SUBSTATION"/>
    <s v="R.10056.01.01"/>
    <s v="WILKESON SUBSTATION"/>
    <s v="R.10056.01.01.01"/>
    <s v="E-WILKESON SUBSTATION-SUB"/>
    <x v="0"/>
    <n v="4022"/>
    <s v="Roque Bamba"/>
    <s v="CA"/>
    <s v="REL  SETC  //  EXEC"/>
    <x v="0"/>
    <x v="0"/>
    <s v="2CORP90000"/>
    <x v="0"/>
    <s v="3CORP93000"/>
    <x v="0"/>
    <s v="1DRIV11000"/>
    <x v="0"/>
    <s v="2DRIV11100"/>
    <x v="43"/>
    <n v="0"/>
    <n v="0"/>
    <n v="0"/>
    <n v="0"/>
    <n v="0"/>
    <n v="0"/>
    <n v="0"/>
    <n v="0"/>
    <n v="0"/>
    <n v="0"/>
    <n v="0"/>
    <n v="0"/>
    <n v="0"/>
    <n v="0"/>
    <n v="0"/>
    <n v="0"/>
    <n v="0"/>
    <n v="0"/>
    <n v="0"/>
    <s v="Nedrud"/>
    <s v=" "/>
    <s v="N"/>
    <n v="0"/>
    <n v="0"/>
    <n v="0"/>
    <n v="0"/>
    <n v="0"/>
    <n v="0"/>
  </r>
  <r>
    <s v="X"/>
    <x v="4"/>
    <s v="X.10001"/>
    <s v="CAP-COMPRESSED NATURAL GAS (CNG)"/>
    <s v="X.10001.01"/>
    <s v="COMPRESSED NATURAL GAS (CNG) DEVELOPMENT"/>
    <s v="X.10001.01.01"/>
    <s v="COMPRESSED NATURAL GAS (CNG) DEVELOPMENT"/>
    <s v="X.10001.01.01.01"/>
    <s v="COMPRESSED NATURAL GAS (CNG) DEVELOPMENT"/>
    <x v="0"/>
    <n v="4407"/>
    <s v="Brian H Lenz"/>
    <s v="CA"/>
    <s v="REL  SETC  //  EXEC"/>
    <x v="2"/>
    <x v="1"/>
    <s v="2CORP30000"/>
    <x v="2"/>
    <s v="3CORP31000"/>
    <x v="109"/>
    <s v="1DRIV30000"/>
    <x v="6"/>
    <s v="2DRIV31000"/>
    <x v="53"/>
    <n v="1700000"/>
    <n v="1700000"/>
    <n v="1958250"/>
    <n v="118.62"/>
    <n v="1699881.38"/>
    <n v="1700000"/>
    <n v="1700000"/>
    <n v="0"/>
    <n v="0"/>
    <n v="1700000"/>
    <n v="-1700000"/>
    <n v="0"/>
    <n v="1700000"/>
    <n v="-1700000"/>
    <n v="0"/>
    <n v="1700000"/>
    <n v="-1700000"/>
    <n v="1700000"/>
    <n v="-3400118.62"/>
    <n v="0"/>
    <n v="0"/>
    <s v="N"/>
    <n v="0"/>
    <n v="0"/>
    <n v="0"/>
    <n v="0"/>
    <n v="0"/>
    <n v="0"/>
  </r>
  <r>
    <s v="X"/>
    <x v="4"/>
    <s v="X.10002"/>
    <s v="CAP-EQUIPMENT RENTED TO CUSTOMERS"/>
    <s v="X.10002.01"/>
    <s v="GAS"/>
    <s v="X.10002.01.01"/>
    <s v="WATER HEATER"/>
    <s v="X.10002.01.01.01"/>
    <s v="WATER HEATER COMMERICAL-GAS"/>
    <x v="0"/>
    <n v="3015"/>
    <s v="Malcolm McCulloch"/>
    <s v="CA"/>
    <s v="REL  SETC  //  EXEC"/>
    <x v="2"/>
    <x v="1"/>
    <s v="2CORP30000"/>
    <x v="2"/>
    <s v="3CORP35000"/>
    <x v="110"/>
    <s v="1DRIV30000"/>
    <x v="6"/>
    <s v="2DRIV35000"/>
    <x v="54"/>
    <n v="0"/>
    <n v="618430"/>
    <n v="634589.1"/>
    <n v="633328.29028049996"/>
    <n v="-14898.290280499961"/>
    <n v="0"/>
    <n v="0"/>
    <n v="0"/>
    <n v="0"/>
    <n v="0"/>
    <n v="0"/>
    <n v="0"/>
    <n v="0"/>
    <n v="0"/>
    <n v="0"/>
    <n v="0"/>
    <n v="0"/>
    <n v="0"/>
    <n v="-14898.290280499961"/>
    <n v="0"/>
    <n v="0"/>
    <s v="N"/>
    <n v="0"/>
    <n v="0"/>
    <n v="0"/>
    <n v="0"/>
    <n v="0"/>
    <n v="0"/>
  </r>
  <r>
    <s v="X"/>
    <x v="4"/>
    <s v="X.10002"/>
    <s v="CAP-EQUIPMENT RENTED TO CUSTOMERS"/>
    <s v="X.10002.01"/>
    <s v="GAS"/>
    <s v="X.10002.01.01"/>
    <s v="WATER HEATER"/>
    <s v="X.10002.01.01.02"/>
    <s v="WATER HEATER RESIDENTIAL-GAS"/>
    <x v="0"/>
    <n v="3015"/>
    <s v="Malcolm McCulloch"/>
    <s v="CA"/>
    <s v="REL  SETC  //  OPER"/>
    <x v="2"/>
    <x v="1"/>
    <s v="2CORP30000"/>
    <x v="2"/>
    <s v="3CORP35000"/>
    <x v="110"/>
    <s v="1DRIV30000"/>
    <x v="6"/>
    <s v="2DRIV35000"/>
    <x v="54"/>
    <n v="2478623"/>
    <n v="1860193"/>
    <n v="1861131.36"/>
    <n v="1586878.8647011002"/>
    <n v="273314.13529889984"/>
    <n v="2772605"/>
    <n v="2772605"/>
    <n v="0"/>
    <n v="3103651"/>
    <n v="3103651"/>
    <n v="0"/>
    <n v="3476699"/>
    <n v="3476699"/>
    <n v="0"/>
    <n v="3897374"/>
    <n v="3897374"/>
    <n v="0"/>
    <n v="4368950"/>
    <n v="273314.13529889984"/>
    <n v="0"/>
    <n v="0"/>
    <s v="N"/>
    <n v="0"/>
    <n v="0"/>
    <n v="0"/>
    <n v="0"/>
    <n v="0"/>
    <n v="0"/>
  </r>
  <r>
    <s v="X"/>
    <x v="4"/>
    <s v="X.10003"/>
    <s v="CAP-STREET LIGHTS"/>
    <s v="X.10003.01"/>
    <s v="INTOLIGHT LIGHTING"/>
    <s v="X.10003.01.01"/>
    <s v="LED"/>
    <s v="X.10003.01.01.01"/>
    <s v="INTOLIGHT LIGHTING SERVICES_LED"/>
    <x v="0"/>
    <n v="3515"/>
    <s v="Malcolm McCulloch"/>
    <s v="CA"/>
    <s v="REL  SETC  //  EXEC"/>
    <x v="2"/>
    <x v="1"/>
    <s v="2CORP30000"/>
    <x v="2"/>
    <s v="3CORP34000"/>
    <x v="111"/>
    <s v="1DRIV30000"/>
    <x v="6"/>
    <s v="2DRIV34000"/>
    <x v="55"/>
    <n v="5815907"/>
    <n v="4071135"/>
    <n v="6036389.75"/>
    <n v="4476812.0867407005"/>
    <n v="-405677.08674070053"/>
    <n v="5757873"/>
    <n v="9794613"/>
    <n v="-4036740"/>
    <n v="5724595"/>
    <n v="9948749"/>
    <n v="-4224154"/>
    <n v="5360897"/>
    <n v="10111701"/>
    <n v="-4750804"/>
    <n v="5360897"/>
    <n v="10283605"/>
    <n v="-4922708"/>
    <n v="10464611"/>
    <n v="-18340083.086740702"/>
    <n v="0"/>
    <n v="0"/>
    <s v="N"/>
    <n v="0"/>
    <n v="0"/>
    <n v="0"/>
    <n v="0"/>
    <n v="0"/>
    <n v="0"/>
  </r>
  <r>
    <s v="X"/>
    <x v="4"/>
    <s v="X.10003"/>
    <s v="CAP-STREET LIGHTS"/>
    <s v="X.10003.01"/>
    <s v="INTOLIGHT LIGHTING"/>
    <s v="X.10003.01.02"/>
    <s v="NON-LED"/>
    <s v="X.10003.01.02.01"/>
    <s v="INTOLIGHT LIGHTING SERVICES_NON-LED"/>
    <x v="0"/>
    <n v="3515"/>
    <s v="Malcolm McCulloch"/>
    <s v="CA"/>
    <s v="REL  SETC  //  EXEC"/>
    <x v="2"/>
    <x v="1"/>
    <s v="2CORP30000"/>
    <x v="2"/>
    <s v="3CORP34000"/>
    <x v="111"/>
    <s v="1DRIV30000"/>
    <x v="6"/>
    <s v="2DRIV34000"/>
    <x v="55"/>
    <n v="0"/>
    <n v="1744772"/>
    <n v="2150219.69"/>
    <n v="1342895.0456113"/>
    <n v="401876.95438869996"/>
    <n v="0"/>
    <n v="0"/>
    <n v="0"/>
    <n v="0"/>
    <n v="0"/>
    <n v="0"/>
    <n v="0"/>
    <n v="0"/>
    <n v="0"/>
    <n v="0"/>
    <n v="0"/>
    <n v="0"/>
    <n v="0"/>
    <n v="401876.95438869996"/>
    <n v="0"/>
    <n v="0"/>
    <s v="N"/>
    <n v="0"/>
    <n v="0"/>
    <n v="0"/>
    <n v="0"/>
    <n v="0"/>
    <n v="0"/>
  </r>
  <r>
    <s v="R"/>
    <x v="0"/>
    <s v="R.TBD"/>
    <s v="TBD"/>
    <s v="R.TBD"/>
    <s v="TBD"/>
    <s v="R.TBD"/>
    <s v="TBD"/>
    <s v="R.10019.03.01.03"/>
    <s v="E-WEST KITSAP 230KV PROJECT"/>
    <x v="0"/>
    <s v="TBD"/>
    <s v="TBD"/>
    <s v="CA"/>
    <s v="N/A"/>
    <x v="0"/>
    <x v="0"/>
    <s v="2CORP90000"/>
    <x v="0"/>
    <s v="3CORP96000"/>
    <x v="67"/>
    <s v="1DRIV11000"/>
    <x v="0"/>
    <s v="2DRIV11600"/>
    <x v="32"/>
    <n v="0"/>
    <n v="0"/>
    <n v="0"/>
    <n v="40155.838000000003"/>
    <n v="-40155.838000000003"/>
    <n v="0"/>
    <n v="250000"/>
    <n v="-250000"/>
    <n v="350000"/>
    <n v="350000"/>
    <n v="0"/>
    <n v="600000"/>
    <n v="600000"/>
    <n v="0"/>
    <n v="1800241"/>
    <n v="1800241"/>
    <n v="0"/>
    <n v="0"/>
    <n v="-290155.83799999999"/>
    <s v="Bamba"/>
    <s v="Needs funding in 2018 for development "/>
    <s v="N"/>
    <n v="0"/>
    <n v="0"/>
    <n v="0"/>
    <n v="0"/>
    <n v="0"/>
    <n v="0"/>
  </r>
  <r>
    <s v="R"/>
    <x v="0"/>
    <s v="R.TBD"/>
    <s v="TBD"/>
    <s v="R.TBD"/>
    <s v="TBD"/>
    <s v="R.TBD"/>
    <s v="TBD"/>
    <s v="Project Initiation-Pioneer Substation/Switching Station"/>
    <s v="Placeholder-Pioneer Substation/Switching Station"/>
    <x v="1"/>
    <s v="TBD"/>
    <s v="TBD"/>
    <s v="CA"/>
    <s v="N/A"/>
    <x v="0"/>
    <x v="0"/>
    <s v="2CORP90000"/>
    <x v="0"/>
    <s v="3CORP96000"/>
    <x v="67"/>
    <s v="1DRIV11000"/>
    <x v="0"/>
    <s v="2DRIV11600"/>
    <x v="32"/>
    <n v="0"/>
    <n v="0"/>
    <n v="0"/>
    <n v="0"/>
    <n v="0"/>
    <n v="0"/>
    <n v="0"/>
    <n v="0"/>
    <n v="0"/>
    <n v="100000"/>
    <n v="-100000"/>
    <n v="125900.70864163217"/>
    <n v="0"/>
    <n v="125900.70864163217"/>
    <n v="457354.10312645475"/>
    <n v="0"/>
    <n v="457354.10312645475"/>
    <n v="0"/>
    <n v="483254.81176808686"/>
    <s v="Nedrud"/>
    <s v=" JVN Removed dollars until Project Initiation is complete"/>
    <s v="N"/>
    <n v="0"/>
    <n v="0"/>
    <n v="0"/>
    <n v="0"/>
    <n v="0"/>
    <n v="0"/>
  </r>
  <r>
    <s v="R"/>
    <x v="0"/>
    <s v="R.TBD"/>
    <s v="TBD"/>
    <s v="R.TBD"/>
    <s v="TBD"/>
    <s v="R.TBD"/>
    <s v="TBD"/>
    <s v="Current Differential Relays"/>
    <s v="Placeholder-Current Differential Relays"/>
    <x v="1"/>
    <s v="TBD"/>
    <s v="TBD"/>
    <s v="CA"/>
    <s v="N/A"/>
    <x v="0"/>
    <x v="0"/>
    <s v="2CORP90000"/>
    <x v="0"/>
    <s v="3CORP93000"/>
    <x v="0"/>
    <s v="1DRIV11000"/>
    <x v="0"/>
    <s v="2DRIV11100"/>
    <x v="43"/>
    <n v="0"/>
    <n v="0"/>
    <n v="0"/>
    <n v="0"/>
    <n v="0"/>
    <n v="0"/>
    <n v="0"/>
    <n v="0"/>
    <n v="283639.50809599995"/>
    <n v="283640"/>
    <n v="-0.49190400005318224"/>
    <n v="283639.50809599995"/>
    <n v="283640"/>
    <n v="-0.49190400005318224"/>
    <n v="0"/>
    <n v="292149"/>
    <n v="-292149"/>
    <n v="300913"/>
    <n v="-292149.98380800011"/>
    <s v="Nedrud"/>
    <s v=" "/>
    <s v="N"/>
    <n v="0"/>
    <n v="0"/>
    <n v="0"/>
    <n v="0"/>
    <n v="0"/>
    <n v="0"/>
  </r>
  <r>
    <s v="R"/>
    <x v="0"/>
    <s v="R.TBD"/>
    <s v="TBD"/>
    <s v="R.TBD"/>
    <s v="TBD"/>
    <s v="R.TBD"/>
    <s v="TBD"/>
    <s v="Placeholder-E Oly GS Rebuild"/>
    <s v="Placeholder-E Oly GS Rebuild"/>
    <x v="1"/>
    <s v="TBD"/>
    <s v="TBD"/>
    <s v="CA"/>
    <s v="N/A"/>
    <x v="0"/>
    <x v="0"/>
    <s v="2CORP90000"/>
    <x v="0"/>
    <s v="3CORP96500"/>
    <x v="91"/>
    <s v="1DRIV12000"/>
    <x v="17"/>
    <s v="2DRIV12500"/>
    <x v="33"/>
    <n v="0"/>
    <n v="0"/>
    <n v="0"/>
    <n v="0"/>
    <n v="0"/>
    <n v="0"/>
    <n v="0"/>
    <n v="0"/>
    <n v="0"/>
    <n v="0"/>
    <n v="0"/>
    <n v="0"/>
    <n v="0"/>
    <n v="0"/>
    <n v="4776000"/>
    <n v="0"/>
    <n v="4776000"/>
    <n v="0"/>
    <n v="4776000"/>
    <s v="Henderson"/>
    <s v=" "/>
    <s v="N"/>
    <n v="0"/>
    <n v="0"/>
    <n v="0"/>
    <n v="0"/>
    <n v="0"/>
    <n v="0"/>
  </r>
  <r>
    <s v="R"/>
    <x v="0"/>
    <s v="R.TBD"/>
    <s v="TBD"/>
    <s v="R.TBD"/>
    <s v="TBD"/>
    <s v="R.TBD"/>
    <s v="TBD"/>
    <s v="R.10029.02.01.01"/>
    <s v="GREENLAKE LATERAL 16&quot;  HP"/>
    <x v="0"/>
    <s v="TBD"/>
    <s v="TBD"/>
    <s v="CA"/>
    <s v="N/A"/>
    <x v="0"/>
    <x v="0"/>
    <s v="2CORP90000"/>
    <x v="0"/>
    <s v="3CORP96500"/>
    <x v="91"/>
    <s v="1DRIV12000"/>
    <x v="17"/>
    <s v="2DRIV12500"/>
    <x v="33"/>
    <n v="100000"/>
    <n v="0"/>
    <n v="0"/>
    <n v="119952"/>
    <n v="-119952"/>
    <n v="173805.7839697341"/>
    <n v="173805.7839697341"/>
    <n v="0"/>
    <n v="0"/>
    <n v="7000000"/>
    <n v="-7000000"/>
    <n v="0"/>
    <n v="11000000"/>
    <n v="-11000000"/>
    <n v="0"/>
    <n v="14600000"/>
    <n v="-14600000"/>
    <n v="8000000"/>
    <n v="-32719952"/>
    <s v="Bamba"/>
    <s v="WBS already created.  Would we really be ready for this in 2018?  CAK - deleting total $22M that spanned 2018 - 2020 until initiation completed for N Seatthe Pressure (line 429)"/>
    <s v="N"/>
    <n v="-8000000"/>
    <n v="0"/>
    <n v="7000000"/>
    <n v="11000000"/>
    <n v="14600000"/>
    <n v="8000000"/>
  </r>
  <r>
    <s v="R"/>
    <x v="0"/>
    <s v="R.TBD"/>
    <s v="TBD"/>
    <s v="R.TBD"/>
    <s v="TBD"/>
    <s v="R.TBD"/>
    <s v="TBD"/>
    <s v="Project Initiation-Greenwood Pressure Increase &amp; LS Install"/>
    <s v="Placeholder-Greenwood Pressure Increase &amp; LS Install"/>
    <x v="1"/>
    <s v="TBD"/>
    <s v="TBD"/>
    <s v="CA"/>
    <s v="N/A"/>
    <x v="0"/>
    <x v="0"/>
    <s v="2CORP90000"/>
    <x v="0"/>
    <s v="3CORP96500"/>
    <x v="91"/>
    <s v="1DRIV12000"/>
    <x v="17"/>
    <s v="2DRIV12500"/>
    <x v="33"/>
    <n v="0"/>
    <n v="0"/>
    <n v="0"/>
    <n v="0"/>
    <n v="0"/>
    <n v="0"/>
    <n v="0"/>
    <n v="0"/>
    <n v="602141.53464293957"/>
    <n v="602141.53464293957"/>
    <n v="0"/>
    <n v="2519272"/>
    <n v="6500000"/>
    <n v="-3980728"/>
    <n v="0"/>
    <n v="0"/>
    <n v="0"/>
    <n v="0"/>
    <n v="-3980728"/>
    <s v="Bamba"/>
    <s v=" CAK - deleting $10M that spanned 2018-2020 until project initiation completed for N Seatthe Pressure (line 429)"/>
    <s v="N"/>
    <n v="0"/>
    <n v="0"/>
    <n v="0"/>
    <n v="0"/>
    <n v="0"/>
    <n v="0"/>
  </r>
  <r>
    <s v="R"/>
    <x v="0"/>
    <s v="R.TBD"/>
    <s v="TBD"/>
    <s v="R.TBD"/>
    <s v="TBD"/>
    <s v="R.TBD"/>
    <s v="TBD"/>
    <s v="Lake Stevens GS Rebuild"/>
    <s v="Placeholder-Lake Stevens GS Rebuild"/>
    <x v="1"/>
    <s v="TBD"/>
    <s v="TBD"/>
    <s v="CA"/>
    <s v="N/A"/>
    <x v="0"/>
    <x v="0"/>
    <s v="2CORP90000"/>
    <x v="0"/>
    <s v="3CORP96500"/>
    <x v="91"/>
    <s v="1DRIV12000"/>
    <x v="17"/>
    <s v="2DRIV12500"/>
    <x v="33"/>
    <n v="0"/>
    <n v="0"/>
    <n v="0"/>
    <n v="0"/>
    <n v="0"/>
    <n v="0"/>
    <n v="0"/>
    <n v="0"/>
    <n v="0"/>
    <n v="0"/>
    <n v="0"/>
    <n v="695400.00000000012"/>
    <n v="0"/>
    <n v="695400.00000000012"/>
    <n v="0"/>
    <n v="0"/>
    <n v="0"/>
    <n v="0"/>
    <n v="695400.00000000012"/>
    <s v="Henderson"/>
    <s v=" "/>
    <s v="N"/>
    <n v="0"/>
    <n v="0"/>
    <n v="0"/>
    <n v="0"/>
    <n v="0"/>
    <n v="0"/>
  </r>
  <r>
    <s v="R"/>
    <x v="0"/>
    <s v="R.TBD"/>
    <s v="TBD"/>
    <s v="R.TBD"/>
    <s v="TBD"/>
    <s v="R.TBD"/>
    <s v="TBD"/>
    <s v="Machias GS Rebuild"/>
    <s v="Placeholder-Machias GS Rebuild"/>
    <x v="1"/>
    <s v="TBD"/>
    <s v="TBD"/>
    <s v="CA"/>
    <s v="N/A"/>
    <x v="0"/>
    <x v="0"/>
    <s v="2CORP90000"/>
    <x v="0"/>
    <s v="3CORP96500"/>
    <x v="91"/>
    <s v="1DRIV12000"/>
    <x v="17"/>
    <s v="2DRIV12500"/>
    <x v="33"/>
    <n v="0"/>
    <n v="0"/>
    <n v="0"/>
    <n v="0"/>
    <n v="0"/>
    <n v="0"/>
    <n v="0"/>
    <n v="0"/>
    <n v="0"/>
    <n v="0"/>
    <n v="0"/>
    <n v="3477000"/>
    <n v="0"/>
    <n v="3477000"/>
    <n v="0"/>
    <n v="100000"/>
    <n v="-100000"/>
    <n v="3477000"/>
    <n v="3377000"/>
    <s v="Henderson"/>
    <s v=" Need a review with Booga"/>
    <s v="N"/>
    <n v="0"/>
    <n v="0"/>
    <n v="0"/>
    <n v="0"/>
    <n v="0"/>
    <n v="0"/>
  </r>
  <r>
    <s v="R"/>
    <x v="0"/>
    <s v="R.TBD"/>
    <s v="TBD"/>
    <s v="R.TBD"/>
    <s v="TBD"/>
    <s v="R.TBD"/>
    <s v="TBD"/>
    <s v="May Valley GS Rebuild"/>
    <s v="Placeholder-May Valley GS Rebuild"/>
    <x v="1"/>
    <s v="TBD"/>
    <s v="TBD"/>
    <s v="CA"/>
    <s v="N/A"/>
    <x v="0"/>
    <x v="0"/>
    <s v="2CORP90000"/>
    <x v="0"/>
    <s v="3CORP96500"/>
    <x v="91"/>
    <s v="1DRIV12000"/>
    <x v="17"/>
    <s v="2DRIV12500"/>
    <x v="33"/>
    <n v="0"/>
    <n v="0"/>
    <n v="0"/>
    <n v="0"/>
    <n v="0"/>
    <n v="0"/>
    <n v="0"/>
    <n v="0"/>
    <n v="0"/>
    <n v="0"/>
    <n v="0"/>
    <n v="0"/>
    <n v="0"/>
    <n v="0"/>
    <n v="3581999.9999999995"/>
    <n v="0"/>
    <n v="3581999.9999999995"/>
    <n v="0"/>
    <n v="3581999.9999999995"/>
    <s v="Henderson"/>
    <s v=" "/>
    <s v="N"/>
    <n v="0"/>
    <n v="0"/>
    <n v="0"/>
    <n v="0"/>
    <n v="0"/>
    <n v="0"/>
  </r>
  <r>
    <s v="R"/>
    <x v="0"/>
    <s v="R.TBD"/>
    <s v="TBD"/>
    <s v="R.TBD"/>
    <s v="TBD"/>
    <s v="R.TBD"/>
    <s v="TBD"/>
    <s v="Vashon Island HP Upgrade Phase 1"/>
    <s v="Placeholder-Vashon Island HP Upgrade Phase 1"/>
    <x v="1"/>
    <s v="TBD"/>
    <s v="TBD"/>
    <s v="CA"/>
    <s v="N/A"/>
    <x v="0"/>
    <x v="0"/>
    <s v="2CORP90000"/>
    <x v="0"/>
    <s v="3CORP96500"/>
    <x v="91"/>
    <s v="1DRIV12000"/>
    <x v="17"/>
    <s v="2DRIV12500"/>
    <x v="33"/>
    <n v="0"/>
    <n v="0"/>
    <n v="0"/>
    <n v="0"/>
    <n v="0"/>
    <n v="1836240.0000000002"/>
    <n v="50000"/>
    <n v="1786240.0000000002"/>
    <n v="0"/>
    <n v="1786240"/>
    <n v="-1786240"/>
    <n v="0"/>
    <n v="0"/>
    <n v="0"/>
    <n v="0"/>
    <n v="0"/>
    <n v="0"/>
    <n v="0"/>
    <n v="2.3283064365386963E-10"/>
    <s v="Henderson"/>
    <s v=" CAK - appears moved out by DH, but lowered to 1.8M versus 2M"/>
    <s v="N"/>
    <n v="0"/>
    <n v="0"/>
    <n v="0"/>
    <n v="0"/>
    <n v="0"/>
    <n v="0"/>
  </r>
  <r>
    <s v="R"/>
    <x v="0"/>
    <s v="R.TBD"/>
    <s v="TBD"/>
    <s v="R.TBD"/>
    <s v="TBD"/>
    <s v="R.TBD"/>
    <s v="TBD"/>
    <s v="Project Initiation-BPA Olympia 115kV bus improvments"/>
    <s v="Placeholder-BPA Olympia 115kV bus improvments"/>
    <x v="1"/>
    <s v="TBD"/>
    <s v="TBD"/>
    <s v="CA"/>
    <s v="N/A"/>
    <x v="0"/>
    <x v="0"/>
    <s v="2CORP90000"/>
    <x v="0"/>
    <s v="3CORP96000"/>
    <x v="67"/>
    <s v="1DRIV11000"/>
    <x v="0"/>
    <s v="2DRIV11600"/>
    <x v="32"/>
    <n v="0"/>
    <n v="0"/>
    <n v="0"/>
    <n v="0"/>
    <n v="0"/>
    <n v="0"/>
    <n v="0"/>
    <n v="0"/>
    <n v="0"/>
    <n v="0"/>
    <n v="0"/>
    <n v="121268.35045866825"/>
    <n v="0"/>
    <n v="121268.35045866825"/>
    <n v="299993.73081938323"/>
    <n v="121268.35045866825"/>
    <n v="178725.38036071497"/>
    <n v="299993.73081938323"/>
    <n v="299993.73081938323"/>
    <s v="Nedrud"/>
    <s v="Move $$s to 2021/2022 - pending BPA SIS which has 4 year lead time. "/>
    <s v="N"/>
    <n v="0"/>
    <n v="0"/>
    <n v="0"/>
    <n v="0"/>
    <n v="0"/>
    <n v="0"/>
  </r>
  <r>
    <s v="R"/>
    <x v="0"/>
    <s v="R.TBD"/>
    <s v="TBD"/>
    <s v="R.TBD"/>
    <s v="TBD"/>
    <s v="R.TBD"/>
    <s v="TBD"/>
    <s v="BPA Olympia - Airport (Fiber only)"/>
    <s v="Placeholder-BPA Olympia - Airport (Fiber only)"/>
    <x v="1"/>
    <s v="TBD"/>
    <s v="TBD"/>
    <s v="CA"/>
    <s v="N/A"/>
    <x v="0"/>
    <x v="0"/>
    <s v="2CORP90000"/>
    <x v="0"/>
    <s v="3CORP96000"/>
    <x v="67"/>
    <s v="1DRIV11000"/>
    <x v="0"/>
    <s v="2DRIV11600"/>
    <x v="32"/>
    <n v="0"/>
    <n v="0"/>
    <n v="0"/>
    <n v="0"/>
    <n v="0"/>
    <n v="0"/>
    <n v="0"/>
    <n v="0"/>
    <n v="0"/>
    <n v="0"/>
    <n v="0"/>
    <n v="600000"/>
    <n v="0"/>
    <n v="600000"/>
    <n v="0"/>
    <n v="0"/>
    <n v="0"/>
    <n v="0"/>
    <n v="600000"/>
    <n v="0"/>
    <s v=" "/>
    <s v="N"/>
    <n v="0"/>
    <n v="0"/>
    <n v="0"/>
    <n v="0"/>
    <n v="0"/>
    <n v="0"/>
  </r>
  <r>
    <s v="R"/>
    <x v="0"/>
    <s v="R.TBD"/>
    <s v="TBD"/>
    <s v="R.TBD"/>
    <s v="TBD"/>
    <s v="R.TBD"/>
    <s v="TBD"/>
    <s v="Yelm GS Rebuild"/>
    <s v="Placeholder-Yelm GS Rebuild"/>
    <x v="1"/>
    <s v="TBD"/>
    <s v="TBD"/>
    <s v="CA"/>
    <s v="N/A"/>
    <x v="0"/>
    <x v="0"/>
    <s v="2CORP90000"/>
    <x v="0"/>
    <s v="3CORP96500"/>
    <x v="91"/>
    <s v="1DRIV12000"/>
    <x v="17"/>
    <s v="2DRIV12500"/>
    <x v="33"/>
    <n v="0"/>
    <n v="0"/>
    <n v="0"/>
    <n v="0"/>
    <n v="0"/>
    <n v="327900"/>
    <n v="0"/>
    <n v="327900"/>
    <n v="0"/>
    <n v="0"/>
    <n v="0"/>
    <n v="0"/>
    <n v="0"/>
    <n v="0"/>
    <n v="0"/>
    <n v="0"/>
    <n v="0"/>
    <n v="0"/>
    <n v="327900"/>
    <s v="Henderson"/>
    <s v=" "/>
    <s v="N"/>
    <n v="0"/>
    <n v="0"/>
    <n v="0"/>
    <n v="0"/>
    <n v="0"/>
    <n v="0"/>
  </r>
  <r>
    <s v="K"/>
    <x v="3"/>
    <s v="K.TBD"/>
    <s v="TBD"/>
    <s v="K.TBD"/>
    <s v="TBD"/>
    <s v="K.TBD"/>
    <s v="TBD"/>
    <s v="Breakout - New Resource - Wind"/>
    <s v="Breakout - New Resource - Wind"/>
    <x v="0"/>
    <s v="TBD"/>
    <s v="TBD"/>
    <s v="CA"/>
    <s v="N/A"/>
    <x v="0"/>
    <x v="0"/>
    <s v="2CORP70000"/>
    <x v="6"/>
    <s v="TBD"/>
    <x v="112"/>
    <s v="1DRIV13000"/>
    <x v="10"/>
    <s v="2DRIV13000"/>
    <x v="12"/>
    <n v="0"/>
    <n v="0"/>
    <n v="0"/>
    <n v="0"/>
    <n v="0"/>
    <n v="0"/>
    <n v="0"/>
    <n v="0"/>
    <n v="0"/>
    <n v="0"/>
    <n v="0"/>
    <n v="0"/>
    <n v="0"/>
    <n v="0"/>
    <n v="4651000"/>
    <n v="0"/>
    <n v="4651000"/>
    <n v="0"/>
    <n v="4651000"/>
    <n v="0"/>
    <n v="0"/>
    <s v="N"/>
    <n v="0"/>
    <n v="0"/>
    <n v="0"/>
    <n v="0"/>
    <n v="-4651000"/>
    <n v="0"/>
  </r>
  <r>
    <s v="R"/>
    <x v="0"/>
    <s v="R.TBD"/>
    <s v="TBD"/>
    <s v="R.TBD"/>
    <s v="TBD"/>
    <s v="R.TBD"/>
    <s v="TBD"/>
    <s v="DA over AMI Network (network enhancement)"/>
    <s v="Placeholder-DA over AMI Network (network enhancement)"/>
    <x v="1"/>
    <s v="TBD"/>
    <s v="TBD"/>
    <s v="CA"/>
    <s v="N/A"/>
    <x v="2"/>
    <x v="1"/>
    <s v="2CORP50000"/>
    <x v="5"/>
    <s v="3CORP52000"/>
    <x v="82"/>
    <s v="1DRIV11000"/>
    <x v="0"/>
    <s v="2DRIV11300"/>
    <x v="0"/>
    <n v="0"/>
    <n v="0"/>
    <n v="0"/>
    <n v="0"/>
    <n v="0"/>
    <n v="0"/>
    <n v="308713"/>
    <n v="-308713"/>
    <n v="0"/>
    <n v="0"/>
    <n v="0"/>
    <n v="0"/>
    <n v="0"/>
    <n v="0"/>
    <n v="0"/>
    <n v="0"/>
    <n v="0"/>
    <n v="0"/>
    <n v="-308713"/>
    <s v="Feinstein"/>
    <s v="Matches Initiation Proposal "/>
    <s v="Y"/>
    <n v="0"/>
    <n v="0"/>
    <n v="0"/>
    <n v="0"/>
    <n v="0"/>
    <n v="0"/>
  </r>
  <r>
    <s v="R"/>
    <x v="0"/>
    <s v="R.TBD"/>
    <s v="TBD"/>
    <s v="R.TBD"/>
    <s v="TBD"/>
    <s v="R.TBD"/>
    <s v="TBD"/>
    <s v="Project Initiation-Smart Grid field lab"/>
    <s v="Placeholder-Smart Grid field lab"/>
    <x v="1"/>
    <s v="TBD"/>
    <s v="TBD"/>
    <s v="CA"/>
    <s v="N/A"/>
    <x v="2"/>
    <x v="1"/>
    <s v="2CORP15000"/>
    <x v="12"/>
    <s v="3CORP17000"/>
    <x v="72"/>
    <s v="1DRIV11000"/>
    <x v="0"/>
    <s v="2DRIV11700"/>
    <x v="45"/>
    <n v="0"/>
    <n v="0"/>
    <n v="0"/>
    <n v="0"/>
    <n v="0"/>
    <n v="0"/>
    <n v="500000"/>
    <n v="-500000"/>
    <n v="0"/>
    <n v="500000"/>
    <n v="-500000"/>
    <n v="0"/>
    <n v="500000"/>
    <n v="-500000"/>
    <n v="0"/>
    <n v="0"/>
    <n v="0"/>
    <n v="0"/>
    <n v="-1500000"/>
    <s v="Feinstein"/>
    <s v="no initiation proposal *yet* CAK lowered from $7.25M (bulk of which was in 2018) to $1.5M as we'll need to determine total cost and timing first"/>
    <s v="N"/>
    <n v="0"/>
    <n v="0"/>
    <n v="0"/>
    <n v="0"/>
    <n v="0"/>
    <n v="0"/>
  </r>
  <r>
    <s v="R"/>
    <x v="0"/>
    <s v="R.TBD"/>
    <s v="TBD"/>
    <s v="R.TBD"/>
    <s v="TBD"/>
    <s v="R.TBD"/>
    <s v="TBD"/>
    <s v="Project Initiation-Talbot - Lakeside 115 kV #3 Via Hazelwood"/>
    <s v="Placeholder-Talbot - Lakeside 115 kV #3 Via Hazelwood"/>
    <x v="1"/>
    <s v="TBD"/>
    <s v="TBD"/>
    <s v="CA"/>
    <s v="N/A"/>
    <x v="2"/>
    <x v="1"/>
    <s v="2CORP20000"/>
    <x v="11"/>
    <s v="3CORP25000"/>
    <x v="99"/>
    <s v="1DRIV11000"/>
    <x v="0"/>
    <s v="2DRIV11500"/>
    <x v="34"/>
    <n v="0"/>
    <n v="0"/>
    <n v="0"/>
    <n v="0"/>
    <n v="0"/>
    <n v="0"/>
    <n v="35000"/>
    <n v="-35000"/>
    <n v="0"/>
    <n v="300000"/>
    <n v="-300000"/>
    <n v="0"/>
    <n v="0"/>
    <n v="0"/>
    <n v="0"/>
    <n v="0"/>
    <n v="0"/>
    <n v="25000000"/>
    <n v="-335000"/>
    <s v="Nedrud"/>
    <s v="This project may need to be accelerated if both Talbot - Lakeside 115 kV lines are converted to 230 kV.  Not presented to Booga CAK - funding of $20M in 2021 and $10M in 2022 will be added when Conversion to 230 is agreed upon and reviewed with BKG.  However I'm using this line item to capture what is a more likely total MP funding level as without it is amounts to only $5M."/>
    <s v="N"/>
    <n v="0"/>
    <n v="0"/>
    <n v="0"/>
    <n v="0"/>
    <n v="0"/>
    <n v="0"/>
  </r>
  <r>
    <s v="R"/>
    <x v="0"/>
    <s v="R.TBD"/>
    <s v="TBD"/>
    <s v="R.TBD"/>
    <s v="TBD"/>
    <s v="R.TBD"/>
    <s v="TBD"/>
    <s v="Project Initiation-Berrydale 230-115 kV Bank #2"/>
    <s v="Placeholder-Berrydale 230-115 kV Bank #2"/>
    <x v="1"/>
    <s v="TBD"/>
    <s v="TBD"/>
    <s v="CA"/>
    <s v="N/A"/>
    <x v="0"/>
    <x v="0"/>
    <s v="2CORP90000"/>
    <x v="0"/>
    <s v="3CORP96000"/>
    <x v="67"/>
    <s v="1DRIV11000"/>
    <x v="0"/>
    <s v="2DRIV11600"/>
    <x v="32"/>
    <n v="0"/>
    <n v="0"/>
    <n v="0"/>
    <n v="0"/>
    <n v="0"/>
    <n v="0"/>
    <n v="0"/>
    <n v="0"/>
    <n v="0"/>
    <n v="300000"/>
    <n v="-300000"/>
    <n v="0"/>
    <n v="0"/>
    <n v="0"/>
    <n v="0"/>
    <n v="300000"/>
    <n v="-300000"/>
    <n v="15000000"/>
    <n v="-600000"/>
    <s v="Nedrud"/>
    <s v="With the new transformer ratings forthcoming it may drive the need for the second Berrydale Bank.  Not presented to Booga CAK removing $15M in 2022 until project initiation completed - left initiation funding"/>
    <s v="N"/>
    <n v="-15000000"/>
    <n v="0"/>
    <n v="0"/>
    <n v="0"/>
    <n v="0"/>
    <n v="15000000"/>
  </r>
  <r>
    <s v="R"/>
    <x v="0"/>
    <s v="R.TBD"/>
    <s v="TBD"/>
    <s v="R.TBD"/>
    <s v="TBD"/>
    <s v="R.TBD"/>
    <s v="TBD"/>
    <s v="Project Initiation-Skagit Switching Station"/>
    <s v="Placeholder-Skagit Switching Station"/>
    <x v="1"/>
    <s v="TBD"/>
    <s v="TBD"/>
    <s v="CA"/>
    <s v="N/A"/>
    <x v="0"/>
    <x v="0"/>
    <s v="2CORP90000"/>
    <x v="0"/>
    <s v="3CORP96000"/>
    <x v="67"/>
    <s v="1DRIV11000"/>
    <x v="0"/>
    <s v="2DRIV11600"/>
    <x v="32"/>
    <n v="0"/>
    <n v="0"/>
    <n v="0"/>
    <n v="0"/>
    <n v="0"/>
    <n v="0"/>
    <n v="0"/>
    <n v="0"/>
    <n v="0"/>
    <n v="200000"/>
    <n v="-200000"/>
    <n v="0"/>
    <n v="0"/>
    <n v="0"/>
    <n v="0"/>
    <n v="200000"/>
    <n v="-200000"/>
    <n v="1000000"/>
    <n v="-400000"/>
    <s v="Nedrud"/>
    <s v="Has not been reviewed by Booga; needs planning study. CAK removing  $1M in 2022 until project initiation completed - left initiation funding"/>
    <s v="N"/>
    <n v="-1000000"/>
    <n v="0"/>
    <n v="0"/>
    <n v="0"/>
    <n v="0"/>
    <n v="1000000"/>
  </r>
  <r>
    <s v="R"/>
    <x v="0"/>
    <s v="R.TBD"/>
    <s v="TBD"/>
    <s v="R.TBD"/>
    <s v="TBD"/>
    <s v="R.TBD"/>
    <s v="TBD"/>
    <s v="Project Initiation-Sedro-Skagit #2 115 kV Line"/>
    <s v="Placeholder-Sedro-Skagit #2 115 kV Line"/>
    <x v="1"/>
    <s v="TBD"/>
    <s v="TBD"/>
    <s v="CA"/>
    <s v="N/A"/>
    <x v="0"/>
    <x v="0"/>
    <s v="2CORP90000"/>
    <x v="0"/>
    <s v="3CORP96000"/>
    <x v="67"/>
    <s v="1DRIV11000"/>
    <x v="0"/>
    <s v="2DRIV11600"/>
    <x v="32"/>
    <n v="0"/>
    <n v="0"/>
    <n v="0"/>
    <n v="0"/>
    <n v="0"/>
    <n v="0"/>
    <n v="0"/>
    <n v="0"/>
    <n v="0"/>
    <n v="200000"/>
    <n v="-200000"/>
    <n v="0"/>
    <n v="0"/>
    <n v="0"/>
    <n v="0"/>
    <n v="200000"/>
    <n v="-200000"/>
    <n v="1000000"/>
    <n v="-400000"/>
    <s v="Nedrud"/>
    <s v="Has not been reviewed by Booga; needs planning study. CAK removing  $1M in 2022 until project initiation completed - left initiation funding"/>
    <s v="N"/>
    <n v="-1000000"/>
    <n v="0"/>
    <n v="0"/>
    <n v="0"/>
    <n v="0"/>
    <n v="1000000"/>
  </r>
  <r>
    <s v="R"/>
    <x v="0"/>
    <s v="R.TBD"/>
    <s v="TBD"/>
    <s v="R.TBD"/>
    <s v="TBD"/>
    <s v="R.TBD"/>
    <s v="TBD"/>
    <s v="Project Initiation-E Whatcom Transmission Improvement"/>
    <s v="Placeholder-E Whatcom Transmission Improvement"/>
    <x v="1"/>
    <s v="TBD"/>
    <s v="TBD"/>
    <s v="CA"/>
    <s v="N/A"/>
    <x v="0"/>
    <x v="0"/>
    <s v="2CORP90000"/>
    <x v="0"/>
    <s v="3CORP93000"/>
    <x v="0"/>
    <s v="1DRIV11000"/>
    <x v="0"/>
    <s v="2DRIV11500"/>
    <x v="34"/>
    <n v="0"/>
    <n v="0"/>
    <n v="0"/>
    <n v="0"/>
    <n v="0"/>
    <n v="0"/>
    <n v="0"/>
    <n v="0"/>
    <n v="0"/>
    <n v="0"/>
    <n v="0"/>
    <n v="0"/>
    <n v="0"/>
    <n v="0"/>
    <n v="0"/>
    <n v="0"/>
    <n v="0"/>
    <n v="0"/>
    <n v="0"/>
    <s v="Nedrud"/>
    <s v="Has not been reviewed by Booga; needs planning study. CAK removed funding of $12.2M until completion of initiation"/>
    <s v="N"/>
    <n v="0"/>
    <n v="0"/>
    <n v="0"/>
    <n v="0"/>
    <n v="0"/>
    <n v="0"/>
  </r>
  <r>
    <s v="R"/>
    <x v="0"/>
    <s v="R.TBD"/>
    <s v="TBD"/>
    <s v="R.TBD"/>
    <s v="TBD"/>
    <s v="R.TBD"/>
    <s v="TBD"/>
    <s v="Project Initiation-Bellingham-Roeder Line Upgrade"/>
    <s v="Placeholder-Bellingham-Roeder Line Upgrade"/>
    <x v="1"/>
    <s v="TBD"/>
    <s v="TBD"/>
    <s v="CA"/>
    <s v="N/A"/>
    <x v="0"/>
    <x v="0"/>
    <s v="2CORP90000"/>
    <x v="0"/>
    <s v="3CORP96000"/>
    <x v="67"/>
    <s v="1DRIV11000"/>
    <x v="0"/>
    <s v="2DRIV11600"/>
    <x v="32"/>
    <n v="0"/>
    <n v="0"/>
    <n v="0"/>
    <n v="0"/>
    <n v="0"/>
    <n v="0"/>
    <n v="0"/>
    <n v="0"/>
    <n v="0"/>
    <n v="100000"/>
    <n v="-100000"/>
    <n v="0"/>
    <n v="100000"/>
    <n v="-100000"/>
    <n v="0"/>
    <n v="6500000"/>
    <n v="-6500000"/>
    <n v="0"/>
    <n v="-6700000"/>
    <s v="Nedrud"/>
    <s v="Has not been reviewed by Booga; needs planning study. CAK removing $6.5M in 2021until project initiation completed -left initiation funding"/>
    <s v="N"/>
    <n v="0"/>
    <n v="0"/>
    <n v="0"/>
    <n v="0"/>
    <n v="6500000"/>
    <n v="0"/>
  </r>
  <r>
    <s v="R"/>
    <x v="0"/>
    <s v="R.TBD"/>
    <s v="TBD"/>
    <s v="R.TBD"/>
    <s v="TBD"/>
    <s v="R.TBD"/>
    <s v="TBD"/>
    <s v="Project Initiation-3rd Line to Whidbey"/>
    <s v="Placeholder-3rd Line to Whidbey"/>
    <x v="1"/>
    <s v="TBD"/>
    <s v="TBD"/>
    <s v="CA"/>
    <s v="N/A"/>
    <x v="2"/>
    <x v="1"/>
    <s v="2CORP20000"/>
    <x v="11"/>
    <s v="3CORP29900"/>
    <x v="78"/>
    <s v="1DRIV11000"/>
    <x v="0"/>
    <s v="2DRIV11500"/>
    <x v="34"/>
    <n v="0"/>
    <n v="0"/>
    <n v="0"/>
    <n v="0"/>
    <n v="0"/>
    <n v="0"/>
    <n v="0"/>
    <n v="0"/>
    <n v="0"/>
    <n v="100000"/>
    <n v="-100000"/>
    <n v="0"/>
    <n v="0"/>
    <n v="0"/>
    <n v="0"/>
    <n v="200000"/>
    <n v="-200000"/>
    <n v="1000000"/>
    <n v="-300000"/>
    <s v="Nedrud"/>
    <s v="Has not been reviewed by Booga; needs planning study. "/>
    <s v="N"/>
    <n v="0"/>
    <n v="0"/>
    <n v="0"/>
    <n v="0"/>
    <n v="0"/>
    <n v="0"/>
  </r>
  <r>
    <s v="R"/>
    <x v="0"/>
    <s v="R.TBD"/>
    <s v="TBD"/>
    <s v="R.TBD"/>
    <s v="TBD"/>
    <s v="R.TBD"/>
    <s v="TBD"/>
    <s v="Project Initiation-Vernell-Lochleven 115 kV Line"/>
    <s v="Placeholder-Vernell-Lochleven 115 kV Line"/>
    <x v="1"/>
    <s v="TBD"/>
    <s v="TBD"/>
    <s v="CA"/>
    <s v="N/A"/>
    <x v="0"/>
    <x v="0"/>
    <s v="2CORP90000"/>
    <x v="0"/>
    <s v="3CORP96000"/>
    <x v="67"/>
    <s v="1DRIV11000"/>
    <x v="0"/>
    <s v="2DRIV11600"/>
    <x v="32"/>
    <n v="0"/>
    <n v="0"/>
    <n v="0"/>
    <n v="0"/>
    <n v="0"/>
    <n v="0"/>
    <n v="0"/>
    <n v="0"/>
    <n v="0"/>
    <n v="100000"/>
    <n v="-100000"/>
    <n v="0"/>
    <n v="200000"/>
    <n v="-200000"/>
    <n v="0"/>
    <n v="4000000"/>
    <n v="-4000000"/>
    <n v="4000000"/>
    <n v="-4300000"/>
    <s v="Nedrud"/>
    <s v="Related to the Vernell project. Has not been reviewed by Booga; needs planning study. COJ CAK removing $8M across 2021 and 2022 until project initiation completed - left initiation funding"/>
    <s v="N"/>
    <n v="-4000000"/>
    <n v="0"/>
    <n v="0"/>
    <n v="0"/>
    <n v="4000000"/>
    <n v="4000000"/>
  </r>
  <r>
    <s v="R"/>
    <x v="0"/>
    <s v="R.TBD"/>
    <s v="TBD"/>
    <s v="R.TBD"/>
    <s v="TBD"/>
    <s v="R.TBD"/>
    <s v="TBD"/>
    <s v="Project Initiation-Bonney Lake HP Phase 2"/>
    <s v="Placeholder-Bonney Lake HP Phase 2"/>
    <x v="1"/>
    <s v="TBD"/>
    <s v="TBD"/>
    <s v="CA"/>
    <s v="N/A"/>
    <x v="2"/>
    <x v="1"/>
    <s v="2CORP20000"/>
    <x v="11"/>
    <s v="3CORP21500"/>
    <x v="68"/>
    <s v="1DRIV12000"/>
    <x v="17"/>
    <s v="2DRIV12500"/>
    <x v="33"/>
    <n v="0"/>
    <n v="0"/>
    <n v="0"/>
    <n v="0"/>
    <n v="0"/>
    <n v="0"/>
    <n v="0"/>
    <n v="0"/>
    <n v="0"/>
    <n v="0"/>
    <n v="0"/>
    <n v="0"/>
    <n v="53019"/>
    <n v="-53019"/>
    <n v="0"/>
    <n v="5795000"/>
    <n v="-5795000"/>
    <n v="0"/>
    <n v="-5848019"/>
    <s v="TBD - Henderson"/>
    <s v=" CAK moved dollars from 2019 construction to line up with original 2021 plan that show in line 11"/>
    <s v="N"/>
    <n v="0"/>
    <n v="0"/>
    <n v="0"/>
    <n v="0"/>
    <n v="0"/>
    <n v="0"/>
  </r>
  <r>
    <s v="R"/>
    <x v="0"/>
    <s v="R.TBD"/>
    <s v="TBD"/>
    <s v="R.TBD"/>
    <s v="TBD"/>
    <s v="R.TBD"/>
    <s v="TBD"/>
    <s v="Alaskan Way Viaduct Phase 3 - Elliot Bay (HP and IP)"/>
    <s v="Placeholder-Alaskan Way Viaduct Phase 3 - Elliot Bay (HP and IP)"/>
    <x v="1"/>
    <s v="TBD"/>
    <s v="TBD"/>
    <s v="CA"/>
    <s v="N/A"/>
    <x v="0"/>
    <x v="0"/>
    <s v="2CORP90000"/>
    <x v="0"/>
    <s v="3CORP95500"/>
    <x v="90"/>
    <s v="1DRIV22000"/>
    <x v="19"/>
    <s v="2DRIV22200"/>
    <x v="49"/>
    <n v="0"/>
    <n v="0"/>
    <n v="0"/>
    <n v="0"/>
    <n v="0"/>
    <n v="0"/>
    <n v="0"/>
    <n v="0"/>
    <n v="0"/>
    <n v="0"/>
    <n v="0"/>
    <n v="0"/>
    <n v="0"/>
    <n v="0"/>
    <n v="0"/>
    <n v="0"/>
    <n v="0"/>
    <n v="0"/>
    <n v="0"/>
    <s v="TBD - Henderson"/>
    <s v="May be aligned with PI AWV work "/>
    <s v="N"/>
    <n v="0"/>
    <n v="0"/>
    <n v="0"/>
    <n v="0"/>
    <n v="0"/>
    <n v="0"/>
  </r>
  <r>
    <s v="R"/>
    <x v="0"/>
    <s v="R.TBD"/>
    <s v="TBD"/>
    <s v="R.TBD"/>
    <s v="TBD"/>
    <s v="R.TBD"/>
    <s v="TBD"/>
    <s v="RS-2339 HP Inlet Piping Replacement"/>
    <s v="Placeholder-RS-2339 HP Inlet Piping Replacement"/>
    <x v="1"/>
    <s v="TBD"/>
    <s v="TBD"/>
    <s v="CA"/>
    <s v="N/A"/>
    <x v="0"/>
    <x v="0"/>
    <s v="2CORP90000"/>
    <x v="0"/>
    <s v="3CORP96500"/>
    <x v="91"/>
    <s v="1DRIV12000"/>
    <x v="17"/>
    <s v="2DRIV12500"/>
    <x v="33"/>
    <n v="0"/>
    <n v="0"/>
    <n v="0"/>
    <n v="0"/>
    <n v="0"/>
    <n v="0"/>
    <n v="0"/>
    <n v="0"/>
    <n v="0"/>
    <n v="0"/>
    <n v="0"/>
    <n v="0"/>
    <n v="0"/>
    <n v="0"/>
    <n v="0"/>
    <n v="1000000"/>
    <n v="-1000000"/>
    <n v="0"/>
    <n v="-1000000"/>
    <s v="TBD - Henderson"/>
    <s v=" CAK - moved from 2018 to 2021 to return total spend of WBS to orignial level"/>
    <s v="N"/>
    <n v="0"/>
    <n v="0"/>
    <n v="0"/>
    <n v="0"/>
    <n v="0"/>
    <n v="0"/>
  </r>
  <r>
    <s v="R"/>
    <x v="0"/>
    <s v="R.TBD"/>
    <s v="TBD"/>
    <s v="R.TBD"/>
    <s v="TBD"/>
    <s v="R.TBD"/>
    <s v="TBD"/>
    <s v="Project Initiation-N Seattle HP Reinforcement Phase 1"/>
    <s v="Placeholder-N Seattle HP Reinforcement Phase 1"/>
    <x v="1"/>
    <s v="TBD"/>
    <s v="TBD"/>
    <s v="CA"/>
    <s v="N/A"/>
    <x v="0"/>
    <x v="0"/>
    <s v="2CORP90000"/>
    <x v="0"/>
    <s v="3CORP96500"/>
    <x v="91"/>
    <s v="1DRIV12000"/>
    <x v="17"/>
    <s v="2DRIV12500"/>
    <x v="33"/>
    <n v="0"/>
    <n v="0"/>
    <n v="0"/>
    <n v="0"/>
    <n v="0"/>
    <n v="0"/>
    <n v="0"/>
    <n v="0"/>
    <n v="0"/>
    <n v="0"/>
    <n v="0"/>
    <n v="0"/>
    <n v="0"/>
    <n v="0"/>
    <n v="0"/>
    <n v="0"/>
    <n v="0"/>
    <n v="0"/>
    <n v="0"/>
    <s v="TBD - Henderson"/>
    <s v=" CAK - deleting $8.1M that spanned 2021-2022 until project initiation completed for N Seatthe Pressure (line 429)"/>
    <s v="N"/>
    <n v="0"/>
    <n v="0"/>
    <n v="0"/>
    <n v="0"/>
    <n v="0"/>
    <n v="0"/>
  </r>
  <r>
    <s v="R"/>
    <x v="0"/>
    <s v="R.TBD"/>
    <s v="TBD"/>
    <s v="R.TBD"/>
    <s v="TBD"/>
    <s v="R.TBD"/>
    <s v="TBD"/>
    <s v="Renton Limited Pressure Increase"/>
    <s v="Placeholder-Renton Limited Pressure Increase"/>
    <x v="1"/>
    <s v="TBD"/>
    <s v="TBD"/>
    <s v="CA"/>
    <s v="N/A"/>
    <x v="0"/>
    <x v="0"/>
    <s v="2CORP90000"/>
    <x v="0"/>
    <s v="3CORP96500"/>
    <x v="91"/>
    <s v="1DRIV12000"/>
    <x v="17"/>
    <s v="2DRIV12500"/>
    <x v="33"/>
    <n v="0"/>
    <n v="0"/>
    <n v="0"/>
    <n v="0"/>
    <n v="0"/>
    <n v="0"/>
    <n v="0"/>
    <n v="0"/>
    <n v="0"/>
    <n v="0"/>
    <n v="0"/>
    <n v="0"/>
    <n v="0"/>
    <n v="0"/>
    <n v="0"/>
    <n v="0"/>
    <n v="0"/>
    <n v="50000"/>
    <n v="0"/>
    <s v="TBD - Henderson"/>
    <s v="Construction in 2023 "/>
    <s v="N"/>
    <n v="0"/>
    <n v="0"/>
    <n v="0"/>
    <n v="0"/>
    <n v="0"/>
    <n v="0"/>
  </r>
  <r>
    <s v="R"/>
    <x v="0"/>
    <s v="R.TBD"/>
    <s v="TBD"/>
    <s v="R.TBD"/>
    <s v="TBD"/>
    <s v="R.TBD"/>
    <s v="TBD"/>
    <s v="Project Initiation-Bonney Lake HP Phase 3"/>
    <s v="Placeholder-Bonney Lake HP Phase 3"/>
    <x v="1"/>
    <s v="TBD"/>
    <s v="TBD"/>
    <s v="CA"/>
    <s v="N/A"/>
    <x v="2"/>
    <x v="1"/>
    <s v="2CORP20000"/>
    <x v="11"/>
    <s v="3CORP21500"/>
    <x v="68"/>
    <s v="1DRIV12000"/>
    <x v="17"/>
    <s v="2DRIV12500"/>
    <x v="33"/>
    <n v="0"/>
    <n v="0"/>
    <n v="0"/>
    <n v="0"/>
    <n v="0"/>
    <n v="0"/>
    <n v="0"/>
    <n v="0"/>
    <n v="0"/>
    <n v="0"/>
    <n v="0"/>
    <n v="0"/>
    <n v="0"/>
    <n v="0"/>
    <n v="0"/>
    <n v="0"/>
    <n v="0"/>
    <n v="100000"/>
    <n v="0"/>
    <s v="TBD - Henderson"/>
    <s v="Construction in 2023 "/>
    <s v="N"/>
    <n v="0"/>
    <n v="0"/>
    <n v="0"/>
    <n v="0"/>
    <n v="0"/>
    <n v="0"/>
  </r>
  <r>
    <s v="R"/>
    <x v="0"/>
    <s v="R.TBD"/>
    <s v="TBD"/>
    <s v="R.TBD"/>
    <s v="TBD"/>
    <s v="R.TBD"/>
    <s v="TBD"/>
    <s v="Duvall IP Reinforcement"/>
    <s v="Placeholder-Duvall IP Reinforcement"/>
    <x v="1"/>
    <s v="TBD"/>
    <s v="TBD"/>
    <s v="CA"/>
    <s v="N/A"/>
    <x v="0"/>
    <x v="0"/>
    <s v="2CORP90000"/>
    <x v="0"/>
    <s v="3CORP96500"/>
    <x v="91"/>
    <s v="1DRIV12000"/>
    <x v="17"/>
    <s v="2DRIV12500"/>
    <x v="33"/>
    <n v="0"/>
    <n v="0"/>
    <n v="0"/>
    <n v="0"/>
    <n v="0"/>
    <n v="0"/>
    <n v="3675000"/>
    <n v="-3675000"/>
    <n v="0"/>
    <n v="0"/>
    <n v="0"/>
    <n v="0"/>
    <n v="0"/>
    <n v="0"/>
    <n v="0"/>
    <n v="0"/>
    <n v="0"/>
    <n v="0"/>
    <n v="-3675000"/>
    <s v="Bamba"/>
    <s v="2017 data needs to be filled in "/>
    <s v="N"/>
    <n v="0"/>
    <n v="0"/>
    <n v="0"/>
    <n v="0"/>
    <n v="0"/>
    <n v="0"/>
  </r>
  <r>
    <s v="R"/>
    <x v="0"/>
    <s v="R.TBD"/>
    <s v="TBD"/>
    <s v="R.TBD"/>
    <s v="TBD"/>
    <s v="R.TBD"/>
    <s v="TBD"/>
    <s v="Mukilteo 6&quot; IP Reinforcement"/>
    <s v="Placeholder-Mukilteo 6&quot; IP Reinforcement"/>
    <x v="1"/>
    <s v="TBD"/>
    <s v="TBD"/>
    <s v="CA"/>
    <s v="N/A"/>
    <x v="0"/>
    <x v="0"/>
    <s v="2CORP90000"/>
    <x v="0"/>
    <s v="3CORP96500"/>
    <x v="91"/>
    <s v="1DRIV12000"/>
    <x v="17"/>
    <s v="2DRIV12500"/>
    <x v="33"/>
    <n v="0"/>
    <n v="0"/>
    <n v="0"/>
    <n v="0"/>
    <n v="0"/>
    <n v="0"/>
    <n v="0"/>
    <n v="0"/>
    <n v="0"/>
    <n v="1128600"/>
    <n v="-1128600"/>
    <n v="0"/>
    <n v="0"/>
    <n v="0"/>
    <n v="0"/>
    <n v="0"/>
    <n v="0"/>
    <n v="0"/>
    <n v="-1128600"/>
    <s v="TBD - Henderson"/>
    <s v=" CAK - moved from 2018 to 2019 to return total spend of WBS to orignial level"/>
    <s v="N"/>
    <n v="0"/>
    <n v="0"/>
    <n v="0"/>
    <n v="0"/>
    <n v="0"/>
    <n v="0"/>
  </r>
  <r>
    <s v="R"/>
    <x v="0"/>
    <s v="R.TBD"/>
    <s v="TBD"/>
    <s v="R.TBD"/>
    <s v="TBD"/>
    <s v="R.TBD"/>
    <s v="TBD"/>
    <s v="Black Diamond 8&quot; IP Reinforcement Phase 1"/>
    <s v="Placeholder-Black Diamond 8&quot; IP Reinforcement Phase 1"/>
    <x v="1"/>
    <s v="TBD"/>
    <s v="TBD"/>
    <s v="CA"/>
    <s v="N/A"/>
    <x v="0"/>
    <x v="0"/>
    <s v="2CORP90000"/>
    <x v="0"/>
    <s v="3CORP96500"/>
    <x v="91"/>
    <s v="1DRIV12000"/>
    <x v="17"/>
    <s v="2DRIV12500"/>
    <x v="33"/>
    <n v="0"/>
    <n v="0"/>
    <n v="0"/>
    <n v="0"/>
    <n v="0"/>
    <n v="0"/>
    <n v="1134000"/>
    <n v="-1134000"/>
    <n v="0"/>
    <n v="0"/>
    <n v="0"/>
    <n v="0"/>
    <n v="0"/>
    <n v="0"/>
    <n v="0"/>
    <n v="0"/>
    <n v="0"/>
    <n v="0"/>
    <n v="-1134000"/>
    <s v="TBD - Henderson"/>
    <s v="Oakpointe "/>
    <s v="N"/>
    <n v="0"/>
    <n v="0"/>
    <n v="0"/>
    <n v="0"/>
    <n v="0"/>
    <n v="0"/>
  </r>
  <r>
    <s v="R"/>
    <x v="0"/>
    <s v="R.TBD"/>
    <s v="TBD"/>
    <s v="R.TBD"/>
    <s v="TBD"/>
    <s v="R.TBD"/>
    <s v="TBD"/>
    <s v="Edgewood 108th Ave E 6&quot; IP Reinforcement"/>
    <s v="Placeholder-Edgewood 108th Ave E 6&quot; IP Reinforcement"/>
    <x v="1"/>
    <s v="TBD"/>
    <s v="TBD"/>
    <s v="CA"/>
    <s v="N/A"/>
    <x v="0"/>
    <x v="0"/>
    <s v="2CORP90000"/>
    <x v="0"/>
    <s v="3CORP96500"/>
    <x v="91"/>
    <s v="1DRIV12000"/>
    <x v="17"/>
    <s v="2DRIV12500"/>
    <x v="33"/>
    <n v="0"/>
    <n v="0"/>
    <n v="0"/>
    <n v="0"/>
    <n v="0"/>
    <n v="0"/>
    <n v="1426000"/>
    <n v="-1426000"/>
    <n v="0"/>
    <n v="0"/>
    <n v="0"/>
    <n v="0"/>
    <n v="0"/>
    <n v="0"/>
    <n v="0"/>
    <n v="0"/>
    <n v="0"/>
    <n v="0"/>
    <n v="-1426000"/>
    <s v="TBD - Henderson"/>
    <s v=" "/>
    <s v="N"/>
    <n v="0"/>
    <n v="0"/>
    <n v="0"/>
    <n v="0"/>
    <n v="0"/>
    <n v="0"/>
  </r>
  <r>
    <s v="R"/>
    <x v="0"/>
    <s v="R.TBD"/>
    <s v="TBD"/>
    <s v="R.TBD"/>
    <s v="TBD"/>
    <s v="R.TBD"/>
    <s v="TBD"/>
    <s v="Renton East Hill FHP Phase 1"/>
    <s v="Placeholder-Renton East Hill FHP Phase 1"/>
    <x v="1"/>
    <s v="TBD"/>
    <s v="TBD"/>
    <s v="CA"/>
    <s v="N/A"/>
    <x v="0"/>
    <x v="0"/>
    <s v="2CORP90000"/>
    <x v="0"/>
    <s v="3CORP96500"/>
    <x v="91"/>
    <s v="1DRIV12000"/>
    <x v="17"/>
    <s v="2DRIV12500"/>
    <x v="33"/>
    <n v="0"/>
    <n v="0"/>
    <n v="0"/>
    <n v="0"/>
    <n v="0"/>
    <n v="0"/>
    <n v="0"/>
    <n v="0"/>
    <n v="0"/>
    <n v="0"/>
    <n v="0"/>
    <n v="0"/>
    <n v="20000"/>
    <n v="-20000"/>
    <n v="0"/>
    <n v="3000000"/>
    <n v="-3000000"/>
    <n v="0"/>
    <n v="-3020000"/>
    <s v="TBD - Henderson"/>
    <s v="Future HP installed as IP; may be under PI work "/>
    <s v="N"/>
    <n v="0"/>
    <n v="0"/>
    <n v="0"/>
    <n v="0"/>
    <n v="0"/>
    <n v="0"/>
  </r>
  <r>
    <s v="R"/>
    <x v="0"/>
    <s v="R.TBD"/>
    <s v="TBD"/>
    <s v="R.TBD"/>
    <s v="TBD"/>
    <s v="R.TBD"/>
    <s v="TBD"/>
    <s v="Everett DR 436 Rebuild"/>
    <s v="Placeholder-Everett DR 436 Rebuild"/>
    <x v="1"/>
    <s v="TBD"/>
    <s v="TBD"/>
    <s v="CA"/>
    <s v="N/A"/>
    <x v="0"/>
    <x v="0"/>
    <s v="2CORP90000"/>
    <x v="0"/>
    <s v="3CORP96000"/>
    <x v="67"/>
    <s v="1DRIV11000"/>
    <x v="0"/>
    <s v="2DRIV11600"/>
    <x v="32"/>
    <n v="0"/>
    <n v="0"/>
    <n v="0"/>
    <n v="0"/>
    <n v="0"/>
    <n v="0"/>
    <n v="0"/>
    <n v="0"/>
    <n v="0"/>
    <n v="0"/>
    <n v="0"/>
    <n v="0"/>
    <n v="0"/>
    <n v="0"/>
    <n v="0"/>
    <n v="50000"/>
    <n v="-50000"/>
    <n v="1000000"/>
    <n v="-50000"/>
    <s v="TBD - Henderson"/>
    <s v=" CAK - moved this out to land in 2022"/>
    <s v="N"/>
    <n v="0"/>
    <n v="0"/>
    <n v="0"/>
    <n v="0"/>
    <n v="0"/>
    <n v="0"/>
  </r>
  <r>
    <s v="R"/>
    <x v="0"/>
    <s v="R.TBD"/>
    <s v="TBD"/>
    <s v="R.TBD"/>
    <s v="TBD"/>
    <s v="R.TBD"/>
    <s v="TBD"/>
    <s v="Black Diamond 8&quot; IP Reinforcement Phase 2A"/>
    <s v="Placeholder-Black Diamond 8&quot; IP Reinforcement Phase 2A"/>
    <x v="1"/>
    <s v="TBD"/>
    <s v="TBD"/>
    <s v="CA"/>
    <s v="N/A"/>
    <x v="0"/>
    <x v="0"/>
    <s v="2CORP90000"/>
    <x v="0"/>
    <s v="3CORP96500"/>
    <x v="91"/>
    <s v="1DRIV12000"/>
    <x v="17"/>
    <s v="2DRIV12500"/>
    <x v="33"/>
    <n v="0"/>
    <n v="0"/>
    <n v="0"/>
    <n v="0"/>
    <n v="0"/>
    <n v="0"/>
    <n v="20000"/>
    <n v="-20000"/>
    <n v="0"/>
    <n v="1188000"/>
    <n v="-1188000"/>
    <n v="0"/>
    <n v="0"/>
    <n v="0"/>
    <n v="0"/>
    <n v="0"/>
    <n v="0"/>
    <n v="0"/>
    <n v="-1208000"/>
    <s v="TBD - Henderson"/>
    <s v="Oakpointe "/>
    <s v="N"/>
    <n v="0"/>
    <n v="0"/>
    <n v="0"/>
    <n v="0"/>
    <n v="0"/>
    <n v="0"/>
  </r>
  <r>
    <s v="R"/>
    <x v="0"/>
    <s v="R.TBD"/>
    <s v="TBD"/>
    <s v="R.TBD"/>
    <s v="TBD"/>
    <s v="R.TBD"/>
    <s v="TBD"/>
    <s v="Black Diamond 8&quot; IP Reinforcement Phase 3"/>
    <s v="Placeholder-Black Diamond 8&quot; IP Reinforcement Phase 3"/>
    <x v="1"/>
    <s v="TBD"/>
    <s v="TBD"/>
    <s v="CA"/>
    <s v="N/A"/>
    <x v="0"/>
    <x v="0"/>
    <s v="2CORP90000"/>
    <x v="0"/>
    <s v="3CORP96500"/>
    <x v="91"/>
    <s v="1DRIV12000"/>
    <x v="17"/>
    <s v="2DRIV12500"/>
    <x v="33"/>
    <n v="0"/>
    <n v="0"/>
    <n v="0"/>
    <n v="0"/>
    <n v="0"/>
    <n v="0"/>
    <n v="0"/>
    <n v="0"/>
    <n v="0"/>
    <n v="20000"/>
    <n v="-20000"/>
    <n v="0"/>
    <n v="1202850"/>
    <n v="-1202850"/>
    <n v="0"/>
    <n v="0"/>
    <n v="0"/>
    <n v="0"/>
    <n v="-1222850"/>
    <s v="TBD - Henderson"/>
    <s v="Oakpointe "/>
    <s v="N"/>
    <n v="0"/>
    <n v="0"/>
    <n v="0"/>
    <n v="0"/>
    <n v="0"/>
    <n v="0"/>
  </r>
  <r>
    <s v="R"/>
    <x v="0"/>
    <s v="R.TBD"/>
    <s v="TBD"/>
    <s v="R.TBD"/>
    <s v="TBD"/>
    <s v="R.TBD"/>
    <s v="TBD"/>
    <s v="Spanaway 8&quot; IP Reinforcement"/>
    <s v="Placeholder-Spanaway 8&quot; IP Reinforcement"/>
    <x v="1"/>
    <s v="TBD"/>
    <s v="TBD"/>
    <s v="CA"/>
    <s v="N/A"/>
    <x v="0"/>
    <x v="0"/>
    <s v="2CORP90000"/>
    <x v="0"/>
    <s v="3CORP96500"/>
    <x v="91"/>
    <s v="1DRIV12000"/>
    <x v="17"/>
    <s v="2DRIV12500"/>
    <x v="33"/>
    <n v="0"/>
    <n v="0"/>
    <n v="0"/>
    <n v="0"/>
    <n v="0"/>
    <n v="0"/>
    <n v="0"/>
    <n v="0"/>
    <n v="0"/>
    <n v="20000"/>
    <n v="-20000"/>
    <n v="0"/>
    <n v="1247400"/>
    <n v="-1247400"/>
    <n v="0"/>
    <n v="0"/>
    <n v="0"/>
    <n v="0"/>
    <n v="-1267400"/>
    <s v="TBD - Henderson"/>
    <s v=" "/>
    <s v="N"/>
    <n v="0"/>
    <n v="0"/>
    <n v="0"/>
    <n v="0"/>
    <n v="0"/>
    <n v="0"/>
  </r>
  <r>
    <s v="R"/>
    <x v="0"/>
    <s v="R.TBD"/>
    <s v="TBD"/>
    <s v="R.TBD"/>
    <s v="TBD"/>
    <s v="R.TBD"/>
    <s v="TBD"/>
    <s v="Edgewood Chrisella Rd 8&quot; IP Reinforcement"/>
    <s v="Placeholder-Edgewood Chrisella Rd 8&quot; IP Reinforcement"/>
    <x v="1"/>
    <s v="TBD"/>
    <s v="TBD"/>
    <s v="CA"/>
    <s v="N/A"/>
    <x v="0"/>
    <x v="0"/>
    <s v="2CORP90000"/>
    <x v="0"/>
    <s v="3CORP96500"/>
    <x v="91"/>
    <s v="1DRIV12000"/>
    <x v="17"/>
    <s v="2DRIV12500"/>
    <x v="33"/>
    <n v="0"/>
    <n v="0"/>
    <n v="0"/>
    <n v="0"/>
    <n v="0"/>
    <n v="0"/>
    <n v="0"/>
    <n v="0"/>
    <n v="0"/>
    <n v="20000"/>
    <n v="-20000"/>
    <n v="0"/>
    <n v="1065250"/>
    <n v="-1065250"/>
    <n v="0"/>
    <n v="0"/>
    <n v="0"/>
    <n v="0"/>
    <n v="-1085250"/>
    <s v="TBD - Henderson"/>
    <s v=" "/>
    <s v="N"/>
    <n v="0"/>
    <n v="0"/>
    <n v="0"/>
    <n v="0"/>
    <n v="0"/>
    <n v="0"/>
  </r>
  <r>
    <s v="R"/>
    <x v="0"/>
    <s v="R.TBD"/>
    <s v="TBD"/>
    <s v="R.TBD"/>
    <s v="TBD"/>
    <s v="R.TBD"/>
    <s v="TBD"/>
    <s v="Puyallup 122nd Ave E 8&quot; IP Reinforcement"/>
    <s v="Placeholder-Puyallup 122nd Ave E 8&quot; IP Reinforcement"/>
    <x v="1"/>
    <s v="TBD"/>
    <s v="TBD"/>
    <s v="CA"/>
    <s v="N/A"/>
    <x v="0"/>
    <x v="0"/>
    <s v="2CORP90000"/>
    <x v="0"/>
    <s v="3CORP96500"/>
    <x v="91"/>
    <s v="1DRIV12000"/>
    <x v="17"/>
    <s v="2DRIV12500"/>
    <x v="33"/>
    <n v="0"/>
    <n v="0"/>
    <n v="0"/>
    <n v="0"/>
    <n v="0"/>
    <n v="0"/>
    <n v="0"/>
    <n v="0"/>
    <n v="0"/>
    <n v="0"/>
    <n v="0"/>
    <n v="0"/>
    <n v="20000"/>
    <n v="-20000"/>
    <n v="0"/>
    <n v="1188000"/>
    <n v="-1188000"/>
    <n v="0"/>
    <n v="-1208000"/>
    <s v="TBD - Henderson"/>
    <s v=" "/>
    <s v="N"/>
    <n v="0"/>
    <n v="0"/>
    <n v="0"/>
    <n v="0"/>
    <n v="0"/>
    <n v="0"/>
  </r>
  <r>
    <s v="R"/>
    <x v="0"/>
    <s v="R.TBD"/>
    <s v="TBD"/>
    <s v="R.TBD"/>
    <s v="TBD"/>
    <s v="R.TBD"/>
    <s v="TBD"/>
    <s v="Dupont Constitution Dr 8&quot; IP Reinforcement"/>
    <s v="Placeholder-Dupont Constitution Dr 8&quot; IP Reinforcement"/>
    <x v="1"/>
    <s v="TBD"/>
    <s v="TBD"/>
    <s v="CA"/>
    <s v="N/A"/>
    <x v="0"/>
    <x v="0"/>
    <s v="2CORP90000"/>
    <x v="0"/>
    <s v="3CORP96500"/>
    <x v="91"/>
    <s v="1DRIV12000"/>
    <x v="17"/>
    <s v="2DRIV12500"/>
    <x v="33"/>
    <n v="0"/>
    <n v="0"/>
    <n v="0"/>
    <n v="0"/>
    <n v="0"/>
    <n v="0"/>
    <n v="0"/>
    <n v="0"/>
    <n v="0"/>
    <n v="0"/>
    <n v="0"/>
    <n v="0"/>
    <n v="20000"/>
    <n v="-20000"/>
    <n v="0"/>
    <n v="1098900"/>
    <n v="-1098900"/>
    <n v="0"/>
    <n v="-1118900"/>
    <s v="TBD - Henderson"/>
    <s v=" "/>
    <s v="N"/>
    <n v="0"/>
    <n v="0"/>
    <n v="0"/>
    <n v="0"/>
    <n v="0"/>
    <n v="0"/>
  </r>
  <r>
    <s v="R"/>
    <x v="0"/>
    <s v="R.TBD"/>
    <s v="TBD"/>
    <s v="R.TBD"/>
    <s v="TBD"/>
    <s v="R.TBD"/>
    <s v="TBD"/>
    <s v="Mill Creek 6&quot; IP Reinforcement"/>
    <s v="Placeholder-Mill Creek 6&quot; IP Reinforcement"/>
    <x v="1"/>
    <s v="TBD"/>
    <s v="TBD"/>
    <s v="CA"/>
    <s v="N/A"/>
    <x v="0"/>
    <x v="0"/>
    <s v="2CORP90000"/>
    <x v="0"/>
    <s v="3CORP96500"/>
    <x v="91"/>
    <s v="1DRIV12000"/>
    <x v="17"/>
    <s v="2DRIV12500"/>
    <x v="33"/>
    <n v="0"/>
    <n v="0"/>
    <n v="0"/>
    <n v="0"/>
    <n v="0"/>
    <n v="0"/>
    <n v="0"/>
    <n v="0"/>
    <n v="0"/>
    <n v="0"/>
    <n v="0"/>
    <n v="0"/>
    <n v="0"/>
    <n v="0"/>
    <n v="0"/>
    <n v="20000"/>
    <n v="-20000"/>
    <n v="1425600"/>
    <n v="-20000"/>
    <s v="TBD - Henderson"/>
    <s v=" "/>
    <s v="N"/>
    <n v="0"/>
    <n v="0"/>
    <n v="0"/>
    <n v="0"/>
    <n v="0"/>
    <n v="0"/>
  </r>
  <r>
    <s v="R"/>
    <x v="0"/>
    <s v="R.TBD"/>
    <s v="TBD"/>
    <s v="R.TBD"/>
    <s v="TBD"/>
    <s v="R.TBD"/>
    <s v="TBD"/>
    <s v="Placeholder-Maple Valley Kent Kangley Rd FHP"/>
    <s v="Placeholder-Maple Valley Kent Kangley Rd FHP"/>
    <x v="1"/>
    <s v="TBD"/>
    <s v="TBD"/>
    <s v="CA"/>
    <s v="N/A"/>
    <x v="0"/>
    <x v="0"/>
    <s v="2CORP90000"/>
    <x v="0"/>
    <s v="3CORP93500"/>
    <x v="89"/>
    <s v="1DRIV12000"/>
    <x v="17"/>
    <s v="2DRIV12500"/>
    <x v="33"/>
    <n v="0"/>
    <n v="0"/>
    <n v="0"/>
    <n v="0"/>
    <n v="0"/>
    <n v="0"/>
    <n v="0"/>
    <n v="0"/>
    <n v="0"/>
    <n v="0"/>
    <n v="0"/>
    <n v="0"/>
    <n v="0"/>
    <n v="0"/>
    <n v="0"/>
    <n v="20000"/>
    <n v="-20000"/>
    <n v="3000000"/>
    <n v="-20000"/>
    <s v="TBD - Henderson"/>
    <s v=" "/>
    <s v="N"/>
    <n v="0"/>
    <n v="0"/>
    <n v="0"/>
    <n v="0"/>
    <n v="0"/>
    <n v="0"/>
  </r>
  <r>
    <s v="R"/>
    <x v="0"/>
    <s v="R.TBD"/>
    <s v="TBD"/>
    <s v="R.TBD"/>
    <s v="TBD"/>
    <s v="R.TBD"/>
    <s v="TBD"/>
    <s v="OPSO Station Remediation"/>
    <s v="Placeholder-OPSO Station Remediation"/>
    <x v="1"/>
    <s v="TBD"/>
    <s v="TBD"/>
    <s v="CA"/>
    <s v="N/A"/>
    <x v="0"/>
    <x v="0"/>
    <s v="2CORP90000"/>
    <x v="0"/>
    <s v="3CORP96000"/>
    <x v="67"/>
    <s v="1DRIV11000"/>
    <x v="0"/>
    <s v="2DRIV11600"/>
    <x v="32"/>
    <n v="0"/>
    <n v="0"/>
    <n v="0"/>
    <n v="0"/>
    <n v="0"/>
    <n v="0"/>
    <n v="500000"/>
    <n v="-500000"/>
    <n v="0"/>
    <n v="500000"/>
    <n v="-500000"/>
    <n v="0"/>
    <n v="500000"/>
    <n v="-500000"/>
    <n v="0"/>
    <n v="500000"/>
    <n v="-500000"/>
    <n v="500000"/>
    <n v="-2000000"/>
    <s v="TBD - Henderson"/>
    <s v=" "/>
    <s v="N"/>
    <n v="0"/>
    <n v="0"/>
    <n v="0"/>
    <n v="0"/>
    <n v="0"/>
    <n v="0"/>
  </r>
  <r>
    <s v="K"/>
    <x v="3"/>
    <s v="K.TBD"/>
    <s v="TBD"/>
    <s v="K.TBD"/>
    <s v="TBD"/>
    <s v="K.TBD"/>
    <s v="TBD"/>
    <s v="Breakout - Replace Governor Air Compressor"/>
    <s v="Breakout - Replace Governor Air Compressor"/>
    <x v="0"/>
    <s v="TBD"/>
    <s v="TBD"/>
    <s v="CA"/>
    <s v="N/A"/>
    <x v="1"/>
    <x v="0"/>
    <m/>
    <x v="6"/>
    <m/>
    <x v="42"/>
    <m/>
    <x v="21"/>
    <m/>
    <x v="56"/>
    <n v="0"/>
    <n v="0"/>
    <m/>
    <n v="0"/>
    <n v="0"/>
    <n v="0"/>
    <n v="0"/>
    <n v="0"/>
    <n v="0"/>
    <n v="0"/>
    <n v="0"/>
    <n v="0"/>
    <n v="0"/>
    <n v="0"/>
    <n v="0"/>
    <n v="0"/>
    <n v="0"/>
    <n v="0"/>
    <n v="0"/>
    <m/>
    <s v="May go under existing WBS."/>
    <s v="N"/>
    <n v="0"/>
    <n v="0"/>
    <n v="0"/>
    <n v="0"/>
    <n v="0"/>
    <n v="0"/>
  </r>
  <r>
    <s v="K"/>
    <x v="3"/>
    <s v="K.TBD"/>
    <s v="TBD"/>
    <s v="K.TBD"/>
    <s v="TBD"/>
    <s v="K.TBD"/>
    <s v="TBD"/>
    <s v="Breakout - Replace U3 Station Service Transformer - 750kva"/>
    <s v="Breakout - Replace U3 Station Service Transformer - 750kva"/>
    <x v="0"/>
    <s v="TBD"/>
    <s v="TBD"/>
    <s v="CA"/>
    <s v="N/A"/>
    <x v="1"/>
    <x v="0"/>
    <m/>
    <x v="6"/>
    <m/>
    <x v="42"/>
    <m/>
    <x v="21"/>
    <m/>
    <x v="56"/>
    <n v="0"/>
    <n v="0"/>
    <m/>
    <n v="0"/>
    <n v="0"/>
    <n v="0"/>
    <n v="0"/>
    <n v="0"/>
    <n v="0"/>
    <n v="0"/>
    <n v="0"/>
    <n v="0"/>
    <n v="0"/>
    <n v="0"/>
    <n v="0"/>
    <n v="0"/>
    <n v="0"/>
    <n v="0"/>
    <n v="0"/>
    <m/>
    <s v="May go under existing WBS."/>
    <s v="N"/>
    <n v="0"/>
    <n v="0"/>
    <n v="0"/>
    <n v="0"/>
    <n v="0"/>
    <n v="0"/>
  </r>
  <r>
    <s v="K"/>
    <x v="3"/>
    <s v="K.TBD"/>
    <s v="TBD"/>
    <s v="K.TBD"/>
    <s v="TBD"/>
    <s v="K.TBD"/>
    <s v="TBD"/>
    <s v="Breakout - 480V Transformer Replacement"/>
    <s v="Breakout - 480V Transformer Replacement"/>
    <x v="0"/>
    <s v="TBD"/>
    <s v="TBD"/>
    <s v="CA"/>
    <s v="N/A"/>
    <x v="1"/>
    <x v="0"/>
    <m/>
    <x v="6"/>
    <m/>
    <x v="42"/>
    <m/>
    <x v="21"/>
    <m/>
    <x v="56"/>
    <n v="0"/>
    <n v="0"/>
    <m/>
    <n v="0"/>
    <n v="0"/>
    <n v="0"/>
    <n v="0"/>
    <n v="0"/>
    <n v="0"/>
    <n v="0"/>
    <n v="0"/>
    <n v="0"/>
    <n v="0"/>
    <n v="0"/>
    <n v="0"/>
    <n v="0"/>
    <n v="0"/>
    <n v="0"/>
    <n v="0"/>
    <m/>
    <s v="May go under existing WBS."/>
    <s v="N"/>
    <n v="0"/>
    <n v="0"/>
    <n v="0"/>
    <n v="0"/>
    <n v="0"/>
    <n v="0"/>
  </r>
  <r>
    <s v="K"/>
    <x v="3"/>
    <s v="K.TBD"/>
    <s v="TBD"/>
    <s v="K.TBD"/>
    <s v="TBD"/>
    <s v="K.TBD"/>
    <s v="TBD"/>
    <s v="Breakout - Dam Monitoring Automation"/>
    <s v="Breakout - Dam Monitoring Automation"/>
    <x v="0"/>
    <s v="TBD"/>
    <s v="TBD"/>
    <s v="CA"/>
    <s v="N/A"/>
    <x v="1"/>
    <x v="0"/>
    <m/>
    <x v="6"/>
    <m/>
    <x v="42"/>
    <m/>
    <x v="21"/>
    <m/>
    <x v="56"/>
    <n v="0"/>
    <n v="0"/>
    <m/>
    <n v="0"/>
    <n v="0"/>
    <n v="0"/>
    <n v="0"/>
    <n v="0"/>
    <n v="0"/>
    <n v="0"/>
    <n v="0"/>
    <n v="0"/>
    <n v="0"/>
    <n v="0"/>
    <n v="0"/>
    <n v="0"/>
    <n v="0"/>
    <n v="0"/>
    <n v="0"/>
    <m/>
    <s v="May go under existing WBS."/>
    <s v="N"/>
    <n v="0"/>
    <n v="0"/>
    <n v="-460320"/>
    <n v="0"/>
    <n v="0"/>
    <n v="0"/>
  </r>
  <r>
    <s v="K"/>
    <x v="3"/>
    <s v="K.TBD"/>
    <s v="TBD"/>
    <s v="K.TBD"/>
    <s v="TBD"/>
    <s v="K.TBD"/>
    <s v="TBD"/>
    <s v="Breakout - Flexi Float Barge System purchase"/>
    <s v="Breakout - Flexi Float Barge System purchase"/>
    <x v="0"/>
    <s v="TBD"/>
    <s v="TBD"/>
    <s v="CA"/>
    <s v="N/A"/>
    <x v="1"/>
    <x v="0"/>
    <m/>
    <x v="6"/>
    <m/>
    <x v="42"/>
    <m/>
    <x v="21"/>
    <m/>
    <x v="56"/>
    <n v="0"/>
    <n v="0"/>
    <m/>
    <n v="0"/>
    <n v="0"/>
    <n v="0"/>
    <n v="0"/>
    <n v="0"/>
    <n v="0"/>
    <n v="0"/>
    <n v="0"/>
    <n v="0"/>
    <n v="0"/>
    <n v="0"/>
    <n v="0"/>
    <n v="0"/>
    <n v="0"/>
    <n v="0"/>
    <n v="0"/>
    <m/>
    <s v="May go under existing WBS."/>
    <s v="N"/>
    <n v="0"/>
    <n v="0"/>
    <n v="0"/>
    <n v="0"/>
    <n v="0"/>
    <n v="0"/>
  </r>
  <r>
    <s v="K"/>
    <x v="3"/>
    <s v="K.10002"/>
    <s v="CAP-BAKER PROJECTS"/>
    <s v="K.10002.01"/>
    <s v="BAKER PROJECTS"/>
    <s v="K.10002.01.01"/>
    <s v="LOWER BAKER"/>
    <s v="K.10002.01.01.06"/>
    <s v="Lower Baker FSC Guide Net Replacement"/>
    <x v="1"/>
    <n v="5150"/>
    <s v="Matthew J Blanton"/>
    <s v="CA"/>
    <s v="REL  SETC  //  EXEC"/>
    <x v="0"/>
    <x v="0"/>
    <s v="2CORP70000"/>
    <x v="6"/>
    <s v="3CORP72000"/>
    <x v="42"/>
    <s v="1DRIV13000"/>
    <x v="10"/>
    <s v="2DRIV13000"/>
    <x v="12"/>
    <n v="0"/>
    <n v="0"/>
    <m/>
    <n v="0"/>
    <n v="0"/>
    <n v="0"/>
    <n v="3750000"/>
    <n v="-3750000"/>
    <n v="0"/>
    <n v="0"/>
    <n v="0"/>
    <n v="0"/>
    <n v="0"/>
    <n v="0"/>
    <n v="0"/>
    <n v="0"/>
    <n v="0"/>
    <n v="0"/>
    <n v="-3750000"/>
    <m/>
    <m/>
    <s v="N"/>
    <n v="0"/>
    <n v="3750000"/>
    <n v="0"/>
    <n v="0"/>
    <n v="0"/>
    <n v="0"/>
  </r>
  <r>
    <s v="K"/>
    <x v="3"/>
    <s v="K.TBD"/>
    <s v="TBD"/>
    <s v="K.TBD"/>
    <s v="TBD"/>
    <s v="K.TBD"/>
    <s v="TBD"/>
    <s v="Breakout - Replace U3 duel compressor system "/>
    <s v="Breakout - Replace U3 duel compressor system "/>
    <x v="0"/>
    <s v="TBD"/>
    <s v="TBD"/>
    <s v="CA"/>
    <s v="N/A"/>
    <x v="1"/>
    <x v="0"/>
    <m/>
    <x v="6"/>
    <m/>
    <x v="42"/>
    <m/>
    <x v="21"/>
    <m/>
    <x v="56"/>
    <n v="0"/>
    <n v="0"/>
    <m/>
    <n v="0"/>
    <n v="0"/>
    <n v="0"/>
    <n v="0"/>
    <n v="0"/>
    <n v="0"/>
    <n v="0"/>
    <n v="0"/>
    <n v="0"/>
    <n v="0"/>
    <n v="0"/>
    <n v="0"/>
    <n v="0"/>
    <n v="0"/>
    <n v="0"/>
    <n v="0"/>
    <m/>
    <s v="May go under existing WBS."/>
    <s v="N"/>
    <n v="0"/>
    <n v="0"/>
    <n v="0"/>
    <n v="0"/>
    <n v="0"/>
    <n v="0"/>
  </r>
  <r>
    <s v="K"/>
    <x v="3"/>
    <s v="K.TBD"/>
    <s v="TBD"/>
    <s v="K.TBD"/>
    <s v="TBD"/>
    <s v="K.TBD"/>
    <s v="TBD"/>
    <s v="Breakout - Replace FSC Guidenet"/>
    <s v="Breakout - Replace FSC Guidenet"/>
    <x v="0"/>
    <s v="TBD"/>
    <s v="TBD"/>
    <s v="CA"/>
    <s v="N/A"/>
    <x v="1"/>
    <x v="0"/>
    <m/>
    <x v="6"/>
    <m/>
    <x v="42"/>
    <m/>
    <x v="21"/>
    <m/>
    <x v="56"/>
    <n v="0"/>
    <n v="0"/>
    <m/>
    <n v="0"/>
    <n v="0"/>
    <n v="0"/>
    <n v="0"/>
    <n v="0"/>
    <n v="0"/>
    <n v="0"/>
    <n v="0"/>
    <n v="0"/>
    <n v="0"/>
    <n v="0"/>
    <n v="0"/>
    <n v="0"/>
    <n v="0"/>
    <n v="0"/>
    <n v="0"/>
    <m/>
    <s v="May go under existing WBS."/>
    <s v="N"/>
    <m/>
    <n v="-3750000"/>
    <m/>
    <m/>
    <m/>
    <m/>
  </r>
  <r>
    <s v="X"/>
    <x v="4"/>
    <m/>
    <m/>
    <m/>
    <m/>
    <m/>
    <m/>
    <s v="Placeholder - INTOLIGHT LIGHTING Non-Consumption Operating Revenue"/>
    <s v="INTOLIGHT LIGHTING Non-Consumption Operating Revenue"/>
    <x v="0"/>
    <s v="TBD"/>
    <s v="TBD"/>
    <s v="CA"/>
    <m/>
    <x v="1"/>
    <x v="1"/>
    <m/>
    <x v="2"/>
    <m/>
    <x v="111"/>
    <m/>
    <x v="21"/>
    <m/>
    <x v="56"/>
    <n v="0"/>
    <n v="0"/>
    <m/>
    <n v="0"/>
    <n v="0"/>
    <n v="0"/>
    <n v="-7490410"/>
    <n v="7490410"/>
    <n v="0"/>
    <n v="-7351365"/>
    <n v="7351365"/>
    <n v="0"/>
    <n v="-7241246"/>
    <n v="7241246"/>
    <n v="0"/>
    <n v="-7156435"/>
    <n v="7156435"/>
    <n v="-7093785"/>
    <n v="29239456"/>
    <m/>
    <n v="0"/>
    <s v="N"/>
    <n v="0"/>
    <n v="0"/>
    <n v="0"/>
    <n v="0"/>
    <n v="0"/>
    <n v="0"/>
  </r>
  <r>
    <s v="C"/>
    <x v="1"/>
    <m/>
    <m/>
    <m/>
    <m/>
    <m/>
    <m/>
    <s v="TBD-Other facilities"/>
    <s v="Other facilities in the master plan"/>
    <x v="0"/>
    <m/>
    <m/>
    <s v="CA"/>
    <m/>
    <x v="1"/>
    <x v="0"/>
    <m/>
    <x v="1"/>
    <m/>
    <x v="7"/>
    <m/>
    <x v="21"/>
    <m/>
    <x v="56"/>
    <n v="0"/>
    <n v="0"/>
    <m/>
    <n v="0"/>
    <n v="0"/>
    <n v="0"/>
    <n v="0"/>
    <n v="0"/>
    <n v="0"/>
    <n v="0"/>
    <n v="0"/>
    <n v="0"/>
    <n v="0"/>
    <n v="0"/>
    <n v="0"/>
    <n v="0"/>
    <n v="0"/>
    <n v="12600000"/>
    <n v="0"/>
    <m/>
    <s v="Updated hierarchy to break out Facilities Master Plan."/>
    <s v="N"/>
    <n v="0"/>
    <n v="0"/>
    <n v="0"/>
    <n v="0"/>
    <n v="0"/>
    <n v="0"/>
  </r>
  <r>
    <s v="F"/>
    <x v="2"/>
    <m/>
    <m/>
    <m/>
    <m/>
    <m/>
    <m/>
    <s v="C4C Pilot Deployment"/>
    <s v="C4C Pilot Deployment"/>
    <x v="1"/>
    <m/>
    <m/>
    <s v="CA"/>
    <m/>
    <x v="1"/>
    <x v="0"/>
    <m/>
    <x v="8"/>
    <m/>
    <x v="38"/>
    <m/>
    <x v="21"/>
    <m/>
    <x v="56"/>
    <n v="0"/>
    <n v="0"/>
    <m/>
    <n v="0"/>
    <n v="0"/>
    <n v="0"/>
    <n v="250000"/>
    <n v="-250000"/>
    <n v="0"/>
    <n v="0"/>
    <n v="0"/>
    <n v="0"/>
    <n v="0"/>
    <n v="0"/>
    <n v="0"/>
    <n v="0"/>
    <n v="0"/>
    <n v="0"/>
    <n v="-250000"/>
    <m/>
    <s v="Changed Corp H3 from Future Non-Strategic Initiatives to Project Initiation Requests."/>
    <s v="N"/>
    <n v="0"/>
    <n v="250000"/>
    <n v="0"/>
    <n v="0"/>
    <n v="0"/>
    <n v="0"/>
  </r>
  <r>
    <s v="F"/>
    <x v="2"/>
    <m/>
    <m/>
    <m/>
    <m/>
    <m/>
    <m/>
    <s v="Cognos Replacement"/>
    <s v="Cognos Replacement"/>
    <x v="1"/>
    <m/>
    <m/>
    <s v="CA"/>
    <m/>
    <x v="1"/>
    <x v="0"/>
    <m/>
    <x v="8"/>
    <m/>
    <x v="38"/>
    <m/>
    <x v="21"/>
    <m/>
    <x v="56"/>
    <n v="0"/>
    <n v="0"/>
    <m/>
    <n v="0"/>
    <n v="0"/>
    <n v="0"/>
    <n v="200000"/>
    <n v="-200000"/>
    <n v="0"/>
    <n v="1253000"/>
    <n v="-1253000"/>
    <n v="0"/>
    <n v="0"/>
    <n v="0"/>
    <n v="0"/>
    <n v="0"/>
    <n v="0"/>
    <n v="0"/>
    <n v="-1453000"/>
    <m/>
    <s v="Changed Corp H3 from Future Non-Strategic Initiatives to Project Initiation Requests."/>
    <s v="N"/>
    <n v="0"/>
    <n v="200000"/>
    <n v="0"/>
    <n v="0"/>
    <n v="0"/>
    <n v="0"/>
  </r>
  <r>
    <s v="F"/>
    <x v="2"/>
    <m/>
    <m/>
    <m/>
    <m/>
    <m/>
    <m/>
    <s v="Distribution Automation over AMI"/>
    <s v="Distribution Automation over AMI"/>
    <x v="1"/>
    <m/>
    <m/>
    <s v="CA"/>
    <m/>
    <x v="1"/>
    <x v="0"/>
    <m/>
    <x v="8"/>
    <m/>
    <x v="38"/>
    <m/>
    <x v="21"/>
    <m/>
    <x v="56"/>
    <n v="0"/>
    <n v="0"/>
    <m/>
    <n v="0"/>
    <n v="0"/>
    <n v="0"/>
    <n v="0"/>
    <n v="0"/>
    <n v="0"/>
    <n v="0"/>
    <n v="0"/>
    <n v="0"/>
    <n v="0"/>
    <n v="0"/>
    <n v="0"/>
    <n v="0"/>
    <n v="0"/>
    <n v="0"/>
    <n v="0"/>
    <m/>
    <s v="Changed Corp H3 from Future Non-Strategic Initiatives to Project Initiation Requests."/>
    <s v="N"/>
    <n v="0"/>
    <n v="0"/>
    <n v="0"/>
    <n v="0"/>
    <n v="0"/>
    <n v="0"/>
  </r>
  <r>
    <s v="F"/>
    <x v="2"/>
    <m/>
    <m/>
    <m/>
    <m/>
    <m/>
    <m/>
    <s v="DMS"/>
    <s v="DMS"/>
    <x v="1"/>
    <m/>
    <m/>
    <s v="CA"/>
    <m/>
    <x v="1"/>
    <x v="0"/>
    <m/>
    <x v="8"/>
    <m/>
    <x v="38"/>
    <m/>
    <x v="21"/>
    <m/>
    <x v="56"/>
    <n v="0"/>
    <n v="0"/>
    <m/>
    <n v="0"/>
    <n v="0"/>
    <n v="0"/>
    <n v="750000"/>
    <n v="-750000"/>
    <n v="0"/>
    <n v="7007000"/>
    <n v="-7007000"/>
    <n v="0"/>
    <n v="5256000"/>
    <n v="-5256000"/>
    <n v="0"/>
    <n v="2000000"/>
    <n v="-2000000"/>
    <n v="0"/>
    <n v="-15013000"/>
    <m/>
    <s v="Changed Corp H3 from Future Non-Strategic Initiatives to Project Initiation Requests."/>
    <s v="N"/>
    <n v="0"/>
    <n v="750000"/>
    <n v="1751350"/>
    <n v="3255750"/>
    <n v="2000000"/>
    <n v="0"/>
  </r>
  <r>
    <s v="F"/>
    <x v="2"/>
    <m/>
    <m/>
    <m/>
    <m/>
    <m/>
    <m/>
    <s v="Employee Electronic Platform"/>
    <s v="Employee Electronic Platform"/>
    <x v="1"/>
    <m/>
    <m/>
    <s v="CA"/>
    <m/>
    <x v="1"/>
    <x v="0"/>
    <m/>
    <x v="8"/>
    <m/>
    <x v="38"/>
    <m/>
    <x v="21"/>
    <m/>
    <x v="56"/>
    <n v="0"/>
    <n v="0"/>
    <m/>
    <n v="0"/>
    <n v="0"/>
    <n v="0"/>
    <n v="150000"/>
    <n v="-150000"/>
    <n v="0"/>
    <n v="1350000"/>
    <n v="-1350000"/>
    <n v="0"/>
    <n v="0"/>
    <n v="0"/>
    <n v="0"/>
    <n v="0"/>
    <n v="0"/>
    <n v="0"/>
    <n v="-1500000"/>
    <m/>
    <s v="Changed Corp H3 from Future Non-Strategic Initiatives to Project Initiation Requests."/>
    <s v="N"/>
    <n v="0"/>
    <n v="150000"/>
    <n v="1350000"/>
    <n v="0"/>
    <n v="0"/>
    <n v="0"/>
  </r>
  <r>
    <s v="F"/>
    <x v="2"/>
    <m/>
    <m/>
    <m/>
    <m/>
    <m/>
    <m/>
    <s v="eProcurement Phase 2"/>
    <s v="eProcurement Phase 2"/>
    <x v="1"/>
    <m/>
    <m/>
    <s v="CA"/>
    <m/>
    <x v="1"/>
    <x v="0"/>
    <m/>
    <x v="8"/>
    <m/>
    <x v="38"/>
    <m/>
    <x v="21"/>
    <m/>
    <x v="56"/>
    <n v="0"/>
    <n v="0"/>
    <m/>
    <n v="0"/>
    <n v="0"/>
    <n v="0"/>
    <n v="100000"/>
    <n v="-100000"/>
    <n v="0"/>
    <n v="1900000"/>
    <n v="-1900000"/>
    <n v="0"/>
    <n v="0"/>
    <n v="0"/>
    <n v="0"/>
    <n v="0"/>
    <n v="0"/>
    <n v="0"/>
    <n v="-2000000"/>
    <m/>
    <s v="added 6/16/2017"/>
    <s v="N"/>
    <n v="0"/>
    <n v="100000"/>
    <n v="1900000"/>
    <n v="0"/>
    <n v="0"/>
    <n v="0"/>
  </r>
  <r>
    <s v="F"/>
    <x v="2"/>
    <m/>
    <m/>
    <m/>
    <m/>
    <m/>
    <m/>
    <s v="Green Direct Billing Update"/>
    <s v="Green Direct Billing Update"/>
    <x v="1"/>
    <m/>
    <m/>
    <s v="CA"/>
    <m/>
    <x v="1"/>
    <x v="0"/>
    <m/>
    <x v="8"/>
    <m/>
    <x v="38"/>
    <m/>
    <x v="21"/>
    <m/>
    <x v="56"/>
    <n v="0"/>
    <n v="0"/>
    <m/>
    <n v="0"/>
    <n v="0"/>
    <n v="0"/>
    <n v="177525"/>
    <n v="-177525"/>
    <n v="0"/>
    <n v="0"/>
    <n v="0"/>
    <n v="0"/>
    <n v="0"/>
    <n v="0"/>
    <n v="0"/>
    <n v="0"/>
    <n v="0"/>
    <n v="0"/>
    <n v="-177525"/>
    <m/>
    <s v="Changed Corp H3 from Future Non-Strategic Initiatives to Project Initiation Requests."/>
    <s v="N"/>
    <n v="0"/>
    <n v="177525"/>
    <n v="0"/>
    <n v="0"/>
    <n v="0"/>
    <n v="0"/>
  </r>
  <r>
    <s v="F"/>
    <x v="2"/>
    <m/>
    <m/>
    <m/>
    <m/>
    <m/>
    <m/>
    <s v="Enterprise Data Archiving"/>
    <s v="Enterprise Data Archiving"/>
    <x v="1"/>
    <m/>
    <m/>
    <s v="CA"/>
    <m/>
    <x v="1"/>
    <x v="0"/>
    <m/>
    <x v="8"/>
    <m/>
    <x v="38"/>
    <m/>
    <x v="21"/>
    <m/>
    <x v="56"/>
    <n v="0"/>
    <n v="0"/>
    <m/>
    <n v="0"/>
    <n v="0"/>
    <n v="0"/>
    <n v="100000"/>
    <n v="-100000"/>
    <n v="0"/>
    <n v="1563000"/>
    <n v="-1563000"/>
    <n v="0"/>
    <n v="0"/>
    <n v="0"/>
    <n v="0"/>
    <n v="0"/>
    <n v="0"/>
    <n v="0"/>
    <n v="-1663000"/>
    <m/>
    <s v="Changed Corp H3 from Future Non-Strategic Initiatives to Project Initiation Requests."/>
    <s v="N"/>
    <n v="0"/>
    <n v="100000"/>
    <n v="1563000"/>
    <n v="0"/>
    <n v="0"/>
    <n v="0"/>
  </r>
  <r>
    <s v="F"/>
    <x v="2"/>
    <m/>
    <m/>
    <m/>
    <m/>
    <m/>
    <m/>
    <s v="Leasing Standard Software Implementation (LSSI)"/>
    <s v="Leasing Standard Software Implementation (LSSI)"/>
    <x v="1"/>
    <m/>
    <m/>
    <s v="CA"/>
    <m/>
    <x v="1"/>
    <x v="0"/>
    <m/>
    <x v="8"/>
    <m/>
    <x v="38"/>
    <m/>
    <x v="21"/>
    <m/>
    <x v="56"/>
    <n v="0"/>
    <n v="0"/>
    <m/>
    <n v="0"/>
    <n v="0"/>
    <n v="0"/>
    <n v="938000"/>
    <n v="-938000"/>
    <n v="0"/>
    <n v="0"/>
    <n v="0"/>
    <n v="0"/>
    <n v="0"/>
    <n v="0"/>
    <n v="0"/>
    <n v="0"/>
    <n v="0"/>
    <n v="0"/>
    <n v="-938000"/>
    <m/>
    <s v="Changed Corp H3 from Future Non-Strategic Initiatives to Project Initiation Requests."/>
    <s v="N"/>
    <n v="0"/>
    <n v="938000"/>
    <n v="0"/>
    <n v="0"/>
    <n v="0"/>
    <n v="0"/>
  </r>
  <r>
    <s v="F"/>
    <x v="2"/>
    <m/>
    <m/>
    <m/>
    <m/>
    <m/>
    <m/>
    <s v="OSISoft PI Historian"/>
    <s v="OSISoft PI Historian"/>
    <x v="1"/>
    <m/>
    <m/>
    <s v="CA"/>
    <m/>
    <x v="1"/>
    <x v="0"/>
    <m/>
    <x v="8"/>
    <m/>
    <x v="38"/>
    <m/>
    <x v="21"/>
    <m/>
    <x v="56"/>
    <n v="0"/>
    <n v="0"/>
    <m/>
    <n v="0"/>
    <n v="0"/>
    <n v="0"/>
    <n v="250000"/>
    <n v="-250000"/>
    <n v="0"/>
    <n v="750000"/>
    <n v="-750000"/>
    <n v="0"/>
    <n v="500000"/>
    <n v="-500000"/>
    <n v="0"/>
    <n v="0"/>
    <n v="0"/>
    <n v="0"/>
    <n v="-1500000"/>
    <m/>
    <s v="Changed Corp H3 from Future Non-Strategic Initiatives to Project Initiation Requests."/>
    <s v="N"/>
    <n v="0"/>
    <n v="250000"/>
    <n v="750000"/>
    <n v="500000"/>
    <n v="0"/>
    <n v="0"/>
  </r>
  <r>
    <s v="F"/>
    <x v="2"/>
    <m/>
    <m/>
    <m/>
    <m/>
    <m/>
    <m/>
    <s v="PowerPlan Upgrade"/>
    <s v="PowerPlan Upgrade"/>
    <x v="1"/>
    <m/>
    <m/>
    <s v="CA"/>
    <m/>
    <x v="1"/>
    <x v="0"/>
    <m/>
    <x v="8"/>
    <m/>
    <x v="38"/>
    <m/>
    <x v="21"/>
    <m/>
    <x v="56"/>
    <n v="0"/>
    <n v="0"/>
    <m/>
    <n v="0"/>
    <n v="0"/>
    <n v="0"/>
    <n v="1063000"/>
    <n v="-1063000"/>
    <n v="0"/>
    <n v="0"/>
    <n v="0"/>
    <n v="0"/>
    <n v="0"/>
    <n v="0"/>
    <n v="0"/>
    <n v="0"/>
    <n v="0"/>
    <n v="0"/>
    <n v="-1063000"/>
    <m/>
    <s v="Changed Corp H3 from Future Non-Strategic Initiatives to Project Initiation Requests."/>
    <s v="N"/>
    <n v="0"/>
    <n v="1063000"/>
    <n v="0"/>
    <n v="0"/>
    <n v="0"/>
    <n v="0"/>
  </r>
  <r>
    <s v="F"/>
    <x v="2"/>
    <m/>
    <m/>
    <m/>
    <m/>
    <m/>
    <m/>
    <s v="PowerSim Replacement"/>
    <s v="PowerSim Replacement"/>
    <x v="1"/>
    <m/>
    <m/>
    <s v="CA"/>
    <m/>
    <x v="1"/>
    <x v="0"/>
    <m/>
    <x v="8"/>
    <m/>
    <x v="38"/>
    <m/>
    <x v="21"/>
    <m/>
    <x v="56"/>
    <n v="0"/>
    <n v="0"/>
    <m/>
    <n v="0"/>
    <n v="0"/>
    <n v="0"/>
    <n v="100000"/>
    <n v="-100000"/>
    <n v="0"/>
    <n v="683000"/>
    <n v="-683000"/>
    <n v="0"/>
    <n v="0"/>
    <n v="0"/>
    <n v="0"/>
    <n v="0"/>
    <n v="0"/>
    <n v="0"/>
    <n v="-783000"/>
    <m/>
    <s v="Changed Corp H3 from Future Non-Strategic Initiatives to Project Initiation Requests."/>
    <s v="N"/>
    <n v="0"/>
    <n v="100000"/>
    <n v="683000"/>
    <n v="0"/>
    <n v="0"/>
    <n v="0"/>
  </r>
  <r>
    <s v="F"/>
    <x v="2"/>
    <m/>
    <m/>
    <m/>
    <m/>
    <m/>
    <m/>
    <s v="Project Portfolio Management Software Implementation"/>
    <s v="Project Portfolio Mngmt Software Implementation"/>
    <x v="1"/>
    <m/>
    <m/>
    <s v="CA"/>
    <m/>
    <x v="1"/>
    <x v="0"/>
    <m/>
    <x v="8"/>
    <m/>
    <x v="38"/>
    <m/>
    <x v="21"/>
    <m/>
    <x v="56"/>
    <n v="0"/>
    <n v="0"/>
    <m/>
    <n v="0"/>
    <n v="0"/>
    <n v="0"/>
    <n v="100000"/>
    <n v="-100000"/>
    <n v="0"/>
    <n v="1553000"/>
    <n v="-1553000"/>
    <n v="0"/>
    <n v="0"/>
    <n v="0"/>
    <n v="0"/>
    <n v="0"/>
    <n v="0"/>
    <n v="0"/>
    <n v="-1653000"/>
    <m/>
    <s v="Changed Corp H3 from Future Non-Strategic Initiatives to Project Initiation Requests."/>
    <s v="N"/>
    <n v="0"/>
    <n v="100000"/>
    <n v="1553000"/>
    <n v="0"/>
    <n v="0"/>
    <n v="0"/>
  </r>
  <r>
    <s v="F"/>
    <x v="2"/>
    <m/>
    <m/>
    <m/>
    <m/>
    <m/>
    <m/>
    <s v="Proposal for Wireless Spectrum"/>
    <s v="Proposal for Wireless Spectrum"/>
    <x v="1"/>
    <m/>
    <m/>
    <s v="CA"/>
    <m/>
    <x v="1"/>
    <x v="0"/>
    <m/>
    <x v="8"/>
    <m/>
    <x v="38"/>
    <m/>
    <x v="21"/>
    <m/>
    <x v="56"/>
    <n v="0"/>
    <n v="0"/>
    <m/>
    <n v="0"/>
    <n v="0"/>
    <n v="0"/>
    <n v="9958000"/>
    <n v="-9958000"/>
    <n v="0"/>
    <n v="1439000"/>
    <n v="-1439000"/>
    <n v="0"/>
    <n v="689062.5"/>
    <n v="-689062.5"/>
    <n v="0"/>
    <n v="689062.5"/>
    <n v="-689062.5"/>
    <n v="0"/>
    <n v="-12775125"/>
    <m/>
    <s v="Changed Corp H3 from Future Non-Strategic Initiatives to Project Initiation Requests."/>
    <s v="N"/>
    <n v="0"/>
    <n v="9958000"/>
    <n v="-62.5"/>
    <n v="0"/>
    <n v="0"/>
    <n v="0"/>
  </r>
  <r>
    <s v="F"/>
    <x v="2"/>
    <m/>
    <m/>
    <m/>
    <m/>
    <m/>
    <m/>
    <s v="UI Enhancements"/>
    <s v="UI Enhancements"/>
    <x v="1"/>
    <m/>
    <m/>
    <s v="CA"/>
    <m/>
    <x v="1"/>
    <x v="0"/>
    <m/>
    <x v="8"/>
    <m/>
    <x v="38"/>
    <m/>
    <x v="21"/>
    <m/>
    <x v="56"/>
    <n v="0"/>
    <n v="0"/>
    <m/>
    <n v="0"/>
    <n v="0"/>
    <n v="0"/>
    <n v="250000"/>
    <n v="-250000"/>
    <n v="0"/>
    <n v="0"/>
    <n v="0"/>
    <n v="0"/>
    <n v="0"/>
    <n v="0"/>
    <n v="0"/>
    <n v="0"/>
    <n v="0"/>
    <n v="0"/>
    <n v="-250000"/>
    <m/>
    <s v="Changed Corp H3 from Future Non-Strategic Initiatives to Project Initiation Requests."/>
    <s v="N"/>
    <n v="0"/>
    <n v="250000"/>
    <n v="0"/>
    <n v="0"/>
    <n v="0"/>
    <n v="0"/>
  </r>
  <r>
    <s v="F"/>
    <x v="2"/>
    <m/>
    <m/>
    <m/>
    <m/>
    <m/>
    <m/>
    <s v="EMS Upgrade"/>
    <s v="EMS Upgrade"/>
    <x v="1"/>
    <m/>
    <m/>
    <s v="CA"/>
    <m/>
    <x v="1"/>
    <x v="0"/>
    <m/>
    <x v="8"/>
    <m/>
    <x v="38"/>
    <m/>
    <x v="21"/>
    <m/>
    <x v="56"/>
    <n v="0"/>
    <n v="0"/>
    <m/>
    <n v="0"/>
    <n v="0"/>
    <n v="0"/>
    <n v="9500000"/>
    <n v="-9500000"/>
    <n v="0"/>
    <n v="500000"/>
    <n v="-500000"/>
    <n v="0"/>
    <n v="0"/>
    <n v="0"/>
    <n v="0"/>
    <n v="0"/>
    <n v="0"/>
    <n v="0"/>
    <n v="-10000000"/>
    <m/>
    <s v="Changed Corp H3 from Future Non-Strategic Initiatives to Project Initiation Requests."/>
    <s v="N"/>
    <n v="0"/>
    <n v="9500000"/>
    <n v="500000"/>
    <n v="0"/>
    <n v="0"/>
    <n v="0"/>
  </r>
  <r>
    <s v="F"/>
    <x v="2"/>
    <s v="F.10015"/>
    <s v="CAP-OPERATIONAL APPLICATIONS"/>
    <s v="F.10015.06"/>
    <s v="SAP"/>
    <s v="F.10015.06.14"/>
    <s v="SAP CHARM"/>
    <s v="F.10015.06.14.01"/>
    <s v="CHARM REPLACEMENT"/>
    <x v="0"/>
    <m/>
    <m/>
    <s v="CA"/>
    <m/>
    <x v="1"/>
    <x v="0"/>
    <m/>
    <x v="8"/>
    <m/>
    <x v="39"/>
    <m/>
    <x v="21"/>
    <m/>
    <x v="56"/>
    <n v="0"/>
    <n v="0"/>
    <m/>
    <n v="399791.67"/>
    <n v="-399791.67"/>
    <n v="0"/>
    <n v="0"/>
    <n v="0"/>
    <n v="0"/>
    <n v="0"/>
    <n v="0"/>
    <n v="0"/>
    <n v="0"/>
    <n v="0"/>
    <n v="0"/>
    <n v="0"/>
    <n v="0"/>
    <n v="0"/>
    <n v="-399791.67"/>
    <m/>
    <m/>
    <s v="N"/>
    <n v="0"/>
    <n v="0"/>
    <n v="0"/>
    <n v="0"/>
    <n v="0"/>
    <n v="0"/>
  </r>
  <r>
    <s v="F"/>
    <x v="2"/>
    <s v="F.10017"/>
    <s v="CAP-OPERATIONAL INFRASTRUCTURE"/>
    <s v="F.10017.13"/>
    <s v="VOICE"/>
    <s v="F.10017.13.03"/>
    <s v="Access Center Technology Refresh"/>
    <s v="F.10017.13.03.02"/>
    <s v="VoIp Deployment and Refresh"/>
    <x v="0"/>
    <m/>
    <m/>
    <s v="CA"/>
    <m/>
    <x v="1"/>
    <x v="0"/>
    <m/>
    <x v="8"/>
    <m/>
    <x v="39"/>
    <m/>
    <x v="21"/>
    <m/>
    <x v="56"/>
    <n v="0"/>
    <n v="0"/>
    <m/>
    <n v="79940.040000000008"/>
    <n v="-79940.040000000008"/>
    <n v="0"/>
    <n v="0"/>
    <n v="0"/>
    <n v="0"/>
    <n v="0"/>
    <n v="0"/>
    <n v="0"/>
    <n v="0"/>
    <n v="0"/>
    <n v="0"/>
    <n v="0"/>
    <n v="0"/>
    <n v="0"/>
    <n v="-79940.040000000008"/>
    <m/>
    <s v="Why was this WBS created?"/>
    <s v="N"/>
    <n v="0"/>
    <n v="0"/>
    <n v="0"/>
    <n v="0"/>
    <n v="0"/>
    <n v="0"/>
  </r>
  <r>
    <s v="K"/>
    <x v="3"/>
    <s v="K.TBD"/>
    <s v="TBD"/>
    <s v="K.TBD"/>
    <s v="TBD"/>
    <s v="K.TBD"/>
    <s v="TBD"/>
    <s v="K.10012.01.04.02"/>
    <s v="Data Analytics - Data Lake"/>
    <x v="0"/>
    <s v="TBD"/>
    <s v="TBD"/>
    <s v="CA"/>
    <s v="N/A"/>
    <x v="1"/>
    <x v="1"/>
    <m/>
    <x v="10"/>
    <m/>
    <x v="56"/>
    <m/>
    <x v="21"/>
    <m/>
    <x v="56"/>
    <n v="0"/>
    <n v="0"/>
    <m/>
    <n v="77579.06"/>
    <n v="-77579.06"/>
    <n v="0"/>
    <n v="0"/>
    <n v="0"/>
    <n v="0"/>
    <n v="0"/>
    <n v="0"/>
    <n v="0"/>
    <n v="0"/>
    <n v="0"/>
    <n v="0"/>
    <n v="0"/>
    <n v="0"/>
    <n v="0"/>
    <n v="-77579.06"/>
    <m/>
    <s v="Why was this WBS created?"/>
    <s v="Y"/>
    <n v="0"/>
    <n v="0"/>
    <n v="0"/>
    <n v="0"/>
    <n v="0"/>
    <n v="0"/>
  </r>
  <r>
    <s v="K"/>
    <x v="3"/>
    <s v="K.TBD"/>
    <s v="TBD"/>
    <s v="K.TBD"/>
    <s v="TBD"/>
    <s v="K.TBD"/>
    <s v="FREDONIA"/>
    <s v="K.10034.01.01.01"/>
    <s v="FRA THERMAL PLANT WORK"/>
    <x v="0"/>
    <s v="TBD"/>
    <s v="TBD"/>
    <s v="CA"/>
    <s v="N/A"/>
    <x v="1"/>
    <x v="0"/>
    <m/>
    <x v="6"/>
    <m/>
    <x v="17"/>
    <m/>
    <x v="21"/>
    <m/>
    <x v="56"/>
    <n v="0"/>
    <n v="0"/>
    <m/>
    <n v="1132047"/>
    <n v="-1132047"/>
    <n v="0"/>
    <n v="0"/>
    <n v="0"/>
    <n v="0"/>
    <n v="0"/>
    <n v="0"/>
    <n v="0"/>
    <n v="0"/>
    <n v="0"/>
    <n v="0"/>
    <n v="0"/>
    <n v="0"/>
    <n v="0"/>
    <n v="-1132047"/>
    <m/>
    <s v="New Simple Cycle WBS."/>
    <s v="N"/>
    <n v="0"/>
    <n v="0"/>
    <n v="0"/>
    <n v="0"/>
    <n v="0"/>
    <n v="0"/>
  </r>
  <r>
    <s v="K"/>
    <x v="3"/>
    <s v="K.10034"/>
    <s v="CAP-GENERATION SIMPLE CYCLE"/>
    <s v="K.10034.01"/>
    <s v="SIMPLE CYCLE GEN"/>
    <s v="K.10034.01.01"/>
    <s v="FREDONIA"/>
    <s v="K.10034.01.01.02"/>
    <s v="SMALL TOOLS - FRA"/>
    <x v="0"/>
    <s v="TBD"/>
    <s v="TBD"/>
    <s v="CA"/>
    <s v="N/A"/>
    <x v="1"/>
    <x v="0"/>
    <m/>
    <x v="6"/>
    <m/>
    <x v="17"/>
    <m/>
    <x v="21"/>
    <m/>
    <x v="56"/>
    <n v="0"/>
    <n v="0"/>
    <m/>
    <n v="21704.43"/>
    <n v="-21704.43"/>
    <n v="0"/>
    <n v="0"/>
    <n v="0"/>
    <n v="0"/>
    <n v="0"/>
    <n v="0"/>
    <n v="0"/>
    <n v="0"/>
    <n v="0"/>
    <n v="0"/>
    <n v="0"/>
    <n v="0"/>
    <n v="0"/>
    <n v="-21704.43"/>
    <m/>
    <s v="Added WBS 8-9-17"/>
    <s v="N"/>
    <n v="0"/>
    <n v="0"/>
    <n v="0"/>
    <n v="0"/>
    <n v="0"/>
    <n v="0"/>
  </r>
  <r>
    <s v="K"/>
    <x v="3"/>
    <s v="K.TBD"/>
    <s v="TBD"/>
    <s v="K.TBD"/>
    <s v="TBD"/>
    <s v="K.TBD"/>
    <s v="TBD"/>
    <s v="K.10034.01.02.01"/>
    <s v="FRE THERMAL PLANT WORK"/>
    <x v="0"/>
    <s v="TBD"/>
    <s v="TBD"/>
    <s v="CA"/>
    <s v="N/A"/>
    <x v="1"/>
    <x v="0"/>
    <m/>
    <x v="6"/>
    <m/>
    <x v="52"/>
    <m/>
    <x v="21"/>
    <m/>
    <x v="56"/>
    <n v="0"/>
    <n v="0"/>
    <m/>
    <n v="0"/>
    <n v="0"/>
    <n v="0"/>
    <n v="0"/>
    <n v="0"/>
    <n v="0"/>
    <n v="0"/>
    <n v="0"/>
    <n v="0"/>
    <n v="0"/>
    <n v="0"/>
    <n v="0"/>
    <n v="0"/>
    <n v="0"/>
    <n v="0"/>
    <n v="0"/>
    <m/>
    <s v="New Simple Cycle WBS."/>
    <s v="N"/>
    <n v="0"/>
    <n v="0"/>
    <n v="0"/>
    <n v="0"/>
    <n v="0"/>
    <n v="0"/>
  </r>
  <r>
    <s v="K"/>
    <x v="3"/>
    <s v="K.TBD"/>
    <s v="TBD"/>
    <s v="K.TBD"/>
    <s v="TBD"/>
    <s v="K.TBD"/>
    <s v="TBD"/>
    <s v="K.10034.01.02.02"/>
    <s v="FRE U1 GAS FUEL SYSTEM REPLACEMENT"/>
    <x v="0"/>
    <s v="TBD"/>
    <s v="TBD"/>
    <s v="CA"/>
    <s v="N/A"/>
    <x v="1"/>
    <x v="0"/>
    <m/>
    <x v="6"/>
    <m/>
    <x v="52"/>
    <m/>
    <x v="21"/>
    <m/>
    <x v="56"/>
    <n v="0"/>
    <n v="0"/>
    <m/>
    <n v="0"/>
    <n v="0"/>
    <n v="0"/>
    <n v="0"/>
    <n v="0"/>
    <n v="0"/>
    <n v="0"/>
    <n v="0"/>
    <n v="0"/>
    <n v="0"/>
    <n v="0"/>
    <n v="0"/>
    <n v="0"/>
    <n v="0"/>
    <n v="0"/>
    <n v="0"/>
    <m/>
    <s v="New Simple Cycle WBS."/>
    <s v="N"/>
    <n v="0"/>
    <n v="0"/>
    <n v="0"/>
    <n v="0"/>
    <n v="0"/>
    <n v="0"/>
  </r>
  <r>
    <s v="K"/>
    <x v="3"/>
    <s v="K.TBD"/>
    <s v="TBD"/>
    <s v="K.TBD"/>
    <s v="TBD"/>
    <s v="K.TBD"/>
    <s v="TBD"/>
    <s v="K.10034.01.02.03"/>
    <s v="FRE REPLACE U1 &amp;U2 RELAY UPGRADE"/>
    <x v="0"/>
    <s v="TBD"/>
    <s v="TBD"/>
    <s v="CA"/>
    <s v="N/A"/>
    <x v="1"/>
    <x v="0"/>
    <m/>
    <x v="6"/>
    <m/>
    <x v="52"/>
    <m/>
    <x v="21"/>
    <m/>
    <x v="56"/>
    <n v="0"/>
    <n v="0"/>
    <m/>
    <n v="787827.36900000006"/>
    <n v="-787827.36900000006"/>
    <n v="0"/>
    <n v="0"/>
    <n v="0"/>
    <n v="0"/>
    <n v="0"/>
    <n v="0"/>
    <n v="0"/>
    <n v="0"/>
    <n v="0"/>
    <n v="0"/>
    <n v="0"/>
    <n v="0"/>
    <n v="0"/>
    <n v="-787827.36900000006"/>
    <m/>
    <s v="New Simple Cycle WBS."/>
    <s v="N"/>
    <n v="0"/>
    <n v="0"/>
    <n v="0"/>
    <n v="0"/>
    <n v="0"/>
    <n v="0"/>
  </r>
  <r>
    <s v="K"/>
    <x v="3"/>
    <s v="K.10034"/>
    <s v="CAP-GENERATION SIMPLE CYCLE"/>
    <s v="K.10034.01"/>
    <s v="SIMPLE CYCLE GEN"/>
    <s v="K.10034.01.02"/>
    <s v="FREDRICKSON"/>
    <s v="K.10034.01.02.04"/>
    <s v="SMALL TOOLS - FRE"/>
    <x v="0"/>
    <s v="TBD"/>
    <s v="TBD"/>
    <s v="CA"/>
    <s v="N/A"/>
    <x v="1"/>
    <x v="0"/>
    <m/>
    <x v="6"/>
    <m/>
    <x v="52"/>
    <m/>
    <x v="21"/>
    <m/>
    <x v="56"/>
    <n v="0"/>
    <n v="0"/>
    <m/>
    <n v="28080.15"/>
    <n v="-28080.15"/>
    <n v="0"/>
    <n v="0"/>
    <n v="0"/>
    <n v="0"/>
    <n v="0"/>
    <n v="0"/>
    <n v="0"/>
    <n v="0"/>
    <n v="0"/>
    <n v="0"/>
    <n v="0"/>
    <n v="0"/>
    <n v="0"/>
    <n v="-28080.15"/>
    <m/>
    <s v="Added WBS 8-9-17"/>
    <s v="N"/>
    <n v="0"/>
    <n v="0"/>
    <n v="0"/>
    <n v="0"/>
    <n v="0"/>
    <n v="0"/>
  </r>
  <r>
    <s v="K"/>
    <x v="3"/>
    <s v="K.TBD"/>
    <s v="TBD"/>
    <s v="K.TBD"/>
    <s v="TBD"/>
    <s v="K.TBD"/>
    <s v="TBD"/>
    <s v="K.10034.01.03.01"/>
    <s v="WHH THERMAL PLANT WORK"/>
    <x v="0"/>
    <s v="TBD"/>
    <s v="TBD"/>
    <s v="CA"/>
    <s v="N/A"/>
    <x v="1"/>
    <x v="0"/>
    <m/>
    <x v="6"/>
    <m/>
    <x v="65"/>
    <m/>
    <x v="21"/>
    <m/>
    <x v="56"/>
    <n v="0"/>
    <n v="0"/>
    <m/>
    <n v="0"/>
    <n v="0"/>
    <n v="0"/>
    <n v="75000"/>
    <n v="-75000"/>
    <n v="0"/>
    <n v="0"/>
    <n v="0"/>
    <n v="0"/>
    <n v="0"/>
    <n v="0"/>
    <n v="0"/>
    <n v="0"/>
    <n v="0"/>
    <n v="0"/>
    <n v="-75000"/>
    <m/>
    <s v="New Simple Cycle WBS."/>
    <s v="N"/>
    <n v="0"/>
    <n v="75000"/>
    <n v="0"/>
    <n v="0"/>
    <n v="0"/>
    <n v="0"/>
  </r>
  <r>
    <s v="K"/>
    <x v="3"/>
    <s v="K.10034"/>
    <s v="CAP-GENERATION SIMPLE CYCLE"/>
    <s v="K.10034.01"/>
    <s v="SIMPLE CYCLE GEN"/>
    <s v="K.10034.01.03"/>
    <s v="WHITEHORN"/>
    <s v="K.10034.01.03.02"/>
    <s v="SMALL TOOLS - WHH"/>
    <x v="0"/>
    <s v="TBD"/>
    <s v="TBD"/>
    <s v="CA"/>
    <s v="N/A"/>
    <x v="1"/>
    <x v="0"/>
    <m/>
    <x v="6"/>
    <m/>
    <x v="65"/>
    <m/>
    <x v="21"/>
    <m/>
    <x v="56"/>
    <n v="0"/>
    <n v="0"/>
    <m/>
    <n v="18994.400000000001"/>
    <n v="-18994.400000000001"/>
    <n v="0"/>
    <n v="0"/>
    <n v="0"/>
    <n v="0"/>
    <n v="0"/>
    <n v="0"/>
    <n v="0"/>
    <n v="0"/>
    <n v="0"/>
    <n v="0"/>
    <n v="0"/>
    <n v="0"/>
    <n v="0"/>
    <n v="-18994.400000000001"/>
    <m/>
    <s v="Added WBS 8-9-17"/>
    <s v="N"/>
    <n v="0"/>
    <n v="0"/>
    <n v="0"/>
    <n v="0"/>
    <n v="0"/>
    <n v="0"/>
  </r>
  <r>
    <s v="R"/>
    <x v="0"/>
    <s v="R.10008"/>
    <s v="CAP-ELECTRIC RELOCATIONS/CONVERSIONS"/>
    <s v="R.10008.03"/>
    <s v="PI-DRIVEN ELEC RELOCATIONS/CONVERSIONS"/>
    <s v="R.10008.03.01"/>
    <s v="PI-DRIVEN ELEC RELOCATIONS/CONVERSIONS"/>
    <s v="R.10008.03.01.13"/>
    <s v="E-ELECTRIC FACILITY REPLACEMENT"/>
    <x v="0"/>
    <m/>
    <m/>
    <s v="CA"/>
    <m/>
    <x v="1"/>
    <x v="0"/>
    <m/>
    <x v="0"/>
    <m/>
    <x v="70"/>
    <m/>
    <x v="21"/>
    <m/>
    <x v="56"/>
    <n v="0"/>
    <n v="0"/>
    <m/>
    <n v="176.67"/>
    <n v="-176.67"/>
    <n v="0"/>
    <n v="0"/>
    <n v="0"/>
    <n v="0"/>
    <n v="0"/>
    <n v="0"/>
    <n v="0"/>
    <n v="0"/>
    <n v="0"/>
    <n v="0"/>
    <n v="0"/>
    <n v="0"/>
    <n v="0"/>
    <n v="-176.67"/>
    <m/>
    <m/>
    <s v="N"/>
    <n v="0"/>
    <n v="0"/>
    <n v="0"/>
    <n v="0"/>
    <n v="0"/>
    <n v="0"/>
  </r>
  <r>
    <s v="K"/>
    <x v="3"/>
    <s v="K.TBD"/>
    <s v="TBD"/>
    <s v="K.10033"/>
    <s v="TBD"/>
    <s v="K.TBD"/>
    <s v="TBD"/>
    <s v="K.10033.01.01.01"/>
    <s v="LSR/Hopkins BA Move"/>
    <x v="1"/>
    <s v="TBD"/>
    <s v="TBD"/>
    <s v="CA"/>
    <s v="N/A"/>
    <x v="1"/>
    <x v="0"/>
    <m/>
    <x v="6"/>
    <m/>
    <x v="60"/>
    <m/>
    <x v="8"/>
    <m/>
    <x v="28"/>
    <n v="0"/>
    <n v="0"/>
    <m/>
    <n v="4065.13"/>
    <n v="-4065.13"/>
    <n v="0"/>
    <n v="0"/>
    <n v="0"/>
    <n v="0"/>
    <n v="0"/>
    <n v="0"/>
    <n v="0"/>
    <n v="0"/>
    <n v="0"/>
    <n v="0"/>
    <n v="0"/>
    <n v="0"/>
    <n v="0"/>
    <n v="-4065.13"/>
    <m/>
    <s v="See email from Tom Flynn."/>
    <s v="N"/>
    <n v="0"/>
    <n v="-194062.5"/>
    <n v="-116531.25"/>
    <n v="0"/>
    <n v="0"/>
    <n v="0"/>
  </r>
  <r>
    <s v="F"/>
    <x v="2"/>
    <s v="F.10007"/>
    <s v="CAP-FUTURE PROJECT FUNDING CSA"/>
    <s v="F.10007.02"/>
    <s v="IT Operational Projects"/>
    <s v="F.10007.02.01"/>
    <s v="IT Operational Projects"/>
    <s v="F.10007.02.01.02"/>
    <s v="IT Operational Funding"/>
    <x v="0"/>
    <m/>
    <m/>
    <s v="CA"/>
    <m/>
    <x v="1"/>
    <x v="0"/>
    <m/>
    <x v="8"/>
    <m/>
    <x v="39"/>
    <m/>
    <x v="21"/>
    <m/>
    <x v="56"/>
    <n v="0"/>
    <n v="0"/>
    <m/>
    <n v="2219330"/>
    <n v="-2219330"/>
    <n v="0"/>
    <n v="0"/>
    <n v="0"/>
    <n v="0"/>
    <n v="0"/>
    <n v="0"/>
    <n v="0"/>
    <n v="0"/>
    <n v="0"/>
    <n v="0"/>
    <n v="0"/>
    <n v="0"/>
    <n v="0"/>
    <n v="-2219330"/>
    <m/>
    <m/>
    <s v="N"/>
    <n v="0"/>
    <n v="0"/>
    <n v="0"/>
    <n v="0"/>
    <n v="0"/>
    <n v="0"/>
  </r>
  <r>
    <s v="K"/>
    <x v="3"/>
    <s v="K.TBD"/>
    <s v="TBD"/>
    <s v="K.TBD"/>
    <s v="BAKER PROJECTS"/>
    <s v="K.TBD"/>
    <s v="LOWER BAKER"/>
    <s v="Construct Equipment Storage Bldg"/>
    <s v="Placeholder-Construct Equipment Storage Bldg"/>
    <x v="1"/>
    <s v="TBD"/>
    <s v="TBD"/>
    <s v="CA"/>
    <s v="N/A"/>
    <x v="0"/>
    <x v="0"/>
    <s v="2CORP70000"/>
    <x v="6"/>
    <s v="3CORP72000"/>
    <x v="42"/>
    <m/>
    <x v="21"/>
    <m/>
    <x v="56"/>
    <n v="0"/>
    <n v="0"/>
    <m/>
    <n v="0"/>
    <n v="0"/>
    <n v="0"/>
    <n v="0"/>
    <n v="0"/>
    <n v="0"/>
    <n v="3171900"/>
    <n v="-3171900"/>
    <n v="0"/>
    <n v="0"/>
    <n v="0"/>
    <n v="0"/>
    <n v="0"/>
    <n v="0"/>
    <n v="0"/>
    <n v="-3171900"/>
    <m/>
    <m/>
    <s v="N"/>
    <n v="0"/>
    <n v="0"/>
    <n v="3171900"/>
    <n v="0"/>
    <n v="0"/>
    <n v="0"/>
  </r>
  <r>
    <s v="K"/>
    <x v="3"/>
    <s v="K.TBD"/>
    <s v="TBD"/>
    <s v="K.TBD"/>
    <s v="BAKER PROJECTS"/>
    <s v="K.TBD"/>
    <s v="UPPER BAKER"/>
    <s v="UB Hatchery Expansion"/>
    <s v="Placeholder-UB Hatchery Expansion"/>
    <x v="1"/>
    <s v="TBD"/>
    <s v="TBD"/>
    <s v="CA"/>
    <s v="N/A"/>
    <x v="0"/>
    <x v="0"/>
    <s v="2CORP70000"/>
    <x v="6"/>
    <s v="3CORP72500"/>
    <x v="43"/>
    <m/>
    <x v="21"/>
    <m/>
    <x v="56"/>
    <n v="0"/>
    <n v="0"/>
    <m/>
    <n v="0"/>
    <n v="0"/>
    <n v="0"/>
    <n v="0"/>
    <n v="0"/>
    <n v="0"/>
    <n v="0"/>
    <n v="0"/>
    <n v="0"/>
    <n v="0"/>
    <n v="0"/>
    <n v="0"/>
    <n v="4000000"/>
    <n v="-4000000"/>
    <n v="0"/>
    <n v="-4000000"/>
    <m/>
    <m/>
    <s v="N"/>
    <n v="0"/>
    <n v="0"/>
    <n v="0"/>
    <n v="0"/>
    <n v="4000000"/>
    <n v="0"/>
  </r>
  <r>
    <s v="K"/>
    <x v="3"/>
    <s v="K.TBD"/>
    <s v="TBD"/>
    <s v="K.TBD"/>
    <s v="BAKER PROJECTS"/>
    <s v="K.TBD"/>
    <s v="UPPER BAKER"/>
    <s v="Upgrade to System 1 vibration monitoring."/>
    <s v="Placeholder-Upgrade to System 1 vibration monitoring."/>
    <x v="1"/>
    <s v="TBD"/>
    <s v="TBD"/>
    <s v="CA"/>
    <s v="N/A"/>
    <x v="0"/>
    <x v="0"/>
    <s v="2CORP70000"/>
    <x v="6"/>
    <s v="3CORP72500"/>
    <x v="43"/>
    <m/>
    <x v="21"/>
    <m/>
    <x v="56"/>
    <n v="0"/>
    <n v="0"/>
    <m/>
    <n v="0"/>
    <n v="0"/>
    <n v="0"/>
    <n v="0"/>
    <n v="0"/>
    <n v="0"/>
    <n v="0"/>
    <n v="0"/>
    <n v="0"/>
    <n v="0"/>
    <n v="0"/>
    <n v="0"/>
    <n v="250000"/>
    <n v="-250000"/>
    <n v="0"/>
    <n v="-250000"/>
    <m/>
    <m/>
    <s v="N"/>
    <n v="0"/>
    <n v="0"/>
    <n v="0"/>
    <n v="0"/>
    <n v="250000"/>
    <n v="0"/>
  </r>
  <r>
    <s v="K"/>
    <x v="3"/>
    <s v="K.TBD"/>
    <s v="TBD"/>
    <s v="K.TBD"/>
    <s v="BAKER PROJECTS"/>
    <s v="K.TBD"/>
    <s v="UPPER BAKER"/>
    <s v="Replace FSC Guide Net"/>
    <s v="Placeholder-Replace FSC Guide Net"/>
    <x v="1"/>
    <s v="TBD"/>
    <s v="TBD"/>
    <s v="CA"/>
    <s v="N/A"/>
    <x v="0"/>
    <x v="0"/>
    <s v="2CORP70000"/>
    <x v="6"/>
    <s v="3CORP72500"/>
    <x v="43"/>
    <m/>
    <x v="21"/>
    <m/>
    <x v="56"/>
    <n v="0"/>
    <n v="0"/>
    <m/>
    <n v="0"/>
    <n v="0"/>
    <n v="0"/>
    <n v="0"/>
    <n v="0"/>
    <n v="0"/>
    <n v="0"/>
    <n v="0"/>
    <n v="0"/>
    <n v="4200000"/>
    <n v="-4200000"/>
    <n v="0"/>
    <n v="0"/>
    <n v="0"/>
    <n v="0"/>
    <n v="-4200000"/>
    <m/>
    <m/>
    <s v="N"/>
    <n v="0"/>
    <n v="0"/>
    <n v="0"/>
    <n v="4200000"/>
    <n v="0"/>
    <n v="0"/>
  </r>
  <r>
    <s v="K"/>
    <x v="3"/>
    <s v="K.TBD"/>
    <s v="TBD"/>
    <s v="K.TBD"/>
    <s v="BAKER PROJECTS"/>
    <s v="K.TBD"/>
    <s v="UPPER BAKER"/>
    <s v="Construct new shop and vehicle storage facilities"/>
    <s v="Placeholder-Construct new shop and vehicle storage facilities"/>
    <x v="1"/>
    <s v="TBD"/>
    <s v="TBD"/>
    <s v="CA"/>
    <s v="N/A"/>
    <x v="0"/>
    <x v="0"/>
    <s v="2CORP70000"/>
    <x v="6"/>
    <s v="3CORP72500"/>
    <x v="43"/>
    <m/>
    <x v="21"/>
    <m/>
    <x v="56"/>
    <n v="0"/>
    <n v="0"/>
    <m/>
    <n v="0"/>
    <n v="0"/>
    <n v="0"/>
    <n v="0"/>
    <n v="0"/>
    <n v="0"/>
    <n v="0"/>
    <n v="0"/>
    <n v="0"/>
    <n v="0"/>
    <n v="0"/>
    <n v="0"/>
    <n v="2400000"/>
    <n v="-2400000"/>
    <n v="0"/>
    <n v="-2400000"/>
    <m/>
    <m/>
    <s v="N"/>
    <n v="0"/>
    <n v="0"/>
    <n v="0"/>
    <n v="0"/>
    <n v="2400000"/>
    <n v="0"/>
  </r>
  <r>
    <s v="K"/>
    <x v="3"/>
    <s v="K.TBD"/>
    <s v="TBD"/>
    <s v="K.TBD"/>
    <s v="Encogen Projects"/>
    <s v="K.TBD"/>
    <s v="Encogen"/>
    <s v="Unit 1 SCR Replacement"/>
    <s v="Placeholder-Unit 1 SCR Replacement"/>
    <x v="1"/>
    <s v="TBD"/>
    <s v="TBD"/>
    <s v="CA"/>
    <s v="N/A"/>
    <x v="0"/>
    <x v="0"/>
    <s v="2CORP70000"/>
    <x v="6"/>
    <s v="3CORP74000"/>
    <x v="49"/>
    <m/>
    <x v="21"/>
    <m/>
    <x v="56"/>
    <n v="0"/>
    <n v="0"/>
    <m/>
    <n v="0"/>
    <n v="0"/>
    <n v="0"/>
    <n v="1600000"/>
    <n v="-1600000"/>
    <n v="0"/>
    <n v="0"/>
    <n v="0"/>
    <n v="0"/>
    <n v="0"/>
    <n v="0"/>
    <n v="0"/>
    <n v="0"/>
    <n v="0"/>
    <n v="0"/>
    <n v="-1600000"/>
    <m/>
    <m/>
    <s v="N"/>
    <n v="0"/>
    <n v="1600000"/>
    <n v="0"/>
    <n v="0"/>
    <n v="0"/>
    <n v="0"/>
  </r>
  <r>
    <s v="K"/>
    <x v="3"/>
    <s v="K.TBD"/>
    <s v="TBD"/>
    <s v="K.TBD"/>
    <s v="Encogen Projects"/>
    <s v="K.TBD"/>
    <s v="Encogen"/>
    <s v="Unit 2 SCR Replacement"/>
    <s v="Placeholder-Unit 2 SCR Replacement"/>
    <x v="1"/>
    <s v="TBD"/>
    <s v="TBD"/>
    <s v="CA"/>
    <s v="N/A"/>
    <x v="0"/>
    <x v="0"/>
    <s v="2CORP70000"/>
    <x v="6"/>
    <s v="3CORP74000"/>
    <x v="49"/>
    <m/>
    <x v="21"/>
    <m/>
    <x v="56"/>
    <n v="0"/>
    <n v="0"/>
    <m/>
    <n v="0"/>
    <n v="0"/>
    <n v="0"/>
    <n v="1600000"/>
    <n v="-1600000"/>
    <n v="0"/>
    <n v="0"/>
    <n v="0"/>
    <n v="0"/>
    <n v="0"/>
    <n v="0"/>
    <n v="0"/>
    <n v="0"/>
    <n v="0"/>
    <n v="0"/>
    <n v="-1600000"/>
    <m/>
    <m/>
    <s v="N"/>
    <n v="0"/>
    <n v="1600000"/>
    <n v="0"/>
    <n v="0"/>
    <n v="0"/>
    <n v="0"/>
  </r>
  <r>
    <s v="K"/>
    <x v="3"/>
    <s v="K.TBD"/>
    <s v="TBD"/>
    <s v="K.TBD"/>
    <s v="Encogen Projects"/>
    <s v="K.TBD"/>
    <s v="Encogen"/>
    <s v="Unit 3 SCR Replacement"/>
    <s v="Placeholder-Unit 3 SCR Replacement"/>
    <x v="1"/>
    <s v="TBD"/>
    <s v="TBD"/>
    <s v="CA"/>
    <s v="N/A"/>
    <x v="0"/>
    <x v="0"/>
    <s v="2CORP70000"/>
    <x v="6"/>
    <s v="3CORP74000"/>
    <x v="49"/>
    <m/>
    <x v="21"/>
    <m/>
    <x v="56"/>
    <n v="0"/>
    <n v="0"/>
    <m/>
    <n v="0"/>
    <n v="0"/>
    <n v="0"/>
    <n v="1600000"/>
    <n v="-1600000"/>
    <n v="0"/>
    <n v="0"/>
    <n v="0"/>
    <n v="0"/>
    <n v="0"/>
    <n v="0"/>
    <n v="0"/>
    <n v="0"/>
    <n v="0"/>
    <n v="0"/>
    <n v="-1600000"/>
    <m/>
    <m/>
    <s v="N"/>
    <n v="0"/>
    <n v="1600000"/>
    <n v="0"/>
    <n v="0"/>
    <n v="0"/>
    <n v="0"/>
  </r>
  <r>
    <s v="K"/>
    <x v="3"/>
    <s v="K.TBD"/>
    <s v="TBD"/>
    <s v="K.TBD"/>
    <s v="Encogen Projects"/>
    <s v="K.TBD"/>
    <s v="Encogen"/>
    <s v="Pre-action foam system on STG"/>
    <s v="Placeholder-Pre-action foam system on STG"/>
    <x v="1"/>
    <s v="TBD"/>
    <s v="TBD"/>
    <s v="CA"/>
    <s v="N/A"/>
    <x v="0"/>
    <x v="0"/>
    <s v="2CORP70000"/>
    <x v="6"/>
    <s v="3CORP74000"/>
    <x v="49"/>
    <m/>
    <x v="21"/>
    <m/>
    <x v="56"/>
    <n v="0"/>
    <n v="0"/>
    <m/>
    <n v="0"/>
    <n v="0"/>
    <n v="0"/>
    <n v="0"/>
    <n v="0"/>
    <n v="0"/>
    <n v="425000"/>
    <n v="-425000"/>
    <n v="0"/>
    <n v="0"/>
    <n v="0"/>
    <n v="0"/>
    <n v="0"/>
    <n v="0"/>
    <n v="0"/>
    <n v="-425000"/>
    <m/>
    <m/>
    <s v="N"/>
    <n v="0"/>
    <n v="0"/>
    <n v="425000"/>
    <n v="0"/>
    <n v="0"/>
    <n v="0"/>
  </r>
  <r>
    <s v="K"/>
    <x v="3"/>
    <s v="K.TBD"/>
    <s v="TBD"/>
    <s v="K.TBD"/>
    <s v="Encogen Projects"/>
    <s v="K.TBD"/>
    <s v="Encogen"/>
    <s v="Sample Panels"/>
    <s v="Placeholder-Sample Panels"/>
    <x v="1"/>
    <s v="TBD"/>
    <s v="TBD"/>
    <s v="CA"/>
    <s v="N/A"/>
    <x v="0"/>
    <x v="0"/>
    <s v="2CORP70000"/>
    <x v="6"/>
    <s v="3CORP74000"/>
    <x v="49"/>
    <m/>
    <x v="21"/>
    <m/>
    <x v="56"/>
    <n v="0"/>
    <n v="0"/>
    <m/>
    <n v="0"/>
    <n v="0"/>
    <n v="0"/>
    <n v="0"/>
    <n v="0"/>
    <n v="0"/>
    <n v="0"/>
    <n v="0"/>
    <n v="0"/>
    <n v="90000"/>
    <n v="-90000"/>
    <n v="0"/>
    <n v="0"/>
    <n v="0"/>
    <n v="0"/>
    <n v="-90000"/>
    <m/>
    <m/>
    <s v="N"/>
    <n v="0"/>
    <n v="0"/>
    <n v="0"/>
    <n v="90000"/>
    <n v="0"/>
    <n v="0"/>
  </r>
  <r>
    <s v="K"/>
    <x v="3"/>
    <s v="K.TBD"/>
    <s v="TBD"/>
    <s v="K.TBD"/>
    <s v="Encogen Projects"/>
    <s v="K.TBD"/>
    <s v="Encogen"/>
    <s v="Rebuild B Gas Compressor"/>
    <s v="Placeholder-Rebuild B Gas Compressor"/>
    <x v="1"/>
    <s v="TBD"/>
    <s v="TBD"/>
    <s v="CA"/>
    <s v="N/A"/>
    <x v="0"/>
    <x v="0"/>
    <s v="2CORP70000"/>
    <x v="6"/>
    <s v="3CORP74000"/>
    <x v="49"/>
    <m/>
    <x v="21"/>
    <m/>
    <x v="56"/>
    <n v="0"/>
    <n v="0"/>
    <m/>
    <n v="0"/>
    <n v="0"/>
    <n v="0"/>
    <n v="0"/>
    <n v="0"/>
    <n v="0"/>
    <n v="0"/>
    <n v="0"/>
    <n v="0"/>
    <n v="0"/>
    <n v="0"/>
    <n v="0"/>
    <n v="170000"/>
    <n v="-170000"/>
    <n v="0"/>
    <n v="-170000"/>
    <m/>
    <m/>
    <s v="N"/>
    <n v="0"/>
    <n v="0"/>
    <n v="0"/>
    <n v="0"/>
    <n v="170000"/>
    <n v="0"/>
  </r>
  <r>
    <s v="K"/>
    <x v="3"/>
    <s v="K.TBD"/>
    <s v="TBD"/>
    <s v="K.TBD"/>
    <s v="Ferndale Projects"/>
    <s v="K.TBD"/>
    <s v="Ferndale"/>
    <s v="Repl/Upgrades HMI"/>
    <s v="Placeholder-Repl/Upgrades HMI"/>
    <x v="1"/>
    <s v="TBD"/>
    <s v="TBD"/>
    <s v="CA"/>
    <s v="N/A"/>
    <x v="0"/>
    <x v="0"/>
    <s v="2CORP70000"/>
    <x v="6"/>
    <s v="3CORP74500"/>
    <x v="50"/>
    <m/>
    <x v="21"/>
    <m/>
    <x v="56"/>
    <n v="0"/>
    <n v="0"/>
    <m/>
    <n v="0"/>
    <n v="0"/>
    <n v="0"/>
    <n v="200000"/>
    <n v="-200000"/>
    <n v="0"/>
    <n v="0"/>
    <n v="0"/>
    <n v="0"/>
    <n v="0"/>
    <n v="0"/>
    <n v="0"/>
    <n v="0"/>
    <n v="0"/>
    <n v="0"/>
    <n v="-200000"/>
    <m/>
    <m/>
    <s v="N"/>
    <n v="0"/>
    <n v="200000"/>
    <n v="0"/>
    <n v="0"/>
    <n v="0"/>
    <n v="0"/>
  </r>
  <r>
    <s v="K"/>
    <x v="3"/>
    <s v="K.TBD"/>
    <s v="TBD"/>
    <s v="K.TBD"/>
    <s v="FREDDY 1 OPERATIONAL"/>
    <s v="K.TBD"/>
    <s v="FREDDY 1"/>
    <s v="Install Security System"/>
    <s v="Placeholder-Install Security System"/>
    <x v="1"/>
    <s v="TBD"/>
    <s v="TBD"/>
    <s v="CA"/>
    <s v="N/A"/>
    <x v="0"/>
    <x v="0"/>
    <s v="2CORP70000"/>
    <x v="6"/>
    <s v="3CORP75000"/>
    <x v="51"/>
    <m/>
    <x v="21"/>
    <m/>
    <x v="56"/>
    <n v="0"/>
    <n v="0"/>
    <m/>
    <n v="0"/>
    <n v="0"/>
    <n v="0"/>
    <n v="100000"/>
    <n v="-100000"/>
    <n v="0"/>
    <n v="0"/>
    <n v="0"/>
    <n v="0"/>
    <n v="0"/>
    <n v="0"/>
    <n v="0"/>
    <n v="0"/>
    <n v="0"/>
    <n v="0"/>
    <n v="-100000"/>
    <m/>
    <m/>
    <s v="N"/>
    <n v="0"/>
    <n v="100000"/>
    <n v="0"/>
    <n v="0"/>
    <n v="0"/>
    <n v="0"/>
  </r>
  <r>
    <s v="K"/>
    <x v="3"/>
    <s v="K.TBD"/>
    <s v="TBD"/>
    <s v="K.TBD"/>
    <s v="TBD"/>
    <s v="K.TBD"/>
    <s v="FREDONIA"/>
    <s v="Repl Exhaust Syst w/Stainless Steel"/>
    <s v="Placeholder-Repl Exhaust Syst w/Stainless Steel"/>
    <x v="1"/>
    <s v="TBD"/>
    <s v="TBD"/>
    <s v="CA"/>
    <s v="N/A"/>
    <x v="1"/>
    <x v="0"/>
    <m/>
    <x v="6"/>
    <m/>
    <x v="17"/>
    <m/>
    <x v="21"/>
    <m/>
    <x v="56"/>
    <n v="0"/>
    <n v="0"/>
    <m/>
    <n v="0"/>
    <n v="0"/>
    <n v="0"/>
    <n v="1900000"/>
    <n v="-1900000"/>
    <n v="0"/>
    <n v="0"/>
    <n v="0"/>
    <n v="0"/>
    <n v="0"/>
    <n v="0"/>
    <n v="0"/>
    <n v="0"/>
    <n v="0"/>
    <n v="0"/>
    <n v="-1900000"/>
    <m/>
    <m/>
    <s v="N"/>
    <n v="0"/>
    <n v="1900000"/>
    <n v="0"/>
    <n v="0"/>
    <n v="0"/>
    <n v="0"/>
  </r>
  <r>
    <s v="K"/>
    <x v="3"/>
    <s v="K.TBD"/>
    <s v="TBD"/>
    <s v="K.TBD"/>
    <s v="TBD"/>
    <s v="K.TBD"/>
    <s v="FREDONIA"/>
    <s v="Repl SCR Core Unitss #3 &amp;#4"/>
    <s v="Placeholder-Repl SCR Core Unitss #3 &amp;#4"/>
    <x v="1"/>
    <s v="TBD"/>
    <s v="TBD"/>
    <s v="CA"/>
    <s v="N/A"/>
    <x v="1"/>
    <x v="0"/>
    <m/>
    <x v="6"/>
    <m/>
    <x v="17"/>
    <m/>
    <x v="21"/>
    <m/>
    <x v="56"/>
    <n v="0"/>
    <n v="0"/>
    <m/>
    <n v="0"/>
    <n v="0"/>
    <n v="0"/>
    <n v="1192849"/>
    <n v="-1192849"/>
    <n v="0"/>
    <n v="0"/>
    <n v="0"/>
    <n v="0"/>
    <n v="0"/>
    <n v="0"/>
    <n v="0"/>
    <n v="0"/>
    <n v="0"/>
    <n v="0"/>
    <n v="-1192849"/>
    <m/>
    <m/>
    <s v="N"/>
    <n v="0"/>
    <n v="1192849"/>
    <n v="0"/>
    <n v="0"/>
    <n v="0"/>
    <n v="0"/>
  </r>
  <r>
    <s v="K"/>
    <x v="3"/>
    <s v="K.TBD"/>
    <s v="TBD"/>
    <s v="K.TBD"/>
    <s v="TBD"/>
    <s v="K.TBD"/>
    <s v="FREDONIA"/>
    <s v="Repl Exciter Voltage Regulator/Relay Protection"/>
    <s v="Placeholder-Repl Exciter Voltage Regulator/Relay Protection"/>
    <x v="1"/>
    <s v="TBD"/>
    <s v="TBD"/>
    <s v="CA"/>
    <s v="N/A"/>
    <x v="1"/>
    <x v="0"/>
    <m/>
    <x v="6"/>
    <m/>
    <x v="17"/>
    <m/>
    <x v="21"/>
    <m/>
    <x v="56"/>
    <n v="0"/>
    <n v="0"/>
    <m/>
    <n v="0"/>
    <n v="0"/>
    <n v="0"/>
    <n v="700000"/>
    <n v="-700000"/>
    <n v="0"/>
    <n v="0"/>
    <n v="0"/>
    <n v="0"/>
    <n v="0"/>
    <n v="0"/>
    <n v="0"/>
    <n v="0"/>
    <n v="0"/>
    <n v="0"/>
    <n v="-700000"/>
    <m/>
    <m/>
    <s v="N"/>
    <n v="0"/>
    <n v="700000"/>
    <n v="0"/>
    <n v="0"/>
    <n v="0"/>
    <n v="0"/>
  </r>
  <r>
    <s v="K"/>
    <x v="3"/>
    <s v="K.TBD"/>
    <s v="TBD"/>
    <s v="K.TBD"/>
    <s v="TBD"/>
    <s v="K.TBD"/>
    <s v="FREDONIA"/>
    <s v="Repl &amp; 3&amp;4 Pratt Control System"/>
    <s v="Placeholder-Repl &amp; 3&amp;4 Pratt Control System"/>
    <x v="1"/>
    <s v="TBD"/>
    <s v="TBD"/>
    <s v="CA"/>
    <s v="N/A"/>
    <x v="1"/>
    <x v="0"/>
    <m/>
    <x v="6"/>
    <m/>
    <x v="17"/>
    <m/>
    <x v="21"/>
    <m/>
    <x v="56"/>
    <n v="0"/>
    <n v="0"/>
    <m/>
    <n v="0"/>
    <n v="0"/>
    <n v="0"/>
    <n v="0"/>
    <n v="0"/>
    <n v="0"/>
    <n v="0"/>
    <n v="0"/>
    <n v="0"/>
    <n v="500000"/>
    <n v="-500000"/>
    <n v="0"/>
    <n v="0"/>
    <n v="0"/>
    <n v="0"/>
    <n v="-500000"/>
    <m/>
    <m/>
    <s v="N"/>
    <n v="0"/>
    <n v="0"/>
    <n v="0"/>
    <n v="500000"/>
    <n v="0"/>
    <n v="0"/>
  </r>
  <r>
    <s v="K"/>
    <x v="3"/>
    <s v="K.TBD"/>
    <s v="TBD"/>
    <s v="K.TBD"/>
    <s v="GOLDENDALE PROJECTS"/>
    <s v="K.TBD"/>
    <s v="GOLDENDALE"/>
    <s v="Replace SCR"/>
    <s v="Placeholder-Replace SCR"/>
    <x v="1"/>
    <s v="TBD"/>
    <s v="TBD"/>
    <s v="CA"/>
    <s v="N/A"/>
    <x v="0"/>
    <x v="0"/>
    <s v="2CORP70000"/>
    <x v="6"/>
    <s v="3CORP76500"/>
    <x v="57"/>
    <m/>
    <x v="21"/>
    <m/>
    <x v="56"/>
    <n v="0"/>
    <n v="0"/>
    <m/>
    <n v="0"/>
    <n v="0"/>
    <n v="0"/>
    <n v="1680000"/>
    <n v="-1680000"/>
    <n v="0"/>
    <n v="0"/>
    <n v="0"/>
    <n v="0"/>
    <n v="1331275"/>
    <n v="-1331275"/>
    <n v="0"/>
    <n v="0"/>
    <n v="0"/>
    <n v="0"/>
    <n v="-3011275"/>
    <m/>
    <m/>
    <s v="N"/>
    <n v="0"/>
    <n v="1680000"/>
    <n v="0"/>
    <n v="1331275"/>
    <n v="0"/>
    <n v="0"/>
  </r>
  <r>
    <s v="K"/>
    <x v="3"/>
    <s v="K.TBD"/>
    <s v="TBD"/>
    <s v="K.TBD"/>
    <s v="GOLDENDALE PROJECTS"/>
    <s v="K.TBD"/>
    <s v="GOLDENDALE"/>
    <s v="Install gas side air attemperation in the HRSG"/>
    <s v="Placeholder-Install gas side air attemperation in the HRSG"/>
    <x v="1"/>
    <s v="TBD"/>
    <s v="TBD"/>
    <s v="CA"/>
    <s v="N/A"/>
    <x v="0"/>
    <x v="0"/>
    <s v="2CORP70000"/>
    <x v="6"/>
    <s v="3CORP76500"/>
    <x v="57"/>
    <m/>
    <x v="21"/>
    <m/>
    <x v="56"/>
    <n v="0"/>
    <n v="0"/>
    <m/>
    <n v="0"/>
    <n v="0"/>
    <n v="0"/>
    <n v="0"/>
    <n v="0"/>
    <n v="0"/>
    <n v="1053113"/>
    <n v="-1053113"/>
    <n v="0"/>
    <n v="0"/>
    <n v="0"/>
    <n v="0"/>
    <n v="0"/>
    <n v="0"/>
    <n v="0"/>
    <n v="-1053113"/>
    <m/>
    <m/>
    <s v="N"/>
    <n v="0"/>
    <n v="0"/>
    <n v="1053113"/>
    <n v="0"/>
    <n v="0"/>
    <n v="0"/>
  </r>
  <r>
    <s v="K"/>
    <x v="3"/>
    <s v="K.TBD"/>
    <s v="TBD"/>
    <s v="K.TBD"/>
    <s v="GOLDENDALE PROJECTS"/>
    <s v="K.TBD"/>
    <s v="GOLDENDALE"/>
    <s v="CTG Exciter Control System Upgrade"/>
    <s v="Placeholder-CTG Exciter Control System Upgrade"/>
    <x v="1"/>
    <s v="TBD"/>
    <s v="TBD"/>
    <s v="CA"/>
    <s v="N/A"/>
    <x v="0"/>
    <x v="0"/>
    <s v="2CORP70000"/>
    <x v="6"/>
    <s v="3CORP76500"/>
    <x v="57"/>
    <m/>
    <x v="21"/>
    <m/>
    <x v="56"/>
    <n v="0"/>
    <n v="0"/>
    <m/>
    <n v="0"/>
    <n v="0"/>
    <n v="0"/>
    <n v="0"/>
    <n v="0"/>
    <n v="0"/>
    <n v="0"/>
    <n v="0"/>
    <n v="0"/>
    <n v="1130000"/>
    <n v="-1130000"/>
    <n v="0"/>
    <n v="0"/>
    <n v="0"/>
    <n v="0"/>
    <n v="-1130000"/>
    <m/>
    <m/>
    <s v="N"/>
    <n v="0"/>
    <n v="0"/>
    <n v="0"/>
    <n v="1130000"/>
    <n v="0"/>
    <n v="0"/>
  </r>
  <r>
    <s v="K"/>
    <x v="3"/>
    <s v="K.TBD"/>
    <s v="TBD"/>
    <s v="K.TBD"/>
    <s v="GOLDENDALE PROJECTS"/>
    <s v="K.TBD"/>
    <s v="GOLDENDALE"/>
    <s v="Misc Cap"/>
    <s v="Placeholder-Misc Cap"/>
    <x v="1"/>
    <s v="TBD"/>
    <s v="TBD"/>
    <s v="CA"/>
    <s v="N/A"/>
    <x v="0"/>
    <x v="0"/>
    <s v="2CORP70000"/>
    <x v="6"/>
    <s v="3CORP76500"/>
    <x v="57"/>
    <m/>
    <x v="21"/>
    <m/>
    <x v="56"/>
    <n v="0"/>
    <n v="0"/>
    <m/>
    <n v="0"/>
    <n v="0"/>
    <n v="0"/>
    <n v="31000"/>
    <n v="-31000"/>
    <n v="0"/>
    <n v="117737"/>
    <n v="-117737"/>
    <n v="0"/>
    <n v="0"/>
    <n v="0"/>
    <n v="0"/>
    <n v="0"/>
    <n v="0"/>
    <n v="0"/>
    <n v="-148737"/>
    <m/>
    <m/>
    <s v="N"/>
    <n v="0"/>
    <n v="31000"/>
    <n v="117737"/>
    <n v="0"/>
    <n v="0"/>
    <n v="0"/>
  </r>
  <r>
    <s v="K"/>
    <x v="3"/>
    <s v="K.TBD"/>
    <s v="TBD"/>
    <s v="K.TBD"/>
    <s v="GOLDENDALE PROJECTS"/>
    <s v="K.TBD"/>
    <s v="GOLDENDALE"/>
    <s v="Replace Digital Generator Portection Relay"/>
    <s v="Placeholder-Replace Digital Generator Portection Relay"/>
    <x v="1"/>
    <s v="TBD"/>
    <s v="TBD"/>
    <s v="CA"/>
    <s v="N/A"/>
    <x v="0"/>
    <x v="0"/>
    <s v="2CORP70000"/>
    <x v="6"/>
    <s v="3CORP76500"/>
    <x v="57"/>
    <m/>
    <x v="21"/>
    <m/>
    <x v="56"/>
    <n v="0"/>
    <n v="0"/>
    <m/>
    <n v="0"/>
    <n v="0"/>
    <n v="0"/>
    <n v="300000"/>
    <n v="-300000"/>
    <n v="0"/>
    <n v="0"/>
    <n v="0"/>
    <n v="0"/>
    <n v="0"/>
    <n v="0"/>
    <n v="0"/>
    <n v="0"/>
    <n v="0"/>
    <n v="0"/>
    <n v="-300000"/>
    <m/>
    <m/>
    <s v="N"/>
    <n v="0"/>
    <n v="300000"/>
    <n v="0"/>
    <n v="0"/>
    <n v="0"/>
    <n v="0"/>
  </r>
  <r>
    <s v="K"/>
    <x v="3"/>
    <s v="K.TBD"/>
    <s v="TBD"/>
    <s v="K.TBD"/>
    <s v="GOLDENDALE PROJECTS"/>
    <s v="K.TBD"/>
    <s v="GOLDENDALE"/>
    <s v="Replace  Condensate Pump #1"/>
    <s v="Placeholder-Replace  Condensate Pump #1"/>
    <x v="1"/>
    <s v="TBD"/>
    <s v="TBD"/>
    <s v="CA"/>
    <s v="N/A"/>
    <x v="0"/>
    <x v="0"/>
    <s v="2CORP70000"/>
    <x v="6"/>
    <s v="3CORP76500"/>
    <x v="57"/>
    <m/>
    <x v="21"/>
    <m/>
    <x v="56"/>
    <n v="0"/>
    <n v="0"/>
    <m/>
    <n v="0"/>
    <n v="0"/>
    <n v="0"/>
    <n v="200000"/>
    <n v="-200000"/>
    <n v="0"/>
    <n v="0"/>
    <n v="0"/>
    <n v="0"/>
    <n v="0"/>
    <n v="0"/>
    <n v="0"/>
    <n v="0"/>
    <n v="0"/>
    <n v="0"/>
    <n v="-200000"/>
    <m/>
    <m/>
    <s v="N"/>
    <n v="0"/>
    <n v="200000"/>
    <n v="0"/>
    <n v="0"/>
    <n v="0"/>
    <n v="0"/>
  </r>
  <r>
    <s v="K"/>
    <x v="3"/>
    <s v="K.TBD"/>
    <s v="TBD"/>
    <s v="K.TBD"/>
    <s v="GOLDENDALE PROJECTS"/>
    <s v="K.TBD"/>
    <s v="GOLDENDALE"/>
    <s v="Replace SAC Vessels"/>
    <s v="Placeholder-Replace SAC Vessels"/>
    <x v="1"/>
    <s v="TBD"/>
    <s v="TBD"/>
    <s v="CA"/>
    <s v="N/A"/>
    <x v="0"/>
    <x v="0"/>
    <s v="2CORP70000"/>
    <x v="6"/>
    <s v="3CORP76500"/>
    <x v="57"/>
    <m/>
    <x v="21"/>
    <m/>
    <x v="56"/>
    <n v="0"/>
    <n v="0"/>
    <m/>
    <n v="0"/>
    <n v="0"/>
    <n v="0"/>
    <n v="200000"/>
    <n v="-200000"/>
    <n v="0"/>
    <n v="0"/>
    <n v="0"/>
    <n v="0"/>
    <n v="0"/>
    <n v="0"/>
    <n v="0"/>
    <n v="0"/>
    <n v="0"/>
    <n v="0"/>
    <n v="-200000"/>
    <m/>
    <m/>
    <s v="N"/>
    <n v="0"/>
    <n v="200000"/>
    <n v="0"/>
    <n v="0"/>
    <n v="0"/>
    <n v="0"/>
  </r>
  <r>
    <s v="K"/>
    <x v="3"/>
    <s v="K.TBD"/>
    <s v="TBD"/>
    <s v="K.TBD"/>
    <s v="GOLDENDALE PROJECTS"/>
    <s v="K.TBD"/>
    <s v="GOLDENDALE"/>
    <s v="Install new CT air inlet filters"/>
    <s v="Placeholder-Install new CT air inlet filters"/>
    <x v="1"/>
    <s v="TBD"/>
    <s v="TBD"/>
    <s v="CA"/>
    <s v="N/A"/>
    <x v="0"/>
    <x v="0"/>
    <s v="2CORP70000"/>
    <x v="6"/>
    <s v="3CORP76500"/>
    <x v="57"/>
    <m/>
    <x v="21"/>
    <m/>
    <x v="56"/>
    <n v="0"/>
    <n v="0"/>
    <m/>
    <n v="0"/>
    <n v="0"/>
    <n v="0"/>
    <n v="0"/>
    <n v="0"/>
    <n v="0"/>
    <n v="320000"/>
    <n v="-320000"/>
    <n v="0"/>
    <n v="0"/>
    <n v="0"/>
    <n v="0"/>
    <n v="0"/>
    <n v="0"/>
    <n v="0"/>
    <n v="-320000"/>
    <m/>
    <m/>
    <s v="N"/>
    <n v="0"/>
    <n v="0"/>
    <n v="320000"/>
    <n v="0"/>
    <n v="0"/>
    <n v="0"/>
  </r>
  <r>
    <s v="K"/>
    <x v="3"/>
    <s v="K.TBD"/>
    <s v="TBD"/>
    <s v="K.TBD"/>
    <s v="GOLDENDALE PROJECTS"/>
    <s v="K.TBD"/>
    <s v="GOLDENDALE"/>
    <s v="Install New Air-Cooled Condenser System"/>
    <s v="Placeholder-Install New Air-Cooled Condenser System"/>
    <x v="1"/>
    <s v="TBD"/>
    <s v="TBD"/>
    <s v="CA"/>
    <s v="N/A"/>
    <x v="0"/>
    <x v="0"/>
    <s v="2CORP70000"/>
    <x v="6"/>
    <s v="3CORP76500"/>
    <x v="57"/>
    <m/>
    <x v="21"/>
    <m/>
    <x v="56"/>
    <n v="0"/>
    <n v="0"/>
    <m/>
    <n v="0"/>
    <n v="0"/>
    <n v="0"/>
    <n v="0"/>
    <n v="0"/>
    <n v="0"/>
    <n v="290000"/>
    <n v="-290000"/>
    <n v="0"/>
    <n v="0"/>
    <n v="0"/>
    <n v="0"/>
    <n v="0"/>
    <n v="0"/>
    <n v="0"/>
    <n v="-290000"/>
    <m/>
    <m/>
    <s v="N"/>
    <n v="0"/>
    <n v="0"/>
    <n v="290000"/>
    <n v="0"/>
    <n v="0"/>
    <n v="0"/>
  </r>
  <r>
    <s v="K"/>
    <x v="3"/>
    <s v="K.TBD"/>
    <s v="TBD"/>
    <s v="K.TBD"/>
    <s v="GOLDENDALE PROJECTS"/>
    <s v="K.TBD"/>
    <s v="GOLDENDALE"/>
    <s v="Replace Station Batteries"/>
    <s v="Placeholder-Replace Station Batteries"/>
    <x v="1"/>
    <s v="TBD"/>
    <s v="TBD"/>
    <s v="CA"/>
    <s v="N/A"/>
    <x v="0"/>
    <x v="0"/>
    <s v="2CORP70000"/>
    <x v="6"/>
    <s v="3CORP76500"/>
    <x v="57"/>
    <m/>
    <x v="21"/>
    <m/>
    <x v="56"/>
    <n v="0"/>
    <n v="0"/>
    <m/>
    <n v="0"/>
    <n v="0"/>
    <n v="0"/>
    <n v="0"/>
    <n v="0"/>
    <n v="0"/>
    <n v="134400"/>
    <n v="-134400"/>
    <n v="0"/>
    <n v="0"/>
    <n v="0"/>
    <n v="0"/>
    <n v="0"/>
    <n v="0"/>
    <n v="0"/>
    <n v="-134400"/>
    <m/>
    <m/>
    <s v="N"/>
    <n v="0"/>
    <n v="0"/>
    <n v="134400"/>
    <n v="0"/>
    <n v="0"/>
    <n v="0"/>
  </r>
  <r>
    <s v="K"/>
    <x v="3"/>
    <s v="K.TBD"/>
    <s v="TBD"/>
    <s v="K.TBD"/>
    <s v="GOLDENDALE PROJECTS"/>
    <s v="K.TBD"/>
    <s v="GOLDENDALE"/>
    <s v="Replace BFP Automatic Recirculation Valve"/>
    <s v="Placeholder-Replace BFP Automatic Recirculation Valve"/>
    <x v="1"/>
    <s v="TBD"/>
    <s v="TBD"/>
    <s v="CA"/>
    <s v="N/A"/>
    <x v="0"/>
    <x v="0"/>
    <s v="2CORP70000"/>
    <x v="6"/>
    <s v="3CORP76500"/>
    <x v="57"/>
    <m/>
    <x v="21"/>
    <m/>
    <x v="56"/>
    <n v="0"/>
    <n v="0"/>
    <m/>
    <n v="0"/>
    <n v="0"/>
    <n v="0"/>
    <n v="140000"/>
    <n v="-140000"/>
    <n v="0"/>
    <n v="0"/>
    <n v="0"/>
    <n v="0"/>
    <n v="0"/>
    <n v="0"/>
    <n v="0"/>
    <n v="0"/>
    <n v="0"/>
    <n v="0"/>
    <n v="-140000"/>
    <m/>
    <m/>
    <s v="N"/>
    <n v="0"/>
    <n v="140000"/>
    <n v="0"/>
    <n v="0"/>
    <n v="0"/>
    <n v="0"/>
  </r>
  <r>
    <s v="K"/>
    <x v="3"/>
    <s v="K.TBD"/>
    <s v="TBD"/>
    <s v="K.TBD"/>
    <s v="TBD"/>
    <s v="K.TBD"/>
    <s v="TBD"/>
    <s v="Hot Gas Path Capex"/>
    <s v="Placeholder-Hot Gas Path Capex"/>
    <x v="1"/>
    <s v="TBD"/>
    <s v="TBD"/>
    <s v="CA"/>
    <s v="N/A"/>
    <x v="0"/>
    <x v="0"/>
    <s v="2CORP70000"/>
    <x v="6"/>
    <s v="3CORP78000"/>
    <x v="61"/>
    <m/>
    <x v="21"/>
    <m/>
    <x v="56"/>
    <n v="0"/>
    <n v="0"/>
    <m/>
    <n v="0"/>
    <n v="0"/>
    <n v="0"/>
    <n v="0"/>
    <n v="0"/>
    <n v="0"/>
    <n v="0"/>
    <n v="0"/>
    <n v="0"/>
    <n v="0"/>
    <n v="0"/>
    <n v="0"/>
    <n v="0"/>
    <n v="0"/>
    <n v="0"/>
    <n v="0"/>
    <m/>
    <m/>
    <s v="N"/>
    <n v="0"/>
    <n v="0"/>
    <n v="0"/>
    <n v="0"/>
    <n v="0"/>
    <n v="0"/>
  </r>
  <r>
    <s v="K"/>
    <x v="3"/>
    <s v="K.TBD"/>
    <s v="TBD"/>
    <s v="K.TBD"/>
    <s v="TBD"/>
    <s v="K.TBD"/>
    <s v="TBD"/>
    <s v="ABB Symphony &amp; HMI Upgrades (BOP Controls?)"/>
    <s v="Placeholder-ABB Symphony &amp; HMI Upgrades (BOP Controls?)"/>
    <x v="1"/>
    <s v="TBD"/>
    <s v="TBD"/>
    <s v="CA"/>
    <s v="N/A"/>
    <x v="0"/>
    <x v="0"/>
    <s v="2CORP70000"/>
    <x v="6"/>
    <s v="3CORP78000"/>
    <x v="61"/>
    <m/>
    <x v="21"/>
    <m/>
    <x v="56"/>
    <n v="0"/>
    <n v="0"/>
    <m/>
    <n v="0"/>
    <n v="0"/>
    <n v="0"/>
    <n v="158429"/>
    <n v="-158429"/>
    <n v="0"/>
    <n v="0"/>
    <n v="0"/>
    <n v="0"/>
    <n v="0"/>
    <n v="0"/>
    <n v="0"/>
    <n v="0"/>
    <n v="0"/>
    <n v="0"/>
    <n v="-158429"/>
    <m/>
    <m/>
    <s v="N"/>
    <n v="0"/>
    <n v="158429"/>
    <n v="0"/>
    <n v="0"/>
    <n v="0"/>
    <n v="0"/>
  </r>
  <r>
    <s v="K"/>
    <x v="3"/>
    <s v="K.TBD"/>
    <s v="TBD"/>
    <s v="K.TBD"/>
    <s v="TBD"/>
    <s v="K.TBD"/>
    <s v="TBD"/>
    <s v="CT/ST GSU's &amp; Aux Trasfomrer DGA Monitor Installations"/>
    <s v="Placeholder-CT/ST GSU's &amp; Aux Trasfomrer DGA Monitor Installations"/>
    <x v="1"/>
    <s v="TBD"/>
    <s v="TBD"/>
    <s v="CA"/>
    <s v="N/A"/>
    <x v="0"/>
    <x v="0"/>
    <s v="2CORP70000"/>
    <x v="6"/>
    <s v="3CORP78000"/>
    <x v="61"/>
    <m/>
    <x v="21"/>
    <m/>
    <x v="56"/>
    <n v="0"/>
    <n v="0"/>
    <m/>
    <n v="0"/>
    <n v="0"/>
    <n v="0"/>
    <n v="199946"/>
    <n v="-199946"/>
    <n v="0"/>
    <n v="0"/>
    <n v="0"/>
    <n v="0"/>
    <n v="0"/>
    <n v="0"/>
    <n v="0"/>
    <n v="0"/>
    <n v="0"/>
    <n v="0"/>
    <n v="-199946"/>
    <m/>
    <m/>
    <s v="N"/>
    <n v="0"/>
    <n v="199946"/>
    <n v="0"/>
    <n v="0"/>
    <n v="0"/>
    <n v="0"/>
  </r>
  <r>
    <s v="K"/>
    <x v="3"/>
    <s v="K.TBD"/>
    <s v="TBD"/>
    <s v="K.TBD"/>
    <s v="TBD"/>
    <s v="K.TBD"/>
    <s v="TBD"/>
    <s v="Repl SCR/ CO Media"/>
    <s v="Placeholder-Repl SCR/ CO Media"/>
    <x v="1"/>
    <s v="TBD"/>
    <s v="TBD"/>
    <s v="CA"/>
    <s v="N/A"/>
    <x v="0"/>
    <x v="0"/>
    <s v="2CORP70000"/>
    <x v="6"/>
    <s v="3CORP78000"/>
    <x v="61"/>
    <m/>
    <x v="21"/>
    <m/>
    <x v="56"/>
    <n v="0"/>
    <n v="0"/>
    <m/>
    <n v="0"/>
    <n v="0"/>
    <n v="0"/>
    <n v="0"/>
    <n v="0"/>
    <n v="0"/>
    <n v="0"/>
    <n v="0"/>
    <n v="0"/>
    <n v="847500"/>
    <n v="-847500"/>
    <n v="0"/>
    <n v="862500"/>
    <n v="-862500"/>
    <n v="0"/>
    <n v="-1710000"/>
    <m/>
    <m/>
    <s v="N"/>
    <n v="0"/>
    <n v="0"/>
    <n v="0"/>
    <n v="847500"/>
    <n v="862500"/>
    <n v="0"/>
  </r>
  <r>
    <s v="K"/>
    <x v="3"/>
    <s v="K.TBD"/>
    <s v="TBD"/>
    <s v="K.TBD"/>
    <s v="TBD"/>
    <s v="K.TBD"/>
    <s v="TBD"/>
    <s v="Repl Cooling Tower Fill"/>
    <s v="Placeholder-Repl Cooling Tower Fill"/>
    <x v="1"/>
    <s v="TBD"/>
    <s v="TBD"/>
    <s v="CA"/>
    <s v="N/A"/>
    <x v="0"/>
    <x v="0"/>
    <s v="2CORP70000"/>
    <x v="6"/>
    <s v="3CORP78000"/>
    <x v="61"/>
    <m/>
    <x v="21"/>
    <m/>
    <x v="56"/>
    <n v="0"/>
    <n v="0"/>
    <m/>
    <n v="0"/>
    <n v="0"/>
    <n v="0"/>
    <n v="0"/>
    <n v="0"/>
    <n v="0"/>
    <n v="0"/>
    <n v="0"/>
    <n v="0"/>
    <n v="400000"/>
    <n v="-400000"/>
    <n v="0"/>
    <n v="0"/>
    <n v="0"/>
    <n v="0"/>
    <n v="-400000"/>
    <m/>
    <m/>
    <s v="N"/>
    <n v="0"/>
    <n v="0"/>
    <n v="0"/>
    <n v="400000"/>
    <n v="0"/>
    <n v="0"/>
  </r>
  <r>
    <s v="K"/>
    <x v="3"/>
    <s v="K.TBD"/>
    <s v="TBD"/>
    <s v="K.TBD"/>
    <s v="TBD"/>
    <s v="K.TBD"/>
    <s v="TBD"/>
    <s v="install Tie to Cowlitz PUD for Aux Power"/>
    <s v="Placeholder-install Tie to Cowlitz PUD for Aux Power"/>
    <x v="1"/>
    <s v="TBD"/>
    <s v="TBD"/>
    <s v="CA"/>
    <s v="N/A"/>
    <x v="0"/>
    <x v="0"/>
    <s v="2CORP70000"/>
    <x v="6"/>
    <s v="3CORP78000"/>
    <x v="61"/>
    <m/>
    <x v="21"/>
    <m/>
    <x v="56"/>
    <n v="0"/>
    <n v="0"/>
    <m/>
    <n v="0"/>
    <n v="0"/>
    <n v="0"/>
    <n v="0"/>
    <n v="0"/>
    <n v="0"/>
    <n v="0"/>
    <n v="0"/>
    <n v="0"/>
    <n v="100000"/>
    <n v="-100000"/>
    <n v="0"/>
    <n v="0"/>
    <n v="0"/>
    <n v="0"/>
    <n v="-100000"/>
    <m/>
    <m/>
    <s v="N"/>
    <n v="0"/>
    <n v="0"/>
    <n v="0"/>
    <n v="100000"/>
    <n v="0"/>
    <n v="0"/>
  </r>
  <r>
    <s v="K"/>
    <x v="3"/>
    <s v="K.TBD"/>
    <s v="TBD"/>
    <s v="K.TBD"/>
    <s v="SUMAS PROJECTS"/>
    <s v="K.TBD"/>
    <s v="SUMAS"/>
    <s v="Blowdown Line from LP Economizer"/>
    <s v="Placeholder-Blowdown Line from LP Economizer"/>
    <x v="1"/>
    <s v="TBD"/>
    <s v="TBD"/>
    <s v="CA"/>
    <s v="N/A"/>
    <x v="0"/>
    <x v="0"/>
    <s v="2CORP70000"/>
    <x v="6"/>
    <s v="3CORP79000"/>
    <x v="63"/>
    <m/>
    <x v="21"/>
    <m/>
    <x v="56"/>
    <n v="0"/>
    <n v="0"/>
    <m/>
    <n v="0"/>
    <n v="0"/>
    <n v="0"/>
    <n v="0"/>
    <n v="0"/>
    <n v="0"/>
    <n v="65000"/>
    <n v="-65000"/>
    <n v="0"/>
    <n v="0"/>
    <n v="0"/>
    <n v="0"/>
    <n v="0"/>
    <n v="0"/>
    <n v="0"/>
    <n v="-65000"/>
    <m/>
    <m/>
    <s v="N"/>
    <n v="0"/>
    <n v="0"/>
    <n v="65000"/>
    <n v="0"/>
    <n v="0"/>
    <n v="0"/>
  </r>
  <r>
    <s v="C"/>
    <x v="1"/>
    <s v="C.TBD"/>
    <s v="TBD"/>
    <s v="C.TBD"/>
    <s v="TBD"/>
    <s v="C.TBD"/>
    <s v="TBD"/>
    <s v="Fleet Low Carbon Conversions"/>
    <s v="Placeholder-Fleet Low Carbon Conversions"/>
    <x v="1"/>
    <s v="TBD"/>
    <s v="TBD"/>
    <s v="CA"/>
    <s v="N/A"/>
    <x v="2"/>
    <x v="1"/>
    <m/>
    <x v="3"/>
    <s v="3CORP52000"/>
    <x v="113"/>
    <s v="1DRIV50000"/>
    <x v="9"/>
    <s v="2DRIV50000"/>
    <x v="11"/>
    <n v="0"/>
    <n v="0"/>
    <n v="0"/>
    <n v="0"/>
    <n v="0"/>
    <n v="0"/>
    <n v="480000"/>
    <n v="-480000"/>
    <n v="0"/>
    <n v="480000"/>
    <n v="-480000"/>
    <n v="0"/>
    <n v="480000"/>
    <n v="-480000"/>
    <n v="0"/>
    <n v="480000"/>
    <n v="-480000"/>
    <n v="480000"/>
    <n v="-1920000"/>
    <m/>
    <s v="added 9/13/2017"/>
    <m/>
    <m/>
    <n v="480000"/>
    <n v="480000"/>
    <n v="480000"/>
    <n v="480000"/>
    <n v="480000"/>
  </r>
  <r>
    <s v="R"/>
    <x v="0"/>
    <s v="R.TBD"/>
    <s v="TBD"/>
    <s v="R.TBD"/>
    <s v="TBD"/>
    <s v="R.TBD"/>
    <s v="TBD"/>
    <s v="Conservation Voltage Reduction (CVR)"/>
    <s v="Placeholder-Conservation Voltage Reduction (CVR)"/>
    <x v="1"/>
    <s v="TBD"/>
    <s v="TBD"/>
    <s v="CA"/>
    <s v="N/A"/>
    <x v="2"/>
    <x v="1"/>
    <m/>
    <x v="3"/>
    <s v="3CORP52000"/>
    <x v="114"/>
    <s v="1DRIV50000"/>
    <x v="9"/>
    <s v="2DRIV50000"/>
    <x v="11"/>
    <n v="0"/>
    <n v="0"/>
    <n v="0"/>
    <n v="0"/>
    <n v="0"/>
    <n v="0"/>
    <n v="996000"/>
    <n v="-996000"/>
    <n v="0"/>
    <n v="996000"/>
    <n v="-996000"/>
    <n v="0"/>
    <n v="996000"/>
    <n v="-996000"/>
    <n v="0"/>
    <n v="996000"/>
    <n v="-996000"/>
    <n v="996000"/>
    <n v="-3984000"/>
    <m/>
    <s v="added 9/13/2017"/>
    <m/>
    <m/>
    <n v="996000"/>
    <n v="996000"/>
    <n v="996000"/>
    <n v="996000"/>
    <n v="996000"/>
  </r>
  <r>
    <m/>
    <x v="5"/>
    <m/>
    <m/>
    <m/>
    <m/>
    <m/>
    <m/>
    <m/>
    <m/>
    <x v="2"/>
    <m/>
    <m/>
    <m/>
    <m/>
    <x v="1"/>
    <x v="2"/>
    <m/>
    <x v="15"/>
    <m/>
    <x v="115"/>
    <m/>
    <x v="21"/>
    <m/>
    <x v="56"/>
    <m/>
    <m/>
    <m/>
    <m/>
    <m/>
    <m/>
    <m/>
    <m/>
    <m/>
    <m/>
    <m/>
    <m/>
    <m/>
    <m/>
    <m/>
    <m/>
    <m/>
    <m/>
    <m/>
    <m/>
    <m/>
    <m/>
    <n v="0"/>
    <n v="0"/>
    <n v="0"/>
    <n v="0"/>
    <n v="0"/>
    <n v="0"/>
  </r>
  <r>
    <s v="C"/>
    <x v="1"/>
    <s v="C.TBD"/>
    <s v="TBD"/>
    <s v="C.TBD"/>
    <s v="TBD"/>
    <s v="C.TBD"/>
    <s v="TBD"/>
    <s v="Placeholder - Management Reserve (Corp)"/>
    <s v="Placeholder - Management Reserve (Corp)"/>
    <x v="0"/>
    <m/>
    <m/>
    <s v="CA"/>
    <m/>
    <x v="1"/>
    <x v="1"/>
    <m/>
    <x v="16"/>
    <m/>
    <x v="116"/>
    <m/>
    <x v="21"/>
    <m/>
    <x v="56"/>
    <m/>
    <m/>
    <m/>
    <n v="0"/>
    <n v="0"/>
    <m/>
    <n v="791953.70709999988"/>
    <n v="-791953.70709999988"/>
    <m/>
    <n v="538166.04696999991"/>
    <n v="-538166.04696999991"/>
    <m/>
    <n v="206592.33369"/>
    <n v="-206592.33369"/>
    <m/>
    <n v="322595.27229999995"/>
    <n v="-322595.27229999995"/>
    <n v="136280.41407999999"/>
    <n v="-1859307.3600599999"/>
    <m/>
    <m/>
    <m/>
    <n v="-28280.414079999988"/>
    <n v="4967722.2070230776"/>
    <n v="1527387.2969701197"/>
    <n v="-3907.6663100000005"/>
    <n v="22595.272299999953"/>
    <n v="88280.414079999988"/>
  </r>
  <r>
    <s v="F"/>
    <x v="2"/>
    <s v="F.TBD"/>
    <s v="TBD"/>
    <s v="F.TBD"/>
    <s v="TBD"/>
    <s v="F.TBD"/>
    <s v="TBD"/>
    <s v="Placeholder - Management Reserve (IT)"/>
    <s v="Placeholder - Management Reserve (IT)"/>
    <x v="0"/>
    <m/>
    <m/>
    <s v="CA"/>
    <m/>
    <x v="1"/>
    <x v="1"/>
    <m/>
    <x v="16"/>
    <m/>
    <x v="116"/>
    <m/>
    <x v="21"/>
    <m/>
    <x v="56"/>
    <m/>
    <m/>
    <m/>
    <n v="0"/>
    <n v="0"/>
    <m/>
    <n v="309700"/>
    <n v="-309700"/>
    <m/>
    <n v="37490"/>
    <n v="-37490"/>
    <m/>
    <n v="0"/>
    <n v="0"/>
    <m/>
    <n v="0"/>
    <n v="0"/>
    <n v="0"/>
    <n v="-347190"/>
    <m/>
    <m/>
    <m/>
    <n v="0"/>
    <n v="108493.91999999998"/>
    <n v="-8510"/>
    <n v="0"/>
    <n v="0"/>
    <n v="0"/>
  </r>
  <r>
    <s v="K"/>
    <x v="3"/>
    <s v="K.TBD"/>
    <s v="TBD"/>
    <s v="K.TBD"/>
    <s v="TBD"/>
    <s v="K.TBD"/>
    <s v="TBD"/>
    <s v="Placeholder - Management Reserve (En Ops)"/>
    <s v="Placeholder - Management Reserve (En Ops)"/>
    <x v="0"/>
    <m/>
    <m/>
    <s v="CA"/>
    <m/>
    <x v="1"/>
    <x v="1"/>
    <m/>
    <x v="16"/>
    <m/>
    <x v="116"/>
    <m/>
    <x v="21"/>
    <m/>
    <x v="56"/>
    <m/>
    <m/>
    <m/>
    <n v="0"/>
    <n v="0"/>
    <m/>
    <n v="2997050.7471999996"/>
    <n v="-2997050.7471999996"/>
    <m/>
    <n v="1039121.3848319177"/>
    <n v="-1039121.3848319177"/>
    <m/>
    <n v="518117.22789999994"/>
    <n v="-518117.22789999994"/>
    <m/>
    <n v="99482.257799999992"/>
    <n v="-99482.257799999992"/>
    <n v="0"/>
    <n v="-4653771.6177319176"/>
    <m/>
    <m/>
    <m/>
    <n v="0"/>
    <n v="-680312.13280000025"/>
    <n v="-232718.17937902431"/>
    <n v="-117609.43210000009"/>
    <n v="-22581.862200000003"/>
    <n v="0"/>
  </r>
  <r>
    <s v="R"/>
    <x v="0"/>
    <s v="R.TBD"/>
    <s v="TBD"/>
    <s v="R.TBD"/>
    <s v="TBD"/>
    <s v="R.TBD"/>
    <s v="TBD"/>
    <s v="Placeholder - Management Reserve (Ops)"/>
    <s v="Placeholder - Management Reserve (Ops)"/>
    <x v="0"/>
    <m/>
    <m/>
    <s v="CA"/>
    <m/>
    <x v="1"/>
    <x v="1"/>
    <m/>
    <x v="16"/>
    <m/>
    <x v="116"/>
    <m/>
    <x v="21"/>
    <m/>
    <x v="56"/>
    <m/>
    <m/>
    <m/>
    <n v="0"/>
    <n v="0"/>
    <m/>
    <n v="5929604.780164605"/>
    <n v="-5929604.780164605"/>
    <m/>
    <n v="5356674.0530388346"/>
    <n v="-5356674.0530388346"/>
    <m/>
    <n v="4402960.2958262311"/>
    <n v="-4402960.2958262311"/>
    <m/>
    <n v="4505897.0715835644"/>
    <n v="-4505897.0715835644"/>
    <n v="4819162.2757223956"/>
    <n v="-20195136.200613238"/>
    <m/>
    <m/>
    <m/>
    <n v="1074000.2711762497"/>
    <n v="-1676432.9471539296"/>
    <n v="-1196012.1470088158"/>
    <n v="-979524.97512620036"/>
    <n v="-1002890.9917091541"/>
    <n v="-1074000.2711762497"/>
  </r>
  <r>
    <s v="X"/>
    <x v="4"/>
    <s v="X.TBD"/>
    <s v="TBD"/>
    <s v="X.TBD"/>
    <s v="TBD"/>
    <s v="X.TBD"/>
    <s v="TBD"/>
    <s v="Placeholder - Management Reserve (CET)"/>
    <s v="Placeholder - Management Reserve (CET)"/>
    <x v="0"/>
    <m/>
    <m/>
    <s v="CA"/>
    <m/>
    <x v="1"/>
    <x v="1"/>
    <m/>
    <x v="16"/>
    <m/>
    <x v="116"/>
    <m/>
    <x v="21"/>
    <m/>
    <x v="56"/>
    <m/>
    <m/>
    <m/>
    <n v="0"/>
    <n v="0"/>
    <m/>
    <n v="110461.97039999999"/>
    <n v="-110461.97039999999"/>
    <m/>
    <n v="120636.87049999999"/>
    <n v="-120636.87049999999"/>
    <m/>
    <n v="131168.6102"/>
    <n v="-131168.6102"/>
    <m/>
    <n v="142210.06719999999"/>
    <n v="-142210.06719999999"/>
    <n v="153868.34879999998"/>
    <n v="-504477.5183"/>
    <m/>
    <m/>
    <m/>
    <n v="34927.171199999997"/>
    <n v="-25074.189600000012"/>
    <n v="-27383.829500000022"/>
    <n v="-29774.469800000021"/>
    <n v="-32280.812800000014"/>
    <n v="-34927.171200000012"/>
  </r>
  <r>
    <m/>
    <x v="5"/>
    <m/>
    <m/>
    <m/>
    <m/>
    <m/>
    <m/>
    <m/>
    <m/>
    <x v="2"/>
    <m/>
    <m/>
    <m/>
    <m/>
    <x v="1"/>
    <x v="2"/>
    <m/>
    <x v="15"/>
    <m/>
    <x v="115"/>
    <m/>
    <x v="21"/>
    <m/>
    <x v="56"/>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location ref="A20:E203" firstHeaderRow="1" firstDataRow="1" firstDataCol="4"/>
  <pivotFields count="53">
    <pivotField compact="0" outline="0" showAll="0"/>
    <pivotField axis="axisRow" compact="0" outline="0" showAll="0">
      <items count="7">
        <item x="1"/>
        <item x="4"/>
        <item x="3"/>
        <item x="2"/>
        <item x="0"/>
        <item x="5"/>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4">
        <item x="0"/>
        <item x="1"/>
        <item x="2"/>
        <item t="default"/>
      </items>
    </pivotField>
    <pivotField compact="0" outline="0" showAll="0"/>
    <pivotField compact="0" outline="0" showAll="0"/>
    <pivotField compact="0" outline="0" showAll="0"/>
    <pivotField compact="0" outline="0" showAll="0"/>
    <pivotField compact="0" outline="0" showAll="0">
      <items count="4">
        <item x="2"/>
        <item x="0"/>
        <item x="1"/>
        <item t="default"/>
      </items>
    </pivotField>
    <pivotField compact="0" outline="0" showAll="0">
      <items count="4">
        <item x="0"/>
        <item x="1"/>
        <item x="2"/>
        <item t="default"/>
      </items>
    </pivotField>
    <pivotField compact="0" outline="0" showAll="0"/>
    <pivotField axis="axisRow" compact="0" outline="0" showAll="0">
      <items count="18">
        <item x="7"/>
        <item x="1"/>
        <item x="3"/>
        <item x="13"/>
        <item x="4"/>
        <item x="9"/>
        <item x="6"/>
        <item x="10"/>
        <item x="8"/>
        <item x="11"/>
        <item n=" " x="16"/>
        <item x="2"/>
        <item x="5"/>
        <item x="14"/>
        <item x="12"/>
        <item x="0"/>
        <item x="15"/>
        <item t="default"/>
      </items>
    </pivotField>
    <pivotField compact="0" outline="0" showAll="0"/>
    <pivotField axis="axisRow" compact="0" outline="0" showAll="0" defaultSubtotal="0">
      <items count="117">
        <item x="83"/>
        <item x="84"/>
        <item x="82"/>
        <item x="95"/>
        <item x="59"/>
        <item x="42"/>
        <item x="44"/>
        <item x="45"/>
        <item x="46"/>
        <item x="43"/>
        <item x="2"/>
        <item x="73"/>
        <item x="68"/>
        <item x="80"/>
        <item x="77"/>
        <item x="101"/>
        <item x="109"/>
        <item x="47"/>
        <item x="48"/>
        <item x="114"/>
        <item x="66"/>
        <item x="75"/>
        <item x="12"/>
        <item x="16"/>
        <item x="71"/>
        <item x="13"/>
        <item x="103"/>
        <item x="49"/>
        <item x="24"/>
        <item x="15"/>
        <item x="25"/>
        <item x="9"/>
        <item x="3"/>
        <item x="8"/>
        <item x="6"/>
        <item x="7"/>
        <item x="5"/>
        <item x="4"/>
        <item x="86"/>
        <item x="50"/>
        <item x="113"/>
        <item x="1"/>
        <item x="51"/>
        <item x="17"/>
        <item x="52"/>
        <item x="37"/>
        <item x="88"/>
        <item x="26"/>
        <item x="57"/>
        <item x="53"/>
        <item x="54"/>
        <item x="55"/>
        <item x="56"/>
        <item x="58"/>
        <item x="27"/>
        <item x="87"/>
        <item x="111"/>
        <item x="28"/>
        <item x="35"/>
        <item x="40"/>
        <item x="39"/>
        <item x="19"/>
        <item x="104"/>
        <item x="99"/>
        <item x="93"/>
        <item x="110"/>
        <item x="98"/>
        <item x="64"/>
        <item x="60"/>
        <item x="0"/>
        <item x="89"/>
        <item x="116"/>
        <item x="34"/>
        <item x="108"/>
        <item x="61"/>
        <item x="10"/>
        <item x="36"/>
        <item x="112"/>
        <item x="79"/>
        <item x="23"/>
        <item x="78"/>
        <item x="69"/>
        <item x="74"/>
        <item x="22"/>
        <item x="29"/>
        <item x="41"/>
        <item x="102"/>
        <item x="21"/>
        <item x="30"/>
        <item x="38"/>
        <item x="92"/>
        <item x="70"/>
        <item x="90"/>
        <item x="20"/>
        <item x="100"/>
        <item x="11"/>
        <item x="67"/>
        <item x="91"/>
        <item x="62"/>
        <item x="94"/>
        <item x="31"/>
        <item x="106"/>
        <item x="105"/>
        <item x="96"/>
        <item x="14"/>
        <item x="63"/>
        <item x="32"/>
        <item x="97"/>
        <item x="33"/>
        <item x="85"/>
        <item x="107"/>
        <item x="65"/>
        <item x="18"/>
        <item x="81"/>
        <item x="76"/>
        <item x="115"/>
        <item x="72"/>
      </items>
    </pivotField>
    <pivotField compact="0" outline="0" showAll="0"/>
    <pivotField compact="0" outline="0" showAll="0"/>
    <pivotField compact="0" outline="0" showAll="0"/>
    <pivotField compact="0" outline="0" showAll="0">
      <items count="58">
        <item x="2"/>
        <item x="43"/>
        <item x="14"/>
        <item x="23"/>
        <item x="53"/>
        <item x="28"/>
        <item x="21"/>
        <item x="18"/>
        <item x="39"/>
        <item x="38"/>
        <item x="36"/>
        <item x="0"/>
        <item x="8"/>
        <item x="7"/>
        <item x="19"/>
        <item x="6"/>
        <item x="10"/>
        <item x="37"/>
        <item x="48"/>
        <item x="16"/>
        <item x="20"/>
        <item x="1"/>
        <item x="44"/>
        <item x="47"/>
        <item x="27"/>
        <item x="15"/>
        <item x="22"/>
        <item x="50"/>
        <item x="55"/>
        <item x="24"/>
        <item x="51"/>
        <item x="54"/>
        <item x="17"/>
        <item x="31"/>
        <item x="46"/>
        <item x="11"/>
        <item x="42"/>
        <item x="25"/>
        <item x="3"/>
        <item x="41"/>
        <item x="13"/>
        <item x="35"/>
        <item x="40"/>
        <item x="49"/>
        <item x="34"/>
        <item x="52"/>
        <item x="12"/>
        <item x="30"/>
        <item x="29"/>
        <item x="5"/>
        <item x="32"/>
        <item x="33"/>
        <item x="45"/>
        <item x="9"/>
        <item x="26"/>
        <item x="4"/>
        <item x="56"/>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4">
    <field x="1"/>
    <field x="18"/>
    <field x="20"/>
    <field x="10"/>
  </rowFields>
  <rowItems count="183">
    <i>
      <x/>
      <x/>
      <x v="87"/>
      <x/>
    </i>
    <i t="default" r="1">
      <x/>
    </i>
    <i r="1">
      <x v="1"/>
      <x v="10"/>
      <x/>
    </i>
    <i r="2">
      <x v="31"/>
      <x/>
    </i>
    <i r="2">
      <x v="32"/>
      <x v="1"/>
    </i>
    <i r="2">
      <x v="33"/>
      <x/>
    </i>
    <i r="2">
      <x v="34"/>
      <x/>
    </i>
    <i r="2">
      <x v="35"/>
      <x/>
    </i>
    <i r="2">
      <x v="36"/>
      <x/>
    </i>
    <i r="2">
      <x v="37"/>
      <x/>
    </i>
    <i r="2">
      <x v="41"/>
      <x/>
    </i>
    <i r="3">
      <x v="1"/>
    </i>
    <i r="2">
      <x v="75"/>
      <x/>
    </i>
    <i r="2">
      <x v="95"/>
      <x/>
    </i>
    <i t="default" r="1">
      <x v="1"/>
    </i>
    <i r="1">
      <x v="2"/>
      <x v="25"/>
      <x/>
    </i>
    <i r="2">
      <x v="40"/>
      <x v="1"/>
    </i>
    <i t="default" r="1">
      <x v="2"/>
    </i>
    <i r="1">
      <x v="4"/>
      <x v="29"/>
      <x/>
    </i>
    <i r="2">
      <x v="93"/>
      <x/>
    </i>
    <i t="default" r="1">
      <x v="4"/>
    </i>
    <i r="1">
      <x v="6"/>
      <x v="43"/>
      <x/>
    </i>
    <i r="2">
      <x v="61"/>
      <x/>
    </i>
    <i r="2">
      <x v="112"/>
      <x/>
    </i>
    <i t="default" r="1">
      <x v="6"/>
    </i>
    <i r="1">
      <x v="10"/>
      <x v="71"/>
      <x/>
    </i>
    <i t="default" r="1">
      <x v="10"/>
    </i>
    <i r="1">
      <x v="11"/>
      <x v="22"/>
      <x/>
    </i>
    <i t="default" r="1">
      <x v="11"/>
    </i>
    <i r="1">
      <x v="12"/>
      <x v="23"/>
      <x/>
    </i>
    <i t="default" r="1">
      <x v="12"/>
    </i>
    <i t="default">
      <x/>
    </i>
    <i>
      <x v="1"/>
      <x v="10"/>
      <x v="71"/>
      <x/>
    </i>
    <i t="default" r="1">
      <x v="10"/>
    </i>
    <i r="1">
      <x v="11"/>
      <x v="16"/>
      <x/>
    </i>
    <i r="2">
      <x v="56"/>
      <x/>
    </i>
    <i r="2">
      <x v="65"/>
      <x/>
    </i>
    <i t="default" r="1">
      <x v="11"/>
    </i>
    <i t="default">
      <x v="1"/>
    </i>
    <i>
      <x v="2"/>
      <x v="6"/>
      <x v="4"/>
      <x/>
    </i>
    <i r="2">
      <x v="5"/>
      <x/>
    </i>
    <i r="3">
      <x v="1"/>
    </i>
    <i r="2">
      <x v="7"/>
      <x/>
    </i>
    <i r="2">
      <x v="9"/>
      <x/>
    </i>
    <i r="3">
      <x v="1"/>
    </i>
    <i r="2">
      <x v="17"/>
      <x/>
    </i>
    <i r="2">
      <x v="18"/>
      <x/>
    </i>
    <i r="2">
      <x v="27"/>
      <x/>
    </i>
    <i r="3">
      <x v="1"/>
    </i>
    <i r="2">
      <x v="39"/>
      <x/>
    </i>
    <i r="3">
      <x v="1"/>
    </i>
    <i r="2">
      <x v="42"/>
      <x/>
    </i>
    <i r="3">
      <x v="1"/>
    </i>
    <i r="2">
      <x v="43"/>
      <x/>
    </i>
    <i r="3">
      <x v="1"/>
    </i>
    <i r="2">
      <x v="44"/>
      <x/>
    </i>
    <i r="2">
      <x v="48"/>
      <x/>
    </i>
    <i r="3">
      <x v="1"/>
    </i>
    <i r="2">
      <x v="53"/>
      <x/>
    </i>
    <i r="2">
      <x v="61"/>
      <x/>
    </i>
    <i r="2">
      <x v="68"/>
      <x/>
    </i>
    <i r="3">
      <x v="1"/>
    </i>
    <i r="2">
      <x v="74"/>
      <x/>
    </i>
    <i r="3">
      <x v="1"/>
    </i>
    <i r="2">
      <x v="77"/>
      <x/>
    </i>
    <i r="2">
      <x v="98"/>
      <x/>
    </i>
    <i r="2">
      <x v="105"/>
      <x/>
    </i>
    <i r="3">
      <x v="1"/>
    </i>
    <i r="2">
      <x v="111"/>
      <x/>
    </i>
    <i r="2">
      <x v="112"/>
      <x/>
    </i>
    <i t="default" r="1">
      <x v="6"/>
    </i>
    <i r="1">
      <x v="7"/>
      <x v="49"/>
      <x/>
    </i>
    <i r="2">
      <x v="50"/>
      <x/>
    </i>
    <i r="2">
      <x v="51"/>
      <x/>
    </i>
    <i r="2">
      <x v="52"/>
      <x/>
    </i>
    <i t="default" r="1">
      <x v="7"/>
    </i>
    <i r="1">
      <x v="10"/>
      <x v="71"/>
      <x/>
    </i>
    <i t="default" r="1">
      <x v="10"/>
    </i>
    <i r="1">
      <x v="12"/>
      <x v="6"/>
      <x/>
    </i>
    <i r="2">
      <x v="8"/>
      <x/>
    </i>
    <i r="2">
      <x v="67"/>
      <x/>
    </i>
    <i t="default" r="1">
      <x v="12"/>
    </i>
    <i t="default">
      <x v="2"/>
    </i>
    <i>
      <x v="3"/>
      <x v="5"/>
      <x v="45"/>
      <x/>
    </i>
    <i t="default" r="1">
      <x v="5"/>
    </i>
    <i r="1">
      <x v="8"/>
      <x v="28"/>
      <x/>
    </i>
    <i r="2">
      <x v="47"/>
      <x/>
    </i>
    <i r="2">
      <x v="54"/>
      <x/>
    </i>
    <i r="2">
      <x v="58"/>
      <x/>
    </i>
    <i r="2">
      <x v="59"/>
      <x/>
    </i>
    <i r="2">
      <x v="60"/>
      <x/>
    </i>
    <i r="2">
      <x v="72"/>
      <x/>
    </i>
    <i r="2">
      <x v="79"/>
      <x/>
    </i>
    <i r="2">
      <x v="83"/>
      <x/>
    </i>
    <i r="2">
      <x v="84"/>
      <x/>
    </i>
    <i r="2">
      <x v="85"/>
      <x/>
    </i>
    <i r="2">
      <x v="88"/>
      <x/>
    </i>
    <i r="2">
      <x v="89"/>
      <x/>
    </i>
    <i r="3">
      <x v="1"/>
    </i>
    <i r="2">
      <x v="100"/>
      <x/>
    </i>
    <i r="2">
      <x v="106"/>
      <x/>
    </i>
    <i r="2">
      <x v="108"/>
      <x/>
    </i>
    <i t="default" r="1">
      <x v="8"/>
    </i>
    <i r="1">
      <x v="10"/>
      <x v="71"/>
      <x/>
    </i>
    <i t="default" r="1">
      <x v="10"/>
    </i>
    <i r="1">
      <x v="12"/>
      <x v="30"/>
      <x/>
    </i>
    <i r="2">
      <x v="57"/>
      <x/>
    </i>
    <i r="2">
      <x v="76"/>
      <x/>
    </i>
    <i t="default" r="1">
      <x v="12"/>
    </i>
    <i t="default">
      <x v="3"/>
    </i>
    <i>
      <x v="4"/>
      <x v="2"/>
      <x v="19"/>
      <x v="1"/>
    </i>
    <i t="default" r="1">
      <x v="2"/>
    </i>
    <i r="1">
      <x v="3"/>
      <x v="13"/>
      <x/>
    </i>
    <i r="2">
      <x v="113"/>
      <x/>
    </i>
    <i t="default" r="1">
      <x v="3"/>
    </i>
    <i r="1">
      <x v="6"/>
      <x v="5"/>
      <x/>
    </i>
    <i r="2">
      <x v="7"/>
      <x/>
    </i>
    <i r="2">
      <x v="99"/>
      <x/>
    </i>
    <i t="default" r="1">
      <x v="6"/>
    </i>
    <i r="1">
      <x v="9"/>
      <x v="11"/>
      <x/>
    </i>
    <i r="2">
      <x v="12"/>
      <x/>
    </i>
    <i r="3">
      <x v="1"/>
    </i>
    <i r="2">
      <x v="14"/>
      <x/>
    </i>
    <i r="2">
      <x v="15"/>
      <x/>
    </i>
    <i r="2">
      <x v="24"/>
      <x/>
    </i>
    <i r="2">
      <x v="26"/>
      <x/>
    </i>
    <i r="2">
      <x v="38"/>
      <x/>
    </i>
    <i r="2">
      <x v="62"/>
      <x/>
    </i>
    <i r="2">
      <x v="63"/>
      <x/>
    </i>
    <i r="3">
      <x v="1"/>
    </i>
    <i r="2">
      <x v="66"/>
      <x/>
    </i>
    <i r="2">
      <x v="73"/>
      <x/>
    </i>
    <i r="2">
      <x v="80"/>
      <x/>
    </i>
    <i r="3">
      <x v="1"/>
    </i>
    <i r="2">
      <x v="86"/>
      <x/>
    </i>
    <i r="2">
      <x v="94"/>
      <x/>
    </i>
    <i r="2">
      <x v="101"/>
      <x/>
    </i>
    <i r="2">
      <x v="102"/>
      <x/>
    </i>
    <i r="2">
      <x v="103"/>
      <x/>
    </i>
    <i r="2">
      <x v="107"/>
      <x/>
    </i>
    <i r="2">
      <x v="109"/>
      <x/>
    </i>
    <i r="2">
      <x v="110"/>
      <x/>
    </i>
    <i t="default" r="1">
      <x v="9"/>
    </i>
    <i r="1">
      <x v="10"/>
      <x v="71"/>
      <x/>
    </i>
    <i t="default" r="1">
      <x v="10"/>
    </i>
    <i r="1">
      <x v="12"/>
      <x/>
      <x/>
    </i>
    <i r="2">
      <x v="1"/>
      <x/>
    </i>
    <i r="2">
      <x v="2"/>
      <x/>
    </i>
    <i r="3">
      <x v="1"/>
    </i>
    <i r="2">
      <x v="3"/>
      <x/>
    </i>
    <i t="default" r="1">
      <x v="12"/>
    </i>
    <i r="1">
      <x v="13"/>
      <x v="46"/>
      <x/>
    </i>
    <i r="2">
      <x v="90"/>
      <x/>
    </i>
    <i t="default" r="1">
      <x v="13"/>
    </i>
    <i r="1">
      <x v="14"/>
      <x v="81"/>
      <x/>
    </i>
    <i r="2">
      <x v="116"/>
      <x/>
    </i>
    <i r="3">
      <x v="1"/>
    </i>
    <i t="default" r="1">
      <x v="14"/>
    </i>
    <i r="1">
      <x v="15"/>
      <x v="20"/>
      <x/>
    </i>
    <i r="2">
      <x v="21"/>
      <x/>
    </i>
    <i r="2">
      <x v="55"/>
      <x/>
    </i>
    <i r="2">
      <x v="64"/>
      <x/>
    </i>
    <i r="2">
      <x v="69"/>
      <x/>
    </i>
    <i r="3">
      <x v="1"/>
    </i>
    <i r="2">
      <x v="70"/>
      <x/>
    </i>
    <i r="3">
      <x v="1"/>
    </i>
    <i r="2">
      <x v="78"/>
      <x/>
    </i>
    <i r="2">
      <x v="82"/>
      <x/>
    </i>
    <i r="2">
      <x v="91"/>
      <x/>
    </i>
    <i r="2">
      <x v="92"/>
      <x/>
    </i>
    <i r="3">
      <x v="1"/>
    </i>
    <i r="2">
      <x v="96"/>
      <x/>
    </i>
    <i r="3">
      <x v="1"/>
    </i>
    <i r="2">
      <x v="97"/>
      <x/>
    </i>
    <i r="3">
      <x v="1"/>
    </i>
    <i r="2">
      <x v="104"/>
      <x/>
    </i>
    <i r="2">
      <x v="114"/>
      <x/>
    </i>
    <i t="default" r="1">
      <x v="15"/>
    </i>
    <i t="default">
      <x v="4"/>
    </i>
    <i>
      <x v="5"/>
      <x v="16"/>
      <x v="115"/>
      <x v="2"/>
    </i>
    <i t="default" r="1">
      <x v="16"/>
    </i>
    <i t="default">
      <x v="5"/>
    </i>
    <i t="grand">
      <x/>
    </i>
  </rowItems>
  <colItems count="1">
    <i/>
  </colItems>
  <dataFields count="1">
    <dataField name="Sum of  2018 Plan Proposed" fld="31" baseField="18" baseItem="0" numFmtId="37"/>
  </dataFields>
  <formats count="116">
    <format dxfId="181">
      <pivotArea outline="0" collapsedLevelsAreSubtotals="1" fieldPosition="0">
        <references count="2">
          <reference field="1" count="1" selected="0">
            <x v="4"/>
          </reference>
          <reference field="18" count="1" selected="0" defaultSubtotal="1">
            <x v="13"/>
          </reference>
        </references>
      </pivotArea>
    </format>
    <format dxfId="180">
      <pivotArea dataOnly="0" labelOnly="1" outline="0" fieldPosition="0">
        <references count="2">
          <reference field="1" count="1" selected="0">
            <x v="4"/>
          </reference>
          <reference field="18" count="1">
            <x v="13"/>
          </reference>
        </references>
      </pivotArea>
    </format>
    <format dxfId="179">
      <pivotArea dataOnly="0" labelOnly="1" outline="0" fieldPosition="0">
        <references count="2">
          <reference field="1" count="1" selected="0">
            <x v="4"/>
          </reference>
          <reference field="18" count="1" defaultSubtotal="1">
            <x v="13"/>
          </reference>
        </references>
      </pivotArea>
    </format>
    <format dxfId="178">
      <pivotArea dataOnly="0" labelOnly="1" outline="0" fieldPosition="0">
        <references count="3">
          <reference field="1" count="1" selected="0">
            <x v="4"/>
          </reference>
          <reference field="18" count="1" selected="0">
            <x v="13"/>
          </reference>
          <reference field="20" count="2">
            <x v="46"/>
            <x v="90"/>
          </reference>
        </references>
      </pivotArea>
    </format>
    <format dxfId="177">
      <pivotArea outline="0" collapsedLevelsAreSubtotals="1" fieldPosition="0">
        <references count="3">
          <reference field="1" count="1" selected="0">
            <x v="4"/>
          </reference>
          <reference field="18" count="1" selected="0">
            <x v="13"/>
          </reference>
          <reference field="20" count="2" selected="0">
            <x v="46"/>
            <x v="90"/>
          </reference>
        </references>
      </pivotArea>
    </format>
    <format dxfId="176">
      <pivotArea outline="0" collapsedLevelsAreSubtotals="1" fieldPosition="0">
        <references count="3">
          <reference field="1" count="1" selected="0">
            <x v="4"/>
          </reference>
          <reference field="18" count="1" selected="0">
            <x v="15"/>
          </reference>
          <reference field="20" count="1" selected="0">
            <x v="20"/>
          </reference>
        </references>
      </pivotArea>
    </format>
    <format dxfId="175">
      <pivotArea outline="0" collapsedLevelsAreSubtotals="1" fieldPosition="0">
        <references count="3">
          <reference field="1" count="1" selected="0">
            <x v="4"/>
          </reference>
          <reference field="18" count="1" selected="0">
            <x v="15"/>
          </reference>
          <reference field="20" count="1" selected="0">
            <x v="69"/>
          </reference>
        </references>
      </pivotArea>
    </format>
    <format dxfId="174">
      <pivotArea outline="0" collapsedLevelsAreSubtotals="1" fieldPosition="0">
        <references count="3">
          <reference field="1" count="1" selected="0">
            <x v="4"/>
          </reference>
          <reference field="18" count="1" selected="0">
            <x v="15"/>
          </reference>
          <reference field="20" count="1" selected="0">
            <x v="91"/>
          </reference>
        </references>
      </pivotArea>
    </format>
    <format dxfId="173">
      <pivotArea outline="0" collapsedLevelsAreSubtotals="1" fieldPosition="0">
        <references count="3">
          <reference field="1" count="1" selected="0">
            <x v="4"/>
          </reference>
          <reference field="18" count="1" selected="0">
            <x v="15"/>
          </reference>
          <reference field="20" count="1" selected="0">
            <x v="96"/>
          </reference>
        </references>
      </pivotArea>
    </format>
    <format dxfId="172">
      <pivotArea outline="0" collapsedLevelsAreSubtotals="1" fieldPosition="0">
        <references count="3">
          <reference field="1" count="1" selected="0">
            <x v="4"/>
          </reference>
          <reference field="18" count="1" selected="0">
            <x v="15"/>
          </reference>
          <reference field="20" count="1" selected="0">
            <x v="104"/>
          </reference>
        </references>
      </pivotArea>
    </format>
    <format dxfId="171">
      <pivotArea outline="0" collapsedLevelsAreSubtotals="1" fieldPosition="0">
        <references count="3">
          <reference field="1" count="1" selected="0">
            <x v="1"/>
          </reference>
          <reference field="18" count="1" selected="0">
            <x v="11"/>
          </reference>
          <reference field="20" count="1" selected="0">
            <x v="16"/>
          </reference>
        </references>
      </pivotArea>
    </format>
    <format dxfId="170">
      <pivotArea dataOnly="0" labelOnly="1" outline="0" fieldPosition="0">
        <references count="3">
          <reference field="1" count="1" selected="0">
            <x v="1"/>
          </reference>
          <reference field="18" count="1" selected="0">
            <x v="11"/>
          </reference>
          <reference field="20" count="1">
            <x v="16"/>
          </reference>
        </references>
      </pivotArea>
    </format>
    <format dxfId="169">
      <pivotArea outline="0" collapsedLevelsAreSubtotals="1" fieldPosition="0">
        <references count="3">
          <reference field="1" count="1" selected="0">
            <x v="2"/>
          </reference>
          <reference field="18" count="1" selected="0">
            <x v="12"/>
          </reference>
          <reference field="20" count="1" selected="0">
            <x v="67"/>
          </reference>
        </references>
      </pivotArea>
    </format>
    <format dxfId="168">
      <pivotArea outline="0" collapsedLevelsAreSubtotals="1" fieldPosition="0">
        <references count="3">
          <reference field="1" count="1" selected="0">
            <x v="1"/>
          </reference>
          <reference field="18" count="1" selected="0">
            <x v="11"/>
          </reference>
          <reference field="20" count="1" selected="0">
            <x v="16"/>
          </reference>
        </references>
      </pivotArea>
    </format>
    <format dxfId="167">
      <pivotArea dataOnly="0" labelOnly="1" outline="0" fieldPosition="0">
        <references count="3">
          <reference field="1" count="1" selected="0">
            <x v="1"/>
          </reference>
          <reference field="18" count="1" selected="0">
            <x v="11"/>
          </reference>
          <reference field="20" count="1">
            <x v="16"/>
          </reference>
        </references>
      </pivotArea>
    </format>
    <format dxfId="166">
      <pivotArea outline="0" collapsedLevelsAreSubtotals="1" fieldPosition="0">
        <references count="3">
          <reference field="1" count="1" selected="0">
            <x v="2"/>
          </reference>
          <reference field="18" count="1" selected="0">
            <x v="12"/>
          </reference>
          <reference field="20" count="1" selected="0">
            <x v="67"/>
          </reference>
        </references>
      </pivotArea>
    </format>
    <format dxfId="165">
      <pivotArea outline="0" collapsedLevelsAreSubtotals="1" fieldPosition="0">
        <references count="4">
          <reference field="1" count="1" selected="0">
            <x v="4"/>
          </reference>
          <reference field="10" count="1" selected="0">
            <x v="0"/>
          </reference>
          <reference field="18" count="1" selected="0">
            <x v="13"/>
          </reference>
          <reference field="20" count="2" selected="0">
            <x v="46"/>
            <x v="90"/>
          </reference>
        </references>
      </pivotArea>
    </format>
    <format dxfId="164">
      <pivotArea dataOnly="0" labelOnly="1" outline="0" fieldPosition="0">
        <references count="4">
          <reference field="1" count="1" selected="0">
            <x v="4"/>
          </reference>
          <reference field="10" count="1">
            <x v="0"/>
          </reference>
          <reference field="18" count="1" selected="0">
            <x v="13"/>
          </reference>
          <reference field="20" count="1" selected="0">
            <x v="46"/>
          </reference>
        </references>
      </pivotArea>
    </format>
    <format dxfId="163">
      <pivotArea dataOnly="0" labelOnly="1" outline="0" fieldPosition="0">
        <references count="4">
          <reference field="1" count="1" selected="0">
            <x v="4"/>
          </reference>
          <reference field="10" count="1">
            <x v="0"/>
          </reference>
          <reference field="18" count="1" selected="0">
            <x v="13"/>
          </reference>
          <reference field="20" count="1" selected="0">
            <x v="90"/>
          </reference>
        </references>
      </pivotArea>
    </format>
    <format dxfId="162">
      <pivotArea outline="0" collapsedLevelsAreSubtotals="1" fieldPosition="0">
        <references count="4">
          <reference field="1" count="1" selected="0">
            <x v="2"/>
          </reference>
          <reference field="10" count="1" selected="0">
            <x v="0"/>
          </reference>
          <reference field="18" count="1" selected="0">
            <x v="12"/>
          </reference>
          <reference field="20" count="1" selected="0">
            <x v="67"/>
          </reference>
        </references>
      </pivotArea>
    </format>
    <format dxfId="161">
      <pivotArea outline="0" collapsedLevelsAreSubtotals="1" fieldPosition="0">
        <references count="4">
          <reference field="1" count="1" selected="0">
            <x v="2"/>
          </reference>
          <reference field="10" count="1" selected="0">
            <x v="0"/>
          </reference>
          <reference field="18" count="1" selected="0">
            <x v="12"/>
          </reference>
          <reference field="20" count="1" selected="0">
            <x v="67"/>
          </reference>
        </references>
      </pivotArea>
    </format>
    <format dxfId="160">
      <pivotArea dataOnly="0" labelOnly="1" outline="0" fieldPosition="0">
        <references count="3">
          <reference field="1" count="1" selected="0">
            <x v="2"/>
          </reference>
          <reference field="18" count="1" selected="0">
            <x v="12"/>
          </reference>
          <reference field="20" count="1">
            <x v="67"/>
          </reference>
        </references>
      </pivotArea>
    </format>
    <format dxfId="159">
      <pivotArea dataOnly="0" labelOnly="1" outline="0" fieldPosition="0">
        <references count="4">
          <reference field="1" count="1" selected="0">
            <x v="2"/>
          </reference>
          <reference field="10" count="1">
            <x v="0"/>
          </reference>
          <reference field="18" count="1" selected="0">
            <x v="12"/>
          </reference>
          <reference field="20" count="1" selected="0">
            <x v="67"/>
          </reference>
        </references>
      </pivotArea>
    </format>
    <format dxfId="158">
      <pivotArea outline="0" collapsedLevelsAreSubtotals="1" fieldPosition="0">
        <references count="4">
          <reference field="1" count="1" selected="0">
            <x v="1"/>
          </reference>
          <reference field="10" count="1" selected="0">
            <x v="0"/>
          </reference>
          <reference field="18" count="1" selected="0">
            <x v="11"/>
          </reference>
          <reference field="20" count="1" selected="0">
            <x v="16"/>
          </reference>
        </references>
      </pivotArea>
    </format>
    <format dxfId="157">
      <pivotArea dataOnly="0" labelOnly="1" outline="0" fieldPosition="0">
        <references count="4">
          <reference field="1" count="1" selected="0">
            <x v="1"/>
          </reference>
          <reference field="10" count="1">
            <x v="0"/>
          </reference>
          <reference field="18" count="1" selected="0">
            <x v="11"/>
          </reference>
          <reference field="20" count="1" selected="0">
            <x v="16"/>
          </reference>
        </references>
      </pivotArea>
    </format>
    <format dxfId="156">
      <pivotArea outline="0" collapsedLevelsAreSubtotals="1" fieldPosition="0">
        <references count="2">
          <reference field="1" count="1" selected="0">
            <x v="0"/>
          </reference>
          <reference field="18" count="1" selected="0" defaultSubtotal="1">
            <x v="4"/>
          </reference>
        </references>
      </pivotArea>
    </format>
    <format dxfId="155">
      <pivotArea dataOnly="0" labelOnly="1" outline="0" fieldPosition="0">
        <references count="2">
          <reference field="1" count="1" selected="0">
            <x v="0"/>
          </reference>
          <reference field="18" count="1" defaultSubtotal="1">
            <x v="4"/>
          </reference>
        </references>
      </pivotArea>
    </format>
    <format dxfId="154">
      <pivotArea outline="0" collapsedLevelsAreSubtotals="1" fieldPosition="0">
        <references count="2">
          <reference field="1" count="1" selected="0">
            <x v="0"/>
          </reference>
          <reference field="18" count="1" selected="0" defaultSubtotal="1">
            <x v="1"/>
          </reference>
        </references>
      </pivotArea>
    </format>
    <format dxfId="153">
      <pivotArea dataOnly="0" labelOnly="1" outline="0" fieldPosition="0">
        <references count="2">
          <reference field="1" count="1" selected="0">
            <x v="0"/>
          </reference>
          <reference field="18" count="1" defaultSubtotal="1">
            <x v="1"/>
          </reference>
        </references>
      </pivotArea>
    </format>
    <format dxfId="152">
      <pivotArea outline="0" collapsedLevelsAreSubtotals="1" fieldPosition="0">
        <references count="4">
          <reference field="1" count="1" selected="0">
            <x v="0"/>
          </reference>
          <reference field="10" count="1" selected="0">
            <x v="0"/>
          </reference>
          <reference field="18" count="1" selected="0">
            <x v="10"/>
          </reference>
          <reference field="20" count="1" selected="0">
            <x v="71"/>
          </reference>
        </references>
      </pivotArea>
    </format>
    <format dxfId="151">
      <pivotArea dataOnly="0" labelOnly="1" outline="0" fieldPosition="0">
        <references count="3">
          <reference field="1" count="1" selected="0">
            <x v="0"/>
          </reference>
          <reference field="18" count="1" selected="0">
            <x v="10"/>
          </reference>
          <reference field="20" count="1">
            <x v="71"/>
          </reference>
        </references>
      </pivotArea>
    </format>
    <format dxfId="150">
      <pivotArea dataOnly="0" labelOnly="1" outline="0" fieldPosition="0">
        <references count="4">
          <reference field="1" count="1" selected="0">
            <x v="0"/>
          </reference>
          <reference field="10" count="1">
            <x v="0"/>
          </reference>
          <reference field="18" count="1" selected="0">
            <x v="10"/>
          </reference>
          <reference field="20" count="1" selected="0">
            <x v="71"/>
          </reference>
        </references>
      </pivotArea>
    </format>
    <format dxfId="149">
      <pivotArea dataOnly="0" labelOnly="1" outline="0" fieldPosition="0">
        <references count="2">
          <reference field="1" count="1" selected="0">
            <x v="0"/>
          </reference>
          <reference field="18" count="1">
            <x v="10"/>
          </reference>
        </references>
      </pivotArea>
    </format>
    <format dxfId="148">
      <pivotArea outline="0" collapsedLevelsAreSubtotals="1" fieldPosition="0">
        <references count="4">
          <reference field="1" count="1" selected="0">
            <x v="0"/>
          </reference>
          <reference field="10" count="1" selected="0">
            <x v="0"/>
          </reference>
          <reference field="18" count="1" selected="0">
            <x v="2"/>
          </reference>
          <reference field="20" count="1" selected="0">
            <x v="25"/>
          </reference>
        </references>
      </pivotArea>
    </format>
    <format dxfId="147">
      <pivotArea dataOnly="0" labelOnly="1" outline="0" fieldPosition="0">
        <references count="3">
          <reference field="1" count="1" selected="0">
            <x v="0"/>
          </reference>
          <reference field="18" count="1" selected="0">
            <x v="2"/>
          </reference>
          <reference field="20" count="1">
            <x v="25"/>
          </reference>
        </references>
      </pivotArea>
    </format>
    <format dxfId="146">
      <pivotArea dataOnly="0" labelOnly="1" outline="0" fieldPosition="0">
        <references count="4">
          <reference field="1" count="1" selected="0">
            <x v="0"/>
          </reference>
          <reference field="10" count="1">
            <x v="0"/>
          </reference>
          <reference field="18" count="1" selected="0">
            <x v="2"/>
          </reference>
          <reference field="20" count="1" selected="0">
            <x v="25"/>
          </reference>
        </references>
      </pivotArea>
    </format>
    <format dxfId="145">
      <pivotArea outline="0" collapsedLevelsAreSubtotals="1" fieldPosition="0">
        <references count="4">
          <reference field="1" count="1" selected="0">
            <x v="0"/>
          </reference>
          <reference field="10" count="1" selected="0">
            <x v="0"/>
          </reference>
          <reference field="18" count="1" selected="0">
            <x v="11"/>
          </reference>
          <reference field="20" count="1" selected="0">
            <x v="22"/>
          </reference>
        </references>
      </pivotArea>
    </format>
    <format dxfId="144">
      <pivotArea dataOnly="0" labelOnly="1" outline="0" fieldPosition="0">
        <references count="3">
          <reference field="1" count="1" selected="0">
            <x v="0"/>
          </reference>
          <reference field="18" count="1" selected="0">
            <x v="11"/>
          </reference>
          <reference field="20" count="1">
            <x v="22"/>
          </reference>
        </references>
      </pivotArea>
    </format>
    <format dxfId="143">
      <pivotArea dataOnly="0" labelOnly="1" outline="0" fieldPosition="0">
        <references count="4">
          <reference field="1" count="1" selected="0">
            <x v="0"/>
          </reference>
          <reference field="10" count="1">
            <x v="0"/>
          </reference>
          <reference field="18" count="1" selected="0">
            <x v="11"/>
          </reference>
          <reference field="20" count="1" selected="0">
            <x v="22"/>
          </reference>
        </references>
      </pivotArea>
    </format>
    <format dxfId="142">
      <pivotArea outline="0" collapsedLevelsAreSubtotals="1" fieldPosition="0">
        <references count="4">
          <reference field="1" count="1" selected="0">
            <x v="0"/>
          </reference>
          <reference field="10" count="1" selected="0">
            <x v="0"/>
          </reference>
          <reference field="18" count="1" selected="0">
            <x v="11"/>
          </reference>
          <reference field="20" count="1" selected="0">
            <x v="22"/>
          </reference>
        </references>
      </pivotArea>
    </format>
    <format dxfId="141">
      <pivotArea dataOnly="0" labelOnly="1" outline="0" fieldPosition="0">
        <references count="3">
          <reference field="1" count="1" selected="0">
            <x v="0"/>
          </reference>
          <reference field="18" count="1" selected="0">
            <x v="11"/>
          </reference>
          <reference field="20" count="1">
            <x v="22"/>
          </reference>
        </references>
      </pivotArea>
    </format>
    <format dxfId="140">
      <pivotArea dataOnly="0" labelOnly="1" outline="0" fieldPosition="0">
        <references count="4">
          <reference field="1" count="1" selected="0">
            <x v="0"/>
          </reference>
          <reference field="10" count="1">
            <x v="0"/>
          </reference>
          <reference field="18" count="1" selected="0">
            <x v="11"/>
          </reference>
          <reference field="20" count="1" selected="0">
            <x v="22"/>
          </reference>
        </references>
      </pivotArea>
    </format>
    <format dxfId="139">
      <pivotArea outline="0" collapsedLevelsAreSubtotals="1" fieldPosition="0">
        <references count="4">
          <reference field="1" count="1" selected="0">
            <x v="0"/>
          </reference>
          <reference field="10" count="1" selected="0">
            <x v="0"/>
          </reference>
          <reference field="18" count="1" selected="0">
            <x v="2"/>
          </reference>
          <reference field="20" count="1" selected="0">
            <x v="25"/>
          </reference>
        </references>
      </pivotArea>
    </format>
    <format dxfId="138">
      <pivotArea dataOnly="0" labelOnly="1" outline="0" fieldPosition="0">
        <references count="3">
          <reference field="1" count="1" selected="0">
            <x v="0"/>
          </reference>
          <reference field="18" count="1" selected="0">
            <x v="2"/>
          </reference>
          <reference field="20" count="1">
            <x v="25"/>
          </reference>
        </references>
      </pivotArea>
    </format>
    <format dxfId="137">
      <pivotArea dataOnly="0" labelOnly="1" outline="0" fieldPosition="0">
        <references count="4">
          <reference field="1" count="1" selected="0">
            <x v="0"/>
          </reference>
          <reference field="10" count="1">
            <x v="0"/>
          </reference>
          <reference field="18" count="1" selected="0">
            <x v="2"/>
          </reference>
          <reference field="20" count="1" selected="0">
            <x v="25"/>
          </reference>
        </references>
      </pivotArea>
    </format>
    <format dxfId="136">
      <pivotArea outline="0" collapsedLevelsAreSubtotals="1" fieldPosition="0">
        <references count="4">
          <reference field="1" count="1" selected="0">
            <x v="4"/>
          </reference>
          <reference field="10" count="1" selected="0">
            <x v="0"/>
          </reference>
          <reference field="18" count="1" selected="0">
            <x v="10"/>
          </reference>
          <reference field="20" count="1" selected="0">
            <x v="71"/>
          </reference>
        </references>
      </pivotArea>
    </format>
    <format dxfId="135">
      <pivotArea dataOnly="0" labelOnly="1" outline="0" fieldPosition="0">
        <references count="3">
          <reference field="1" count="1" selected="0">
            <x v="4"/>
          </reference>
          <reference field="18" count="1" selected="0">
            <x v="10"/>
          </reference>
          <reference field="20" count="1">
            <x v="71"/>
          </reference>
        </references>
      </pivotArea>
    </format>
    <format dxfId="134">
      <pivotArea dataOnly="0" labelOnly="1" outline="0" fieldPosition="0">
        <references count="4">
          <reference field="1" count="1" selected="0">
            <x v="4"/>
          </reference>
          <reference field="10" count="1">
            <x v="0"/>
          </reference>
          <reference field="18" count="1" selected="0">
            <x v="10"/>
          </reference>
          <reference field="20" count="1" selected="0">
            <x v="71"/>
          </reference>
        </references>
      </pivotArea>
    </format>
    <format dxfId="133">
      <pivotArea outline="0" collapsedLevelsAreSubtotals="1" fieldPosition="0">
        <references count="2">
          <reference field="1" count="1" selected="0">
            <x v="4"/>
          </reference>
          <reference field="18" count="3" selected="0" defaultSubtotal="1">
            <x v="3"/>
            <x v="6"/>
            <x v="9"/>
          </reference>
        </references>
      </pivotArea>
    </format>
    <format dxfId="132">
      <pivotArea dataOnly="0" labelOnly="1" outline="0" fieldPosition="0">
        <references count="2">
          <reference field="1" count="1" selected="0">
            <x v="4"/>
          </reference>
          <reference field="18" count="3">
            <x v="3"/>
            <x v="6"/>
            <x v="9"/>
          </reference>
        </references>
      </pivotArea>
    </format>
    <format dxfId="131">
      <pivotArea dataOnly="0" labelOnly="1" outline="0" fieldPosition="0">
        <references count="2">
          <reference field="1" count="1" selected="0">
            <x v="4"/>
          </reference>
          <reference field="18" count="3" defaultSubtotal="1">
            <x v="3"/>
            <x v="6"/>
            <x v="9"/>
          </reference>
        </references>
      </pivotArea>
    </format>
    <format dxfId="130">
      <pivotArea dataOnly="0" labelOnly="1" outline="0" fieldPosition="0">
        <references count="3">
          <reference field="1" count="1" selected="0">
            <x v="4"/>
          </reference>
          <reference field="18" count="1" selected="0">
            <x v="3"/>
          </reference>
          <reference field="20" count="2">
            <x v="13"/>
            <x v="113"/>
          </reference>
        </references>
      </pivotArea>
    </format>
    <format dxfId="129">
      <pivotArea dataOnly="0" labelOnly="1" outline="0" fieldPosition="0">
        <references count="3">
          <reference field="1" count="1" selected="0">
            <x v="4"/>
          </reference>
          <reference field="18" count="1" selected="0">
            <x v="6"/>
          </reference>
          <reference field="20" count="3">
            <x v="5"/>
            <x v="7"/>
            <x v="99"/>
          </reference>
        </references>
      </pivotArea>
    </format>
    <format dxfId="128">
      <pivotArea dataOnly="0" labelOnly="1" outline="0" fieldPosition="0">
        <references count="3">
          <reference field="1" count="1" selected="0">
            <x v="4"/>
          </reference>
          <reference field="18" count="1" selected="0">
            <x v="9"/>
          </reference>
          <reference field="20" count="20">
            <x v="11"/>
            <x v="12"/>
            <x v="14"/>
            <x v="15"/>
            <x v="24"/>
            <x v="26"/>
            <x v="38"/>
            <x v="62"/>
            <x v="63"/>
            <x v="66"/>
            <x v="73"/>
            <x v="80"/>
            <x v="86"/>
            <x v="94"/>
            <x v="101"/>
            <x v="102"/>
            <x v="103"/>
            <x v="107"/>
            <x v="109"/>
            <x v="110"/>
          </reference>
        </references>
      </pivotArea>
    </format>
    <format dxfId="127">
      <pivotArea dataOnly="0" labelOnly="1" outline="0" fieldPosition="0">
        <references count="4">
          <reference field="1" count="1" selected="0">
            <x v="4"/>
          </reference>
          <reference field="10" count="1">
            <x v="0"/>
          </reference>
          <reference field="18" count="1" selected="0">
            <x v="3"/>
          </reference>
          <reference field="20" count="1" selected="0">
            <x v="13"/>
          </reference>
        </references>
      </pivotArea>
    </format>
    <format dxfId="126">
      <pivotArea dataOnly="0" labelOnly="1" outline="0" fieldPosition="0">
        <references count="4">
          <reference field="1" count="1" selected="0">
            <x v="4"/>
          </reference>
          <reference field="10" count="1">
            <x v="0"/>
          </reference>
          <reference field="18" count="1" selected="0">
            <x v="3"/>
          </reference>
          <reference field="20" count="1" selected="0">
            <x v="113"/>
          </reference>
        </references>
      </pivotArea>
    </format>
    <format dxfId="125">
      <pivotArea dataOnly="0" labelOnly="1" outline="0" fieldPosition="0">
        <references count="4">
          <reference field="1" count="1" selected="0">
            <x v="4"/>
          </reference>
          <reference field="10" count="1">
            <x v="0"/>
          </reference>
          <reference field="18" count="1" selected="0">
            <x v="6"/>
          </reference>
          <reference field="20" count="1" selected="0">
            <x v="5"/>
          </reference>
        </references>
      </pivotArea>
    </format>
    <format dxfId="124">
      <pivotArea dataOnly="0" labelOnly="1" outline="0" fieldPosition="0">
        <references count="4">
          <reference field="1" count="1" selected="0">
            <x v="4"/>
          </reference>
          <reference field="10" count="1">
            <x v="0"/>
          </reference>
          <reference field="18" count="1" selected="0">
            <x v="6"/>
          </reference>
          <reference field="20" count="1" selected="0">
            <x v="7"/>
          </reference>
        </references>
      </pivotArea>
    </format>
    <format dxfId="123">
      <pivotArea dataOnly="0" labelOnly="1" outline="0" fieldPosition="0">
        <references count="4">
          <reference field="1" count="1" selected="0">
            <x v="4"/>
          </reference>
          <reference field="10" count="1">
            <x v="0"/>
          </reference>
          <reference field="18" count="1" selected="0">
            <x v="6"/>
          </reference>
          <reference field="20" count="1" selected="0">
            <x v="99"/>
          </reference>
        </references>
      </pivotArea>
    </format>
    <format dxfId="122">
      <pivotArea dataOnly="0" labelOnly="1" outline="0" fieldPosition="0">
        <references count="4">
          <reference field="1" count="1" selected="0">
            <x v="4"/>
          </reference>
          <reference field="10" count="1">
            <x v="0"/>
          </reference>
          <reference field="18" count="1" selected="0">
            <x v="9"/>
          </reference>
          <reference field="20" count="1" selected="0">
            <x v="11"/>
          </reference>
        </references>
      </pivotArea>
    </format>
    <format dxfId="121">
      <pivotArea dataOnly="0" labelOnly="1" outline="0" fieldPosition="0">
        <references count="4">
          <reference field="1" count="1" selected="0">
            <x v="4"/>
          </reference>
          <reference field="10" count="2">
            <x v="0"/>
            <x v="1"/>
          </reference>
          <reference field="18" count="1" selected="0">
            <x v="9"/>
          </reference>
          <reference field="20" count="1" selected="0">
            <x v="12"/>
          </reference>
        </references>
      </pivotArea>
    </format>
    <format dxfId="120">
      <pivotArea dataOnly="0" labelOnly="1" outline="0" fieldPosition="0">
        <references count="4">
          <reference field="1" count="1" selected="0">
            <x v="4"/>
          </reference>
          <reference field="10" count="1">
            <x v="0"/>
          </reference>
          <reference field="18" count="1" selected="0">
            <x v="9"/>
          </reference>
          <reference field="20" count="1" selected="0">
            <x v="14"/>
          </reference>
        </references>
      </pivotArea>
    </format>
    <format dxfId="119">
      <pivotArea dataOnly="0" labelOnly="1" outline="0" fieldPosition="0">
        <references count="4">
          <reference field="1" count="1" selected="0">
            <x v="4"/>
          </reference>
          <reference field="10" count="1">
            <x v="0"/>
          </reference>
          <reference field="18" count="1" selected="0">
            <x v="9"/>
          </reference>
          <reference field="20" count="1" selected="0">
            <x v="15"/>
          </reference>
        </references>
      </pivotArea>
    </format>
    <format dxfId="118">
      <pivotArea dataOnly="0" labelOnly="1" outline="0" fieldPosition="0">
        <references count="4">
          <reference field="1" count="1" selected="0">
            <x v="4"/>
          </reference>
          <reference field="10" count="1">
            <x v="0"/>
          </reference>
          <reference field="18" count="1" selected="0">
            <x v="9"/>
          </reference>
          <reference field="20" count="1" selected="0">
            <x v="24"/>
          </reference>
        </references>
      </pivotArea>
    </format>
    <format dxfId="117">
      <pivotArea dataOnly="0" labelOnly="1" outline="0" fieldPosition="0">
        <references count="4">
          <reference field="1" count="1" selected="0">
            <x v="4"/>
          </reference>
          <reference field="10" count="1">
            <x v="0"/>
          </reference>
          <reference field="18" count="1" selected="0">
            <x v="9"/>
          </reference>
          <reference field="20" count="1" selected="0">
            <x v="26"/>
          </reference>
        </references>
      </pivotArea>
    </format>
    <format dxfId="116">
      <pivotArea dataOnly="0" labelOnly="1" outline="0" fieldPosition="0">
        <references count="4">
          <reference field="1" count="1" selected="0">
            <x v="4"/>
          </reference>
          <reference field="10" count="1">
            <x v="0"/>
          </reference>
          <reference field="18" count="1" selected="0">
            <x v="9"/>
          </reference>
          <reference field="20" count="1" selected="0">
            <x v="38"/>
          </reference>
        </references>
      </pivotArea>
    </format>
    <format dxfId="115">
      <pivotArea dataOnly="0" labelOnly="1" outline="0" fieldPosition="0">
        <references count="4">
          <reference field="1" count="1" selected="0">
            <x v="4"/>
          </reference>
          <reference field="10" count="1">
            <x v="0"/>
          </reference>
          <reference field="18" count="1" selected="0">
            <x v="9"/>
          </reference>
          <reference field="20" count="1" selected="0">
            <x v="62"/>
          </reference>
        </references>
      </pivotArea>
    </format>
    <format dxfId="114">
      <pivotArea dataOnly="0" labelOnly="1" outline="0" fieldPosition="0">
        <references count="4">
          <reference field="1" count="1" selected="0">
            <x v="4"/>
          </reference>
          <reference field="10" count="2">
            <x v="0"/>
            <x v="1"/>
          </reference>
          <reference field="18" count="1" selected="0">
            <x v="9"/>
          </reference>
          <reference field="20" count="1" selected="0">
            <x v="63"/>
          </reference>
        </references>
      </pivotArea>
    </format>
    <format dxfId="113">
      <pivotArea dataOnly="0" labelOnly="1" outline="0" fieldPosition="0">
        <references count="4">
          <reference field="1" count="1" selected="0">
            <x v="4"/>
          </reference>
          <reference field="10" count="1">
            <x v="0"/>
          </reference>
          <reference field="18" count="1" selected="0">
            <x v="9"/>
          </reference>
          <reference field="20" count="1" selected="0">
            <x v="66"/>
          </reference>
        </references>
      </pivotArea>
    </format>
    <format dxfId="112">
      <pivotArea dataOnly="0" labelOnly="1" outline="0" fieldPosition="0">
        <references count="4">
          <reference field="1" count="1" selected="0">
            <x v="4"/>
          </reference>
          <reference field="10" count="1">
            <x v="0"/>
          </reference>
          <reference field="18" count="1" selected="0">
            <x v="9"/>
          </reference>
          <reference field="20" count="1" selected="0">
            <x v="73"/>
          </reference>
        </references>
      </pivotArea>
    </format>
    <format dxfId="111">
      <pivotArea dataOnly="0" labelOnly="1" outline="0" fieldPosition="0">
        <references count="4">
          <reference field="1" count="1" selected="0">
            <x v="4"/>
          </reference>
          <reference field="10" count="2">
            <x v="0"/>
            <x v="1"/>
          </reference>
          <reference field="18" count="1" selected="0">
            <x v="9"/>
          </reference>
          <reference field="20" count="1" selected="0">
            <x v="80"/>
          </reference>
        </references>
      </pivotArea>
    </format>
    <format dxfId="110">
      <pivotArea dataOnly="0" labelOnly="1" outline="0" fieldPosition="0">
        <references count="4">
          <reference field="1" count="1" selected="0">
            <x v="4"/>
          </reference>
          <reference field="10" count="1">
            <x v="0"/>
          </reference>
          <reference field="18" count="1" selected="0">
            <x v="9"/>
          </reference>
          <reference field="20" count="1" selected="0">
            <x v="86"/>
          </reference>
        </references>
      </pivotArea>
    </format>
    <format dxfId="109">
      <pivotArea dataOnly="0" labelOnly="1" outline="0" fieldPosition="0">
        <references count="4">
          <reference field="1" count="1" selected="0">
            <x v="4"/>
          </reference>
          <reference field="10" count="1">
            <x v="0"/>
          </reference>
          <reference field="18" count="1" selected="0">
            <x v="9"/>
          </reference>
          <reference field="20" count="1" selected="0">
            <x v="94"/>
          </reference>
        </references>
      </pivotArea>
    </format>
    <format dxfId="108">
      <pivotArea dataOnly="0" labelOnly="1" outline="0" fieldPosition="0">
        <references count="4">
          <reference field="1" count="1" selected="0">
            <x v="4"/>
          </reference>
          <reference field="10" count="1">
            <x v="0"/>
          </reference>
          <reference field="18" count="1" selected="0">
            <x v="9"/>
          </reference>
          <reference field="20" count="1" selected="0">
            <x v="101"/>
          </reference>
        </references>
      </pivotArea>
    </format>
    <format dxfId="107">
      <pivotArea dataOnly="0" labelOnly="1" outline="0" fieldPosition="0">
        <references count="4">
          <reference field="1" count="1" selected="0">
            <x v="4"/>
          </reference>
          <reference field="10" count="1">
            <x v="0"/>
          </reference>
          <reference field="18" count="1" selected="0">
            <x v="9"/>
          </reference>
          <reference field="20" count="1" selected="0">
            <x v="102"/>
          </reference>
        </references>
      </pivotArea>
    </format>
    <format dxfId="106">
      <pivotArea dataOnly="0" labelOnly="1" outline="0" fieldPosition="0">
        <references count="4">
          <reference field="1" count="1" selected="0">
            <x v="4"/>
          </reference>
          <reference field="10" count="1">
            <x v="0"/>
          </reference>
          <reference field="18" count="1" selected="0">
            <x v="9"/>
          </reference>
          <reference field="20" count="1" selected="0">
            <x v="103"/>
          </reference>
        </references>
      </pivotArea>
    </format>
    <format dxfId="105">
      <pivotArea dataOnly="0" labelOnly="1" outline="0" fieldPosition="0">
        <references count="4">
          <reference field="1" count="1" selected="0">
            <x v="4"/>
          </reference>
          <reference field="10" count="1">
            <x v="0"/>
          </reference>
          <reference field="18" count="1" selected="0">
            <x v="9"/>
          </reference>
          <reference field="20" count="1" selected="0">
            <x v="107"/>
          </reference>
        </references>
      </pivotArea>
    </format>
    <format dxfId="104">
      <pivotArea dataOnly="0" labelOnly="1" outline="0" fieldPosition="0">
        <references count="4">
          <reference field="1" count="1" selected="0">
            <x v="4"/>
          </reference>
          <reference field="10" count="1">
            <x v="0"/>
          </reference>
          <reference field="18" count="1" selected="0">
            <x v="9"/>
          </reference>
          <reference field="20" count="1" selected="0">
            <x v="109"/>
          </reference>
        </references>
      </pivotArea>
    </format>
    <format dxfId="103">
      <pivotArea dataOnly="0" labelOnly="1" outline="0" fieldPosition="0">
        <references count="4">
          <reference field="1" count="1" selected="0">
            <x v="4"/>
          </reference>
          <reference field="10" count="1">
            <x v="0"/>
          </reference>
          <reference field="18" count="1" selected="0">
            <x v="9"/>
          </reference>
          <reference field="20" count="1" selected="0">
            <x v="110"/>
          </reference>
        </references>
      </pivotArea>
    </format>
    <format dxfId="102">
      <pivotArea outline="0" collapsedLevelsAreSubtotals="1" fieldPosition="0">
        <references count="2">
          <reference field="1" count="1" selected="0">
            <x v="4"/>
          </reference>
          <reference field="18" count="1" selected="0" defaultSubtotal="1">
            <x v="10"/>
          </reference>
        </references>
      </pivotArea>
    </format>
    <format dxfId="101">
      <pivotArea outline="0" collapsedLevelsAreSubtotals="1" fieldPosition="0">
        <references count="4">
          <reference field="1" count="1" selected="0">
            <x v="4"/>
          </reference>
          <reference field="10" count="2" selected="0">
            <x v="0"/>
            <x v="1"/>
          </reference>
          <reference field="18" count="1" selected="0">
            <x v="12"/>
          </reference>
          <reference field="20" count="4" selected="0">
            <x v="0"/>
            <x v="1"/>
            <x v="2"/>
            <x v="3"/>
          </reference>
        </references>
      </pivotArea>
    </format>
    <format dxfId="100">
      <pivotArea dataOnly="0" labelOnly="1" outline="0" fieldPosition="0">
        <references count="2">
          <reference field="1" count="1" selected="0">
            <x v="4"/>
          </reference>
          <reference field="18" count="1">
            <x v="12"/>
          </reference>
        </references>
      </pivotArea>
    </format>
    <format dxfId="99">
      <pivotArea dataOnly="0" labelOnly="1" outline="0" fieldPosition="0">
        <references count="2">
          <reference field="1" count="1" selected="0">
            <x v="4"/>
          </reference>
          <reference field="18" count="1" defaultSubtotal="1">
            <x v="10"/>
          </reference>
        </references>
      </pivotArea>
    </format>
    <format dxfId="98">
      <pivotArea dataOnly="0" labelOnly="1" outline="0" fieldPosition="0">
        <references count="3">
          <reference field="1" count="1" selected="0">
            <x v="4"/>
          </reference>
          <reference field="18" count="1" selected="0">
            <x v="12"/>
          </reference>
          <reference field="20" count="4">
            <x v="0"/>
            <x v="1"/>
            <x v="2"/>
            <x v="3"/>
          </reference>
        </references>
      </pivotArea>
    </format>
    <format dxfId="97">
      <pivotArea dataOnly="0" labelOnly="1" outline="0" fieldPosition="0">
        <references count="4">
          <reference field="1" count="1" selected="0">
            <x v="4"/>
          </reference>
          <reference field="10" count="1">
            <x v="0"/>
          </reference>
          <reference field="18" count="1" selected="0">
            <x v="12"/>
          </reference>
          <reference field="20" count="1" selected="0">
            <x v="0"/>
          </reference>
        </references>
      </pivotArea>
    </format>
    <format dxfId="96">
      <pivotArea dataOnly="0" labelOnly="1" outline="0" fieldPosition="0">
        <references count="4">
          <reference field="1" count="1" selected="0">
            <x v="4"/>
          </reference>
          <reference field="10" count="1">
            <x v="0"/>
          </reference>
          <reference field="18" count="1" selected="0">
            <x v="12"/>
          </reference>
          <reference field="20" count="1" selected="0">
            <x v="1"/>
          </reference>
        </references>
      </pivotArea>
    </format>
    <format dxfId="95">
      <pivotArea dataOnly="0" labelOnly="1" outline="0" fieldPosition="0">
        <references count="4">
          <reference field="1" count="1" selected="0">
            <x v="4"/>
          </reference>
          <reference field="10" count="2">
            <x v="0"/>
            <x v="1"/>
          </reference>
          <reference field="18" count="1" selected="0">
            <x v="12"/>
          </reference>
          <reference field="20" count="1" selected="0">
            <x v="2"/>
          </reference>
        </references>
      </pivotArea>
    </format>
    <format dxfId="94">
      <pivotArea dataOnly="0" labelOnly="1" outline="0" fieldPosition="0">
        <references count="4">
          <reference field="1" count="1" selected="0">
            <x v="4"/>
          </reference>
          <reference field="10" count="1">
            <x v="0"/>
          </reference>
          <reference field="18" count="1" selected="0">
            <x v="12"/>
          </reference>
          <reference field="20" count="1" selected="0">
            <x v="3"/>
          </reference>
        </references>
      </pivotArea>
    </format>
    <format dxfId="93">
      <pivotArea outline="0" collapsedLevelsAreSubtotals="1" fieldPosition="0">
        <references count="2">
          <reference field="1" count="1" selected="0">
            <x v="4"/>
          </reference>
          <reference field="18" count="1" selected="0" defaultSubtotal="1">
            <x v="14"/>
          </reference>
        </references>
      </pivotArea>
    </format>
    <format dxfId="92">
      <pivotArea outline="0" collapsedLevelsAreSubtotals="1" fieldPosition="0">
        <references count="4">
          <reference field="1" count="1" selected="0">
            <x v="4"/>
          </reference>
          <reference field="10" count="2" selected="0">
            <x v="0"/>
            <x v="1"/>
          </reference>
          <reference field="18" count="1" selected="0">
            <x v="15"/>
          </reference>
          <reference field="20" count="14" selected="0">
            <x v="20"/>
            <x v="21"/>
            <x v="55"/>
            <x v="64"/>
            <x v="69"/>
            <x v="70"/>
            <x v="78"/>
            <x v="82"/>
            <x v="91"/>
            <x v="92"/>
            <x v="96"/>
            <x v="97"/>
            <x v="104"/>
            <x v="114"/>
          </reference>
        </references>
      </pivotArea>
    </format>
    <format dxfId="91">
      <pivotArea dataOnly="0" labelOnly="1" outline="0" fieldPosition="0">
        <references count="2">
          <reference field="1" count="1" selected="0">
            <x v="4"/>
          </reference>
          <reference field="18" count="2">
            <x v="14"/>
            <x v="15"/>
          </reference>
        </references>
      </pivotArea>
    </format>
    <format dxfId="90">
      <pivotArea dataOnly="0" labelOnly="1" outline="0" fieldPosition="0">
        <references count="2">
          <reference field="1" count="1" selected="0">
            <x v="4"/>
          </reference>
          <reference field="18" count="1" defaultSubtotal="1">
            <x v="14"/>
          </reference>
        </references>
      </pivotArea>
    </format>
    <format dxfId="89">
      <pivotArea dataOnly="0" labelOnly="1" outline="0" fieldPosition="0">
        <references count="3">
          <reference field="1" count="1" selected="0">
            <x v="4"/>
          </reference>
          <reference field="18" count="1" selected="0">
            <x v="14"/>
          </reference>
          <reference field="20" count="2">
            <x v="81"/>
            <x v="116"/>
          </reference>
        </references>
      </pivotArea>
    </format>
    <format dxfId="88">
      <pivotArea dataOnly="0" labelOnly="1" outline="0" fieldPosition="0">
        <references count="3">
          <reference field="1" count="1" selected="0">
            <x v="4"/>
          </reference>
          <reference field="18" count="1" selected="0">
            <x v="15"/>
          </reference>
          <reference field="20" count="14">
            <x v="20"/>
            <x v="21"/>
            <x v="55"/>
            <x v="64"/>
            <x v="69"/>
            <x v="70"/>
            <x v="78"/>
            <x v="82"/>
            <x v="91"/>
            <x v="92"/>
            <x v="96"/>
            <x v="97"/>
            <x v="104"/>
            <x v="114"/>
          </reference>
        </references>
      </pivotArea>
    </format>
    <format dxfId="87">
      <pivotArea dataOnly="0" labelOnly="1" outline="0" fieldPosition="0">
        <references count="4">
          <reference field="1" count="1" selected="0">
            <x v="4"/>
          </reference>
          <reference field="10" count="1">
            <x v="0"/>
          </reference>
          <reference field="18" count="1" selected="0">
            <x v="14"/>
          </reference>
          <reference field="20" count="1" selected="0">
            <x v="81"/>
          </reference>
        </references>
      </pivotArea>
    </format>
    <format dxfId="86">
      <pivotArea dataOnly="0" labelOnly="1" outline="0" fieldPosition="0">
        <references count="4">
          <reference field="1" count="1" selected="0">
            <x v="4"/>
          </reference>
          <reference field="10" count="2">
            <x v="0"/>
            <x v="1"/>
          </reference>
          <reference field="18" count="1" selected="0">
            <x v="14"/>
          </reference>
          <reference field="20" count="1" selected="0">
            <x v="116"/>
          </reference>
        </references>
      </pivotArea>
    </format>
    <format dxfId="85">
      <pivotArea dataOnly="0" labelOnly="1" outline="0" fieldPosition="0">
        <references count="4">
          <reference field="1" count="1" selected="0">
            <x v="4"/>
          </reference>
          <reference field="10" count="1">
            <x v="0"/>
          </reference>
          <reference field="18" count="1" selected="0">
            <x v="15"/>
          </reference>
          <reference field="20" count="1" selected="0">
            <x v="20"/>
          </reference>
        </references>
      </pivotArea>
    </format>
    <format dxfId="84">
      <pivotArea dataOnly="0" labelOnly="1" outline="0" fieldPosition="0">
        <references count="4">
          <reference field="1" count="1" selected="0">
            <x v="4"/>
          </reference>
          <reference field="10" count="1">
            <x v="0"/>
          </reference>
          <reference field="18" count="1" selected="0">
            <x v="15"/>
          </reference>
          <reference field="20" count="1" selected="0">
            <x v="21"/>
          </reference>
        </references>
      </pivotArea>
    </format>
    <format dxfId="83">
      <pivotArea dataOnly="0" labelOnly="1" outline="0" fieldPosition="0">
        <references count="4">
          <reference field="1" count="1" selected="0">
            <x v="4"/>
          </reference>
          <reference field="10" count="1">
            <x v="0"/>
          </reference>
          <reference field="18" count="1" selected="0">
            <x v="15"/>
          </reference>
          <reference field="20" count="1" selected="0">
            <x v="55"/>
          </reference>
        </references>
      </pivotArea>
    </format>
    <format dxfId="82">
      <pivotArea dataOnly="0" labelOnly="1" outline="0" fieldPosition="0">
        <references count="4">
          <reference field="1" count="1" selected="0">
            <x v="4"/>
          </reference>
          <reference field="10" count="1">
            <x v="0"/>
          </reference>
          <reference field="18" count="1" selected="0">
            <x v="15"/>
          </reference>
          <reference field="20" count="1" selected="0">
            <x v="64"/>
          </reference>
        </references>
      </pivotArea>
    </format>
    <format dxfId="81">
      <pivotArea dataOnly="0" labelOnly="1" outline="0" fieldPosition="0">
        <references count="4">
          <reference field="1" count="1" selected="0">
            <x v="4"/>
          </reference>
          <reference field="10" count="2">
            <x v="0"/>
            <x v="1"/>
          </reference>
          <reference field="18" count="1" selected="0">
            <x v="15"/>
          </reference>
          <reference field="20" count="1" selected="0">
            <x v="69"/>
          </reference>
        </references>
      </pivotArea>
    </format>
    <format dxfId="80">
      <pivotArea dataOnly="0" labelOnly="1" outline="0" fieldPosition="0">
        <references count="4">
          <reference field="1" count="1" selected="0">
            <x v="4"/>
          </reference>
          <reference field="10" count="2">
            <x v="0"/>
            <x v="1"/>
          </reference>
          <reference field="18" count="1" selected="0">
            <x v="15"/>
          </reference>
          <reference field="20" count="1" selected="0">
            <x v="70"/>
          </reference>
        </references>
      </pivotArea>
    </format>
    <format dxfId="79">
      <pivotArea dataOnly="0" labelOnly="1" outline="0" fieldPosition="0">
        <references count="4">
          <reference field="1" count="1" selected="0">
            <x v="4"/>
          </reference>
          <reference field="10" count="1">
            <x v="0"/>
          </reference>
          <reference field="18" count="1" selected="0">
            <x v="15"/>
          </reference>
          <reference field="20" count="1" selected="0">
            <x v="78"/>
          </reference>
        </references>
      </pivotArea>
    </format>
    <format dxfId="78">
      <pivotArea dataOnly="0" labelOnly="1" outline="0" fieldPosition="0">
        <references count="4">
          <reference field="1" count="1" selected="0">
            <x v="4"/>
          </reference>
          <reference field="10" count="1">
            <x v="0"/>
          </reference>
          <reference field="18" count="1" selected="0">
            <x v="15"/>
          </reference>
          <reference field="20" count="1" selected="0">
            <x v="82"/>
          </reference>
        </references>
      </pivotArea>
    </format>
    <format dxfId="77">
      <pivotArea dataOnly="0" labelOnly="1" outline="0" fieldPosition="0">
        <references count="4">
          <reference field="1" count="1" selected="0">
            <x v="4"/>
          </reference>
          <reference field="10" count="1">
            <x v="0"/>
          </reference>
          <reference field="18" count="1" selected="0">
            <x v="15"/>
          </reference>
          <reference field="20" count="1" selected="0">
            <x v="91"/>
          </reference>
        </references>
      </pivotArea>
    </format>
    <format dxfId="76">
      <pivotArea dataOnly="0" labelOnly="1" outline="0" fieldPosition="0">
        <references count="4">
          <reference field="1" count="1" selected="0">
            <x v="4"/>
          </reference>
          <reference field="10" count="2">
            <x v="0"/>
            <x v="1"/>
          </reference>
          <reference field="18" count="1" selected="0">
            <x v="15"/>
          </reference>
          <reference field="20" count="1" selected="0">
            <x v="92"/>
          </reference>
        </references>
      </pivotArea>
    </format>
    <format dxfId="75">
      <pivotArea dataOnly="0" labelOnly="1" outline="0" fieldPosition="0">
        <references count="4">
          <reference field="1" count="1" selected="0">
            <x v="4"/>
          </reference>
          <reference field="10" count="2">
            <x v="0"/>
            <x v="1"/>
          </reference>
          <reference field="18" count="1" selected="0">
            <x v="15"/>
          </reference>
          <reference field="20" count="1" selected="0">
            <x v="96"/>
          </reference>
        </references>
      </pivotArea>
    </format>
    <format dxfId="74">
      <pivotArea dataOnly="0" labelOnly="1" outline="0" fieldPosition="0">
        <references count="4">
          <reference field="1" count="1" selected="0">
            <x v="4"/>
          </reference>
          <reference field="10" count="2">
            <x v="0"/>
            <x v="1"/>
          </reference>
          <reference field="18" count="1" selected="0">
            <x v="15"/>
          </reference>
          <reference field="20" count="1" selected="0">
            <x v="97"/>
          </reference>
        </references>
      </pivotArea>
    </format>
    <format dxfId="73">
      <pivotArea dataOnly="0" labelOnly="1" outline="0" fieldPosition="0">
        <references count="4">
          <reference field="1" count="1" selected="0">
            <x v="4"/>
          </reference>
          <reference field="10" count="1">
            <x v="0"/>
          </reference>
          <reference field="18" count="1" selected="0">
            <x v="15"/>
          </reference>
          <reference field="20" count="1" selected="0">
            <x v="104"/>
          </reference>
        </references>
      </pivotArea>
    </format>
    <format dxfId="72">
      <pivotArea dataOnly="0" labelOnly="1" outline="0" fieldPosition="0">
        <references count="4">
          <reference field="1" count="1" selected="0">
            <x v="4"/>
          </reference>
          <reference field="10" count="1">
            <x v="0"/>
          </reference>
          <reference field="18" count="1" selected="0">
            <x v="15"/>
          </reference>
          <reference field="20" count="1" selected="0">
            <x v="114"/>
          </reference>
        </references>
      </pivotArea>
    </format>
    <format dxfId="71">
      <pivotArea outline="0" collapsedLevelsAreSubtotals="1" fieldPosition="0">
        <references count="4">
          <reference field="1" count="1" selected="0">
            <x v="3"/>
          </reference>
          <reference field="10" count="1" selected="0">
            <x v="0"/>
          </reference>
          <reference field="18" count="1" selected="0">
            <x v="10"/>
          </reference>
          <reference field="20" count="1" selected="0">
            <x v="71"/>
          </reference>
        </references>
      </pivotArea>
    </format>
    <format dxfId="70">
      <pivotArea dataOnly="0" labelOnly="1" outline="0" fieldPosition="0">
        <references count="3">
          <reference field="1" count="1" selected="0">
            <x v="3"/>
          </reference>
          <reference field="18" count="1" selected="0">
            <x v="10"/>
          </reference>
          <reference field="20" count="1">
            <x v="71"/>
          </reference>
        </references>
      </pivotArea>
    </format>
    <format dxfId="69">
      <pivotArea dataOnly="0" labelOnly="1" outline="0" fieldPosition="0">
        <references count="4">
          <reference field="1" count="1" selected="0">
            <x v="3"/>
          </reference>
          <reference field="10" count="1">
            <x v="0"/>
          </reference>
          <reference field="18" count="1" selected="0">
            <x v="10"/>
          </reference>
          <reference field="20" count="1" selected="0">
            <x v="71"/>
          </reference>
        </references>
      </pivotArea>
    </format>
    <format dxfId="68">
      <pivotArea outline="0" collapsedLevelsAreSubtotals="1" fieldPosition="0">
        <references count="4">
          <reference field="1" count="1" selected="0">
            <x v="0"/>
          </reference>
          <reference field="10" count="1" selected="0">
            <x v="1"/>
          </reference>
          <reference field="18" count="1" selected="0">
            <x v="2"/>
          </reference>
          <reference field="20" count="1" selected="0">
            <x v="40"/>
          </reference>
        </references>
      </pivotArea>
    </format>
    <format dxfId="67">
      <pivotArea dataOnly="0" labelOnly="1" outline="0" fieldPosition="0">
        <references count="3">
          <reference field="1" count="1" selected="0">
            <x v="0"/>
          </reference>
          <reference field="18" count="1" selected="0">
            <x v="2"/>
          </reference>
          <reference field="20" count="1">
            <x v="40"/>
          </reference>
        </references>
      </pivotArea>
    </format>
    <format dxfId="66">
      <pivotArea dataOnly="0" labelOnly="1" outline="0" fieldPosition="0">
        <references count="4">
          <reference field="1" count="1" selected="0">
            <x v="0"/>
          </reference>
          <reference field="10" count="1">
            <x v="1"/>
          </reference>
          <reference field="18" count="1" selected="0">
            <x v="2"/>
          </reference>
          <reference field="20" count="1" selected="0">
            <x v="4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itemPrintTitles="1" createdVersion="4" indent="0" outline="1" outlineData="1" gridDropZones="1" multipleFieldFilters="0">
  <location ref="B8:I161" firstHeaderRow="1" firstDataRow="2" firstDataCol="1" rowPageCount="2" colPageCount="1"/>
  <pivotFields count="48">
    <pivotField axis="axisPage" subtotalTop="0" multipleItemSelectionAllowed="1" showAll="0">
      <items count="11">
        <item x="1"/>
        <item x="2"/>
        <item x="3"/>
        <item x="0"/>
        <item x="4"/>
        <item x="5"/>
        <item x="6"/>
        <item x="7"/>
        <item x="8"/>
        <item x="9"/>
        <item t="default"/>
      </items>
    </pivotField>
    <pivotField subtotalTop="0" showAll="0"/>
    <pivotField subtotalTop="0" showAll="0"/>
    <pivotField subtotalTop="0" showAll="0"/>
    <pivotField subtotalTop="0" showAll="0"/>
    <pivotField subtotalTop="0" showAll="0"/>
    <pivotField subtotalTop="0" showAll="0"/>
    <pivotField subtotalTop="0" showAll="0"/>
    <pivotField subtotalTop="0" multipleItemSelectionAllowed="1" showAll="0"/>
    <pivotField axis="axisRow" subtotalTop="0" showAll="0">
      <items count="1102">
        <item x="404"/>
        <item x="220"/>
        <item x="405"/>
        <item x="45"/>
        <item x="387"/>
        <item x="209"/>
        <item x="2"/>
        <item x="13"/>
        <item x="1"/>
        <item x="132"/>
        <item x="131"/>
        <item x="133"/>
        <item x="134"/>
        <item x="138"/>
        <item x="139"/>
        <item x="140"/>
        <item x="141"/>
        <item x="179"/>
        <item x="180"/>
        <item x="178"/>
        <item x="177"/>
        <item x="181"/>
        <item x="145"/>
        <item x="144"/>
        <item x="204"/>
        <item x="203"/>
        <item x="202"/>
        <item x="201"/>
        <item x="137"/>
        <item x="182"/>
        <item x="183"/>
        <item x="150"/>
        <item x="151"/>
        <item x="156"/>
        <item x="163"/>
        <item x="162"/>
        <item x="175"/>
        <item x="176"/>
        <item x="185"/>
        <item x="184"/>
        <item x="187"/>
        <item x="186"/>
        <item x="189"/>
        <item x="188"/>
        <item x="142"/>
        <item x="164"/>
        <item x="206"/>
        <item x="205"/>
        <item x="208"/>
        <item x="207"/>
        <item x="166"/>
        <item x="165"/>
        <item x="90"/>
        <item x="89"/>
        <item x="196"/>
        <item x="367"/>
        <item x="171"/>
        <item x="391"/>
        <item x="118"/>
        <item x="125"/>
        <item x="215"/>
        <item x="65"/>
        <item x="190"/>
        <item x="418"/>
        <item x="197"/>
        <item x="70"/>
        <item m="1" x="1099"/>
        <item x="420"/>
        <item x="277"/>
        <item x="266"/>
        <item x="317"/>
        <item x="267"/>
        <item x="268"/>
        <item x="318"/>
        <item x="319"/>
        <item x="269"/>
        <item x="270"/>
        <item x="320"/>
        <item x="321"/>
        <item x="271"/>
        <item x="272"/>
        <item x="273"/>
        <item x="322"/>
        <item x="274"/>
        <item x="323"/>
        <item x="275"/>
        <item x="324"/>
        <item x="276"/>
        <item x="325"/>
        <item x="280"/>
        <item x="326"/>
        <item x="278"/>
        <item x="327"/>
        <item x="328"/>
        <item x="279"/>
        <item x="119"/>
        <item x="1019"/>
        <item x="1020"/>
        <item x="1021"/>
        <item x="985"/>
        <item x="1017"/>
        <item x="1023"/>
        <item x="1018"/>
        <item x="392"/>
        <item x="259"/>
        <item x="1026"/>
        <item x="628"/>
        <item x="629"/>
        <item x="633"/>
        <item x="815"/>
        <item x="48"/>
        <item x="355"/>
        <item x="878"/>
        <item x="385"/>
        <item x="433"/>
        <item x="879"/>
        <item x="191"/>
        <item x="1042"/>
        <item x="293"/>
        <item x="289"/>
        <item x="329"/>
        <item x="330"/>
        <item x="294"/>
        <item x="282"/>
        <item x="284"/>
        <item x="331"/>
        <item x="283"/>
        <item x="286"/>
        <item x="332"/>
        <item x="287"/>
        <item x="333"/>
        <item x="288"/>
        <item x="334"/>
        <item x="335"/>
        <item x="290"/>
        <item x="336"/>
        <item x="285"/>
        <item x="192"/>
        <item x="291"/>
        <item x="337"/>
        <item x="292"/>
        <item x="338"/>
        <item x="174"/>
        <item x="406"/>
        <item x="226"/>
        <item x="824"/>
        <item x="1027"/>
        <item x="241"/>
        <item x="242"/>
        <item x="245"/>
        <item x="396"/>
        <item x="3"/>
        <item x="14"/>
        <item x="227"/>
        <item x="401"/>
        <item x="967"/>
        <item x="260"/>
        <item x="4"/>
        <item x="364"/>
        <item x="880"/>
        <item x="236"/>
        <item x="42"/>
        <item x="851"/>
        <item x="931"/>
        <item x="264"/>
        <item x="356"/>
        <item x="384"/>
        <item x="400"/>
        <item x="881"/>
        <item x="32"/>
        <item x="237"/>
        <item x="146"/>
        <item x="1044"/>
        <item x="304"/>
        <item x="345"/>
        <item x="212"/>
        <item x="339"/>
        <item x="296"/>
        <item x="297"/>
        <item x="340"/>
        <item x="298"/>
        <item x="341"/>
        <item x="299"/>
        <item x="342"/>
        <item x="301"/>
        <item x="300"/>
        <item x="343"/>
        <item x="302"/>
        <item x="344"/>
        <item x="87"/>
        <item x="88"/>
        <item x="382"/>
        <item x="5"/>
        <item x="368"/>
        <item x="40"/>
        <item x="231"/>
        <item x="64"/>
        <item x="147"/>
        <item h="1" x="1028"/>
        <item x="407"/>
        <item x="1029"/>
        <item x="172"/>
        <item x="135"/>
        <item x="39"/>
        <item x="446"/>
        <item x="463"/>
        <item x="553"/>
        <item x="374"/>
        <item x="375"/>
        <item x="376"/>
        <item x="876"/>
        <item x="631"/>
        <item x="630"/>
        <item x="818"/>
        <item x="452"/>
        <item x="800"/>
        <item x="801"/>
        <item x="908"/>
        <item x="955"/>
        <item x="559"/>
        <item x="453"/>
        <item x="454"/>
        <item x="456"/>
        <item x="458"/>
        <item x="459"/>
        <item x="936"/>
        <item x="937"/>
        <item x="938"/>
        <item x="461"/>
        <item x="484"/>
        <item x="517"/>
        <item x="462"/>
        <item x="952"/>
        <item x="953"/>
        <item x="893"/>
        <item x="894"/>
        <item x="940"/>
        <item x="941"/>
        <item x="518"/>
        <item x="519"/>
        <item x="520"/>
        <item x="669"/>
        <item x="670"/>
        <item x="892"/>
        <item x="523"/>
        <item x="472"/>
        <item x="635"/>
        <item x="487"/>
        <item x="492"/>
        <item x="91"/>
        <item x="464"/>
        <item x="524"/>
        <item x="653"/>
        <item x="637"/>
        <item x="638"/>
        <item x="639"/>
        <item x="560"/>
        <item x="791"/>
        <item x="434"/>
        <item x="435"/>
        <item x="445"/>
        <item x="436"/>
        <item x="437"/>
        <item x="438"/>
        <item x="439"/>
        <item x="895"/>
        <item x="1053"/>
        <item x="896"/>
        <item x="897"/>
        <item x="898"/>
        <item x="899"/>
        <item x="610"/>
        <item x="526"/>
        <item x="527"/>
        <item x="528"/>
        <item x="532"/>
        <item x="533"/>
        <item x="534"/>
        <item x="611"/>
        <item x="612"/>
        <item x="654"/>
        <item x="655"/>
        <item x="673"/>
        <item x="606"/>
        <item x="793"/>
        <item x="802"/>
        <item x="803"/>
        <item x="804"/>
        <item x="491"/>
        <item x="957"/>
        <item x="891"/>
        <item x="797"/>
        <item x="798"/>
        <item x="942"/>
        <item x="493"/>
        <item x="102"/>
        <item x="447"/>
        <item x="626"/>
        <item x="799"/>
        <item x="429"/>
        <item x="836"/>
        <item x="837"/>
        <item x="910"/>
        <item x="911"/>
        <item x="912"/>
        <item x="913"/>
        <item x="431"/>
        <item x="432"/>
        <item x="813"/>
        <item x="814"/>
        <item x="840"/>
        <item x="841"/>
        <item x="842"/>
        <item x="843"/>
        <item x="847"/>
        <item x="369"/>
        <item x="157"/>
        <item x="960"/>
        <item x="961"/>
        <item x="962"/>
        <item x="835"/>
        <item x="825"/>
        <item x="1030"/>
        <item x="92"/>
        <item x="93"/>
        <item x="823"/>
        <item x="821"/>
        <item x="474"/>
        <item x="640"/>
        <item x="154"/>
        <item x="152"/>
        <item x="943"/>
        <item x="831"/>
        <item x="561"/>
        <item x="211"/>
        <item x="210"/>
        <item x="53"/>
        <item x="46"/>
        <item x="562"/>
        <item x="563"/>
        <item x="564"/>
        <item x="565"/>
        <item x="566"/>
        <item x="567"/>
        <item x="568"/>
        <item x="569"/>
        <item x="570"/>
        <item x="571"/>
        <item x="572"/>
        <item x="573"/>
        <item x="574"/>
        <item x="544"/>
        <item x="545"/>
        <item x="575"/>
        <item x="576"/>
        <item x="577"/>
        <item x="578"/>
        <item x="466"/>
        <item x="488"/>
        <item x="494"/>
        <item x="495"/>
        <item x="468"/>
        <item x="550"/>
        <item x="551"/>
        <item x="579"/>
        <item x="580"/>
        <item x="609"/>
        <item x="608"/>
        <item x="496"/>
        <item x="873"/>
        <item x="869"/>
        <item x="870"/>
        <item x="871"/>
        <item x="476"/>
        <item x="477"/>
        <item x="478"/>
        <item x="613"/>
        <item x="614"/>
        <item x="615"/>
        <item x="616"/>
        <item x="617"/>
        <item x="671"/>
        <item x="54"/>
        <item x="581"/>
        <item x="792"/>
        <item x="882"/>
        <item x="883"/>
        <item x="807"/>
        <item x="627"/>
        <item x="884"/>
        <item x="885"/>
        <item x="849"/>
        <item x="448"/>
        <item x="449"/>
        <item x="886"/>
        <item x="890"/>
        <item x="889"/>
        <item x="904"/>
        <item x="582"/>
        <item x="906"/>
        <item x="916"/>
        <item x="917"/>
        <item x="918"/>
        <item x="919"/>
        <item x="907"/>
        <item x="482"/>
        <item x="909"/>
        <item x="863"/>
        <item x="864"/>
        <item x="852"/>
        <item x="853"/>
        <item x="867"/>
        <item x="854"/>
        <item x="855"/>
        <item x="856"/>
        <item x="427"/>
        <item x="503"/>
        <item x="794"/>
        <item x="795"/>
        <item x="796"/>
        <item x="428"/>
        <item x="504"/>
        <item x="505"/>
        <item x="506"/>
        <item x="920"/>
        <item x="921"/>
        <item x="922"/>
        <item x="923"/>
        <item x="944"/>
        <item x="945"/>
        <item x="946"/>
        <item x="947"/>
        <item x="948"/>
        <item x="509"/>
        <item x="510"/>
        <item x="933"/>
        <item x="832"/>
        <item x="542"/>
        <item x="543"/>
        <item x="645"/>
        <item x="656"/>
        <item x="657"/>
        <item x="658"/>
        <item x="659"/>
        <item x="648"/>
        <item x="651"/>
        <item x="661"/>
        <item x="666"/>
        <item x="662"/>
        <item x="660"/>
        <item x="650"/>
        <item x="668"/>
        <item x="646"/>
        <item x="647"/>
        <item x="652"/>
        <item x="549"/>
        <item x="440"/>
        <item x="441"/>
        <item x="914"/>
        <item x="808"/>
        <item x="809"/>
        <item x="950"/>
        <item x="951"/>
        <item x="643"/>
        <item x="554"/>
        <item x="555"/>
        <item x="469"/>
        <item x="583"/>
        <item x="584"/>
        <item x="585"/>
        <item x="546"/>
        <item x="586"/>
        <item x="535"/>
        <item x="536"/>
        <item x="827"/>
        <item x="828"/>
        <item x="829"/>
        <item x="625"/>
        <item x="972"/>
        <item x="954"/>
        <item x="964"/>
        <item x="672"/>
        <item x="902"/>
        <item x="903"/>
        <item x="966"/>
        <item x="811"/>
        <item x="874"/>
        <item x="513"/>
        <item x="514"/>
        <item x="167"/>
        <item x="252"/>
        <item x="194"/>
        <item x="357"/>
        <item x="31"/>
        <item x="370"/>
        <item x="371"/>
        <item x="1045"/>
        <item x="1049"/>
        <item x="1047"/>
        <item x="1048"/>
        <item x="408"/>
        <item x="235"/>
        <item x="68"/>
        <item x="66"/>
        <item x="69"/>
        <item x="67"/>
        <item x="23"/>
        <item x="689"/>
        <item x="239"/>
        <item x="684"/>
        <item x="685"/>
        <item x="686"/>
        <item x="687"/>
        <item x="632"/>
        <item x="816"/>
        <item x="817"/>
        <item x="195"/>
        <item x="94"/>
        <item x="262"/>
        <item x="153"/>
        <item x="402"/>
        <item x="265"/>
        <item x="430"/>
        <item x="781"/>
        <item x="690"/>
        <item x="694"/>
        <item x="726"/>
        <item x="727"/>
        <item x="728"/>
        <item x="729"/>
        <item x="704"/>
        <item x="732"/>
        <item x="734"/>
        <item x="754"/>
        <item x="749"/>
        <item x="738"/>
        <item x="765"/>
        <item x="747"/>
        <item x="748"/>
        <item x="735"/>
        <item x="739"/>
        <item x="740"/>
        <item x="755"/>
        <item x="756"/>
        <item x="757"/>
        <item x="758"/>
        <item x="759"/>
        <item x="760"/>
        <item x="761"/>
        <item x="762"/>
        <item x="743"/>
        <item x="744"/>
        <item x="745"/>
        <item x="746"/>
        <item x="750"/>
        <item x="751"/>
        <item x="764"/>
        <item x="383"/>
        <item x="674"/>
        <item x="766"/>
        <item x="730"/>
        <item x="675"/>
        <item x="705"/>
        <item x="915"/>
        <item x="703"/>
        <item x="676"/>
        <item x="773"/>
        <item x="774"/>
        <item x="677"/>
        <item x="737"/>
        <item x="706"/>
        <item x="707"/>
        <item x="678"/>
        <item x="55"/>
        <item x="767"/>
        <item x="768"/>
        <item x="736"/>
        <item x="691"/>
        <item x="695"/>
        <item x="812"/>
        <item x="819"/>
        <item x="850"/>
        <item x="782"/>
        <item x="783"/>
        <item x="409"/>
        <item x="200"/>
        <item x="820"/>
        <item x="710"/>
        <item x="711"/>
        <item x="692"/>
        <item x="1031"/>
        <item x="1032"/>
        <item x="976"/>
        <item x="722"/>
        <item x="679"/>
        <item x="887"/>
        <item x="693"/>
        <item x="696"/>
        <item x="697"/>
        <item x="698"/>
        <item x="769"/>
        <item x="888"/>
        <item x="713"/>
        <item x="714"/>
        <item x="715"/>
        <item x="716"/>
        <item x="717"/>
        <item x="924"/>
        <item x="925"/>
        <item x="926"/>
        <item x="927"/>
        <item x="770"/>
        <item x="683"/>
        <item x="771"/>
        <item x="772"/>
        <item x="857"/>
        <item x="868"/>
        <item x="858"/>
        <item x="859"/>
        <item x="860"/>
        <item x="861"/>
        <item x="862"/>
        <item x="865"/>
        <item x="866"/>
        <item x="721"/>
        <item x="934"/>
        <item x="928"/>
        <item x="929"/>
        <item x="930"/>
        <item x="932"/>
        <item x="708"/>
        <item x="725"/>
        <item x="777"/>
        <item x="784"/>
        <item x="785"/>
        <item x="786"/>
        <item x="787"/>
        <item x="788"/>
        <item x="778"/>
        <item x="723"/>
        <item x="780"/>
        <item x="834"/>
        <item x="281"/>
        <item x="295"/>
        <item x="305"/>
        <item x="303"/>
        <item x="313"/>
        <item x="315"/>
        <item x="316"/>
        <item x="352"/>
        <item x="680"/>
        <item x="116"/>
        <item x="105"/>
        <item x="106"/>
        <item x="238"/>
        <item x="56"/>
        <item x="421"/>
        <item x="222"/>
        <item x="388"/>
        <item x="224"/>
        <item x="121"/>
        <item x="120"/>
        <item x="6"/>
        <item x="41"/>
        <item x="1024"/>
        <item x="970"/>
        <item x="971"/>
        <item x="57"/>
        <item x="72"/>
        <item x="73"/>
        <item x="75"/>
        <item x="74"/>
        <item x="77"/>
        <item x="76"/>
        <item x="79"/>
        <item x="78"/>
        <item x="81"/>
        <item x="80"/>
        <item x="83"/>
        <item x="82"/>
        <item x="85"/>
        <item x="84"/>
        <item x="71"/>
        <item x="306"/>
        <item x="346"/>
        <item x="311"/>
        <item x="312"/>
        <item x="307"/>
        <item x="347"/>
        <item x="308"/>
        <item x="309"/>
        <item x="348"/>
        <item x="310"/>
        <item x="349"/>
        <item x="350"/>
        <item x="148"/>
        <item x="426"/>
        <item x="218"/>
        <item x="244"/>
        <item x="246"/>
        <item x="228"/>
        <item x="1034"/>
        <item x="425"/>
        <item x="423"/>
        <item x="403"/>
        <item x="424"/>
        <item x="959"/>
        <item x="63"/>
        <item x="104"/>
        <item x="103"/>
        <item x="26"/>
        <item x="168"/>
        <item x="122"/>
        <item x="123"/>
        <item x="158"/>
        <item x="253"/>
        <item x="44"/>
        <item x="95"/>
        <item x="47"/>
        <item x="556"/>
        <item x="877"/>
        <item x="634"/>
        <item x="485"/>
        <item x="455"/>
        <item x="457"/>
        <item x="956"/>
        <item x="939"/>
        <item x="460"/>
        <item x="521"/>
        <item x="522"/>
        <item x="473"/>
        <item x="636"/>
        <item x="489"/>
        <item x="497"/>
        <item x="465"/>
        <item x="641"/>
        <item x="587"/>
        <item x="442"/>
        <item x="443"/>
        <item x="901"/>
        <item x="900"/>
        <item x="618"/>
        <item x="529"/>
        <item x="530"/>
        <item x="531"/>
        <item x="537"/>
        <item x="538"/>
        <item x="539"/>
        <item x="663"/>
        <item x="665"/>
        <item x="607"/>
        <item x="805"/>
        <item x="806"/>
        <item x="958"/>
        <item x="498"/>
        <item x="838"/>
        <item x="839"/>
        <item x="844"/>
        <item x="845"/>
        <item x="846"/>
        <item x="848"/>
        <item x="486"/>
        <item x="963"/>
        <item x="826"/>
        <item x="822"/>
        <item x="475"/>
        <item x="642"/>
        <item x="588"/>
        <item x="589"/>
        <item x="590"/>
        <item x="591"/>
        <item x="592"/>
        <item x="593"/>
        <item x="594"/>
        <item x="595"/>
        <item x="596"/>
        <item x="597"/>
        <item x="547"/>
        <item x="598"/>
        <item x="599"/>
        <item x="467"/>
        <item x="490"/>
        <item x="499"/>
        <item x="500"/>
        <item x="470"/>
        <item x="552"/>
        <item x="605"/>
        <item x="600"/>
        <item x="501"/>
        <item x="872"/>
        <item x="479"/>
        <item x="480"/>
        <item x="481"/>
        <item x="619"/>
        <item x="620"/>
        <item x="621"/>
        <item x="622"/>
        <item x="623"/>
        <item x="624"/>
        <item x="502"/>
        <item x="451"/>
        <item x="450"/>
        <item x="905"/>
        <item x="483"/>
        <item x="507"/>
        <item x="508"/>
        <item x="949"/>
        <item x="511"/>
        <item x="512"/>
        <item x="833"/>
        <item x="664"/>
        <item x="667"/>
        <item x="649"/>
        <item x="444"/>
        <item x="810"/>
        <item x="644"/>
        <item x="557"/>
        <item x="558"/>
        <item x="471"/>
        <item x="601"/>
        <item x="602"/>
        <item x="548"/>
        <item x="603"/>
        <item x="540"/>
        <item x="541"/>
        <item x="604"/>
        <item x="830"/>
        <item x="965"/>
        <item x="875"/>
        <item x="515"/>
        <item x="516"/>
        <item x="688"/>
        <item x="701"/>
        <item x="731"/>
        <item x="741"/>
        <item x="742"/>
        <item x="763"/>
        <item x="753"/>
        <item x="752"/>
        <item x="681"/>
        <item x="682"/>
        <item x="702"/>
        <item x="712"/>
        <item x="709"/>
        <item x="700"/>
        <item x="699"/>
        <item x="935"/>
        <item x="775"/>
        <item x="720"/>
        <item x="718"/>
        <item x="719"/>
        <item x="776"/>
        <item x="789"/>
        <item x="779"/>
        <item x="724"/>
        <item x="790"/>
        <item x="27"/>
        <item x="96"/>
        <item x="97"/>
        <item x="98"/>
        <item x="213"/>
        <item x="360"/>
        <item x="377"/>
        <item x="416"/>
        <item x="52"/>
        <item x="363"/>
        <item x="159"/>
        <item x="1035"/>
        <item x="1025"/>
        <item x="51"/>
        <item x="397"/>
        <item x="136"/>
        <item x="58"/>
        <item x="219"/>
        <item x="398"/>
        <item x="49"/>
        <item x="50"/>
        <item x="994"/>
        <item x="997"/>
        <item x="993"/>
        <item x="989"/>
        <item x="1004"/>
        <item x="1008"/>
        <item x="1009"/>
        <item x="996"/>
        <item x="1001"/>
        <item x="983"/>
        <item x="982"/>
        <item x="974"/>
        <item x="986"/>
        <item x="1013"/>
        <item x="1002"/>
        <item x="975"/>
        <item x="992"/>
        <item x="1005"/>
        <item x="1011"/>
        <item x="1007"/>
        <item x="977"/>
        <item x="978"/>
        <item x="979"/>
        <item x="1015"/>
        <item x="980"/>
        <item x="1014"/>
        <item x="1003"/>
        <item x="999"/>
        <item x="1016"/>
        <item x="973"/>
        <item x="1012"/>
        <item x="1006"/>
        <item x="1000"/>
        <item x="998"/>
        <item x="991"/>
        <item x="990"/>
        <item x="987"/>
        <item x="1010"/>
        <item x="988"/>
        <item x="981"/>
        <item x="995"/>
        <item x="984"/>
        <item x="314"/>
        <item x="351"/>
        <item x="59"/>
        <item x="1036"/>
        <item x="101"/>
        <item x="1037"/>
        <item x="99"/>
        <item x="0"/>
        <item x="43"/>
        <item x="214"/>
        <item x="124"/>
        <item x="1038"/>
        <item x="1039"/>
        <item x="17"/>
        <item x="126"/>
        <item x="173"/>
        <item x="127"/>
        <item x="22"/>
        <item x="143"/>
        <item x="198"/>
        <item x="169"/>
        <item m="1" x="1100"/>
        <item x="232"/>
        <item x="7"/>
        <item x="15"/>
        <item x="358"/>
        <item x="412"/>
        <item x="386"/>
        <item x="199"/>
        <item x="229"/>
        <item x="117"/>
        <item x="107"/>
        <item x="108"/>
        <item x="112"/>
        <item x="109"/>
        <item x="110"/>
        <item x="111"/>
        <item x="155"/>
        <item x="170"/>
        <item x="149"/>
        <item x="34"/>
        <item x="216"/>
        <item x="29"/>
        <item x="30"/>
        <item x="160"/>
        <item x="233"/>
        <item x="129"/>
        <item x="128"/>
        <item x="399"/>
        <item x="8"/>
        <item x="217"/>
        <item x="243"/>
        <item x="247"/>
        <item x="248"/>
        <item x="250"/>
        <item x="255"/>
        <item x="257"/>
        <item x="353"/>
        <item x="361"/>
        <item x="365"/>
        <item x="223"/>
        <item x="378"/>
        <item x="380"/>
        <item x="394"/>
        <item x="389"/>
        <item x="225"/>
        <item x="410"/>
        <item x="413"/>
        <item x="390"/>
        <item x="21"/>
        <item x="100"/>
        <item x="113"/>
        <item x="60"/>
        <item x="230"/>
        <item x="35"/>
        <item x="36"/>
        <item x="61"/>
        <item x="249"/>
        <item x="254"/>
        <item x="251"/>
        <item x="256"/>
        <item x="258"/>
        <item x="354"/>
        <item x="381"/>
        <item x="395"/>
        <item x="411"/>
        <item x="37"/>
        <item x="62"/>
        <item x="38"/>
        <item x="24"/>
        <item x="393"/>
        <item x="1040"/>
        <item x="25"/>
        <item x="114"/>
        <item x="115"/>
        <item x="417"/>
        <item x="33"/>
        <item x="359"/>
        <item x="1043"/>
        <item x="240"/>
        <item x="968"/>
        <item x="969"/>
        <item x="372"/>
        <item x="419"/>
        <item x="261"/>
        <item x="221"/>
        <item x="373"/>
        <item x="1051"/>
        <item x="20"/>
        <item x="414"/>
        <item x="263"/>
        <item x="362"/>
        <item x="379"/>
        <item x="415"/>
        <item x="130"/>
        <item x="28"/>
        <item x="422"/>
        <item x="234"/>
        <item x="18"/>
        <item x="193"/>
        <item x="161"/>
        <item x="1093"/>
        <item x="1054"/>
        <item h="1" x="86"/>
        <item x="1055"/>
        <item x="1094"/>
        <item x="1095"/>
        <item x="1096"/>
        <item x="1097"/>
        <item x="1098"/>
        <item x="1041"/>
        <item x="1033"/>
        <item x="1022"/>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6"/>
        <item x="19"/>
        <item x="525"/>
        <item x="733"/>
        <item x="1046"/>
        <item x="1050"/>
        <item x="1052"/>
        <item x="9"/>
        <item x="10"/>
        <item x="11"/>
        <item x="12"/>
        <item x="366"/>
        <item x="1091"/>
        <item x="1092"/>
        <item t="default"/>
      </items>
    </pivotField>
    <pivotField subtotalTop="0" showAll="0"/>
    <pivotField subtotalTop="0" showAll="0"/>
    <pivotField subtotalTop="0" showAll="0"/>
    <pivotField axis="axisPage" subtotalTop="0" multipleItemSelectionAllowed="1" showAll="0">
      <items count="6">
        <item x="0"/>
        <item x="2"/>
        <item h="1" x="3"/>
        <item h="1" x="1"/>
        <item x="4"/>
        <item t="default"/>
      </items>
    </pivotField>
    <pivotField subtotalTop="0" showAll="0"/>
    <pivotField subtotalTop="0" showAll="0"/>
    <pivotField axis="axisRow" subtotalTop="0" showAll="0" sortType="descending">
      <items count="4">
        <item h="1" x="2"/>
        <item x="1"/>
        <item x="0"/>
        <item t="default"/>
      </items>
    </pivotField>
    <pivotField subtotalTop="0" showAll="0"/>
    <pivotField axis="axisRow" subtotalTop="0" showAll="0">
      <items count="18">
        <item h="1" x="7"/>
        <item x="4"/>
        <item sd="0" x="9"/>
        <item x="6"/>
        <item x="10"/>
        <item x="8"/>
        <item x="2"/>
        <item x="3"/>
        <item x="1"/>
        <item sd="0" x="13"/>
        <item sd="0" x="14"/>
        <item x="12"/>
        <item x="11"/>
        <item x="5"/>
        <item x="0"/>
        <item x="15"/>
        <item sd="0" x="16"/>
        <item t="default"/>
      </items>
    </pivotField>
    <pivotField subtotalTop="0" showAll="0"/>
    <pivotField axis="axisRow" subtotalTop="0" showAll="0">
      <items count="119">
        <item sd="0" x="83"/>
        <item sd="0" x="84"/>
        <item sd="0" x="82"/>
        <item sd="0" x="95"/>
        <item sd="0" x="59"/>
        <item sd="0" x="42"/>
        <item sd="0" x="44"/>
        <item sd="0" x="45"/>
        <item sd="0" x="46"/>
        <item sd="0" x="43"/>
        <item sd="0" x="2"/>
        <item sd="0" x="73"/>
        <item sd="0" x="68"/>
        <item sd="0" x="80"/>
        <item sd="0" x="77"/>
        <item sd="0" x="101"/>
        <item sd="0" x="109"/>
        <item sd="0" x="47"/>
        <item sd="0" x="48"/>
        <item sd="0" x="66"/>
        <item sd="0" x="75"/>
        <item sd="0" x="12"/>
        <item sd="0" x="71"/>
        <item sd="0" x="13"/>
        <item sd="0" x="103"/>
        <item sd="0" x="49"/>
        <item sd="0" x="24"/>
        <item sd="0" x="15"/>
        <item sd="0" x="25"/>
        <item h="1" sd="0" x="86"/>
        <item sd="0" x="50"/>
        <item sd="0" x="1"/>
        <item sd="0" x="51"/>
        <item sd="0" x="17"/>
        <item sd="0" x="52"/>
        <item sd="0" x="37"/>
        <item sd="0" x="88"/>
        <item sd="0" x="57"/>
        <item sd="0" x="58"/>
        <item sd="0" x="27"/>
        <item sd="0" x="87"/>
        <item sd="0" x="111"/>
        <item sd="0" x="28"/>
        <item sd="0" x="35"/>
        <item sd="0" x="40"/>
        <item sd="0" x="39"/>
        <item sd="0" x="19"/>
        <item sd="0" x="104"/>
        <item sd="0" x="99"/>
        <item sd="0" x="93"/>
        <item sd="0" x="110"/>
        <item sd="0" x="98"/>
        <item sd="0" x="64"/>
        <item sd="0" x="60"/>
        <item sd="0" x="0"/>
        <item sd="0" x="89"/>
        <item sd="0" x="108"/>
        <item sd="0" x="61"/>
        <item sd="0" x="10"/>
        <item sd="0" x="36"/>
        <item h="1" sd="0" x="112"/>
        <item sd="0" x="79"/>
        <item sd="0" x="69"/>
        <item sd="0" x="74"/>
        <item sd="0" x="29"/>
        <item sd="0" x="41"/>
        <item sd="0" x="102"/>
        <item x="21"/>
        <item sd="0" x="92"/>
        <item sd="0" x="70"/>
        <item sd="0" x="90"/>
        <item sd="0" x="20"/>
        <item sd="0" x="100"/>
        <item sd="0" x="11"/>
        <item sd="0" x="67"/>
        <item sd="0" x="91"/>
        <item sd="0" x="72"/>
        <item sd="0" x="62"/>
        <item h="1" sd="0" x="94"/>
        <item sd="0" x="106"/>
        <item sd="0" x="105"/>
        <item sd="0" x="96"/>
        <item sd="0" x="14"/>
        <item sd="0" x="63"/>
        <item sd="0" x="32"/>
        <item sd="0" x="97"/>
        <item sd="0" x="33"/>
        <item h="1" sd="0" x="85"/>
        <item sd="0" x="107"/>
        <item sd="0" x="65"/>
        <item sd="0" x="18"/>
        <item sd="0" x="81"/>
        <item sd="0" x="76"/>
        <item sd="0" x="115"/>
        <item sd="0" x="7"/>
        <item sd="0" x="78"/>
        <item h="1" sd="0" x="16"/>
        <item sd="0" m="1" x="117"/>
        <item sd="0" x="4"/>
        <item sd="0" x="5"/>
        <item sd="0" x="6"/>
        <item sd="0" x="8"/>
        <item sd="0" x="9"/>
        <item sd="0" x="53"/>
        <item sd="0" x="54"/>
        <item sd="0" x="55"/>
        <item sd="0" x="56"/>
        <item x="116"/>
        <item sd="0" x="26"/>
        <item sd="0" x="30"/>
        <item sd="0" x="31"/>
        <item sd="0" x="34"/>
        <item h="1" sd="0" x="22"/>
        <item h="1" sd="0" x="23"/>
        <item x="38"/>
        <item sd="0" x="3"/>
        <item sd="0" x="113"/>
        <item sd="0" x="114"/>
        <item t="default"/>
      </items>
    </pivotField>
    <pivotField subtotalTop="0" showAll="0"/>
    <pivotField subtotalTop="0" showAll="0"/>
    <pivotField subtotalTop="0" showAll="0"/>
    <pivotField subtotalTop="0" showAll="0"/>
    <pivotField subtotalTop="0" showAll="0"/>
    <pivotField dataField="1" subtotalTop="0" showAll="0"/>
    <pivotField subtotalTop="0" showAll="0"/>
    <pivotField dataField="1" subtotalTop="0" showAll="0"/>
    <pivotField subtotalTop="0" showAll="0"/>
    <pivotField subtotalTop="0" showAll="0"/>
    <pivotField dataField="1" subtotalTop="0" showAll="0"/>
    <pivotField subtotalTop="0" showAll="0"/>
    <pivotField subtotalTop="0" showAll="0"/>
    <pivotField dataField="1" subtotalTop="0" showAll="0"/>
    <pivotField subtotalTop="0" showAll="0"/>
    <pivotField subtotalTop="0" showAll="0"/>
    <pivotField dataField="1" subtotalTop="0" showAll="0"/>
    <pivotField subtotalTop="0" showAll="0"/>
    <pivotField subtotalTop="0" showAll="0"/>
    <pivotField dataField="1" subtotalTop="0" showAll="0"/>
    <pivotField subtotalTop="0" showAll="0"/>
    <pivotField dataField="1" subtotalTop="0" showAll="0"/>
    <pivotField subtotalTop="0" showAll="0"/>
    <pivotField subtotalTop="0" showAll="0"/>
    <pivotField subtotalTop="0" showAll="0"/>
    <pivotField subtotalTop="0" showAll="0"/>
    <pivotField subtotalTop="0" showAll="0"/>
  </pivotFields>
  <rowFields count="4">
    <field x="16"/>
    <field x="18"/>
    <field x="20"/>
    <field x="9"/>
  </rowFields>
  <rowItems count="152">
    <i>
      <x v="1"/>
    </i>
    <i r="1">
      <x v="2"/>
    </i>
    <i r="1">
      <x v="4"/>
    </i>
    <i r="2">
      <x v="103"/>
    </i>
    <i r="2">
      <x v="104"/>
    </i>
    <i r="2">
      <x v="105"/>
    </i>
    <i r="2">
      <x v="106"/>
    </i>
    <i t="default" r="1">
      <x v="4"/>
    </i>
    <i r="1">
      <x v="6"/>
    </i>
    <i r="2">
      <x v="16"/>
    </i>
    <i r="2">
      <x v="21"/>
    </i>
    <i r="2">
      <x v="41"/>
    </i>
    <i r="2">
      <x v="50"/>
    </i>
    <i t="default" r="1">
      <x v="6"/>
    </i>
    <i r="1">
      <x v="7"/>
    </i>
    <i r="2">
      <x v="23"/>
    </i>
    <i r="2">
      <x v="116"/>
    </i>
    <i r="2">
      <x v="117"/>
    </i>
    <i t="default" r="1">
      <x v="7"/>
    </i>
    <i r="1">
      <x v="8"/>
    </i>
    <i r="2">
      <x v="10"/>
    </i>
    <i r="2">
      <x v="98"/>
    </i>
    <i r="2">
      <x v="99"/>
    </i>
    <i r="2">
      <x v="100"/>
    </i>
    <i r="2">
      <x v="101"/>
    </i>
    <i r="2">
      <x v="102"/>
    </i>
    <i r="2">
      <x v="115"/>
    </i>
    <i t="default" r="1">
      <x v="8"/>
    </i>
    <i r="1">
      <x v="9"/>
    </i>
    <i r="1">
      <x v="10"/>
    </i>
    <i r="1">
      <x v="11"/>
    </i>
    <i r="2">
      <x v="62"/>
    </i>
    <i r="2">
      <x v="76"/>
    </i>
    <i t="default" r="1">
      <x v="11"/>
    </i>
    <i r="1">
      <x v="12"/>
    </i>
    <i r="2">
      <x v="11"/>
    </i>
    <i r="2">
      <x v="12"/>
    </i>
    <i r="2">
      <x v="14"/>
    </i>
    <i r="2">
      <x v="15"/>
    </i>
    <i r="2">
      <x v="22"/>
    </i>
    <i r="2">
      <x v="24"/>
    </i>
    <i r="2">
      <x v="47"/>
    </i>
    <i r="2">
      <x v="48"/>
    </i>
    <i r="2">
      <x v="51"/>
    </i>
    <i r="2">
      <x v="56"/>
    </i>
    <i r="2">
      <x v="66"/>
    </i>
    <i r="2">
      <x v="72"/>
    </i>
    <i r="2">
      <x v="79"/>
    </i>
    <i r="2">
      <x v="80"/>
    </i>
    <i r="2">
      <x v="81"/>
    </i>
    <i r="2">
      <x v="85"/>
    </i>
    <i r="2">
      <x v="88"/>
    </i>
    <i r="2">
      <x v="95"/>
    </i>
    <i t="default" r="1">
      <x v="12"/>
    </i>
    <i r="1">
      <x v="13"/>
    </i>
    <i r="2">
      <x/>
    </i>
    <i r="2">
      <x v="1"/>
    </i>
    <i r="2">
      <x v="2"/>
    </i>
    <i r="2">
      <x v="3"/>
    </i>
    <i r="2">
      <x v="6"/>
    </i>
    <i r="2">
      <x v="8"/>
    </i>
    <i r="2">
      <x v="28"/>
    </i>
    <i r="2">
      <x v="42"/>
    </i>
    <i r="2">
      <x v="52"/>
    </i>
    <i r="2">
      <x v="59"/>
    </i>
    <i t="default" r="1">
      <x v="13"/>
    </i>
    <i r="1">
      <x v="16"/>
    </i>
    <i t="default">
      <x v="1"/>
    </i>
    <i>
      <x v="2"/>
    </i>
    <i r="1">
      <x v="1"/>
    </i>
    <i r="2">
      <x v="27"/>
    </i>
    <i r="2">
      <x v="71"/>
    </i>
    <i t="default" r="1">
      <x v="1"/>
    </i>
    <i r="1">
      <x v="3"/>
    </i>
    <i r="2">
      <x v="4"/>
    </i>
    <i r="2">
      <x v="5"/>
    </i>
    <i r="2">
      <x v="7"/>
    </i>
    <i r="2">
      <x v="9"/>
    </i>
    <i r="2">
      <x v="17"/>
    </i>
    <i r="2">
      <x v="18"/>
    </i>
    <i r="2">
      <x v="25"/>
    </i>
    <i r="2">
      <x v="30"/>
    </i>
    <i r="2">
      <x v="32"/>
    </i>
    <i r="2">
      <x v="33"/>
    </i>
    <i r="2">
      <x v="34"/>
    </i>
    <i r="2">
      <x v="37"/>
    </i>
    <i r="2">
      <x v="38"/>
    </i>
    <i r="2">
      <x v="46"/>
    </i>
    <i r="2">
      <x v="53"/>
    </i>
    <i r="2">
      <x v="57"/>
    </i>
    <i r="2">
      <x v="77"/>
    </i>
    <i r="2">
      <x v="83"/>
    </i>
    <i r="2">
      <x v="89"/>
    </i>
    <i r="2">
      <x v="90"/>
    </i>
    <i t="default" r="1">
      <x v="3"/>
    </i>
    <i r="1">
      <x v="5"/>
    </i>
    <i r="2">
      <x v="26"/>
    </i>
    <i r="2">
      <x v="39"/>
    </i>
    <i r="2">
      <x v="43"/>
    </i>
    <i r="2">
      <x v="44"/>
    </i>
    <i r="2">
      <x v="45"/>
    </i>
    <i r="2">
      <x v="64"/>
    </i>
    <i r="2">
      <x v="65"/>
    </i>
    <i r="2">
      <x v="84"/>
    </i>
    <i r="2">
      <x v="86"/>
    </i>
    <i r="2">
      <x v="108"/>
    </i>
    <i r="2">
      <x v="109"/>
    </i>
    <i r="2">
      <x v="110"/>
    </i>
    <i r="2">
      <x v="111"/>
    </i>
    <i r="2">
      <x v="114"/>
    </i>
    <i r="3">
      <x v="65"/>
    </i>
    <i r="3">
      <x v="105"/>
    </i>
    <i r="3">
      <x v="146"/>
    </i>
    <i r="3">
      <x v="200"/>
    </i>
    <i r="3">
      <x v="322"/>
    </i>
    <i r="3">
      <x v="590"/>
    </i>
    <i r="3">
      <x v="591"/>
    </i>
    <i r="3">
      <x v="701"/>
    </i>
    <i r="3">
      <x v="867"/>
    </i>
    <i r="3">
      <x v="922"/>
    </i>
    <i r="3">
      <x v="924"/>
    </i>
    <i r="3">
      <x v="930"/>
    </i>
    <i r="3">
      <x v="931"/>
    </i>
    <i r="3">
      <x v="1010"/>
    </i>
    <i r="3">
      <x v="1049"/>
    </i>
    <i r="3">
      <x v="1050"/>
    </i>
    <i t="default" r="2">
      <x v="114"/>
    </i>
    <i t="default" r="1">
      <x v="5"/>
    </i>
    <i r="1">
      <x v="8"/>
    </i>
    <i r="2">
      <x v="31"/>
    </i>
    <i r="2">
      <x v="58"/>
    </i>
    <i r="2">
      <x v="73"/>
    </i>
    <i r="2">
      <x v="94"/>
    </i>
    <i t="default" r="1">
      <x v="8"/>
    </i>
    <i r="1">
      <x v="14"/>
    </i>
    <i r="2">
      <x v="19"/>
    </i>
    <i r="2">
      <x v="20"/>
    </i>
    <i r="2">
      <x v="40"/>
    </i>
    <i r="2">
      <x v="49"/>
    </i>
    <i r="2">
      <x v="54"/>
    </i>
    <i r="2">
      <x v="55"/>
    </i>
    <i r="2">
      <x v="61"/>
    </i>
    <i r="2">
      <x v="63"/>
    </i>
    <i r="2">
      <x v="69"/>
    </i>
    <i r="2">
      <x v="70"/>
    </i>
    <i r="2">
      <x v="74"/>
    </i>
    <i r="2">
      <x v="75"/>
    </i>
    <i r="2">
      <x v="82"/>
    </i>
    <i r="2">
      <x v="92"/>
    </i>
    <i t="default" r="1">
      <x v="14"/>
    </i>
    <i t="default">
      <x v="2"/>
    </i>
    <i t="grand">
      <x/>
    </i>
  </rowItems>
  <colFields count="1">
    <field x="-2"/>
  </colFields>
  <colItems count="7">
    <i>
      <x/>
    </i>
    <i i="1">
      <x v="1"/>
    </i>
    <i i="2">
      <x v="2"/>
    </i>
    <i i="3">
      <x v="3"/>
    </i>
    <i i="4">
      <x v="4"/>
    </i>
    <i i="5">
      <x v="5"/>
    </i>
    <i i="6">
      <x v="6"/>
    </i>
  </colItems>
  <pageFields count="2">
    <pageField fld="13" hier="-1"/>
    <pageField fld="0" hier="-1"/>
  </pageFields>
  <dataFields count="7">
    <dataField name="Outlook" fld="28" baseField="16" baseItem="1" numFmtId="221"/>
    <dataField name="Sum of 2017 Budget (BPC)" fld="26" baseField="16" baseItem="1" numFmtId="221"/>
    <dataField name="2018 Plan Proposed" fld="31" baseField="16" baseItem="1" numFmtId="221"/>
    <dataField name="2019 Plan Proposed" fld="34" baseField="16" baseItem="1" numFmtId="221"/>
    <dataField name="2020 Plan Proposed" fld="37" baseField="16" baseItem="1" numFmtId="221"/>
    <dataField name="2021 Plan Proposed" fld="40" baseField="16" baseItem="1" numFmtId="221"/>
    <dataField name="2022 Plan Proposed" fld="42" baseField="16" baseItem="1" numFmtId="221"/>
  </dataFields>
  <formats count="22">
    <format dxfId="65">
      <pivotArea dataOnly="0" fieldPosition="0">
        <references count="1">
          <reference field="16" count="1">
            <x v="1"/>
          </reference>
        </references>
      </pivotArea>
    </format>
    <format dxfId="64">
      <pivotArea dataOnly="0" fieldPosition="0">
        <references count="1">
          <reference field="16" count="0" defaultSubtotal="1"/>
        </references>
      </pivotArea>
    </format>
    <format dxfId="63">
      <pivotArea dataOnly="0" fieldPosition="0">
        <references count="1">
          <reference field="16" count="1">
            <x v="2"/>
          </reference>
        </references>
      </pivotArea>
    </format>
    <format dxfId="62">
      <pivotArea dataOnly="0" fieldPosition="0">
        <references count="1">
          <reference field="20" count="1">
            <x v="29"/>
          </reference>
        </references>
      </pivotArea>
    </format>
    <format dxfId="61">
      <pivotArea outline="0" fieldPosition="0">
        <references count="1">
          <reference field="4294967294" count="1">
            <x v="0"/>
          </reference>
        </references>
      </pivotArea>
    </format>
    <format dxfId="60">
      <pivotArea outline="0" fieldPosition="0">
        <references count="1">
          <reference field="4294967294" count="1">
            <x v="2"/>
          </reference>
        </references>
      </pivotArea>
    </format>
    <format dxfId="59">
      <pivotArea outline="0" fieldPosition="0">
        <references count="1">
          <reference field="4294967294" count="1">
            <x v="3"/>
          </reference>
        </references>
      </pivotArea>
    </format>
    <format dxfId="58">
      <pivotArea outline="0" fieldPosition="0">
        <references count="1">
          <reference field="4294967294" count="1">
            <x v="4"/>
          </reference>
        </references>
      </pivotArea>
    </format>
    <format dxfId="57">
      <pivotArea outline="0" fieldPosition="0">
        <references count="1">
          <reference field="4294967294" count="1">
            <x v="5"/>
          </reference>
        </references>
      </pivotArea>
    </format>
    <format dxfId="56">
      <pivotArea outline="0" fieldPosition="0">
        <references count="1">
          <reference field="4294967294" count="1">
            <x v="6"/>
          </reference>
        </references>
      </pivotArea>
    </format>
    <format dxfId="55">
      <pivotArea dataOnly="0" fieldPosition="0">
        <references count="1">
          <reference field="20" count="1">
            <x v="87"/>
          </reference>
        </references>
      </pivotArea>
    </format>
    <format dxfId="54">
      <pivotArea dataOnly="0" fieldPosition="0">
        <references count="1">
          <reference field="20" count="1">
            <x v="60"/>
          </reference>
        </references>
      </pivotArea>
    </format>
    <format dxfId="53">
      <pivotArea dataOnly="0" fieldPosition="0">
        <references count="1">
          <reference field="20" count="1">
            <x v="78"/>
          </reference>
        </references>
      </pivotArea>
    </format>
    <format dxfId="52">
      <pivotArea dataOnly="0" fieldPosition="0">
        <references count="1">
          <reference field="20" count="1">
            <x v="93"/>
          </reference>
        </references>
      </pivotArea>
    </format>
    <format dxfId="51">
      <pivotArea dataOnly="0" fieldPosition="0">
        <references count="1">
          <reference field="20" count="1">
            <x v="113"/>
          </reference>
        </references>
      </pivotArea>
    </format>
    <format dxfId="50">
      <pivotArea dataOnly="0" fieldPosition="0">
        <references count="1">
          <reference field="9" count="1">
            <x v="1042"/>
          </reference>
        </references>
      </pivotArea>
    </format>
    <format dxfId="49">
      <pivotArea dataOnly="0" fieldPosition="0">
        <references count="1">
          <reference field="20" count="1">
            <x v="112"/>
          </reference>
        </references>
      </pivotArea>
    </format>
    <format dxfId="48">
      <pivotArea outline="0" fieldPosition="0">
        <references count="1">
          <reference field="4294967294" count="1">
            <x v="1"/>
          </reference>
        </references>
      </pivotArea>
    </format>
    <format dxfId="47">
      <pivotArea dataOnly="0" labelOnly="1" fieldPosition="0">
        <references count="1">
          <reference field="16" count="1">
            <x v="2"/>
          </reference>
        </references>
      </pivotArea>
    </format>
    <format dxfId="46">
      <pivotArea dataOnly="0" labelOnly="1" fieldPosition="0">
        <references count="1">
          <reference field="16" count="1">
            <x v="1"/>
          </reference>
        </references>
      </pivotArea>
    </format>
    <format dxfId="45">
      <pivotArea dataOnly="0" fieldPosition="0">
        <references count="1">
          <reference field="20" count="1">
            <x v="96"/>
          </reference>
        </references>
      </pivotArea>
    </format>
    <format dxfId="44">
      <pivotArea dataOnly="0" fieldPosition="0">
        <references count="1">
          <reference field="9" count="1">
            <x v="198"/>
          </reference>
        </references>
      </pivotArea>
    </format>
  </formats>
  <pivotTableStyleInfo name="PivotStyleMedium6"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apps.utc.wa.gov/apps/rsc/5-Year%20Plan%20Details/2018%205-Year%20Plan/2018-2022%20Plan%20Master%20File_v8.xlsx" TargetMode="External"/><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7.bin"/><Relationship Id="rId1" Type="http://schemas.openxmlformats.org/officeDocument/2006/relationships/hyperlink" Target="http://apps.utc.wa.gov/apps/rsc/5-Year%20Plan%20Details/2018%205-Year%20Plan/2018-2022%20Plan%20v8%20vs%20v5%20BPBRC1%20Change_09-08-2017.xlsx" TargetMode="External"/><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15"/>
  <sheetViews>
    <sheetView showGridLines="0" tabSelected="1" workbookViewId="0">
      <selection activeCell="I37" sqref="I37"/>
    </sheetView>
  </sheetViews>
  <sheetFormatPr defaultRowHeight="12.75"/>
  <sheetData>
    <row r="9" spans="1:9" ht="25.5">
      <c r="A9" s="201" t="s">
        <v>4237</v>
      </c>
      <c r="B9" s="201"/>
      <c r="C9" s="201"/>
      <c r="D9" s="201"/>
      <c r="E9" s="201"/>
      <c r="F9" s="201"/>
      <c r="G9" s="201"/>
      <c r="H9" s="201"/>
      <c r="I9" s="201"/>
    </row>
    <row r="10" spans="1:9" ht="25.5">
      <c r="A10" s="202" t="s">
        <v>4235</v>
      </c>
      <c r="B10" s="202"/>
      <c r="C10" s="202"/>
      <c r="D10" s="202"/>
      <c r="E10" s="202"/>
      <c r="F10" s="202"/>
      <c r="G10" s="202"/>
      <c r="H10" s="202"/>
      <c r="I10" s="202"/>
    </row>
    <row r="11" spans="1:9">
      <c r="A11" s="182"/>
      <c r="B11" s="183"/>
      <c r="C11" s="183"/>
      <c r="D11" s="183"/>
      <c r="E11" s="183"/>
      <c r="F11" s="183"/>
      <c r="G11" s="183"/>
      <c r="H11" s="183"/>
    </row>
    <row r="12" spans="1:9">
      <c r="A12" s="184"/>
    </row>
    <row r="13" spans="1:9" ht="49.9" customHeight="1">
      <c r="A13" s="203" t="s">
        <v>4236</v>
      </c>
      <c r="B13" s="203"/>
      <c r="C13" s="203"/>
      <c r="D13" s="203"/>
      <c r="E13" s="203"/>
      <c r="F13" s="203"/>
      <c r="G13" s="203"/>
      <c r="H13" s="203"/>
      <c r="I13" s="203"/>
    </row>
    <row r="14" spans="1:9">
      <c r="A14" s="184"/>
    </row>
    <row r="15" spans="1:9">
      <c r="A15" s="184"/>
    </row>
  </sheetData>
  <mergeCells count="3">
    <mergeCell ref="A9:I9"/>
    <mergeCell ref="A10:I10"/>
    <mergeCell ref="A13:I13"/>
  </mergeCells>
  <pageMargins left="1" right="1"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38"/>
  <sheetViews>
    <sheetView showGridLines="0" zoomScaleNormal="100" zoomScaleSheetLayoutView="100" workbookViewId="0">
      <selection activeCell="I37" sqref="I37"/>
    </sheetView>
  </sheetViews>
  <sheetFormatPr defaultColWidth="8.7109375" defaultRowHeight="15"/>
  <cols>
    <col min="1" max="1" width="28" style="1" customWidth="1"/>
    <col min="2" max="2" width="2.7109375" style="1" customWidth="1"/>
    <col min="3" max="3" width="8.7109375" style="4" customWidth="1"/>
    <col min="4" max="4" width="2.7109375" style="1" customWidth="1"/>
    <col min="5" max="5" width="8.7109375" style="1" customWidth="1"/>
    <col min="6" max="6" width="2.7109375" style="1" customWidth="1"/>
    <col min="7" max="7" width="8.7109375" style="1" customWidth="1"/>
    <col min="8" max="8" width="2.7109375" style="1" customWidth="1"/>
    <col min="9" max="9" width="8.7109375" style="1" customWidth="1"/>
    <col min="10" max="10" width="2.7109375" style="1" customWidth="1"/>
    <col min="11" max="11" width="4.7109375" style="37" customWidth="1"/>
    <col min="12" max="12" width="9.140625" style="33" customWidth="1"/>
    <col min="13" max="13" width="26.7109375" style="33" bestFit="1" customWidth="1"/>
    <col min="14" max="14" width="13.5703125" style="45" bestFit="1" customWidth="1"/>
    <col min="15" max="243" width="9.140625" style="33" customWidth="1"/>
    <col min="244" max="244" width="30.140625" style="33" customWidth="1"/>
    <col min="245" max="245" width="1.7109375" style="33" customWidth="1"/>
    <col min="246" max="246" width="9.140625" style="33" customWidth="1"/>
    <col min="247" max="247" width="1.7109375" style="33" customWidth="1"/>
    <col min="248" max="248" width="8.7109375" style="33" customWidth="1"/>
    <col min="249" max="249" width="1.7109375" style="33" customWidth="1"/>
    <col min="250" max="250" width="9.28515625" style="33" bestFit="1" customWidth="1"/>
    <col min="251" max="251" width="1.7109375" style="33" customWidth="1"/>
    <col min="252" max="252" width="9.140625" style="33" customWidth="1"/>
    <col min="253" max="253" width="1.7109375" style="33" customWidth="1"/>
    <col min="254" max="254" width="9.140625" style="33" customWidth="1"/>
    <col min="255" max="255" width="1.7109375" style="33" customWidth="1"/>
    <col min="256" max="16384" width="8.7109375" style="33"/>
  </cols>
  <sheetData>
    <row r="1" spans="1:14">
      <c r="A1" s="208" t="s">
        <v>4233</v>
      </c>
      <c r="B1" s="208"/>
      <c r="C1" s="208"/>
      <c r="D1" s="208"/>
      <c r="E1" s="208"/>
      <c r="F1" s="208"/>
      <c r="G1" s="208"/>
      <c r="H1" s="208"/>
      <c r="I1" s="208"/>
      <c r="J1" s="208"/>
    </row>
    <row r="2" spans="1:14" s="1" customFormat="1" ht="12.75" customHeight="1">
      <c r="A2" s="204" t="s">
        <v>4206</v>
      </c>
      <c r="B2" s="204"/>
      <c r="C2" s="204"/>
      <c r="D2" s="204"/>
      <c r="E2" s="204"/>
      <c r="F2" s="204"/>
      <c r="G2" s="204"/>
      <c r="H2" s="204"/>
      <c r="I2" s="204"/>
      <c r="J2" s="204"/>
      <c r="K2" s="37"/>
      <c r="N2" s="42"/>
    </row>
    <row r="3" spans="1:14" s="1" customFormat="1" ht="12.75" customHeight="1">
      <c r="A3" s="204"/>
      <c r="B3" s="204"/>
      <c r="C3" s="204"/>
      <c r="D3" s="204"/>
      <c r="E3" s="204"/>
      <c r="F3" s="204"/>
      <c r="G3" s="204"/>
      <c r="H3" s="204"/>
      <c r="I3" s="204"/>
      <c r="J3" s="204"/>
      <c r="K3" s="37"/>
      <c r="N3" s="42"/>
    </row>
    <row r="4" spans="1:14" s="1" customFormat="1" ht="12.75">
      <c r="A4" s="2"/>
      <c r="B4" s="3"/>
      <c r="C4" s="4"/>
      <c r="D4" s="5"/>
      <c r="K4" s="37"/>
      <c r="N4" s="42"/>
    </row>
    <row r="5" spans="1:14" s="1" customFormat="1" ht="18">
      <c r="A5" s="2"/>
      <c r="B5" s="6"/>
      <c r="C5" s="7">
        <v>2017</v>
      </c>
      <c r="D5" s="8"/>
      <c r="E5" s="7">
        <v>2018</v>
      </c>
      <c r="F5" s="8"/>
      <c r="G5" s="29" t="s">
        <v>0</v>
      </c>
      <c r="H5" s="29"/>
      <c r="I5" s="30"/>
      <c r="J5" s="31"/>
      <c r="K5" s="37"/>
      <c r="N5" s="42"/>
    </row>
    <row r="6" spans="1:14" s="1" customFormat="1" ht="23.25" customHeight="1">
      <c r="A6" s="13" t="s">
        <v>1</v>
      </c>
      <c r="B6" s="14"/>
      <c r="C6" s="15" t="s">
        <v>2</v>
      </c>
      <c r="D6" s="16"/>
      <c r="E6" s="15" t="s">
        <v>2</v>
      </c>
      <c r="F6" s="16"/>
      <c r="G6" s="15" t="s">
        <v>3</v>
      </c>
      <c r="H6" s="16"/>
      <c r="I6" s="17" t="s">
        <v>4</v>
      </c>
      <c r="J6" s="18"/>
      <c r="K6" s="19"/>
      <c r="N6" s="42"/>
    </row>
    <row r="7" spans="1:14" s="32" customFormat="1" ht="20.25" customHeight="1">
      <c r="A7" s="22" t="s">
        <v>5</v>
      </c>
      <c r="B7" s="169"/>
      <c r="C7" s="163"/>
      <c r="D7" s="163"/>
      <c r="E7" s="163"/>
      <c r="F7" s="163"/>
      <c r="G7" s="164"/>
      <c r="H7" s="165"/>
      <c r="I7" s="166"/>
      <c r="J7" s="165"/>
      <c r="K7" s="37"/>
      <c r="N7" s="43"/>
    </row>
    <row r="8" spans="1:14" s="32" customFormat="1" ht="12.75">
      <c r="A8" s="22"/>
      <c r="B8" s="169"/>
      <c r="C8" s="163"/>
      <c r="D8" s="163"/>
      <c r="E8" s="163"/>
      <c r="F8" s="163"/>
      <c r="G8" s="164"/>
      <c r="H8" s="165"/>
      <c r="I8" s="166"/>
      <c r="J8" s="165"/>
      <c r="K8" s="37"/>
      <c r="N8" s="43"/>
    </row>
    <row r="9" spans="1:14" s="32" customFormat="1" ht="12.75">
      <c r="A9" s="24" t="s">
        <v>20</v>
      </c>
      <c r="B9" s="169"/>
      <c r="C9" s="165"/>
      <c r="D9" s="165"/>
      <c r="E9" s="165"/>
      <c r="F9" s="165"/>
      <c r="G9" s="167"/>
      <c r="H9" s="165"/>
      <c r="I9" s="168"/>
      <c r="J9" s="165"/>
      <c r="K9" s="37"/>
      <c r="N9" s="43"/>
    </row>
    <row r="10" spans="1:14" s="32" customFormat="1" ht="12.75">
      <c r="A10" s="23"/>
      <c r="B10" s="170"/>
      <c r="C10" s="165"/>
      <c r="D10" s="165"/>
      <c r="E10" s="165"/>
      <c r="F10" s="165"/>
      <c r="G10" s="167"/>
      <c r="H10" s="165"/>
      <c r="I10" s="168"/>
      <c r="J10" s="165"/>
      <c r="K10" s="37"/>
      <c r="N10" s="43"/>
    </row>
    <row r="11" spans="1:14" s="32" customFormat="1" ht="12.75">
      <c r="A11" s="22" t="s">
        <v>21</v>
      </c>
      <c r="B11" s="169"/>
      <c r="C11" s="167"/>
      <c r="D11" s="167"/>
      <c r="E11" s="167"/>
      <c r="F11" s="167"/>
      <c r="G11" s="167"/>
      <c r="H11" s="167"/>
      <c r="I11" s="167"/>
      <c r="J11" s="165"/>
      <c r="K11" s="37"/>
      <c r="N11" s="43"/>
    </row>
    <row r="12" spans="1:14" s="32" customFormat="1" ht="12.75">
      <c r="A12" s="22"/>
      <c r="B12" s="169"/>
      <c r="C12" s="167"/>
      <c r="D12" s="167"/>
      <c r="E12" s="167"/>
      <c r="F12" s="167"/>
      <c r="G12" s="167"/>
      <c r="H12" s="167"/>
      <c r="I12" s="167"/>
      <c r="J12" s="165"/>
      <c r="K12" s="37"/>
      <c r="N12" s="43"/>
    </row>
    <row r="13" spans="1:14" s="32" customFormat="1" ht="12.75">
      <c r="A13" s="22" t="s">
        <v>7</v>
      </c>
      <c r="B13" s="170"/>
      <c r="C13" s="165"/>
      <c r="D13" s="165"/>
      <c r="E13" s="165"/>
      <c r="F13" s="165"/>
      <c r="G13" s="167"/>
      <c r="H13" s="165"/>
      <c r="I13" s="168"/>
      <c r="J13" s="165"/>
      <c r="K13" s="37"/>
      <c r="N13" s="43"/>
    </row>
    <row r="14" spans="1:14" s="32" customFormat="1" ht="12.75">
      <c r="A14" s="24"/>
      <c r="B14" s="171"/>
      <c r="C14" s="165"/>
      <c r="D14" s="165"/>
      <c r="E14" s="165"/>
      <c r="F14" s="165"/>
      <c r="G14" s="167"/>
      <c r="H14" s="165"/>
      <c r="I14" s="168"/>
      <c r="J14" s="165"/>
      <c r="K14" s="37"/>
      <c r="N14" s="43"/>
    </row>
    <row r="15" spans="1:14" s="32" customFormat="1" ht="12.75">
      <c r="A15" s="22" t="s">
        <v>6</v>
      </c>
      <c r="B15" s="171"/>
      <c r="C15" s="165"/>
      <c r="D15" s="165"/>
      <c r="E15" s="165"/>
      <c r="F15" s="165"/>
      <c r="G15" s="167"/>
      <c r="H15" s="165"/>
      <c r="I15" s="168"/>
      <c r="J15" s="165"/>
      <c r="K15" s="37"/>
      <c r="N15" s="43"/>
    </row>
    <row r="16" spans="1:14" s="32" customFormat="1" ht="12.75">
      <c r="A16" s="24"/>
      <c r="B16" s="171"/>
      <c r="C16" s="165"/>
      <c r="D16" s="165"/>
      <c r="E16" s="165"/>
      <c r="F16" s="165"/>
      <c r="G16" s="167"/>
      <c r="H16" s="165"/>
      <c r="I16" s="168"/>
      <c r="J16" s="165"/>
      <c r="K16" s="37"/>
      <c r="N16" s="43"/>
    </row>
    <row r="17" spans="1:14" s="32" customFormat="1" ht="18.75" customHeight="1">
      <c r="A17" s="22" t="s">
        <v>22</v>
      </c>
      <c r="B17" s="169"/>
      <c r="C17" s="165"/>
      <c r="D17" s="165"/>
      <c r="E17" s="165"/>
      <c r="F17" s="165"/>
      <c r="G17" s="167"/>
      <c r="H17" s="165"/>
      <c r="I17" s="168"/>
      <c r="J17" s="165"/>
      <c r="K17" s="161"/>
      <c r="N17" s="43"/>
    </row>
    <row r="18" spans="1:14" s="32" customFormat="1" ht="18.75" customHeight="1">
      <c r="A18" s="22" t="s">
        <v>23</v>
      </c>
      <c r="B18" s="169"/>
      <c r="C18" s="165"/>
      <c r="D18" s="165"/>
      <c r="E18" s="165"/>
      <c r="F18" s="165"/>
      <c r="G18" s="167"/>
      <c r="H18" s="165"/>
      <c r="I18" s="168"/>
      <c r="J18" s="165"/>
      <c r="K18" s="37"/>
      <c r="N18" s="43"/>
    </row>
    <row r="19" spans="1:14" s="32" customFormat="1" ht="18.75" customHeight="1">
      <c r="A19" s="22" t="s">
        <v>24</v>
      </c>
      <c r="B19" s="169"/>
      <c r="C19" s="165"/>
      <c r="D19" s="165"/>
      <c r="E19" s="165"/>
      <c r="F19" s="165"/>
      <c r="G19" s="167"/>
      <c r="H19" s="165"/>
      <c r="I19" s="168"/>
      <c r="J19" s="165"/>
      <c r="K19" s="37"/>
      <c r="N19" s="43"/>
    </row>
    <row r="20" spans="1:14" s="32" customFormat="1" ht="12.75">
      <c r="A20" s="22"/>
      <c r="B20" s="169"/>
      <c r="C20" s="165"/>
      <c r="D20" s="165"/>
      <c r="E20" s="165"/>
      <c r="F20" s="165"/>
      <c r="G20" s="167"/>
      <c r="H20" s="165"/>
      <c r="I20" s="168"/>
      <c r="J20" s="165"/>
      <c r="K20" s="38"/>
      <c r="N20" s="43"/>
    </row>
    <row r="21" spans="1:14" s="21" customFormat="1" ht="24" customHeight="1">
      <c r="A21" s="26" t="s">
        <v>19</v>
      </c>
      <c r="B21" s="172"/>
      <c r="C21" s="173"/>
      <c r="D21" s="174"/>
      <c r="E21" s="173"/>
      <c r="F21" s="174"/>
      <c r="G21" s="175"/>
      <c r="H21" s="176"/>
      <c r="I21" s="177"/>
      <c r="J21" s="176"/>
      <c r="K21" s="38"/>
      <c r="L21" s="20"/>
      <c r="N21" s="44"/>
    </row>
    <row r="22" spans="1:14" s="32" customFormat="1" ht="12.75">
      <c r="A22" s="27"/>
      <c r="B22" s="1"/>
      <c r="C22" s="4"/>
      <c r="D22" s="1"/>
      <c r="E22" s="1"/>
      <c r="F22" s="1"/>
      <c r="G22" s="1"/>
      <c r="H22" s="1"/>
      <c r="I22" s="4"/>
      <c r="J22" s="1"/>
      <c r="K22" s="39"/>
      <c r="N22" s="43"/>
    </row>
    <row r="23" spans="1:14" s="32" customFormat="1" ht="12.75">
      <c r="A23" s="28"/>
      <c r="B23" s="28"/>
      <c r="C23" s="28"/>
      <c r="D23" s="28"/>
      <c r="E23" s="28"/>
      <c r="F23" s="28"/>
      <c r="G23" s="28"/>
      <c r="H23" s="28"/>
      <c r="I23" s="28"/>
      <c r="J23" s="28"/>
      <c r="K23" s="39"/>
      <c r="N23" s="43"/>
    </row>
    <row r="24" spans="1:14" s="32" customFormat="1" ht="12.75">
      <c r="A24" s="34" t="s">
        <v>27</v>
      </c>
      <c r="B24" s="35"/>
      <c r="C24" s="35"/>
      <c r="D24" s="35"/>
      <c r="E24" s="35"/>
      <c r="F24" s="35"/>
      <c r="G24" s="35"/>
      <c r="H24" s="35"/>
      <c r="I24" s="35"/>
      <c r="J24" s="35"/>
      <c r="K24" s="39"/>
      <c r="N24" s="43"/>
    </row>
    <row r="25" spans="1:14" s="1" customFormat="1" ht="15.95" customHeight="1">
      <c r="A25" s="47" t="s">
        <v>4230</v>
      </c>
      <c r="C25" s="4"/>
      <c r="I25" s="4"/>
      <c r="K25" s="4"/>
    </row>
    <row r="26" spans="1:14" s="32" customFormat="1" ht="12.75" customHeight="1">
      <c r="A26" s="207"/>
      <c r="B26" s="207"/>
      <c r="C26" s="207"/>
      <c r="D26" s="207"/>
      <c r="E26" s="207"/>
      <c r="F26" s="207"/>
      <c r="G26" s="207"/>
      <c r="H26" s="207"/>
      <c r="I26" s="207"/>
      <c r="J26" s="41"/>
      <c r="K26" s="39"/>
      <c r="N26" s="43"/>
    </row>
    <row r="27" spans="1:14" s="32" customFormat="1" ht="12.75">
      <c r="A27" s="207"/>
      <c r="B27" s="207"/>
      <c r="C27" s="207"/>
      <c r="D27" s="207"/>
      <c r="E27" s="207"/>
      <c r="F27" s="207"/>
      <c r="G27" s="207"/>
      <c r="H27" s="207"/>
      <c r="I27" s="207"/>
      <c r="J27" s="36"/>
      <c r="K27" s="37"/>
      <c r="N27" s="43"/>
    </row>
    <row r="28" spans="1:14" s="32" customFormat="1" ht="12.75">
      <c r="A28" s="205"/>
      <c r="B28" s="206"/>
      <c r="C28" s="206"/>
      <c r="D28" s="206"/>
      <c r="E28" s="206"/>
      <c r="F28" s="206"/>
      <c r="G28" s="206"/>
      <c r="H28" s="206"/>
      <c r="I28" s="206"/>
      <c r="J28" s="206"/>
      <c r="K28" s="37"/>
      <c r="N28" s="43"/>
    </row>
    <row r="29" spans="1:14" s="32" customFormat="1" ht="12.75">
      <c r="A29" s="206"/>
      <c r="B29" s="206"/>
      <c r="C29" s="206"/>
      <c r="D29" s="206"/>
      <c r="E29" s="206"/>
      <c r="F29" s="206"/>
      <c r="G29" s="206"/>
      <c r="H29" s="206"/>
      <c r="I29" s="206"/>
      <c r="J29" s="206"/>
      <c r="K29" s="37"/>
      <c r="N29" s="43"/>
    </row>
    <row r="30" spans="1:14" s="32" customFormat="1" ht="12.75">
      <c r="A30" s="206"/>
      <c r="B30" s="206"/>
      <c r="C30" s="206"/>
      <c r="D30" s="206"/>
      <c r="E30" s="206"/>
      <c r="F30" s="206"/>
      <c r="G30" s="206"/>
      <c r="H30" s="206"/>
      <c r="I30" s="206"/>
      <c r="J30" s="206"/>
      <c r="K30" s="37"/>
      <c r="N30" s="43"/>
    </row>
    <row r="31" spans="1:14" s="32" customFormat="1" ht="12.75">
      <c r="A31" s="40"/>
      <c r="B31" s="40"/>
      <c r="C31" s="40"/>
      <c r="D31" s="40"/>
      <c r="E31" s="40"/>
      <c r="F31" s="40"/>
      <c r="G31" s="40"/>
      <c r="H31" s="40"/>
      <c r="I31" s="40"/>
      <c r="J31" s="40"/>
      <c r="K31" s="37"/>
      <c r="N31" s="43"/>
    </row>
    <row r="32" spans="1:14" s="32" customFormat="1" ht="12.75">
      <c r="A32" s="46"/>
      <c r="B32" s="40"/>
      <c r="C32" s="40"/>
      <c r="D32" s="40"/>
      <c r="E32" s="40"/>
      <c r="F32" s="40"/>
      <c r="G32" s="40"/>
      <c r="H32" s="40"/>
      <c r="I32" s="40"/>
      <c r="J32" s="40"/>
      <c r="K32" s="37"/>
      <c r="N32" s="43"/>
    </row>
    <row r="33" spans="1:14" s="32" customFormat="1" ht="12.75">
      <c r="A33" s="40"/>
      <c r="B33" s="40"/>
      <c r="C33" s="40"/>
      <c r="D33" s="40"/>
      <c r="E33" s="40"/>
      <c r="F33" s="40"/>
      <c r="G33" s="40"/>
      <c r="H33" s="40"/>
      <c r="I33" s="40"/>
      <c r="J33" s="40"/>
      <c r="K33" s="37"/>
      <c r="N33" s="43"/>
    </row>
    <row r="34" spans="1:14" s="32" customFormat="1" ht="12.75">
      <c r="A34" s="1"/>
      <c r="B34" s="1"/>
      <c r="C34" s="4"/>
      <c r="D34" s="1"/>
      <c r="E34" s="1"/>
      <c r="F34" s="1"/>
      <c r="G34" s="1"/>
      <c r="H34" s="1"/>
      <c r="I34" s="1"/>
      <c r="J34" s="1"/>
      <c r="K34" s="37"/>
      <c r="N34" s="43"/>
    </row>
    <row r="35" spans="1:14" s="32" customFormat="1" ht="12.75">
      <c r="A35" s="1"/>
      <c r="B35" s="1"/>
      <c r="C35" s="4"/>
      <c r="D35" s="1"/>
      <c r="E35" s="1"/>
      <c r="F35" s="1"/>
      <c r="G35" s="1"/>
      <c r="H35" s="1"/>
      <c r="I35" s="1"/>
      <c r="J35" s="1"/>
      <c r="K35" s="37"/>
      <c r="N35" s="43"/>
    </row>
    <row r="36" spans="1:14" s="32" customFormat="1" ht="12.75">
      <c r="A36" s="1"/>
      <c r="B36" s="1"/>
      <c r="C36" s="4"/>
      <c r="D36" s="1"/>
      <c r="E36" s="1"/>
      <c r="F36" s="1"/>
      <c r="G36" s="1"/>
      <c r="H36" s="1"/>
      <c r="I36" s="1"/>
      <c r="J36" s="1"/>
      <c r="K36" s="37"/>
      <c r="N36" s="43"/>
    </row>
    <row r="37" spans="1:14" s="32" customFormat="1" ht="12.75">
      <c r="A37" s="1"/>
      <c r="B37" s="1"/>
      <c r="C37" s="4"/>
      <c r="D37" s="1"/>
      <c r="E37" s="1"/>
      <c r="F37" s="1"/>
      <c r="G37" s="1"/>
      <c r="H37" s="1"/>
      <c r="I37" s="1"/>
      <c r="J37" s="1"/>
      <c r="K37" s="37"/>
      <c r="N37" s="43"/>
    </row>
    <row r="38" spans="1:14" s="32" customFormat="1" ht="12.75">
      <c r="A38" s="1"/>
      <c r="B38" s="1"/>
      <c r="C38" s="4"/>
      <c r="D38" s="1"/>
      <c r="E38" s="1"/>
      <c r="F38" s="1"/>
      <c r="G38" s="1"/>
      <c r="H38" s="1"/>
      <c r="I38" s="1"/>
      <c r="J38" s="1"/>
      <c r="K38" s="37"/>
      <c r="N38" s="43"/>
    </row>
  </sheetData>
  <mergeCells count="4">
    <mergeCell ref="A2:J3"/>
    <mergeCell ref="A28:J30"/>
    <mergeCell ref="A26:I27"/>
    <mergeCell ref="A1:J1"/>
  </mergeCells>
  <printOptions horizontalCentered="1"/>
  <pageMargins left="0" right="0" top="0.75" bottom="0.5" header="0.3" footer="0.3"/>
  <pageSetup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15"/>
  <sheetViews>
    <sheetView showGridLines="0" workbookViewId="0">
      <selection activeCell="I37" sqref="I37"/>
    </sheetView>
  </sheetViews>
  <sheetFormatPr defaultRowHeight="12.75"/>
  <sheetData>
    <row r="9" spans="1:9" ht="25.5">
      <c r="A9" s="201" t="s">
        <v>4234</v>
      </c>
      <c r="B9" s="201"/>
      <c r="C9" s="201"/>
      <c r="D9" s="201"/>
      <c r="E9" s="201"/>
      <c r="F9" s="201"/>
      <c r="G9" s="201"/>
      <c r="H9" s="201"/>
      <c r="I9" s="201"/>
    </row>
    <row r="10" spans="1:9" ht="25.5">
      <c r="A10" s="202" t="s">
        <v>4235</v>
      </c>
      <c r="B10" s="202"/>
      <c r="C10" s="202"/>
      <c r="D10" s="202"/>
      <c r="E10" s="202"/>
      <c r="F10" s="202"/>
      <c r="G10" s="202"/>
      <c r="H10" s="202"/>
      <c r="I10" s="202"/>
    </row>
    <row r="11" spans="1:9">
      <c r="A11" s="182"/>
      <c r="B11" s="183"/>
      <c r="C11" s="183"/>
      <c r="D11" s="183"/>
      <c r="E11" s="183"/>
      <c r="F11" s="183"/>
      <c r="G11" s="183"/>
      <c r="H11" s="183"/>
    </row>
    <row r="12" spans="1:9">
      <c r="A12" s="184"/>
    </row>
    <row r="13" spans="1:9" ht="49.9" customHeight="1">
      <c r="A13" s="203" t="s">
        <v>4236</v>
      </c>
      <c r="B13" s="203"/>
      <c r="C13" s="203"/>
      <c r="D13" s="203"/>
      <c r="E13" s="203"/>
      <c r="F13" s="203"/>
      <c r="G13" s="203"/>
      <c r="H13" s="203"/>
      <c r="I13" s="203"/>
    </row>
    <row r="14" spans="1:9">
      <c r="A14" s="184"/>
    </row>
    <row r="15" spans="1:9">
      <c r="A15" s="184"/>
    </row>
  </sheetData>
  <mergeCells count="3">
    <mergeCell ref="A9:I9"/>
    <mergeCell ref="A10:I10"/>
    <mergeCell ref="A13:I13"/>
  </mergeCells>
  <pageMargins left="1" right="1"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41"/>
  <sheetViews>
    <sheetView showGridLines="0" zoomScale="90" zoomScaleNormal="90" workbookViewId="0">
      <selection activeCell="I37" sqref="I37"/>
    </sheetView>
  </sheetViews>
  <sheetFormatPr defaultColWidth="9.140625" defaultRowHeight="12.75"/>
  <cols>
    <col min="1" max="1" width="37.42578125" style="185" bestFit="1" customWidth="1"/>
    <col min="2" max="2" width="2.28515625" style="185" customWidth="1"/>
    <col min="3" max="3" width="8.7109375" style="187" customWidth="1"/>
    <col min="4" max="4" width="12.85546875" style="185" customWidth="1"/>
    <col min="5" max="5" width="3.7109375" style="185" customWidth="1"/>
    <col min="6" max="6" width="8.7109375" style="185" customWidth="1"/>
    <col min="7" max="7" width="3.7109375" style="185" customWidth="1"/>
    <col min="8" max="8" width="8.7109375" style="185" customWidth="1"/>
    <col min="9" max="9" width="3.7109375" style="185" customWidth="1"/>
    <col min="10" max="10" width="8.5703125" style="185" customWidth="1"/>
    <col min="11" max="11" width="2.28515625" style="185" hidden="1" customWidth="1"/>
    <col min="12" max="12" width="4.7109375" style="185" customWidth="1"/>
    <col min="13" max="16384" width="9.140625" style="185"/>
  </cols>
  <sheetData>
    <row r="1" spans="1:12" ht="15">
      <c r="A1" s="208" t="s">
        <v>4233</v>
      </c>
      <c r="B1" s="208"/>
      <c r="C1" s="208"/>
      <c r="D1" s="208"/>
      <c r="E1" s="208"/>
      <c r="F1" s="208"/>
      <c r="G1" s="208"/>
      <c r="H1" s="208"/>
      <c r="I1" s="208"/>
      <c r="J1" s="208"/>
    </row>
    <row r="2" spans="1:12" ht="12.75" customHeight="1">
      <c r="A2" s="204" t="s">
        <v>4207</v>
      </c>
      <c r="B2" s="204"/>
      <c r="C2" s="204"/>
      <c r="D2" s="204"/>
      <c r="E2" s="204"/>
      <c r="F2" s="204"/>
      <c r="G2" s="204"/>
      <c r="H2" s="204"/>
      <c r="I2" s="204"/>
      <c r="J2" s="204"/>
      <c r="K2" s="204"/>
    </row>
    <row r="3" spans="1:12" ht="12.75" customHeight="1">
      <c r="A3" s="204"/>
      <c r="B3" s="204"/>
      <c r="C3" s="204"/>
      <c r="D3" s="204"/>
      <c r="E3" s="204"/>
      <c r="F3" s="204"/>
      <c r="G3" s="204"/>
      <c r="H3" s="204"/>
      <c r="I3" s="204"/>
      <c r="J3" s="204"/>
      <c r="K3" s="204"/>
    </row>
    <row r="4" spans="1:12">
      <c r="A4" s="2"/>
      <c r="B4" s="186"/>
      <c r="D4" s="5"/>
      <c r="E4" s="5"/>
    </row>
    <row r="5" spans="1:12" ht="18">
      <c r="A5" s="2"/>
      <c r="B5" s="6"/>
      <c r="C5" s="7">
        <v>2017</v>
      </c>
      <c r="D5" s="7">
        <v>2017</v>
      </c>
      <c r="E5" s="8"/>
      <c r="F5" s="7">
        <v>2018</v>
      </c>
      <c r="G5" s="9"/>
      <c r="H5" s="10" t="s">
        <v>0</v>
      </c>
      <c r="I5" s="10"/>
      <c r="J5" s="11"/>
      <c r="K5" s="12"/>
    </row>
    <row r="6" spans="1:12" s="188" customFormat="1" ht="27" customHeight="1" thickBot="1">
      <c r="A6" s="13" t="s">
        <v>1</v>
      </c>
      <c r="B6" s="14"/>
      <c r="C6" s="15" t="s">
        <v>2</v>
      </c>
      <c r="D6" s="162" t="s">
        <v>4231</v>
      </c>
      <c r="E6" s="16"/>
      <c r="F6" s="15" t="s">
        <v>2</v>
      </c>
      <c r="G6" s="16"/>
      <c r="H6" s="15" t="s">
        <v>3</v>
      </c>
      <c r="I6" s="16"/>
      <c r="J6" s="17" t="s">
        <v>4</v>
      </c>
      <c r="K6" s="18"/>
      <c r="L6" s="19"/>
    </row>
    <row r="7" spans="1:12" ht="23.25" customHeight="1">
      <c r="A7" s="22" t="s">
        <v>5</v>
      </c>
      <c r="B7" s="169"/>
      <c r="C7" s="197"/>
      <c r="D7" s="197"/>
      <c r="E7" s="197"/>
      <c r="F7" s="197"/>
      <c r="G7" s="197"/>
      <c r="H7" s="164"/>
      <c r="I7" s="198"/>
      <c r="J7" s="178"/>
      <c r="K7" s="189"/>
    </row>
    <row r="8" spans="1:12" ht="5.0999999999999996" customHeight="1">
      <c r="A8" s="22"/>
      <c r="B8" s="169"/>
      <c r="C8" s="197"/>
      <c r="D8" s="197"/>
      <c r="E8" s="197"/>
      <c r="F8" s="197"/>
      <c r="G8" s="197"/>
      <c r="H8" s="164"/>
      <c r="I8" s="198"/>
      <c r="J8" s="179"/>
      <c r="K8" s="190"/>
    </row>
    <row r="9" spans="1:12">
      <c r="A9" s="22" t="s">
        <v>6</v>
      </c>
      <c r="B9" s="169"/>
      <c r="C9" s="198"/>
      <c r="D9" s="198"/>
      <c r="E9" s="198"/>
      <c r="F9" s="198"/>
      <c r="G9" s="198"/>
      <c r="H9" s="167"/>
      <c r="I9" s="198"/>
      <c r="J9" s="178"/>
      <c r="K9" s="190"/>
    </row>
    <row r="10" spans="1:12" ht="5.0999999999999996" customHeight="1">
      <c r="A10" s="22"/>
      <c r="B10" s="169"/>
      <c r="C10" s="198"/>
      <c r="D10" s="198"/>
      <c r="E10" s="198"/>
      <c r="F10" s="198"/>
      <c r="G10" s="198"/>
      <c r="H10" s="167"/>
      <c r="I10" s="198"/>
      <c r="J10" s="178"/>
      <c r="K10" s="190"/>
    </row>
    <row r="11" spans="1:12" ht="15.95" customHeight="1">
      <c r="A11" s="22" t="s">
        <v>25</v>
      </c>
      <c r="B11" s="170"/>
      <c r="C11" s="198"/>
      <c r="D11" s="198"/>
      <c r="E11" s="198"/>
      <c r="F11" s="198"/>
      <c r="G11" s="198"/>
      <c r="H11" s="167"/>
      <c r="I11" s="198"/>
      <c r="J11" s="178"/>
      <c r="K11" s="190"/>
    </row>
    <row r="12" spans="1:12" ht="15.95" customHeight="1">
      <c r="A12" s="24" t="s">
        <v>7</v>
      </c>
      <c r="B12" s="171"/>
      <c r="C12" s="198"/>
      <c r="D12" s="198"/>
      <c r="E12" s="198"/>
      <c r="F12" s="198"/>
      <c r="G12" s="198"/>
      <c r="H12" s="167"/>
      <c r="I12" s="198"/>
      <c r="J12" s="178"/>
      <c r="K12" s="190"/>
    </row>
    <row r="13" spans="1:12" ht="15.95" customHeight="1">
      <c r="A13" s="24" t="s">
        <v>8</v>
      </c>
      <c r="B13" s="171"/>
      <c r="C13" s="198"/>
      <c r="D13" s="198"/>
      <c r="E13" s="198"/>
      <c r="F13" s="198"/>
      <c r="G13" s="198"/>
      <c r="H13" s="167"/>
      <c r="I13" s="198"/>
      <c r="J13" s="178"/>
      <c r="K13" s="190"/>
    </row>
    <row r="14" spans="1:12" ht="21.75" customHeight="1">
      <c r="A14" s="22" t="s">
        <v>9</v>
      </c>
      <c r="B14" s="169"/>
      <c r="C14" s="198"/>
      <c r="D14" s="198"/>
      <c r="E14" s="198"/>
      <c r="F14" s="198"/>
      <c r="G14" s="198"/>
      <c r="H14" s="167"/>
      <c r="I14" s="198"/>
      <c r="J14" s="178"/>
      <c r="K14" s="190"/>
    </row>
    <row r="15" spans="1:12" ht="5.0999999999999996" customHeight="1">
      <c r="A15" s="23"/>
      <c r="B15" s="170"/>
      <c r="C15" s="198"/>
      <c r="D15" s="198"/>
      <c r="E15" s="198"/>
      <c r="F15" s="198"/>
      <c r="G15" s="198"/>
      <c r="H15" s="167"/>
      <c r="I15" s="198"/>
      <c r="J15" s="178"/>
      <c r="K15" s="190"/>
    </row>
    <row r="16" spans="1:12" ht="15.95" customHeight="1">
      <c r="A16" s="22" t="s">
        <v>26</v>
      </c>
      <c r="B16" s="170"/>
      <c r="C16" s="198"/>
      <c r="D16" s="198"/>
      <c r="E16" s="198"/>
      <c r="F16" s="198"/>
      <c r="G16" s="198"/>
      <c r="H16" s="167"/>
      <c r="I16" s="198"/>
      <c r="J16" s="178"/>
      <c r="K16" s="190"/>
    </row>
    <row r="17" spans="1:12" ht="15.95" customHeight="1">
      <c r="A17" s="24" t="s">
        <v>10</v>
      </c>
      <c r="B17" s="171"/>
      <c r="C17" s="198"/>
      <c r="D17" s="198"/>
      <c r="E17" s="198"/>
      <c r="F17" s="198"/>
      <c r="G17" s="198"/>
      <c r="H17" s="167"/>
      <c r="I17" s="198"/>
      <c r="J17" s="178"/>
      <c r="K17" s="190"/>
    </row>
    <row r="18" spans="1:12" ht="15.95" customHeight="1">
      <c r="A18" s="24" t="s">
        <v>11</v>
      </c>
      <c r="B18" s="171"/>
      <c r="C18" s="198"/>
      <c r="D18" s="198"/>
      <c r="E18" s="198"/>
      <c r="F18" s="198"/>
      <c r="G18" s="198"/>
      <c r="H18" s="167"/>
      <c r="I18" s="198"/>
      <c r="J18" s="178"/>
      <c r="K18" s="190"/>
    </row>
    <row r="19" spans="1:12" ht="15.95" customHeight="1">
      <c r="A19" s="24" t="s">
        <v>12</v>
      </c>
      <c r="B19" s="171"/>
      <c r="C19" s="198"/>
      <c r="D19" s="198"/>
      <c r="E19" s="198"/>
      <c r="F19" s="198"/>
      <c r="G19" s="198"/>
      <c r="H19" s="167"/>
      <c r="I19" s="198"/>
      <c r="J19" s="178"/>
      <c r="K19" s="190"/>
    </row>
    <row r="20" spans="1:12" ht="19.5" customHeight="1">
      <c r="A20" s="22" t="s">
        <v>13</v>
      </c>
      <c r="B20" s="169"/>
      <c r="C20" s="198"/>
      <c r="D20" s="198"/>
      <c r="E20" s="198"/>
      <c r="F20" s="198"/>
      <c r="G20" s="198"/>
      <c r="H20" s="167"/>
      <c r="I20" s="198"/>
      <c r="J20" s="178"/>
      <c r="K20" s="190"/>
    </row>
    <row r="21" spans="1:12" ht="5.0999999999999996" customHeight="1">
      <c r="A21" s="22"/>
      <c r="B21" s="169"/>
      <c r="C21" s="198"/>
      <c r="D21" s="198"/>
      <c r="E21" s="198"/>
      <c r="F21" s="198"/>
      <c r="G21" s="198"/>
      <c r="H21" s="167"/>
      <c r="I21" s="198"/>
      <c r="J21" s="178"/>
      <c r="K21" s="190"/>
    </row>
    <row r="22" spans="1:12" ht="15.95" customHeight="1">
      <c r="A22" s="22" t="s">
        <v>14</v>
      </c>
      <c r="B22" s="169"/>
      <c r="C22" s="198"/>
      <c r="D22" s="198"/>
      <c r="E22" s="198"/>
      <c r="F22" s="198"/>
      <c r="G22" s="198"/>
      <c r="H22" s="167"/>
      <c r="I22" s="198"/>
      <c r="J22" s="178"/>
      <c r="K22" s="190"/>
    </row>
    <row r="23" spans="1:12" ht="5.0999999999999996" customHeight="1">
      <c r="A23" s="22"/>
      <c r="B23" s="169"/>
      <c r="C23" s="198"/>
      <c r="D23" s="198"/>
      <c r="E23" s="198"/>
      <c r="F23" s="198"/>
      <c r="G23" s="198"/>
      <c r="H23" s="167"/>
      <c r="I23" s="198"/>
      <c r="J23" s="178"/>
      <c r="K23" s="190"/>
    </row>
    <row r="24" spans="1:12" s="188" customFormat="1" ht="17.25" customHeight="1">
      <c r="A24" s="22" t="s">
        <v>15</v>
      </c>
      <c r="B24" s="169"/>
      <c r="C24" s="198"/>
      <c r="D24" s="198"/>
      <c r="E24" s="198"/>
      <c r="F24" s="198"/>
      <c r="G24" s="198"/>
      <c r="H24" s="167"/>
      <c r="I24" s="198"/>
      <c r="J24" s="178"/>
      <c r="K24" s="190"/>
    </row>
    <row r="25" spans="1:12" ht="5.0999999999999996" customHeight="1">
      <c r="A25" s="22"/>
      <c r="B25" s="169"/>
      <c r="C25" s="198"/>
      <c r="D25" s="198"/>
      <c r="E25" s="198"/>
      <c r="F25" s="198"/>
      <c r="G25" s="198"/>
      <c r="H25" s="167"/>
      <c r="I25" s="198"/>
      <c r="J25" s="178"/>
      <c r="K25" s="190"/>
    </row>
    <row r="26" spans="1:12">
      <c r="A26" s="22" t="s">
        <v>16</v>
      </c>
      <c r="B26" s="169"/>
      <c r="C26" s="198"/>
      <c r="D26" s="198"/>
      <c r="E26" s="198"/>
      <c r="F26" s="198"/>
      <c r="G26" s="198"/>
      <c r="H26" s="167"/>
      <c r="I26" s="198"/>
      <c r="J26" s="178"/>
      <c r="K26" s="190"/>
    </row>
    <row r="27" spans="1:12" ht="5.0999999999999996" customHeight="1">
      <c r="A27" s="22"/>
      <c r="B27" s="169"/>
      <c r="C27" s="198"/>
      <c r="D27" s="198"/>
      <c r="E27" s="198"/>
      <c r="F27" s="198"/>
      <c r="G27" s="198"/>
      <c r="H27" s="167"/>
      <c r="I27" s="198"/>
      <c r="J27" s="178"/>
      <c r="K27" s="190"/>
    </row>
    <row r="28" spans="1:12" ht="15.95" customHeight="1">
      <c r="A28" s="25" t="s">
        <v>17</v>
      </c>
      <c r="B28" s="180"/>
      <c r="C28" s="198"/>
      <c r="D28" s="198"/>
      <c r="E28" s="198"/>
      <c r="F28" s="198"/>
      <c r="G28" s="198"/>
      <c r="H28" s="167"/>
      <c r="I28" s="198"/>
      <c r="J28" s="178"/>
      <c r="K28" s="190"/>
    </row>
    <row r="29" spans="1:12" ht="5.0999999999999996" customHeight="1">
      <c r="A29" s="22"/>
      <c r="B29" s="169"/>
      <c r="C29" s="198"/>
      <c r="D29" s="198"/>
      <c r="E29" s="198"/>
      <c r="F29" s="198"/>
      <c r="G29" s="198"/>
      <c r="H29" s="167"/>
      <c r="I29" s="198"/>
      <c r="J29" s="178"/>
      <c r="K29" s="190"/>
    </row>
    <row r="30" spans="1:12">
      <c r="A30" s="25" t="s">
        <v>18</v>
      </c>
      <c r="B30" s="180"/>
      <c r="C30" s="198"/>
      <c r="D30" s="198"/>
      <c r="E30" s="198"/>
      <c r="F30" s="198"/>
      <c r="G30" s="198"/>
      <c r="H30" s="167"/>
      <c r="I30" s="198"/>
      <c r="J30" s="178"/>
      <c r="K30" s="190"/>
      <c r="L30" s="191" t="s">
        <v>4238</v>
      </c>
    </row>
    <row r="31" spans="1:12">
      <c r="A31" s="22"/>
      <c r="B31" s="169"/>
      <c r="C31" s="198"/>
      <c r="D31" s="198"/>
      <c r="E31" s="198"/>
      <c r="F31" s="198"/>
      <c r="G31" s="198"/>
      <c r="H31" s="167"/>
      <c r="I31" s="198"/>
      <c r="J31" s="178"/>
      <c r="K31" s="190"/>
    </row>
    <row r="32" spans="1:12" s="188" customFormat="1" ht="24" customHeight="1" thickBot="1">
      <c r="A32" s="26" t="s">
        <v>19</v>
      </c>
      <c r="B32" s="172"/>
      <c r="C32" s="173"/>
      <c r="D32" s="173"/>
      <c r="E32" s="199"/>
      <c r="F32" s="173"/>
      <c r="G32" s="199"/>
      <c r="H32" s="175"/>
      <c r="I32" s="200"/>
      <c r="J32" s="181"/>
      <c r="K32" s="192"/>
    </row>
    <row r="33" spans="1:12">
      <c r="A33" s="27"/>
      <c r="J33" s="187"/>
      <c r="L33" s="187"/>
    </row>
    <row r="34" spans="1:12">
      <c r="A34" s="48"/>
      <c r="J34" s="187"/>
      <c r="L34" s="187"/>
    </row>
    <row r="35" spans="1:12" s="196" customFormat="1">
      <c r="A35" s="193" t="s">
        <v>27</v>
      </c>
      <c r="B35" s="194"/>
      <c r="C35" s="194"/>
      <c r="D35" s="194"/>
      <c r="E35" s="194"/>
      <c r="F35" s="194"/>
      <c r="G35" s="194"/>
      <c r="H35" s="194"/>
      <c r="I35" s="194"/>
      <c r="J35" s="194"/>
      <c r="K35" s="194"/>
      <c r="L35" s="195"/>
    </row>
    <row r="36" spans="1:12" ht="15.95" customHeight="1">
      <c r="A36" s="47" t="s">
        <v>4232</v>
      </c>
      <c r="J36" s="187"/>
      <c r="L36" s="187"/>
    </row>
    <row r="37" spans="1:12" ht="12.75" customHeight="1">
      <c r="A37" s="47"/>
    </row>
    <row r="38" spans="1:12" ht="15.95" customHeight="1">
      <c r="A38" s="49"/>
      <c r="C38" s="185"/>
    </row>
    <row r="39" spans="1:12" ht="15.95" customHeight="1">
      <c r="A39" s="50"/>
      <c r="C39" s="185"/>
    </row>
    <row r="40" spans="1:12">
      <c r="C40" s="185"/>
    </row>
    <row r="41" spans="1:12">
      <c r="C41" s="185"/>
    </row>
  </sheetData>
  <mergeCells count="3">
    <mergeCell ref="A2:J3"/>
    <mergeCell ref="K2:K3"/>
    <mergeCell ref="A1:J1"/>
  </mergeCells>
  <printOptions horizontalCentered="1"/>
  <pageMargins left="0.7" right="0.7" top="0.75" bottom="0.5" header="0.3" footer="0.3"/>
  <pageSetup scale="8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5" sqref="E35"/>
    </sheetView>
  </sheetViews>
  <sheetFormatPr defaultRowHeight="12.7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03"/>
  <sheetViews>
    <sheetView topLeftCell="A83" workbookViewId="0">
      <selection activeCell="E35" sqref="E35"/>
    </sheetView>
  </sheetViews>
  <sheetFormatPr defaultRowHeight="12.75"/>
  <cols>
    <col min="1" max="1" width="28" bestFit="1" customWidth="1"/>
    <col min="2" max="2" width="29.28515625" customWidth="1"/>
    <col min="3" max="3" width="44.85546875" bestFit="1" customWidth="1"/>
    <col min="4" max="4" width="16.140625" customWidth="1"/>
    <col min="5" max="5" width="27" bestFit="1" customWidth="1"/>
    <col min="6" max="6" width="19.140625" bestFit="1" customWidth="1"/>
    <col min="7" max="7" width="10.7109375" bestFit="1" customWidth="1"/>
  </cols>
  <sheetData>
    <row r="2" spans="1:3" ht="15">
      <c r="A2" s="125" t="s">
        <v>4205</v>
      </c>
      <c r="B2" s="124"/>
      <c r="C2" s="124"/>
    </row>
    <row r="3" spans="1:3" ht="15">
      <c r="A3" s="124"/>
      <c r="B3" s="130" t="s">
        <v>4211</v>
      </c>
      <c r="C3" s="130" t="s">
        <v>4192</v>
      </c>
    </row>
    <row r="4" spans="1:3" ht="15">
      <c r="A4" s="124" t="s">
        <v>5</v>
      </c>
      <c r="B4" s="126"/>
      <c r="C4" s="126"/>
    </row>
    <row r="5" spans="1:3" ht="15">
      <c r="A5" s="124" t="s">
        <v>4193</v>
      </c>
      <c r="B5" s="126">
        <f>+E199-E174</f>
        <v>557695800.68211532</v>
      </c>
      <c r="C5" s="126">
        <v>558</v>
      </c>
    </row>
    <row r="6" spans="1:3" ht="15">
      <c r="A6" s="124" t="s">
        <v>4194</v>
      </c>
      <c r="B6" s="127">
        <f>+E174</f>
        <v>57272357.324030124</v>
      </c>
      <c r="C6" s="127">
        <v>57</v>
      </c>
    </row>
    <row r="7" spans="1:3" ht="15">
      <c r="A7" s="124" t="s">
        <v>4195</v>
      </c>
      <c r="B7" s="126">
        <f>SUM(B5:B6)</f>
        <v>614968158.00614548</v>
      </c>
      <c r="C7" s="126">
        <f>SUM(C5:C6)</f>
        <v>615</v>
      </c>
    </row>
    <row r="8" spans="1:3" ht="15">
      <c r="A8" s="124" t="s">
        <v>7</v>
      </c>
      <c r="B8" s="128">
        <f>+E103-E101-E96</f>
        <v>76150545.747200012</v>
      </c>
      <c r="C8" s="128">
        <v>76.2</v>
      </c>
    </row>
    <row r="9" spans="1:3" ht="15">
      <c r="A9" s="124" t="s">
        <v>151</v>
      </c>
      <c r="B9" s="128">
        <f>+E130+E96</f>
        <v>143253539</v>
      </c>
      <c r="C9" s="128">
        <v>143.30000000000001</v>
      </c>
    </row>
    <row r="10" spans="1:3" ht="15">
      <c r="A10" s="124" t="s">
        <v>22</v>
      </c>
      <c r="B10" s="128">
        <f>+E101</f>
        <v>99568830</v>
      </c>
      <c r="C10" s="128">
        <v>100</v>
      </c>
    </row>
    <row r="11" spans="1:3" ht="15">
      <c r="A11" s="124" t="s">
        <v>23</v>
      </c>
      <c r="B11" s="128">
        <f>+E55</f>
        <v>1700000</v>
      </c>
      <c r="C11" s="128">
        <v>2</v>
      </c>
    </row>
    <row r="12" spans="1:3" ht="15">
      <c r="A12" s="124" t="s">
        <v>4196</v>
      </c>
      <c r="B12" s="126"/>
      <c r="C12" s="126"/>
    </row>
    <row r="13" spans="1:3" ht="15">
      <c r="A13" s="124" t="s">
        <v>4197</v>
      </c>
      <c r="B13" s="128">
        <f>+E35+E37+E47</f>
        <v>49651303.707099997</v>
      </c>
      <c r="C13" s="128">
        <v>49</v>
      </c>
    </row>
    <row r="14" spans="1:3" ht="15">
      <c r="A14" s="124" t="s">
        <v>4198</v>
      </c>
      <c r="B14" s="128">
        <f>+E36+E48+E59-E55</f>
        <v>8693386.9704</v>
      </c>
      <c r="C14" s="128">
        <v>9</v>
      </c>
    </row>
    <row r="15" spans="1:3" ht="15">
      <c r="A15" s="124" t="s">
        <v>4199</v>
      </c>
      <c r="B15" s="127">
        <f>+E41</f>
        <v>8145847.9500000002</v>
      </c>
      <c r="C15" s="127">
        <v>8</v>
      </c>
    </row>
    <row r="16" spans="1:3" ht="15">
      <c r="A16" s="124" t="s">
        <v>4200</v>
      </c>
      <c r="B16" s="126">
        <f>SUM(B13:B15)</f>
        <v>66490538.627499998</v>
      </c>
      <c r="C16" s="126">
        <f>SUM(C13:C15)</f>
        <v>66</v>
      </c>
    </row>
    <row r="17" spans="1:5" ht="15.75" thickBot="1">
      <c r="A17" s="125" t="s">
        <v>4225</v>
      </c>
      <c r="B17" s="129">
        <f>SUM(B7,B8:B11,B16)</f>
        <v>1002131611.3808455</v>
      </c>
      <c r="C17" s="129">
        <f>SUM(C7,C8:C11,C16)</f>
        <v>1002.5</v>
      </c>
    </row>
    <row r="18" spans="1:5" ht="13.5" thickTop="1">
      <c r="B18" s="141">
        <f>+B17-E203</f>
        <v>0</v>
      </c>
    </row>
    <row r="20" spans="1:5">
      <c r="A20" s="122" t="s">
        <v>207</v>
      </c>
      <c r="B20" s="122" t="s">
        <v>223</v>
      </c>
      <c r="C20" s="122" t="s">
        <v>225</v>
      </c>
      <c r="D20" s="122" t="s">
        <v>216</v>
      </c>
      <c r="E20" t="s">
        <v>4182</v>
      </c>
    </row>
    <row r="21" spans="1:5">
      <c r="A21" t="s">
        <v>281</v>
      </c>
      <c r="B21" t="s">
        <v>599</v>
      </c>
      <c r="C21" t="s">
        <v>601</v>
      </c>
      <c r="D21" t="s">
        <v>268</v>
      </c>
      <c r="E21" s="123">
        <v>0</v>
      </c>
    </row>
    <row r="22" spans="1:5">
      <c r="B22" t="s">
        <v>4188</v>
      </c>
      <c r="E22" s="123">
        <v>0</v>
      </c>
    </row>
    <row r="23" spans="1:5">
      <c r="B23" t="s">
        <v>76</v>
      </c>
      <c r="C23" t="s">
        <v>77</v>
      </c>
      <c r="D23" t="s">
        <v>268</v>
      </c>
      <c r="E23" s="123">
        <v>0</v>
      </c>
    </row>
    <row r="24" spans="1:5">
      <c r="C24" t="s">
        <v>82</v>
      </c>
      <c r="D24" t="s">
        <v>268</v>
      </c>
      <c r="E24" s="123">
        <v>7800000</v>
      </c>
    </row>
    <row r="25" spans="1:5">
      <c r="C25" t="s">
        <v>83</v>
      </c>
      <c r="D25" t="s">
        <v>289</v>
      </c>
      <c r="E25" s="123">
        <v>23000000</v>
      </c>
    </row>
    <row r="26" spans="1:5">
      <c r="C26" t="s">
        <v>81</v>
      </c>
      <c r="D26" t="s">
        <v>268</v>
      </c>
      <c r="E26" s="123">
        <v>0</v>
      </c>
    </row>
    <row r="27" spans="1:5">
      <c r="C27" t="s">
        <v>80</v>
      </c>
      <c r="D27" t="s">
        <v>268</v>
      </c>
      <c r="E27" s="123">
        <v>3000000</v>
      </c>
    </row>
    <row r="28" spans="1:5">
      <c r="C28" t="s">
        <v>187</v>
      </c>
      <c r="D28" t="s">
        <v>268</v>
      </c>
      <c r="E28" s="123">
        <v>0</v>
      </c>
    </row>
    <row r="29" spans="1:5">
      <c r="C29" t="s">
        <v>79</v>
      </c>
      <c r="D29" t="s">
        <v>268</v>
      </c>
      <c r="E29" s="123">
        <v>10800000</v>
      </c>
    </row>
    <row r="30" spans="1:5">
      <c r="C30" t="s">
        <v>78</v>
      </c>
      <c r="D30" t="s">
        <v>268</v>
      </c>
      <c r="E30" s="123">
        <v>0</v>
      </c>
    </row>
    <row r="31" spans="1:5">
      <c r="C31" t="s">
        <v>184</v>
      </c>
      <c r="D31" t="s">
        <v>268</v>
      </c>
      <c r="E31" s="123">
        <v>573000</v>
      </c>
    </row>
    <row r="32" spans="1:5">
      <c r="D32" t="s">
        <v>289</v>
      </c>
      <c r="E32" s="123">
        <v>175000</v>
      </c>
    </row>
    <row r="33" spans="2:6">
      <c r="C33" t="s">
        <v>185</v>
      </c>
      <c r="D33" t="s">
        <v>268</v>
      </c>
      <c r="E33" s="123">
        <v>1591350</v>
      </c>
    </row>
    <row r="34" spans="2:6">
      <c r="C34" t="s">
        <v>186</v>
      </c>
      <c r="D34" t="s">
        <v>268</v>
      </c>
      <c r="E34" s="123">
        <v>1440000</v>
      </c>
    </row>
    <row r="35" spans="2:6">
      <c r="B35" s="135" t="s">
        <v>84</v>
      </c>
      <c r="C35" s="135"/>
      <c r="D35" s="135"/>
      <c r="E35" s="136">
        <v>48379350</v>
      </c>
    </row>
    <row r="36" spans="2:6">
      <c r="B36" t="s">
        <v>71</v>
      </c>
      <c r="C36" s="131" t="s">
        <v>72</v>
      </c>
      <c r="D36" s="131" t="s">
        <v>268</v>
      </c>
      <c r="E36" s="132">
        <v>3506117</v>
      </c>
      <c r="F36" s="123" t="s">
        <v>26</v>
      </c>
    </row>
    <row r="37" spans="2:6">
      <c r="C37" s="139" t="s">
        <v>73</v>
      </c>
      <c r="D37" s="139" t="s">
        <v>289</v>
      </c>
      <c r="E37" s="142">
        <v>480000</v>
      </c>
      <c r="F37" s="139" t="s">
        <v>4203</v>
      </c>
    </row>
    <row r="38" spans="2:6">
      <c r="B38" t="s">
        <v>75</v>
      </c>
      <c r="E38" s="123">
        <v>3986117</v>
      </c>
    </row>
    <row r="39" spans="2:6">
      <c r="B39" t="s">
        <v>125</v>
      </c>
      <c r="C39" t="s">
        <v>126</v>
      </c>
      <c r="D39" t="s">
        <v>268</v>
      </c>
      <c r="E39" s="123">
        <v>1650847.95</v>
      </c>
    </row>
    <row r="40" spans="2:6">
      <c r="C40" t="s">
        <v>127</v>
      </c>
      <c r="D40" t="s">
        <v>268</v>
      </c>
      <c r="E40" s="123">
        <v>6495000</v>
      </c>
    </row>
    <row r="41" spans="2:6">
      <c r="B41" s="135" t="s">
        <v>128</v>
      </c>
      <c r="C41" s="135"/>
      <c r="D41" s="135"/>
      <c r="E41" s="136">
        <v>8145847.9500000002</v>
      </c>
    </row>
    <row r="42" spans="2:6">
      <c r="B42" t="s">
        <v>129</v>
      </c>
      <c r="C42" t="s">
        <v>139</v>
      </c>
      <c r="D42" t="s">
        <v>268</v>
      </c>
      <c r="E42" s="123">
        <v>0</v>
      </c>
    </row>
    <row r="43" spans="2:6">
      <c r="C43" t="s">
        <v>143</v>
      </c>
      <c r="D43" t="s">
        <v>268</v>
      </c>
      <c r="E43" s="123">
        <v>0</v>
      </c>
    </row>
    <row r="44" spans="2:6">
      <c r="C44" t="s">
        <v>149</v>
      </c>
      <c r="D44" t="s">
        <v>268</v>
      </c>
      <c r="E44" s="123">
        <v>0</v>
      </c>
    </row>
    <row r="45" spans="2:6">
      <c r="B45" t="s">
        <v>150</v>
      </c>
      <c r="E45" s="123">
        <v>0</v>
      </c>
    </row>
    <row r="46" spans="2:6">
      <c r="B46" s="139" t="s">
        <v>279</v>
      </c>
      <c r="C46" s="137" t="s">
        <v>122</v>
      </c>
      <c r="D46" s="137" t="s">
        <v>268</v>
      </c>
      <c r="E46" s="138">
        <v>791953.70709999988</v>
      </c>
      <c r="F46" s="138" t="s">
        <v>4202</v>
      </c>
    </row>
    <row r="47" spans="2:6">
      <c r="B47" t="s">
        <v>4201</v>
      </c>
      <c r="E47" s="123">
        <v>791953.70709999988</v>
      </c>
    </row>
    <row r="48" spans="2:6">
      <c r="B48" t="s">
        <v>65</v>
      </c>
      <c r="C48" s="131" t="s">
        <v>67</v>
      </c>
      <c r="D48" s="131" t="s">
        <v>268</v>
      </c>
      <c r="E48" s="132">
        <v>0</v>
      </c>
      <c r="F48" s="123" t="s">
        <v>26</v>
      </c>
    </row>
    <row r="49" spans="1:5">
      <c r="B49" t="s">
        <v>70</v>
      </c>
      <c r="E49" s="123">
        <v>0</v>
      </c>
    </row>
    <row r="50" spans="1:5">
      <c r="B50" t="s">
        <v>110</v>
      </c>
      <c r="C50" t="s">
        <v>532</v>
      </c>
      <c r="D50" t="s">
        <v>268</v>
      </c>
      <c r="E50" s="123">
        <v>0</v>
      </c>
    </row>
    <row r="51" spans="1:5">
      <c r="B51" t="s">
        <v>121</v>
      </c>
      <c r="E51" s="123">
        <v>0</v>
      </c>
    </row>
    <row r="52" spans="1:5">
      <c r="A52" t="s">
        <v>4183</v>
      </c>
      <c r="E52" s="123">
        <v>61303268.657099999</v>
      </c>
    </row>
    <row r="53" spans="1:5">
      <c r="A53" t="s">
        <v>26</v>
      </c>
      <c r="B53" t="s">
        <v>279</v>
      </c>
      <c r="C53" t="s">
        <v>122</v>
      </c>
      <c r="D53" t="s">
        <v>268</v>
      </c>
      <c r="E53" s="123">
        <v>110461.97039999999</v>
      </c>
    </row>
    <row r="54" spans="1:5">
      <c r="B54" t="s">
        <v>4201</v>
      </c>
      <c r="E54" s="123">
        <v>110461.97039999999</v>
      </c>
    </row>
    <row r="55" spans="1:5">
      <c r="B55" t="s">
        <v>65</v>
      </c>
      <c r="C55" s="131" t="s">
        <v>66</v>
      </c>
      <c r="D55" s="131" t="s">
        <v>268</v>
      </c>
      <c r="E55" s="132">
        <v>1700000</v>
      </c>
    </row>
    <row r="56" spans="1:5">
      <c r="C56" t="s">
        <v>68</v>
      </c>
      <c r="D56" t="s">
        <v>268</v>
      </c>
      <c r="E56" s="123">
        <v>2304203</v>
      </c>
    </row>
    <row r="57" spans="1:5">
      <c r="C57" t="s">
        <v>69</v>
      </c>
      <c r="D57" t="s">
        <v>268</v>
      </c>
      <c r="E57" s="123">
        <v>2772605</v>
      </c>
    </row>
    <row r="58" spans="1:5">
      <c r="B58" t="s">
        <v>70</v>
      </c>
      <c r="E58" s="123">
        <v>6776808</v>
      </c>
    </row>
    <row r="59" spans="1:5">
      <c r="A59" t="s">
        <v>4184</v>
      </c>
      <c r="E59" s="123">
        <v>6887269.9704</v>
      </c>
    </row>
    <row r="60" spans="1:5">
      <c r="A60" t="s">
        <v>7</v>
      </c>
      <c r="B60" t="s">
        <v>129</v>
      </c>
      <c r="C60" t="s">
        <v>130</v>
      </c>
      <c r="D60" t="s">
        <v>268</v>
      </c>
      <c r="E60" s="123">
        <v>1453000</v>
      </c>
    </row>
    <row r="61" spans="1:5">
      <c r="C61" t="s">
        <v>131</v>
      </c>
      <c r="D61" t="s">
        <v>268</v>
      </c>
      <c r="E61" s="123">
        <v>78820</v>
      </c>
    </row>
    <row r="62" spans="1:5">
      <c r="D62" t="s">
        <v>289</v>
      </c>
      <c r="E62" s="123">
        <v>3750000</v>
      </c>
    </row>
    <row r="63" spans="1:5">
      <c r="C63" t="s">
        <v>132</v>
      </c>
      <c r="D63" t="s">
        <v>268</v>
      </c>
      <c r="E63" s="123">
        <v>1318409</v>
      </c>
    </row>
    <row r="64" spans="1:5">
      <c r="C64" t="s">
        <v>133</v>
      </c>
      <c r="D64" t="s">
        <v>268</v>
      </c>
      <c r="E64" s="123">
        <v>1057000</v>
      </c>
    </row>
    <row r="65" spans="3:5">
      <c r="D65" t="s">
        <v>289</v>
      </c>
      <c r="E65" s="123">
        <v>0</v>
      </c>
    </row>
    <row r="66" spans="3:5">
      <c r="C66" t="s">
        <v>134</v>
      </c>
      <c r="D66" t="s">
        <v>268</v>
      </c>
      <c r="E66" s="123">
        <v>1947186</v>
      </c>
    </row>
    <row r="67" spans="3:5">
      <c r="C67" t="s">
        <v>135</v>
      </c>
      <c r="D67" t="s">
        <v>268</v>
      </c>
      <c r="E67" s="123">
        <v>16348500</v>
      </c>
    </row>
    <row r="68" spans="3:5">
      <c r="C68" t="s">
        <v>136</v>
      </c>
      <c r="D68" t="s">
        <v>268</v>
      </c>
      <c r="E68" s="123">
        <v>40000</v>
      </c>
    </row>
    <row r="69" spans="3:5">
      <c r="D69" t="s">
        <v>289</v>
      </c>
      <c r="E69" s="123">
        <v>4800000</v>
      </c>
    </row>
    <row r="70" spans="3:5">
      <c r="C70" t="s">
        <v>137</v>
      </c>
      <c r="D70" t="s">
        <v>268</v>
      </c>
      <c r="E70" s="123">
        <v>0</v>
      </c>
    </row>
    <row r="71" spans="3:5">
      <c r="D71" t="s">
        <v>289</v>
      </c>
      <c r="E71" s="123">
        <v>200000</v>
      </c>
    </row>
    <row r="72" spans="3:5">
      <c r="C72" t="s">
        <v>138</v>
      </c>
      <c r="D72" t="s">
        <v>268</v>
      </c>
      <c r="E72" s="123">
        <v>0</v>
      </c>
    </row>
    <row r="73" spans="3:5">
      <c r="D73" t="s">
        <v>289</v>
      </c>
      <c r="E73" s="123">
        <v>100000</v>
      </c>
    </row>
    <row r="74" spans="3:5">
      <c r="C74" t="s">
        <v>139</v>
      </c>
      <c r="D74" t="s">
        <v>268</v>
      </c>
      <c r="E74" s="123">
        <v>22000</v>
      </c>
    </row>
    <row r="75" spans="3:5">
      <c r="D75" t="s">
        <v>289</v>
      </c>
      <c r="E75" s="123">
        <v>3792849</v>
      </c>
    </row>
    <row r="76" spans="3:5">
      <c r="C76" t="s">
        <v>140</v>
      </c>
      <c r="D76" t="s">
        <v>268</v>
      </c>
      <c r="E76" s="123">
        <v>150000</v>
      </c>
    </row>
    <row r="77" spans="3:5">
      <c r="C77" t="s">
        <v>141</v>
      </c>
      <c r="D77" t="s">
        <v>268</v>
      </c>
      <c r="E77" s="123">
        <v>0</v>
      </c>
    </row>
    <row r="78" spans="3:5">
      <c r="D78" t="s">
        <v>289</v>
      </c>
      <c r="E78" s="123">
        <v>2551000</v>
      </c>
    </row>
    <row r="79" spans="3:5">
      <c r="C79" t="s">
        <v>142</v>
      </c>
      <c r="D79" t="s">
        <v>268</v>
      </c>
      <c r="E79" s="123">
        <v>2050742</v>
      </c>
    </row>
    <row r="80" spans="3:5">
      <c r="C80" t="s">
        <v>143</v>
      </c>
      <c r="D80" t="s">
        <v>268</v>
      </c>
      <c r="E80" s="123">
        <v>2007000</v>
      </c>
    </row>
    <row r="81" spans="2:5">
      <c r="C81" t="s">
        <v>144</v>
      </c>
      <c r="D81" t="s">
        <v>268</v>
      </c>
      <c r="E81" s="123">
        <v>2514537</v>
      </c>
    </row>
    <row r="82" spans="2:5">
      <c r="D82" t="s">
        <v>289</v>
      </c>
      <c r="E82" s="123">
        <v>0</v>
      </c>
    </row>
    <row r="83" spans="2:5">
      <c r="C83" t="s">
        <v>145</v>
      </c>
      <c r="D83" t="s">
        <v>268</v>
      </c>
      <c r="E83" s="123">
        <v>0</v>
      </c>
    </row>
    <row r="84" spans="2:5">
      <c r="D84" t="s">
        <v>289</v>
      </c>
      <c r="E84" s="123">
        <v>358375</v>
      </c>
    </row>
    <row r="85" spans="2:5">
      <c r="C85" t="s">
        <v>3950</v>
      </c>
      <c r="D85" t="s">
        <v>268</v>
      </c>
      <c r="E85" s="123">
        <v>0</v>
      </c>
    </row>
    <row r="86" spans="2:5">
      <c r="C86" t="s">
        <v>146</v>
      </c>
      <c r="D86" t="s">
        <v>268</v>
      </c>
      <c r="E86" s="123">
        <v>863250</v>
      </c>
    </row>
    <row r="87" spans="2:5">
      <c r="C87" t="s">
        <v>147</v>
      </c>
      <c r="D87" t="s">
        <v>268</v>
      </c>
      <c r="E87" s="123">
        <v>0</v>
      </c>
    </row>
    <row r="88" spans="2:5">
      <c r="D88" t="s">
        <v>289</v>
      </c>
      <c r="E88" s="123">
        <v>0</v>
      </c>
    </row>
    <row r="89" spans="2:5">
      <c r="C89" t="s">
        <v>148</v>
      </c>
      <c r="D89" t="s">
        <v>268</v>
      </c>
      <c r="E89" s="123">
        <v>325000</v>
      </c>
    </row>
    <row r="90" spans="2:5">
      <c r="C90" t="s">
        <v>149</v>
      </c>
      <c r="D90" t="s">
        <v>268</v>
      </c>
      <c r="E90" s="123">
        <v>3833827</v>
      </c>
    </row>
    <row r="91" spans="2:5">
      <c r="B91" t="s">
        <v>150</v>
      </c>
      <c r="E91" s="123">
        <v>49561495</v>
      </c>
    </row>
    <row r="92" spans="2:5">
      <c r="B92" t="s">
        <v>59</v>
      </c>
      <c r="C92" t="s">
        <v>60</v>
      </c>
      <c r="D92" t="s">
        <v>268</v>
      </c>
      <c r="E92" s="123">
        <v>7248230.3985991869</v>
      </c>
    </row>
    <row r="93" spans="2:5">
      <c r="C93" t="s">
        <v>61</v>
      </c>
      <c r="D93" t="s">
        <v>268</v>
      </c>
      <c r="E93" s="123">
        <v>28520851.842317898</v>
      </c>
    </row>
    <row r="94" spans="2:5">
      <c r="C94" t="s">
        <v>62</v>
      </c>
      <c r="D94" t="s">
        <v>268</v>
      </c>
      <c r="E94" s="123">
        <v>6907572.2125298502</v>
      </c>
    </row>
    <row r="95" spans="2:5">
      <c r="C95" t="s">
        <v>63</v>
      </c>
      <c r="D95" t="s">
        <v>268</v>
      </c>
      <c r="E95" s="123">
        <v>18030659.546553068</v>
      </c>
    </row>
    <row r="96" spans="2:5">
      <c r="B96" t="s">
        <v>64</v>
      </c>
      <c r="E96" s="123">
        <v>60707314.000000007</v>
      </c>
    </row>
    <row r="97" spans="1:5">
      <c r="B97" t="s">
        <v>279</v>
      </c>
      <c r="C97" t="s">
        <v>122</v>
      </c>
      <c r="D97" t="s">
        <v>268</v>
      </c>
      <c r="E97" s="123">
        <v>2997050.7471999996</v>
      </c>
    </row>
    <row r="98" spans="1:5">
      <c r="B98" t="s">
        <v>4201</v>
      </c>
      <c r="E98" s="123">
        <v>2997050.7471999996</v>
      </c>
    </row>
    <row r="99" spans="1:5">
      <c r="B99" t="s">
        <v>110</v>
      </c>
      <c r="C99" t="s">
        <v>115</v>
      </c>
      <c r="D99" t="s">
        <v>268</v>
      </c>
      <c r="E99" s="123">
        <v>2021000</v>
      </c>
    </row>
    <row r="100" spans="1:5">
      <c r="C100" t="s">
        <v>116</v>
      </c>
      <c r="D100" t="s">
        <v>268</v>
      </c>
      <c r="E100" s="123">
        <v>21571000</v>
      </c>
    </row>
    <row r="101" spans="1:5">
      <c r="C101" s="131" t="s">
        <v>119</v>
      </c>
      <c r="D101" s="131" t="s">
        <v>268</v>
      </c>
      <c r="E101" s="132">
        <v>99568830</v>
      </c>
    </row>
    <row r="102" spans="1:5">
      <c r="B102" t="s">
        <v>121</v>
      </c>
      <c r="E102" s="123">
        <v>123160830</v>
      </c>
    </row>
    <row r="103" spans="1:5">
      <c r="A103" t="s">
        <v>4185</v>
      </c>
      <c r="E103" s="123">
        <v>236426689.74720001</v>
      </c>
    </row>
    <row r="104" spans="1:5">
      <c r="A104" t="s">
        <v>151</v>
      </c>
      <c r="B104" t="s">
        <v>58</v>
      </c>
      <c r="C104" t="s">
        <v>58</v>
      </c>
      <c r="D104" t="s">
        <v>268</v>
      </c>
      <c r="E104" s="123">
        <v>12000000</v>
      </c>
    </row>
    <row r="105" spans="1:5">
      <c r="B105" t="s">
        <v>4189</v>
      </c>
      <c r="E105" s="123">
        <v>12000000</v>
      </c>
    </row>
    <row r="106" spans="1:5">
      <c r="B106" t="s">
        <v>151</v>
      </c>
      <c r="C106" t="s">
        <v>152</v>
      </c>
      <c r="D106" t="s">
        <v>268</v>
      </c>
      <c r="E106" s="123">
        <v>0</v>
      </c>
    </row>
    <row r="107" spans="1:5">
      <c r="C107" t="s">
        <v>161</v>
      </c>
      <c r="D107" t="s">
        <v>268</v>
      </c>
      <c r="E107" s="123">
        <v>0</v>
      </c>
    </row>
    <row r="108" spans="1:5">
      <c r="C108" t="s">
        <v>153</v>
      </c>
      <c r="D108" t="s">
        <v>268</v>
      </c>
      <c r="E108" s="123">
        <v>5750000</v>
      </c>
    </row>
    <row r="109" spans="1:5">
      <c r="C109" t="s">
        <v>154</v>
      </c>
      <c r="D109" t="s">
        <v>268</v>
      </c>
      <c r="E109" s="123">
        <v>0</v>
      </c>
    </row>
    <row r="110" spans="1:5">
      <c r="C110" t="s">
        <v>155</v>
      </c>
      <c r="D110" t="s">
        <v>268</v>
      </c>
      <c r="E110" s="123">
        <v>3000000</v>
      </c>
    </row>
    <row r="111" spans="1:5">
      <c r="C111" t="s">
        <v>156</v>
      </c>
      <c r="D111" t="s">
        <v>268</v>
      </c>
      <c r="E111" s="123">
        <v>30100000</v>
      </c>
    </row>
    <row r="112" spans="1:5">
      <c r="C112" t="s">
        <v>164</v>
      </c>
      <c r="D112" t="s">
        <v>268</v>
      </c>
      <c r="E112" s="123">
        <v>0</v>
      </c>
    </row>
    <row r="113" spans="2:6">
      <c r="C113" t="s">
        <v>633</v>
      </c>
      <c r="D113" t="s">
        <v>268</v>
      </c>
      <c r="E113" s="123">
        <v>0</v>
      </c>
    </row>
    <row r="114" spans="2:6">
      <c r="C114" t="s">
        <v>623</v>
      </c>
      <c r="D114" t="s">
        <v>268</v>
      </c>
      <c r="E114" s="123">
        <v>0</v>
      </c>
    </row>
    <row r="115" spans="2:6">
      <c r="C115" t="s">
        <v>157</v>
      </c>
      <c r="D115" t="s">
        <v>268</v>
      </c>
      <c r="E115" s="123">
        <v>500000</v>
      </c>
    </row>
    <row r="116" spans="2:6">
      <c r="C116" t="s">
        <v>158</v>
      </c>
      <c r="D116" t="s">
        <v>268</v>
      </c>
      <c r="E116" s="123">
        <v>0</v>
      </c>
    </row>
    <row r="117" spans="2:6">
      <c r="C117" t="s">
        <v>162</v>
      </c>
      <c r="D117" t="s">
        <v>268</v>
      </c>
      <c r="E117" s="123">
        <v>0</v>
      </c>
    </row>
    <row r="118" spans="2:6">
      <c r="C118" t="s">
        <v>165</v>
      </c>
      <c r="D118" t="s">
        <v>268</v>
      </c>
      <c r="E118" s="123">
        <v>0</v>
      </c>
    </row>
    <row r="119" spans="2:6">
      <c r="D119" t="s">
        <v>289</v>
      </c>
      <c r="E119" s="123">
        <v>23886525</v>
      </c>
    </row>
    <row r="120" spans="2:6">
      <c r="C120" t="s">
        <v>163</v>
      </c>
      <c r="D120" t="s">
        <v>268</v>
      </c>
      <c r="E120" s="123">
        <v>0</v>
      </c>
    </row>
    <row r="121" spans="2:6">
      <c r="C121" t="s">
        <v>159</v>
      </c>
      <c r="D121" t="s">
        <v>268</v>
      </c>
      <c r="E121" s="123">
        <v>0</v>
      </c>
    </row>
    <row r="122" spans="2:6">
      <c r="C122" t="s">
        <v>160</v>
      </c>
      <c r="D122" t="s">
        <v>268</v>
      </c>
      <c r="E122" s="123">
        <v>0</v>
      </c>
    </row>
    <row r="123" spans="2:6">
      <c r="B123" t="s">
        <v>183</v>
      </c>
      <c r="E123" s="123">
        <v>63236525</v>
      </c>
    </row>
    <row r="124" spans="2:6">
      <c r="B124" t="s">
        <v>279</v>
      </c>
      <c r="C124" s="137" t="s">
        <v>122</v>
      </c>
      <c r="D124" s="137" t="s">
        <v>268</v>
      </c>
      <c r="E124" s="138">
        <v>309700</v>
      </c>
      <c r="F124" s="138" t="s">
        <v>4202</v>
      </c>
    </row>
    <row r="125" spans="2:6">
      <c r="B125" t="s">
        <v>4201</v>
      </c>
      <c r="E125" s="123">
        <v>309700</v>
      </c>
    </row>
    <row r="126" spans="2:6">
      <c r="B126" t="s">
        <v>110</v>
      </c>
      <c r="C126" t="s">
        <v>117</v>
      </c>
      <c r="D126" t="s">
        <v>268</v>
      </c>
      <c r="E126" s="123">
        <v>0</v>
      </c>
    </row>
    <row r="127" spans="2:6">
      <c r="C127" t="s">
        <v>118</v>
      </c>
      <c r="D127" t="s">
        <v>268</v>
      </c>
      <c r="E127" s="123">
        <v>0</v>
      </c>
    </row>
    <row r="128" spans="2:6">
      <c r="C128" t="s">
        <v>120</v>
      </c>
      <c r="D128" t="s">
        <v>268</v>
      </c>
      <c r="E128" s="123">
        <v>7000000</v>
      </c>
    </row>
    <row r="129" spans="1:6">
      <c r="B129" t="s">
        <v>121</v>
      </c>
      <c r="E129" s="123">
        <v>7000000</v>
      </c>
    </row>
    <row r="130" spans="1:6">
      <c r="A130" t="s">
        <v>183</v>
      </c>
      <c r="E130" s="123">
        <v>82546225</v>
      </c>
    </row>
    <row r="131" spans="1:6">
      <c r="A131" t="s">
        <v>259</v>
      </c>
      <c r="B131" t="s">
        <v>71</v>
      </c>
      <c r="C131" t="s">
        <v>74</v>
      </c>
      <c r="D131" t="s">
        <v>289</v>
      </c>
      <c r="E131" s="123">
        <v>996000</v>
      </c>
      <c r="F131" s="140" t="s">
        <v>4204</v>
      </c>
    </row>
    <row r="132" spans="1:6">
      <c r="B132" t="s">
        <v>75</v>
      </c>
      <c r="E132" s="123">
        <v>996000</v>
      </c>
    </row>
    <row r="133" spans="1:6">
      <c r="B133" s="133" t="s">
        <v>85</v>
      </c>
      <c r="C133" s="133" t="s">
        <v>2463</v>
      </c>
      <c r="D133" s="133" t="s">
        <v>268</v>
      </c>
      <c r="E133" s="134">
        <v>43700000</v>
      </c>
    </row>
    <row r="134" spans="1:6">
      <c r="B134" s="133"/>
      <c r="C134" s="133" t="s">
        <v>2494</v>
      </c>
      <c r="D134" s="133" t="s">
        <v>268</v>
      </c>
      <c r="E134" s="134">
        <v>42311587.950740077</v>
      </c>
    </row>
    <row r="135" spans="1:6">
      <c r="B135" s="133" t="s">
        <v>4190</v>
      </c>
      <c r="C135" s="133"/>
      <c r="D135" s="133"/>
      <c r="E135" s="134">
        <v>86011587.950740069</v>
      </c>
    </row>
    <row r="136" spans="1:6">
      <c r="B136" s="133" t="s">
        <v>129</v>
      </c>
      <c r="C136" s="133" t="s">
        <v>131</v>
      </c>
      <c r="D136" s="133" t="s">
        <v>268</v>
      </c>
      <c r="E136" s="134">
        <v>0</v>
      </c>
    </row>
    <row r="137" spans="1:6">
      <c r="B137" s="133"/>
      <c r="C137" s="133" t="s">
        <v>132</v>
      </c>
      <c r="D137" s="133" t="s">
        <v>268</v>
      </c>
      <c r="E137" s="134">
        <v>0</v>
      </c>
    </row>
    <row r="138" spans="1:6">
      <c r="B138" s="133"/>
      <c r="C138" s="133" t="s">
        <v>3205</v>
      </c>
      <c r="D138" s="133" t="s">
        <v>268</v>
      </c>
      <c r="E138" s="134">
        <v>0</v>
      </c>
    </row>
    <row r="139" spans="1:6">
      <c r="B139" s="133" t="s">
        <v>150</v>
      </c>
      <c r="C139" s="133"/>
      <c r="D139" s="133"/>
      <c r="E139" s="134">
        <v>0</v>
      </c>
    </row>
    <row r="140" spans="1:6">
      <c r="B140" s="133" t="s">
        <v>91</v>
      </c>
      <c r="C140" s="133" t="s">
        <v>92</v>
      </c>
      <c r="D140" s="133" t="s">
        <v>268</v>
      </c>
      <c r="E140" s="134">
        <v>13883287.239043904</v>
      </c>
    </row>
    <row r="141" spans="1:6">
      <c r="B141" s="133"/>
      <c r="C141" s="133" t="s">
        <v>93</v>
      </c>
      <c r="D141" s="133" t="s">
        <v>268</v>
      </c>
      <c r="E141" s="134">
        <v>500000</v>
      </c>
    </row>
    <row r="142" spans="1:6">
      <c r="B142" s="133"/>
      <c r="C142" s="133"/>
      <c r="D142" s="133" t="s">
        <v>289</v>
      </c>
      <c r="E142" s="134">
        <v>0</v>
      </c>
    </row>
    <row r="143" spans="1:6">
      <c r="B143" s="133"/>
      <c r="C143" s="133" t="s">
        <v>94</v>
      </c>
      <c r="D143" s="133" t="s">
        <v>268</v>
      </c>
      <c r="E143" s="134">
        <v>2305419.3900353988</v>
      </c>
    </row>
    <row r="144" spans="1:6">
      <c r="B144" s="133"/>
      <c r="C144" s="133" t="s">
        <v>95</v>
      </c>
      <c r="D144" s="133" t="s">
        <v>268</v>
      </c>
      <c r="E144" s="134">
        <v>719290.66122182272</v>
      </c>
    </row>
    <row r="145" spans="2:5">
      <c r="B145" s="133"/>
      <c r="C145" s="133" t="s">
        <v>96</v>
      </c>
      <c r="D145" s="133" t="s">
        <v>268</v>
      </c>
      <c r="E145" s="134">
        <v>66879000</v>
      </c>
    </row>
    <row r="146" spans="2:5">
      <c r="B146" s="133"/>
      <c r="C146" s="133" t="s">
        <v>97</v>
      </c>
      <c r="D146" s="133" t="s">
        <v>268</v>
      </c>
      <c r="E146" s="134">
        <v>11600000</v>
      </c>
    </row>
    <row r="147" spans="2:5">
      <c r="B147" s="133"/>
      <c r="C147" s="133" t="s">
        <v>2804</v>
      </c>
      <c r="D147" s="133" t="s">
        <v>268</v>
      </c>
      <c r="E147" s="134">
        <v>0</v>
      </c>
    </row>
    <row r="148" spans="2:5">
      <c r="B148" s="133"/>
      <c r="C148" s="133" t="s">
        <v>98</v>
      </c>
      <c r="D148" s="133" t="s">
        <v>268</v>
      </c>
      <c r="E148" s="134">
        <v>0</v>
      </c>
    </row>
    <row r="149" spans="2:5">
      <c r="B149" s="133"/>
      <c r="C149" s="133" t="s">
        <v>99</v>
      </c>
      <c r="D149" s="133" t="s">
        <v>268</v>
      </c>
      <c r="E149" s="134">
        <v>0</v>
      </c>
    </row>
    <row r="150" spans="2:5">
      <c r="B150" s="133"/>
      <c r="C150" s="133"/>
      <c r="D150" s="133" t="s">
        <v>289</v>
      </c>
      <c r="E150" s="134">
        <v>35000</v>
      </c>
    </row>
    <row r="151" spans="2:5">
      <c r="B151" s="133"/>
      <c r="C151" s="133" t="s">
        <v>100</v>
      </c>
      <c r="D151" s="133" t="s">
        <v>268</v>
      </c>
      <c r="E151" s="134">
        <v>4838584</v>
      </c>
    </row>
    <row r="152" spans="2:5">
      <c r="B152" s="133"/>
      <c r="C152" s="133" t="s">
        <v>101</v>
      </c>
      <c r="D152" s="133" t="s">
        <v>268</v>
      </c>
      <c r="E152" s="134">
        <v>700000</v>
      </c>
    </row>
    <row r="153" spans="2:5">
      <c r="B153" s="133"/>
      <c r="C153" s="133" t="s">
        <v>24</v>
      </c>
      <c r="D153" s="133" t="s">
        <v>268</v>
      </c>
      <c r="E153" s="134">
        <v>385287.56709251105</v>
      </c>
    </row>
    <row r="154" spans="2:5">
      <c r="B154" s="133"/>
      <c r="C154" s="133"/>
      <c r="D154" s="133" t="s">
        <v>289</v>
      </c>
      <c r="E154" s="134">
        <v>0</v>
      </c>
    </row>
    <row r="155" spans="2:5">
      <c r="B155" s="133"/>
      <c r="C155" s="133" t="s">
        <v>102</v>
      </c>
      <c r="D155" s="133" t="s">
        <v>268</v>
      </c>
      <c r="E155" s="134">
        <v>1000000</v>
      </c>
    </row>
    <row r="156" spans="2:5">
      <c r="B156" s="133"/>
      <c r="C156" s="133" t="s">
        <v>103</v>
      </c>
      <c r="D156" s="133" t="s">
        <v>268</v>
      </c>
      <c r="E156" s="134">
        <v>13275735</v>
      </c>
    </row>
    <row r="157" spans="2:5">
      <c r="B157" s="133"/>
      <c r="C157" s="133" t="s">
        <v>104</v>
      </c>
      <c r="D157" s="133" t="s">
        <v>268</v>
      </c>
      <c r="E157" s="134">
        <v>0</v>
      </c>
    </row>
    <row r="158" spans="2:5">
      <c r="B158" s="133"/>
      <c r="C158" s="133" t="s">
        <v>105</v>
      </c>
      <c r="D158" s="133" t="s">
        <v>268</v>
      </c>
      <c r="E158" s="134">
        <v>0</v>
      </c>
    </row>
    <row r="159" spans="2:5">
      <c r="B159" s="133"/>
      <c r="C159" s="133" t="s">
        <v>106</v>
      </c>
      <c r="D159" s="133" t="s">
        <v>268</v>
      </c>
      <c r="E159" s="134">
        <v>0</v>
      </c>
    </row>
    <row r="160" spans="2:5">
      <c r="B160" s="133"/>
      <c r="C160" s="133" t="s">
        <v>107</v>
      </c>
      <c r="D160" s="133" t="s">
        <v>268</v>
      </c>
      <c r="E160" s="134">
        <v>1344000</v>
      </c>
    </row>
    <row r="161" spans="2:6">
      <c r="B161" s="133"/>
      <c r="C161" s="133" t="s">
        <v>2784</v>
      </c>
      <c r="D161" s="133" t="s">
        <v>268</v>
      </c>
      <c r="E161" s="134">
        <v>0</v>
      </c>
    </row>
    <row r="162" spans="2:6">
      <c r="B162" s="133"/>
      <c r="C162" s="133" t="s">
        <v>108</v>
      </c>
      <c r="D162" s="133" t="s">
        <v>268</v>
      </c>
      <c r="E162" s="134">
        <v>5861396</v>
      </c>
    </row>
    <row r="163" spans="2:6">
      <c r="B163" s="133" t="s">
        <v>109</v>
      </c>
      <c r="C163" s="133"/>
      <c r="D163" s="133"/>
      <c r="E163" s="134">
        <v>123326999.85739364</v>
      </c>
    </row>
    <row r="164" spans="2:6">
      <c r="B164" t="s">
        <v>279</v>
      </c>
      <c r="C164" s="137" t="s">
        <v>122</v>
      </c>
      <c r="D164" s="137" t="s">
        <v>268</v>
      </c>
      <c r="E164" s="138">
        <v>5929604.780164605</v>
      </c>
      <c r="F164" s="138" t="s">
        <v>4202</v>
      </c>
    </row>
    <row r="165" spans="2:6">
      <c r="B165" s="133" t="s">
        <v>4201</v>
      </c>
      <c r="C165" s="133"/>
      <c r="D165" s="133"/>
      <c r="E165" s="134">
        <v>5929604.780164605</v>
      </c>
    </row>
    <row r="166" spans="2:6">
      <c r="B166" s="133" t="s">
        <v>110</v>
      </c>
      <c r="C166" s="133" t="s">
        <v>111</v>
      </c>
      <c r="D166" s="133" t="s">
        <v>268</v>
      </c>
      <c r="E166" s="134">
        <v>36386890</v>
      </c>
    </row>
    <row r="167" spans="2:6">
      <c r="B167" s="133"/>
      <c r="C167" s="133" t="s">
        <v>112</v>
      </c>
      <c r="D167" s="133" t="s">
        <v>268</v>
      </c>
      <c r="E167" s="134">
        <v>10972981.800000001</v>
      </c>
    </row>
    <row r="168" spans="2:6">
      <c r="B168" s="133"/>
      <c r="C168" s="133" t="s">
        <v>113</v>
      </c>
      <c r="D168" s="133" t="s">
        <v>268</v>
      </c>
      <c r="E168" s="134">
        <v>22835751.502105102</v>
      </c>
    </row>
    <row r="169" spans="2:6">
      <c r="B169" s="133"/>
      <c r="C169" s="133"/>
      <c r="D169" s="133" t="s">
        <v>289</v>
      </c>
      <c r="E169" s="134">
        <v>308713</v>
      </c>
    </row>
    <row r="170" spans="2:6">
      <c r="B170" s="133"/>
      <c r="C170" s="133" t="s">
        <v>114</v>
      </c>
      <c r="D170" s="133" t="s">
        <v>268</v>
      </c>
      <c r="E170" s="134">
        <v>6129766.8400000008</v>
      </c>
    </row>
    <row r="171" spans="2:6">
      <c r="B171" t="s">
        <v>121</v>
      </c>
      <c r="E171" s="123">
        <v>76634103.142105103</v>
      </c>
    </row>
    <row r="172" spans="2:6">
      <c r="B172" s="131" t="s">
        <v>86</v>
      </c>
      <c r="C172" s="131" t="s">
        <v>2822</v>
      </c>
      <c r="D172" s="131" t="s">
        <v>268</v>
      </c>
      <c r="E172" s="132">
        <v>2272357</v>
      </c>
    </row>
    <row r="173" spans="2:6">
      <c r="B173" s="131"/>
      <c r="C173" s="131" t="s">
        <v>3037</v>
      </c>
      <c r="D173" s="131" t="s">
        <v>268</v>
      </c>
      <c r="E173" s="132">
        <v>55000000.324030124</v>
      </c>
    </row>
    <row r="174" spans="2:6">
      <c r="B174" s="131" t="s">
        <v>4191</v>
      </c>
      <c r="C174" s="131"/>
      <c r="D174" s="131"/>
      <c r="E174" s="132">
        <v>57272357.324030124</v>
      </c>
    </row>
    <row r="175" spans="2:6">
      <c r="B175" s="133" t="s">
        <v>87</v>
      </c>
      <c r="C175" s="133" t="s">
        <v>88</v>
      </c>
      <c r="D175" s="133" t="s">
        <v>268</v>
      </c>
      <c r="E175" s="134">
        <v>9538386.0916576926</v>
      </c>
    </row>
    <row r="176" spans="2:6">
      <c r="B176" s="133"/>
      <c r="C176" s="133" t="s">
        <v>89</v>
      </c>
      <c r="D176" s="133" t="s">
        <v>268</v>
      </c>
      <c r="E176" s="134">
        <v>9500000</v>
      </c>
    </row>
    <row r="177" spans="2:5">
      <c r="B177" s="133"/>
      <c r="C177" s="133"/>
      <c r="D177" s="133" t="s">
        <v>289</v>
      </c>
      <c r="E177" s="134">
        <v>500000</v>
      </c>
    </row>
    <row r="178" spans="2:5">
      <c r="B178" s="133" t="s">
        <v>90</v>
      </c>
      <c r="C178" s="133"/>
      <c r="D178" s="133"/>
      <c r="E178" s="134">
        <v>19538386.091657691</v>
      </c>
    </row>
    <row r="179" spans="2:5">
      <c r="B179" s="133" t="s">
        <v>188</v>
      </c>
      <c r="C179" s="133" t="s">
        <v>189</v>
      </c>
      <c r="D179" s="133" t="s">
        <v>268</v>
      </c>
      <c r="E179" s="134">
        <v>30594365.127787609</v>
      </c>
    </row>
    <row r="180" spans="2:5">
      <c r="B180" s="133"/>
      <c r="C180" s="133" t="s">
        <v>190</v>
      </c>
      <c r="D180" s="133" t="s">
        <v>268</v>
      </c>
      <c r="E180" s="134">
        <v>88906577.920000002</v>
      </c>
    </row>
    <row r="181" spans="2:5">
      <c r="B181" s="133"/>
      <c r="C181" s="133" t="s">
        <v>191</v>
      </c>
      <c r="D181" s="133" t="s">
        <v>268</v>
      </c>
      <c r="E181" s="134">
        <v>4774891.9779387312</v>
      </c>
    </row>
    <row r="182" spans="2:5">
      <c r="B182" s="133"/>
      <c r="C182" s="133" t="s">
        <v>192</v>
      </c>
      <c r="D182" s="133" t="s">
        <v>268</v>
      </c>
      <c r="E182" s="134">
        <v>6012000</v>
      </c>
    </row>
    <row r="183" spans="2:5">
      <c r="B183" s="133"/>
      <c r="C183" s="133" t="s">
        <v>193</v>
      </c>
      <c r="D183" s="133" t="s">
        <v>268</v>
      </c>
      <c r="E183" s="134">
        <v>19517334.38247399</v>
      </c>
    </row>
    <row r="184" spans="2:5">
      <c r="B184" s="133"/>
      <c r="C184" s="133"/>
      <c r="D184" s="133" t="s">
        <v>289</v>
      </c>
      <c r="E184" s="134">
        <v>0</v>
      </c>
    </row>
    <row r="185" spans="2:5">
      <c r="B185" s="133"/>
      <c r="C185" s="133" t="s">
        <v>194</v>
      </c>
      <c r="D185" s="133" t="s">
        <v>268</v>
      </c>
      <c r="E185" s="134">
        <v>10538232.29061947</v>
      </c>
    </row>
    <row r="186" spans="2:5">
      <c r="B186" s="133"/>
      <c r="C186" s="133"/>
      <c r="D186" s="133" t="s">
        <v>289</v>
      </c>
      <c r="E186" s="134">
        <v>0</v>
      </c>
    </row>
    <row r="187" spans="2:5">
      <c r="B187" s="133"/>
      <c r="C187" s="133" t="s">
        <v>195</v>
      </c>
      <c r="D187" s="133" t="s">
        <v>268</v>
      </c>
      <c r="E187" s="134">
        <v>2249363</v>
      </c>
    </row>
    <row r="188" spans="2:5">
      <c r="B188" s="133"/>
      <c r="C188" s="133" t="s">
        <v>196</v>
      </c>
      <c r="D188" s="133" t="s">
        <v>268</v>
      </c>
      <c r="E188" s="134">
        <v>26991687.027564608</v>
      </c>
    </row>
    <row r="189" spans="2:5">
      <c r="B189" s="133"/>
      <c r="C189" s="133" t="s">
        <v>197</v>
      </c>
      <c r="D189" s="133" t="s">
        <v>268</v>
      </c>
      <c r="E189" s="134">
        <v>18519131.287388675</v>
      </c>
    </row>
    <row r="190" spans="2:5">
      <c r="B190" s="133"/>
      <c r="C190" s="133" t="s">
        <v>198</v>
      </c>
      <c r="D190" s="133" t="s">
        <v>268</v>
      </c>
      <c r="E190" s="134">
        <v>16429058</v>
      </c>
    </row>
    <row r="191" spans="2:5">
      <c r="B191" s="133"/>
      <c r="C191" s="133"/>
      <c r="D191" s="133" t="s">
        <v>289</v>
      </c>
      <c r="E191" s="134">
        <v>0</v>
      </c>
    </row>
    <row r="192" spans="2:5">
      <c r="B192" s="133"/>
      <c r="C192" s="133" t="s">
        <v>199</v>
      </c>
      <c r="D192" s="133" t="s">
        <v>268</v>
      </c>
      <c r="E192" s="134">
        <v>8263442.9571668291</v>
      </c>
    </row>
    <row r="193" spans="1:5">
      <c r="B193" s="133"/>
      <c r="C193" s="133"/>
      <c r="D193" s="133" t="s">
        <v>289</v>
      </c>
      <c r="E193" s="134">
        <v>500000</v>
      </c>
    </row>
    <row r="194" spans="1:5">
      <c r="B194" s="133"/>
      <c r="C194" s="133" t="s">
        <v>200</v>
      </c>
      <c r="D194" s="133" t="s">
        <v>268</v>
      </c>
      <c r="E194" s="134">
        <v>971163.84266918001</v>
      </c>
    </row>
    <row r="195" spans="1:5">
      <c r="B195" s="133"/>
      <c r="C195" s="133"/>
      <c r="D195" s="133" t="s">
        <v>289</v>
      </c>
      <c r="E195" s="134">
        <v>6305000</v>
      </c>
    </row>
    <row r="196" spans="1:5">
      <c r="B196" s="133"/>
      <c r="C196" s="133" t="s">
        <v>201</v>
      </c>
      <c r="D196" s="133" t="s">
        <v>268</v>
      </c>
      <c r="E196" s="134">
        <v>1986871.0464451988</v>
      </c>
    </row>
    <row r="197" spans="1:5">
      <c r="B197" s="133"/>
      <c r="C197" s="133" t="s">
        <v>202</v>
      </c>
      <c r="D197" s="133" t="s">
        <v>268</v>
      </c>
      <c r="E197" s="134">
        <v>2700000</v>
      </c>
    </row>
    <row r="198" spans="1:5">
      <c r="B198" t="s">
        <v>203</v>
      </c>
      <c r="E198" s="123">
        <v>245259118.86005428</v>
      </c>
    </row>
    <row r="199" spans="1:5">
      <c r="A199" t="s">
        <v>4186</v>
      </c>
      <c r="E199" s="123">
        <v>614968158.00614548</v>
      </c>
    </row>
    <row r="200" spans="1:5">
      <c r="A200" t="s">
        <v>4181</v>
      </c>
      <c r="B200" t="s">
        <v>4181</v>
      </c>
      <c r="C200" t="s">
        <v>4181</v>
      </c>
      <c r="D200" t="s">
        <v>4181</v>
      </c>
      <c r="E200" s="123"/>
    </row>
    <row r="201" spans="1:5">
      <c r="B201" t="s">
        <v>4187</v>
      </c>
      <c r="E201" s="123"/>
    </row>
    <row r="202" spans="1:5">
      <c r="A202" t="s">
        <v>4187</v>
      </c>
      <c r="E202" s="123"/>
    </row>
    <row r="203" spans="1:5">
      <c r="A203" t="s">
        <v>205</v>
      </c>
      <c r="E203" s="123">
        <v>1002131611.3808455</v>
      </c>
    </row>
  </sheetData>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2"/>
  <sheetViews>
    <sheetView zoomScaleNormal="100" workbookViewId="0">
      <pane xSplit="2" ySplit="4" topLeftCell="C36" activePane="bottomRight" state="frozen"/>
      <selection activeCell="E35" sqref="E35"/>
      <selection pane="topRight" activeCell="E35" sqref="E35"/>
      <selection pane="bottomLeft" activeCell="E35" sqref="E35"/>
      <selection pane="bottomRight" activeCell="E35" sqref="E35"/>
    </sheetView>
  </sheetViews>
  <sheetFormatPr defaultColWidth="9.140625" defaultRowHeight="15" outlineLevelRow="1"/>
  <cols>
    <col min="1" max="1" width="3.85546875" style="54" customWidth="1"/>
    <col min="2" max="2" width="51" style="52" bestFit="1" customWidth="1"/>
    <col min="3" max="8" width="14.5703125" style="52" customWidth="1"/>
    <col min="9" max="9" width="14.5703125" style="53" customWidth="1"/>
    <col min="10" max="11" width="14.85546875" style="84" customWidth="1"/>
    <col min="12" max="14" width="14.85546875" style="52" customWidth="1"/>
    <col min="15" max="16384" width="9.140625" style="52"/>
  </cols>
  <sheetData>
    <row r="1" spans="1:12" ht="26.25">
      <c r="A1" s="51" t="s">
        <v>28</v>
      </c>
    </row>
    <row r="2" spans="1:12" ht="13.15" customHeight="1">
      <c r="C2" s="55" t="s">
        <v>29</v>
      </c>
      <c r="D2" s="55" t="s">
        <v>30</v>
      </c>
      <c r="E2" s="56" t="s">
        <v>31</v>
      </c>
      <c r="F2" s="55" t="s">
        <v>32</v>
      </c>
      <c r="G2" s="56" t="s">
        <v>33</v>
      </c>
      <c r="H2" s="55" t="s">
        <v>34</v>
      </c>
      <c r="I2" s="57" t="s">
        <v>35</v>
      </c>
    </row>
    <row r="3" spans="1:12" s="61" customFormat="1">
      <c r="A3" s="58"/>
      <c r="B3" s="59" t="s">
        <v>36</v>
      </c>
      <c r="C3" s="60" t="s">
        <v>37</v>
      </c>
      <c r="D3" s="60" t="s">
        <v>38</v>
      </c>
      <c r="E3" s="60" t="s">
        <v>39</v>
      </c>
      <c r="F3" s="60" t="s">
        <v>40</v>
      </c>
      <c r="G3" s="60" t="s">
        <v>41</v>
      </c>
      <c r="H3" s="60" t="s">
        <v>42</v>
      </c>
      <c r="I3" s="60" t="s">
        <v>43</v>
      </c>
      <c r="J3" s="157"/>
      <c r="K3" s="159"/>
    </row>
    <row r="4" spans="1:12" s="63" customFormat="1" hidden="1" outlineLevel="1">
      <c r="A4" s="54"/>
      <c r="B4" s="52"/>
      <c r="C4" s="52"/>
      <c r="D4" s="52"/>
      <c r="E4" s="52"/>
      <c r="F4" s="52"/>
      <c r="G4" s="52"/>
      <c r="H4" s="52"/>
      <c r="I4" s="62"/>
      <c r="J4" s="158"/>
      <c r="K4" s="158"/>
    </row>
    <row r="5" spans="1:12" hidden="1" outlineLevel="1">
      <c r="B5" s="122" t="s">
        <v>44</v>
      </c>
      <c r="C5" t="s">
        <v>45</v>
      </c>
    </row>
    <row r="6" spans="1:12" hidden="1" outlineLevel="1">
      <c r="B6" s="122" t="s">
        <v>46</v>
      </c>
      <c r="C6" t="s">
        <v>47</v>
      </c>
    </row>
    <row r="7" spans="1:12" hidden="1" outlineLevel="1"/>
    <row r="8" spans="1:12" hidden="1" outlineLevel="1">
      <c r="B8"/>
      <c r="C8" s="122" t="s">
        <v>48</v>
      </c>
      <c r="D8"/>
      <c r="E8"/>
      <c r="F8"/>
      <c r="G8"/>
      <c r="H8"/>
      <c r="I8"/>
    </row>
    <row r="9" spans="1:12" s="64" customFormat="1" ht="46.9" hidden="1" customHeight="1" outlineLevel="1">
      <c r="A9" s="54"/>
      <c r="B9" s="122" t="s">
        <v>49</v>
      </c>
      <c r="C9" t="s">
        <v>50</v>
      </c>
      <c r="D9" t="s">
        <v>51</v>
      </c>
      <c r="E9" t="s">
        <v>52</v>
      </c>
      <c r="F9" t="s">
        <v>53</v>
      </c>
      <c r="G9" t="s">
        <v>54</v>
      </c>
      <c r="H9" t="s">
        <v>55</v>
      </c>
      <c r="I9" t="s">
        <v>56</v>
      </c>
      <c r="J9" s="84"/>
      <c r="K9" s="84"/>
      <c r="L9" s="52"/>
    </row>
    <row r="10" spans="1:12" collapsed="1">
      <c r="A10" s="54">
        <v>1</v>
      </c>
      <c r="B10" s="156" t="s">
        <v>57</v>
      </c>
      <c r="C10" s="155"/>
      <c r="D10" s="155"/>
      <c r="E10" s="155"/>
      <c r="F10" s="155"/>
      <c r="G10" s="155"/>
      <c r="H10" s="155"/>
      <c r="I10" s="155"/>
    </row>
    <row r="11" spans="1:12">
      <c r="A11" s="54">
        <v>2</v>
      </c>
      <c r="B11" s="151" t="s">
        <v>58</v>
      </c>
      <c r="C11" s="150">
        <v>21169372.763117302</v>
      </c>
      <c r="D11" s="150">
        <v>28210059</v>
      </c>
      <c r="E11" s="150">
        <v>12000000</v>
      </c>
      <c r="F11" s="150">
        <v>0</v>
      </c>
      <c r="G11" s="150">
        <v>0</v>
      </c>
      <c r="H11" s="150">
        <v>0</v>
      </c>
      <c r="I11" s="150">
        <v>0</v>
      </c>
      <c r="J11" s="144"/>
      <c r="K11" s="160"/>
    </row>
    <row r="12" spans="1:12">
      <c r="A12" s="54">
        <v>3</v>
      </c>
      <c r="B12" s="151" t="s">
        <v>59</v>
      </c>
      <c r="C12" s="150"/>
      <c r="D12" s="150"/>
      <c r="E12" s="150"/>
      <c r="F12" s="150"/>
      <c r="G12" s="150"/>
      <c r="H12" s="150"/>
      <c r="I12" s="150"/>
    </row>
    <row r="13" spans="1:12">
      <c r="A13" s="54">
        <v>4</v>
      </c>
      <c r="B13" s="152" t="s">
        <v>60</v>
      </c>
      <c r="C13" s="150">
        <v>11222431.645209901</v>
      </c>
      <c r="D13" s="150">
        <v>8823549</v>
      </c>
      <c r="E13" s="150">
        <v>7248230.3985991869</v>
      </c>
      <c r="F13" s="150">
        <v>4402790.6053184448</v>
      </c>
      <c r="G13" s="150">
        <v>4504814.9168929541</v>
      </c>
      <c r="H13" s="150">
        <v>728700.38786616304</v>
      </c>
      <c r="I13" s="150">
        <v>0</v>
      </c>
      <c r="J13" s="144"/>
      <c r="K13" s="160"/>
    </row>
    <row r="14" spans="1:12">
      <c r="A14" s="54">
        <v>5</v>
      </c>
      <c r="B14" s="152" t="s">
        <v>61</v>
      </c>
      <c r="C14" s="150">
        <v>27261743.815874599</v>
      </c>
      <c r="D14" s="150">
        <v>42633603</v>
      </c>
      <c r="E14" s="150">
        <v>28520851.842317898</v>
      </c>
      <c r="F14" s="150">
        <v>7701923.874146305</v>
      </c>
      <c r="G14" s="150">
        <v>8021545.2401904743</v>
      </c>
      <c r="H14" s="150">
        <v>2867342.0485898228</v>
      </c>
      <c r="I14" s="150">
        <v>0</v>
      </c>
      <c r="J14" s="144"/>
      <c r="K14" s="160"/>
    </row>
    <row r="15" spans="1:12">
      <c r="A15" s="54">
        <v>6</v>
      </c>
      <c r="B15" s="152" t="s">
        <v>62</v>
      </c>
      <c r="C15" s="150">
        <v>15762605.9932229</v>
      </c>
      <c r="D15" s="150">
        <v>6553914</v>
      </c>
      <c r="E15" s="150">
        <v>6907572.2125298502</v>
      </c>
      <c r="F15" s="150">
        <v>6490623.8154599387</v>
      </c>
      <c r="G15" s="150">
        <v>8464863.6547311749</v>
      </c>
      <c r="H15" s="150">
        <v>694452.33852621866</v>
      </c>
      <c r="I15" s="150">
        <v>0</v>
      </c>
      <c r="J15" s="144"/>
      <c r="K15" s="160"/>
    </row>
    <row r="16" spans="1:12">
      <c r="A16" s="54">
        <v>7</v>
      </c>
      <c r="B16" s="152" t="s">
        <v>63</v>
      </c>
      <c r="C16" s="150">
        <v>22734363.182044897</v>
      </c>
      <c r="D16" s="150">
        <v>18980057</v>
      </c>
      <c r="E16" s="150">
        <v>18030659.546553068</v>
      </c>
      <c r="F16" s="150">
        <v>17594956.705075309</v>
      </c>
      <c r="G16" s="150">
        <v>10679109.188185394</v>
      </c>
      <c r="H16" s="150">
        <v>1812711.2250177949</v>
      </c>
      <c r="I16" s="150">
        <v>0</v>
      </c>
      <c r="J16" s="144"/>
      <c r="K16" s="160"/>
    </row>
    <row r="17" spans="1:11">
      <c r="A17" s="54">
        <v>8</v>
      </c>
      <c r="B17" s="151" t="s">
        <v>64</v>
      </c>
      <c r="C17" s="150">
        <v>76981144.636352301</v>
      </c>
      <c r="D17" s="150">
        <v>76991123</v>
      </c>
      <c r="E17" s="150">
        <v>60707314.000000007</v>
      </c>
      <c r="F17" s="150">
        <v>36190295</v>
      </c>
      <c r="G17" s="150">
        <v>31670333</v>
      </c>
      <c r="H17" s="150">
        <v>6103206</v>
      </c>
      <c r="I17" s="150">
        <v>0</v>
      </c>
      <c r="J17" s="144"/>
    </row>
    <row r="18" spans="1:11">
      <c r="A18" s="54">
        <v>9</v>
      </c>
      <c r="B18" s="151" t="s">
        <v>65</v>
      </c>
      <c r="C18" s="150"/>
      <c r="D18" s="150"/>
      <c r="E18" s="150"/>
      <c r="F18" s="150"/>
      <c r="G18" s="150"/>
      <c r="H18" s="150"/>
      <c r="I18" s="150"/>
    </row>
    <row r="19" spans="1:11">
      <c r="A19" s="54">
        <v>10</v>
      </c>
      <c r="B19" s="152" t="s">
        <v>66</v>
      </c>
      <c r="C19" s="150">
        <v>118.62</v>
      </c>
      <c r="D19" s="150">
        <v>1700000</v>
      </c>
      <c r="E19" s="150">
        <v>1700000</v>
      </c>
      <c r="F19" s="150">
        <v>1700000</v>
      </c>
      <c r="G19" s="150">
        <v>1700000</v>
      </c>
      <c r="H19" s="150">
        <v>1700000</v>
      </c>
      <c r="I19" s="150">
        <v>1700000</v>
      </c>
      <c r="J19" s="144"/>
      <c r="K19" s="160"/>
    </row>
    <row r="20" spans="1:11">
      <c r="A20" s="54">
        <v>11</v>
      </c>
      <c r="B20" s="152" t="s">
        <v>67</v>
      </c>
      <c r="C20" s="150">
        <v>1869891.5158559997</v>
      </c>
      <c r="D20" s="150">
        <v>1835224</v>
      </c>
      <c r="E20" s="150">
        <v>0</v>
      </c>
      <c r="F20" s="150">
        <v>0</v>
      </c>
      <c r="G20" s="150">
        <v>0</v>
      </c>
      <c r="H20" s="150">
        <v>0</v>
      </c>
      <c r="I20" s="150">
        <v>0</v>
      </c>
      <c r="J20" s="144"/>
    </row>
    <row r="21" spans="1:11">
      <c r="A21" s="54">
        <v>12</v>
      </c>
      <c r="B21" s="152" t="s">
        <v>68</v>
      </c>
      <c r="C21" s="150">
        <v>5819707.1323520001</v>
      </c>
      <c r="D21" s="150">
        <v>5815907</v>
      </c>
      <c r="E21" s="150">
        <v>2304203</v>
      </c>
      <c r="F21" s="150">
        <v>2597384</v>
      </c>
      <c r="G21" s="150">
        <v>2870455</v>
      </c>
      <c r="H21" s="150">
        <v>3127170</v>
      </c>
      <c r="I21" s="150">
        <v>3370826</v>
      </c>
      <c r="J21" s="144"/>
      <c r="K21" s="160"/>
    </row>
    <row r="22" spans="1:11">
      <c r="A22" s="54">
        <v>13</v>
      </c>
      <c r="B22" s="152" t="s">
        <v>69</v>
      </c>
      <c r="C22" s="150">
        <v>2220207.1549816001</v>
      </c>
      <c r="D22" s="150">
        <v>2478623</v>
      </c>
      <c r="E22" s="150">
        <v>2772605</v>
      </c>
      <c r="F22" s="150">
        <v>3103651</v>
      </c>
      <c r="G22" s="150">
        <v>3476699</v>
      </c>
      <c r="H22" s="150">
        <v>3897374</v>
      </c>
      <c r="I22" s="150">
        <v>4368950</v>
      </c>
      <c r="J22" s="144"/>
      <c r="K22" s="160"/>
    </row>
    <row r="23" spans="1:11">
      <c r="A23" s="54">
        <v>14</v>
      </c>
      <c r="B23" s="151" t="s">
        <v>70</v>
      </c>
      <c r="C23" s="150">
        <v>9909924.4231895991</v>
      </c>
      <c r="D23" s="150">
        <v>11829754</v>
      </c>
      <c r="E23" s="150">
        <v>6776808</v>
      </c>
      <c r="F23" s="150">
        <v>7401035</v>
      </c>
      <c r="G23" s="150">
        <v>8047154</v>
      </c>
      <c r="H23" s="150">
        <v>8724544</v>
      </c>
      <c r="I23" s="150">
        <v>9439776</v>
      </c>
      <c r="J23" s="144"/>
    </row>
    <row r="24" spans="1:11">
      <c r="A24" s="54">
        <v>15</v>
      </c>
      <c r="B24" s="151" t="s">
        <v>71</v>
      </c>
      <c r="C24" s="150"/>
      <c r="D24" s="150"/>
      <c r="E24" s="150"/>
      <c r="F24" s="150"/>
      <c r="G24" s="150"/>
      <c r="H24" s="150"/>
      <c r="I24" s="150"/>
    </row>
    <row r="25" spans="1:11">
      <c r="A25" s="54">
        <v>16</v>
      </c>
      <c r="B25" s="152" t="s">
        <v>72</v>
      </c>
      <c r="C25" s="150">
        <v>294323.40000000002</v>
      </c>
      <c r="D25" s="150">
        <v>2066400</v>
      </c>
      <c r="E25" s="150">
        <v>3506117</v>
      </c>
      <c r="F25" s="150">
        <v>236321.89999999991</v>
      </c>
      <c r="G25" s="150">
        <v>1069376.3</v>
      </c>
      <c r="H25" s="150">
        <v>3711121</v>
      </c>
      <c r="I25" s="150">
        <v>4880761.5999999996</v>
      </c>
      <c r="J25" s="144"/>
      <c r="K25" s="160"/>
    </row>
    <row r="26" spans="1:11">
      <c r="A26" s="54">
        <v>17</v>
      </c>
      <c r="B26" s="152" t="s">
        <v>73</v>
      </c>
      <c r="C26" s="150">
        <v>0</v>
      </c>
      <c r="D26" s="150">
        <v>0</v>
      </c>
      <c r="E26" s="150">
        <v>480000</v>
      </c>
      <c r="F26" s="150">
        <v>480000</v>
      </c>
      <c r="G26" s="150">
        <v>480000</v>
      </c>
      <c r="H26" s="150">
        <v>480000</v>
      </c>
      <c r="I26" s="150">
        <v>480000</v>
      </c>
      <c r="J26" s="144"/>
      <c r="K26" s="160"/>
    </row>
    <row r="27" spans="1:11">
      <c r="A27" s="54">
        <v>18</v>
      </c>
      <c r="B27" s="152" t="s">
        <v>74</v>
      </c>
      <c r="C27" s="150">
        <v>0</v>
      </c>
      <c r="D27" s="150">
        <v>0</v>
      </c>
      <c r="E27" s="150">
        <v>996000</v>
      </c>
      <c r="F27" s="150">
        <v>996000</v>
      </c>
      <c r="G27" s="150">
        <v>996000</v>
      </c>
      <c r="H27" s="150">
        <v>996000</v>
      </c>
      <c r="I27" s="150">
        <v>996000</v>
      </c>
      <c r="J27" s="144"/>
      <c r="K27" s="160"/>
    </row>
    <row r="28" spans="1:11">
      <c r="A28" s="54">
        <v>19</v>
      </c>
      <c r="B28" s="151" t="s">
        <v>75</v>
      </c>
      <c r="C28" s="150">
        <v>294323.40000000002</v>
      </c>
      <c r="D28" s="150">
        <v>2066400</v>
      </c>
      <c r="E28" s="150">
        <v>4982117</v>
      </c>
      <c r="F28" s="150">
        <v>1712321.9</v>
      </c>
      <c r="G28" s="150">
        <v>2545376.2999999998</v>
      </c>
      <c r="H28" s="150">
        <v>5187121</v>
      </c>
      <c r="I28" s="150">
        <v>6356761.5999999996</v>
      </c>
      <c r="J28" s="144"/>
    </row>
    <row r="29" spans="1:11">
      <c r="A29" s="54">
        <v>20</v>
      </c>
      <c r="B29" s="151" t="s">
        <v>76</v>
      </c>
      <c r="C29" s="150"/>
      <c r="D29" s="150"/>
      <c r="E29" s="150"/>
      <c r="F29" s="150"/>
      <c r="G29" s="150"/>
      <c r="H29" s="150"/>
      <c r="I29" s="150"/>
    </row>
    <row r="30" spans="1:11">
      <c r="A30" s="54">
        <v>21</v>
      </c>
      <c r="B30" s="152" t="s">
        <v>77</v>
      </c>
      <c r="C30" s="150">
        <v>12340846.381970299</v>
      </c>
      <c r="D30" s="150">
        <v>14000000</v>
      </c>
      <c r="E30" s="150">
        <v>0</v>
      </c>
      <c r="F30" s="150">
        <v>0</v>
      </c>
      <c r="G30" s="150">
        <v>0</v>
      </c>
      <c r="H30" s="150">
        <v>0</v>
      </c>
      <c r="I30" s="150">
        <v>0</v>
      </c>
      <c r="J30" s="144"/>
    </row>
    <row r="31" spans="1:11">
      <c r="A31" s="54">
        <v>22</v>
      </c>
      <c r="B31" s="152" t="s">
        <v>78</v>
      </c>
      <c r="C31" s="150">
        <v>16633407.865754899</v>
      </c>
      <c r="D31" s="150">
        <v>7715600</v>
      </c>
      <c r="E31" s="150">
        <v>0</v>
      </c>
      <c r="F31" s="150">
        <v>0</v>
      </c>
      <c r="G31" s="150">
        <v>0</v>
      </c>
      <c r="H31" s="150">
        <v>0</v>
      </c>
      <c r="I31" s="150">
        <v>0</v>
      </c>
      <c r="J31" s="144"/>
    </row>
    <row r="32" spans="1:11">
      <c r="A32" s="54">
        <v>23</v>
      </c>
      <c r="B32" s="152" t="s">
        <v>79</v>
      </c>
      <c r="C32" s="150">
        <v>3214663.5760585996</v>
      </c>
      <c r="D32" s="150">
        <v>1000000</v>
      </c>
      <c r="E32" s="150">
        <v>10800000</v>
      </c>
      <c r="F32" s="150">
        <v>0</v>
      </c>
      <c r="G32" s="150">
        <v>8125000</v>
      </c>
      <c r="H32" s="150">
        <v>12600000</v>
      </c>
      <c r="I32" s="150">
        <v>0</v>
      </c>
      <c r="J32" s="144"/>
      <c r="K32" s="160"/>
    </row>
    <row r="33" spans="1:11">
      <c r="A33" s="54">
        <v>24</v>
      </c>
      <c r="B33" s="152" t="s">
        <v>80</v>
      </c>
      <c r="C33" s="150">
        <v>67479.287471999924</v>
      </c>
      <c r="D33" s="150">
        <v>3000000</v>
      </c>
      <c r="E33" s="150">
        <v>3000000</v>
      </c>
      <c r="F33" s="150">
        <v>3000000</v>
      </c>
      <c r="G33" s="150">
        <v>3000000</v>
      </c>
      <c r="H33" s="150">
        <v>3000000</v>
      </c>
      <c r="I33" s="150">
        <v>3000000</v>
      </c>
      <c r="J33" s="144"/>
      <c r="K33" s="160"/>
    </row>
    <row r="34" spans="1:11">
      <c r="A34" s="54">
        <v>25</v>
      </c>
      <c r="B34" s="152" t="s">
        <v>81</v>
      </c>
      <c r="C34" s="150">
        <v>13189168.812564502</v>
      </c>
      <c r="D34" s="150">
        <v>4000000</v>
      </c>
      <c r="E34" s="150">
        <v>0</v>
      </c>
      <c r="F34" s="150">
        <v>0</v>
      </c>
      <c r="G34" s="150">
        <v>0</v>
      </c>
      <c r="H34" s="150">
        <v>0</v>
      </c>
      <c r="I34" s="150">
        <v>0</v>
      </c>
      <c r="J34" s="144"/>
    </row>
    <row r="35" spans="1:11">
      <c r="A35" s="54">
        <v>26</v>
      </c>
      <c r="B35" s="152" t="s">
        <v>82</v>
      </c>
      <c r="C35" s="150">
        <v>1480164.0105309999</v>
      </c>
      <c r="D35" s="150">
        <v>1400000</v>
      </c>
      <c r="E35" s="150">
        <v>7800000</v>
      </c>
      <c r="F35" s="150">
        <v>10800000</v>
      </c>
      <c r="G35" s="150">
        <v>0</v>
      </c>
      <c r="H35" s="150">
        <v>0</v>
      </c>
      <c r="I35" s="150">
        <v>0</v>
      </c>
      <c r="J35" s="144"/>
      <c r="K35" s="160"/>
    </row>
    <row r="36" spans="1:11">
      <c r="A36" s="54">
        <v>27</v>
      </c>
      <c r="B36" s="152" t="s">
        <v>83</v>
      </c>
      <c r="C36" s="150">
        <v>4829821.2060620002</v>
      </c>
      <c r="D36" s="150">
        <v>0</v>
      </c>
      <c r="E36" s="150">
        <v>23000000</v>
      </c>
      <c r="F36" s="150">
        <v>18500000</v>
      </c>
      <c r="G36" s="150">
        <v>0</v>
      </c>
      <c r="H36" s="150">
        <v>0</v>
      </c>
      <c r="I36" s="150">
        <v>0</v>
      </c>
      <c r="J36" s="144"/>
      <c r="K36" s="160"/>
    </row>
    <row r="37" spans="1:11">
      <c r="A37" s="54">
        <v>28</v>
      </c>
      <c r="B37" s="151" t="s">
        <v>84</v>
      </c>
      <c r="C37" s="150">
        <v>51755551.140413299</v>
      </c>
      <c r="D37" s="150">
        <v>31115600</v>
      </c>
      <c r="E37" s="150">
        <v>44600000</v>
      </c>
      <c r="F37" s="150">
        <v>32300000</v>
      </c>
      <c r="G37" s="150">
        <v>11125000</v>
      </c>
      <c r="H37" s="150">
        <v>15600000</v>
      </c>
      <c r="I37" s="150">
        <v>3000000</v>
      </c>
      <c r="J37" s="144"/>
    </row>
    <row r="38" spans="1:11">
      <c r="A38" s="54">
        <v>29</v>
      </c>
      <c r="B38" s="151" t="s">
        <v>85</v>
      </c>
      <c r="C38" s="150">
        <v>84783154.188210875</v>
      </c>
      <c r="D38" s="150">
        <v>77600000</v>
      </c>
      <c r="E38" s="150">
        <v>86011587.950740069</v>
      </c>
      <c r="F38" s="150">
        <v>93457333.117218658</v>
      </c>
      <c r="G38" s="150">
        <v>100904727.06326108</v>
      </c>
      <c r="H38" s="150">
        <v>108353702.28886731</v>
      </c>
      <c r="I38" s="150">
        <v>111619312.99753335</v>
      </c>
      <c r="J38" s="144"/>
      <c r="K38" s="160"/>
    </row>
    <row r="39" spans="1:11">
      <c r="A39" s="54">
        <v>30</v>
      </c>
      <c r="B39" s="151" t="s">
        <v>86</v>
      </c>
      <c r="C39" s="150">
        <v>58562214.584401987</v>
      </c>
      <c r="D39" s="150">
        <v>56646999</v>
      </c>
      <c r="E39" s="150">
        <v>57272357.324030124</v>
      </c>
      <c r="F39" s="150">
        <v>57272356.646809936</v>
      </c>
      <c r="G39" s="150">
        <v>57272356.799211361</v>
      </c>
      <c r="H39" s="150">
        <v>57272356.675125323</v>
      </c>
      <c r="I39" s="150">
        <v>57272357</v>
      </c>
      <c r="J39" s="144"/>
      <c r="K39" s="160"/>
    </row>
    <row r="40" spans="1:11">
      <c r="A40" s="54">
        <v>31</v>
      </c>
      <c r="B40" s="151" t="s">
        <v>87</v>
      </c>
      <c r="C40" s="150"/>
      <c r="D40" s="150"/>
      <c r="E40" s="150"/>
      <c r="F40" s="150"/>
      <c r="G40" s="150"/>
      <c r="H40" s="150"/>
      <c r="I40" s="150"/>
      <c r="J40" s="144"/>
    </row>
    <row r="41" spans="1:11">
      <c r="A41" s="54">
        <v>32</v>
      </c>
      <c r="B41" s="152" t="s">
        <v>88</v>
      </c>
      <c r="C41" s="150">
        <v>7418369.979885499</v>
      </c>
      <c r="D41" s="150">
        <v>10434146</v>
      </c>
      <c r="E41" s="150">
        <v>9538386.0916576926</v>
      </c>
      <c r="F41" s="150">
        <v>9810165.1876202058</v>
      </c>
      <c r="G41" s="150">
        <v>10090536.915710542</v>
      </c>
      <c r="H41" s="150">
        <v>10379570.800928701</v>
      </c>
      <c r="I41" s="150">
        <v>10675957.924956562</v>
      </c>
      <c r="J41" s="144"/>
    </row>
    <row r="42" spans="1:11">
      <c r="A42" s="54">
        <v>33</v>
      </c>
      <c r="B42" s="152" t="s">
        <v>89</v>
      </c>
      <c r="C42" s="150">
        <v>8919882.7973998003</v>
      </c>
      <c r="D42" s="150">
        <v>9900000</v>
      </c>
      <c r="E42" s="150">
        <v>10000000</v>
      </c>
      <c r="F42" s="150">
        <v>10499999.513274338</v>
      </c>
      <c r="G42" s="150">
        <v>10000000.159292037</v>
      </c>
      <c r="H42" s="150">
        <v>10000000.044247784</v>
      </c>
      <c r="I42" s="150">
        <v>10515175.298760924</v>
      </c>
      <c r="J42" s="144"/>
      <c r="K42" s="160"/>
    </row>
    <row r="43" spans="1:11">
      <c r="A43" s="54">
        <v>34</v>
      </c>
      <c r="B43" s="151" t="s">
        <v>90</v>
      </c>
      <c r="C43" s="150">
        <v>16338252.7772853</v>
      </c>
      <c r="D43" s="150">
        <v>20334146</v>
      </c>
      <c r="E43" s="150">
        <v>19538386.091657691</v>
      </c>
      <c r="F43" s="150">
        <v>20310164.700894542</v>
      </c>
      <c r="G43" s="150">
        <v>20090537.075002581</v>
      </c>
      <c r="H43" s="150">
        <v>20379570.845176484</v>
      </c>
      <c r="I43" s="150">
        <v>21191133.223717488</v>
      </c>
      <c r="J43" s="144"/>
    </row>
    <row r="44" spans="1:11">
      <c r="A44" s="54">
        <v>35</v>
      </c>
      <c r="B44" s="151" t="s">
        <v>91</v>
      </c>
      <c r="C44" s="150"/>
      <c r="D44" s="150"/>
      <c r="E44" s="150"/>
      <c r="F44" s="150"/>
      <c r="G44" s="150"/>
      <c r="H44" s="150"/>
      <c r="I44" s="150"/>
      <c r="J44" s="144"/>
    </row>
    <row r="45" spans="1:11">
      <c r="A45" s="54">
        <v>36</v>
      </c>
      <c r="B45" s="152" t="s">
        <v>92</v>
      </c>
      <c r="C45" s="150">
        <v>587492.7905</v>
      </c>
      <c r="D45" s="150">
        <v>384000</v>
      </c>
      <c r="E45" s="150">
        <v>13883287.239043904</v>
      </c>
      <c r="F45" s="150">
        <v>6560599.4953888385</v>
      </c>
      <c r="G45" s="150">
        <v>0</v>
      </c>
      <c r="H45" s="150">
        <v>0</v>
      </c>
      <c r="I45" s="150">
        <v>0</v>
      </c>
      <c r="J45" s="144"/>
      <c r="K45" s="160"/>
    </row>
    <row r="46" spans="1:11">
      <c r="A46" s="54">
        <v>37</v>
      </c>
      <c r="B46" s="152" t="s">
        <v>93</v>
      </c>
      <c r="C46" s="150">
        <v>6303157.810250001</v>
      </c>
      <c r="D46" s="150">
        <v>6000000</v>
      </c>
      <c r="E46" s="150">
        <v>500000</v>
      </c>
      <c r="F46" s="150">
        <v>0</v>
      </c>
      <c r="G46" s="150">
        <v>53019</v>
      </c>
      <c r="H46" s="150">
        <v>5795000</v>
      </c>
      <c r="I46" s="150">
        <v>100000</v>
      </c>
      <c r="J46" s="144"/>
      <c r="K46" s="160"/>
    </row>
    <row r="47" spans="1:11">
      <c r="A47" s="54">
        <v>38</v>
      </c>
      <c r="B47" s="152" t="s">
        <v>94</v>
      </c>
      <c r="C47" s="150">
        <v>682046.40898749989</v>
      </c>
      <c r="D47" s="150">
        <v>2251863</v>
      </c>
      <c r="E47" s="150">
        <v>2305419.3900353988</v>
      </c>
      <c r="F47" s="150">
        <v>2377995.8474682393</v>
      </c>
      <c r="G47" s="150">
        <v>2452174.0502156685</v>
      </c>
      <c r="H47" s="150">
        <v>2533782.9505173173</v>
      </c>
      <c r="I47" s="150">
        <v>2609803.0294328369</v>
      </c>
      <c r="J47" s="144"/>
      <c r="K47" s="160"/>
    </row>
    <row r="48" spans="1:11">
      <c r="A48" s="54">
        <v>39</v>
      </c>
      <c r="B48" s="152" t="s">
        <v>95</v>
      </c>
      <c r="C48" s="150">
        <v>1202259.9319700003</v>
      </c>
      <c r="D48" s="150">
        <v>827584</v>
      </c>
      <c r="E48" s="150">
        <v>719290.66122182272</v>
      </c>
      <c r="F48" s="150">
        <v>748280.441439118</v>
      </c>
      <c r="G48" s="150">
        <v>776731.65644874738</v>
      </c>
      <c r="H48" s="150">
        <v>817550.10703749978</v>
      </c>
      <c r="I48" s="150">
        <v>842076.14024862484</v>
      </c>
      <c r="J48" s="144"/>
      <c r="K48" s="160"/>
    </row>
    <row r="49" spans="1:11">
      <c r="A49" s="54">
        <v>40</v>
      </c>
      <c r="B49" s="152" t="s">
        <v>96</v>
      </c>
      <c r="C49" s="150">
        <v>28942765.044153303</v>
      </c>
      <c r="D49" s="150">
        <v>29000000</v>
      </c>
      <c r="E49" s="150">
        <v>66879000</v>
      </c>
      <c r="F49" s="150">
        <v>65010000</v>
      </c>
      <c r="G49" s="150">
        <v>0</v>
      </c>
      <c r="H49" s="150">
        <v>0</v>
      </c>
      <c r="I49" s="150">
        <v>0</v>
      </c>
      <c r="J49" s="144"/>
      <c r="K49" s="160"/>
    </row>
    <row r="50" spans="1:11">
      <c r="A50" s="54">
        <v>41</v>
      </c>
      <c r="B50" s="152" t="s">
        <v>97</v>
      </c>
      <c r="C50" s="150">
        <v>490613.49692800001</v>
      </c>
      <c r="D50" s="150">
        <v>1848576</v>
      </c>
      <c r="E50" s="150">
        <v>11600000</v>
      </c>
      <c r="F50" s="150">
        <v>6500000</v>
      </c>
      <c r="G50" s="150">
        <v>0</v>
      </c>
      <c r="H50" s="150">
        <v>0</v>
      </c>
      <c r="I50" s="150">
        <v>0</v>
      </c>
      <c r="J50" s="144"/>
      <c r="K50" s="160"/>
    </row>
    <row r="51" spans="1:11">
      <c r="A51" s="54">
        <v>42</v>
      </c>
      <c r="B51" s="152" t="s">
        <v>98</v>
      </c>
      <c r="C51" s="150">
        <v>0</v>
      </c>
      <c r="D51" s="150">
        <v>0</v>
      </c>
      <c r="E51" s="150">
        <v>0</v>
      </c>
      <c r="F51" s="150">
        <v>483270.16607076436</v>
      </c>
      <c r="G51" s="150">
        <v>8863485.4473176561</v>
      </c>
      <c r="H51" s="150">
        <v>5000000</v>
      </c>
      <c r="I51" s="150">
        <v>0</v>
      </c>
      <c r="J51" s="144"/>
      <c r="K51" s="160"/>
    </row>
    <row r="52" spans="1:11">
      <c r="A52" s="54">
        <v>43</v>
      </c>
      <c r="B52" s="152" t="s">
        <v>99</v>
      </c>
      <c r="C52" s="150">
        <v>6206744.0563540002</v>
      </c>
      <c r="D52" s="150">
        <v>6154248</v>
      </c>
      <c r="E52" s="150">
        <v>35000</v>
      </c>
      <c r="F52" s="150">
        <v>300000</v>
      </c>
      <c r="G52" s="150">
        <v>0</v>
      </c>
      <c r="H52" s="150">
        <v>0</v>
      </c>
      <c r="I52" s="150">
        <v>25000000</v>
      </c>
      <c r="J52" s="144"/>
      <c r="K52" s="160"/>
    </row>
    <row r="53" spans="1:11">
      <c r="A53" s="54">
        <v>44</v>
      </c>
      <c r="B53" s="152" t="s">
        <v>100</v>
      </c>
      <c r="C53" s="150">
        <v>1723525.277613</v>
      </c>
      <c r="D53" s="150">
        <v>2030000</v>
      </c>
      <c r="E53" s="150">
        <v>4838584</v>
      </c>
      <c r="F53" s="150">
        <v>0</v>
      </c>
      <c r="G53" s="150">
        <v>0</v>
      </c>
      <c r="H53" s="150">
        <v>0</v>
      </c>
      <c r="I53" s="150">
        <v>0</v>
      </c>
      <c r="J53" s="144"/>
      <c r="K53" s="160"/>
    </row>
    <row r="54" spans="1:11">
      <c r="A54" s="54">
        <v>45</v>
      </c>
      <c r="B54" s="152" t="s">
        <v>101</v>
      </c>
      <c r="C54" s="150">
        <v>5146291.39353</v>
      </c>
      <c r="D54" s="150">
        <v>1750000</v>
      </c>
      <c r="E54" s="150">
        <v>700000</v>
      </c>
      <c r="F54" s="150">
        <v>0</v>
      </c>
      <c r="G54" s="150">
        <v>0</v>
      </c>
      <c r="H54" s="150">
        <v>0</v>
      </c>
      <c r="I54" s="150">
        <v>0</v>
      </c>
      <c r="J54" s="144"/>
      <c r="K54" s="160"/>
    </row>
    <row r="55" spans="1:11">
      <c r="A55" s="54">
        <v>46</v>
      </c>
      <c r="B55" s="152" t="s">
        <v>102</v>
      </c>
      <c r="C55" s="150">
        <v>27750035.007707998</v>
      </c>
      <c r="D55" s="150">
        <v>16204387</v>
      </c>
      <c r="E55" s="150">
        <v>1000000</v>
      </c>
      <c r="F55" s="150">
        <v>0</v>
      </c>
      <c r="G55" s="150">
        <v>0</v>
      </c>
      <c r="H55" s="150">
        <v>0</v>
      </c>
      <c r="I55" s="150">
        <v>0</v>
      </c>
      <c r="J55" s="144"/>
      <c r="K55" s="160"/>
    </row>
    <row r="56" spans="1:11">
      <c r="A56" s="54">
        <v>47</v>
      </c>
      <c r="B56" s="152" t="s">
        <v>103</v>
      </c>
      <c r="C56" s="150">
        <v>969802.24995529989</v>
      </c>
      <c r="D56" s="150">
        <v>6530000</v>
      </c>
      <c r="E56" s="150">
        <v>13275735</v>
      </c>
      <c r="F56" s="150">
        <v>0</v>
      </c>
      <c r="G56" s="150">
        <v>0</v>
      </c>
      <c r="H56" s="150">
        <v>0</v>
      </c>
      <c r="I56" s="150">
        <v>0</v>
      </c>
      <c r="J56" s="144"/>
      <c r="K56" s="160"/>
    </row>
    <row r="57" spans="1:11">
      <c r="A57" s="54">
        <v>48</v>
      </c>
      <c r="B57" s="152" t="s">
        <v>104</v>
      </c>
      <c r="C57" s="150">
        <v>945640.29999999993</v>
      </c>
      <c r="D57" s="150">
        <v>0</v>
      </c>
      <c r="E57" s="150">
        <v>0</v>
      </c>
      <c r="F57" s="150">
        <v>0</v>
      </c>
      <c r="G57" s="150">
        <v>0</v>
      </c>
      <c r="H57" s="150">
        <v>554787</v>
      </c>
      <c r="I57" s="150">
        <v>0</v>
      </c>
      <c r="J57" s="144"/>
      <c r="K57" s="160"/>
    </row>
    <row r="58" spans="1:11">
      <c r="A58" s="54">
        <v>49</v>
      </c>
      <c r="B58" s="152" t="s">
        <v>105</v>
      </c>
      <c r="C58" s="150">
        <v>7282.1200000000008</v>
      </c>
      <c r="D58" s="150">
        <v>0</v>
      </c>
      <c r="E58" s="150">
        <v>0</v>
      </c>
      <c r="F58" s="150">
        <v>0</v>
      </c>
      <c r="G58" s="150">
        <v>782610.09077693941</v>
      </c>
      <c r="H58" s="150">
        <v>1399055.7308193832</v>
      </c>
      <c r="I58" s="150">
        <v>0</v>
      </c>
      <c r="J58" s="144"/>
      <c r="K58" s="160"/>
    </row>
    <row r="59" spans="1:11">
      <c r="A59" s="54">
        <v>50</v>
      </c>
      <c r="B59" s="152" t="s">
        <v>106</v>
      </c>
      <c r="C59" s="150">
        <v>6308800.2947339993</v>
      </c>
      <c r="D59" s="150">
        <v>8139371</v>
      </c>
      <c r="E59" s="150">
        <v>0</v>
      </c>
      <c r="F59" s="150">
        <v>0</v>
      </c>
      <c r="G59" s="150">
        <v>0</v>
      </c>
      <c r="H59" s="150">
        <v>0</v>
      </c>
      <c r="I59" s="150">
        <v>0</v>
      </c>
      <c r="J59" s="144"/>
      <c r="K59" s="160"/>
    </row>
    <row r="60" spans="1:11">
      <c r="A60" s="54">
        <v>51</v>
      </c>
      <c r="B60" s="152" t="s">
        <v>107</v>
      </c>
      <c r="C60" s="150">
        <v>89263.460399999967</v>
      </c>
      <c r="D60" s="150">
        <v>1344000</v>
      </c>
      <c r="E60" s="150">
        <v>1344000</v>
      </c>
      <c r="F60" s="150">
        <v>0</v>
      </c>
      <c r="G60" s="150">
        <v>0</v>
      </c>
      <c r="H60" s="150">
        <v>0</v>
      </c>
      <c r="I60" s="150">
        <v>0</v>
      </c>
      <c r="J60" s="144"/>
      <c r="K60" s="160"/>
    </row>
    <row r="61" spans="1:11">
      <c r="A61" s="54">
        <v>52</v>
      </c>
      <c r="B61" s="152" t="s">
        <v>108</v>
      </c>
      <c r="C61" s="150">
        <v>3651661.8677499997</v>
      </c>
      <c r="D61" s="150">
        <v>1700000</v>
      </c>
      <c r="E61" s="150">
        <v>5861396</v>
      </c>
      <c r="F61" s="150">
        <v>3285662</v>
      </c>
      <c r="G61" s="150">
        <v>0</v>
      </c>
      <c r="H61" s="150">
        <v>0</v>
      </c>
      <c r="I61" s="150">
        <v>0</v>
      </c>
      <c r="J61" s="144"/>
      <c r="K61" s="160"/>
    </row>
    <row r="62" spans="1:11">
      <c r="A62" s="54">
        <v>53</v>
      </c>
      <c r="B62" s="152" t="s">
        <v>24</v>
      </c>
      <c r="C62" s="150">
        <v>326748.8626779</v>
      </c>
      <c r="D62" s="150">
        <v>0</v>
      </c>
      <c r="E62" s="150">
        <v>385287.56709251105</v>
      </c>
      <c r="F62" s="150">
        <v>759463.5670925111</v>
      </c>
      <c r="G62" s="150">
        <v>7486232.3653875068</v>
      </c>
      <c r="H62" s="150">
        <v>2891207.5670925113</v>
      </c>
      <c r="I62" s="150">
        <v>1500000</v>
      </c>
      <c r="J62" s="144"/>
      <c r="K62" s="160"/>
    </row>
    <row r="63" spans="1:11">
      <c r="A63" s="54">
        <v>54</v>
      </c>
      <c r="B63" s="151" t="s">
        <v>109</v>
      </c>
      <c r="C63" s="150">
        <v>91334130.373511001</v>
      </c>
      <c r="D63" s="150">
        <v>84164029</v>
      </c>
      <c r="E63" s="150">
        <v>123326999.85739364</v>
      </c>
      <c r="F63" s="150">
        <v>86025271.517459467</v>
      </c>
      <c r="G63" s="150">
        <v>20414252.610146519</v>
      </c>
      <c r="H63" s="150">
        <v>18991383.355466712</v>
      </c>
      <c r="I63" s="150">
        <v>30051879.16968146</v>
      </c>
      <c r="J63" s="144"/>
    </row>
    <row r="64" spans="1:11">
      <c r="A64" s="54">
        <v>55</v>
      </c>
      <c r="B64" s="151" t="s">
        <v>110</v>
      </c>
      <c r="C64" s="150"/>
      <c r="D64" s="150"/>
      <c r="E64" s="150"/>
      <c r="F64" s="150"/>
      <c r="G64" s="150"/>
      <c r="H64" s="150"/>
      <c r="I64" s="150"/>
    </row>
    <row r="65" spans="1:17">
      <c r="A65" s="54">
        <v>56</v>
      </c>
      <c r="B65" s="152" t="s">
        <v>111</v>
      </c>
      <c r="C65" s="150">
        <v>6868892.362956401</v>
      </c>
      <c r="D65" s="150">
        <v>9616000</v>
      </c>
      <c r="E65" s="150">
        <v>36386890</v>
      </c>
      <c r="F65" s="150">
        <v>70442390</v>
      </c>
      <c r="G65" s="150">
        <v>70442390</v>
      </c>
      <c r="H65" s="150">
        <v>70442390</v>
      </c>
      <c r="I65" s="150">
        <v>74523444.953999996</v>
      </c>
      <c r="J65" s="144"/>
      <c r="K65" s="160"/>
    </row>
    <row r="66" spans="1:17">
      <c r="A66" s="54">
        <v>57</v>
      </c>
      <c r="B66" s="152" t="s">
        <v>112</v>
      </c>
      <c r="C66" s="150">
        <v>20640531.443785798</v>
      </c>
      <c r="D66" s="150">
        <v>19370000</v>
      </c>
      <c r="E66" s="150">
        <v>10972981.800000001</v>
      </c>
      <c r="F66" s="150">
        <v>0</v>
      </c>
      <c r="G66" s="150">
        <v>0</v>
      </c>
      <c r="H66" s="150">
        <v>0</v>
      </c>
      <c r="I66" s="150">
        <v>0</v>
      </c>
      <c r="J66" s="144"/>
      <c r="K66" s="160"/>
    </row>
    <row r="67" spans="1:17">
      <c r="A67" s="54">
        <v>58</v>
      </c>
      <c r="B67" s="152" t="s">
        <v>113</v>
      </c>
      <c r="C67" s="150">
        <v>17036736.5785021</v>
      </c>
      <c r="D67" s="150">
        <v>25497000</v>
      </c>
      <c r="E67" s="150">
        <v>23144464.502105102</v>
      </c>
      <c r="F67" s="150">
        <v>0</v>
      </c>
      <c r="G67" s="150">
        <v>0</v>
      </c>
      <c r="H67" s="150">
        <v>0</v>
      </c>
      <c r="I67" s="150">
        <v>0</v>
      </c>
      <c r="J67" s="144"/>
      <c r="K67" s="160"/>
    </row>
    <row r="68" spans="1:17">
      <c r="A68" s="54">
        <v>59</v>
      </c>
      <c r="B68" s="152" t="s">
        <v>114</v>
      </c>
      <c r="C68" s="150">
        <v>4877966.9556999998</v>
      </c>
      <c r="D68" s="150">
        <v>7370000</v>
      </c>
      <c r="E68" s="150">
        <v>6129766.8400000008</v>
      </c>
      <c r="F68" s="150">
        <v>126794.02</v>
      </c>
      <c r="G68" s="150">
        <v>0</v>
      </c>
      <c r="H68" s="150">
        <v>0</v>
      </c>
      <c r="I68" s="150">
        <v>0</v>
      </c>
      <c r="J68" s="144"/>
      <c r="K68" s="160"/>
    </row>
    <row r="69" spans="1:17">
      <c r="A69" s="54">
        <v>60</v>
      </c>
      <c r="B69" s="152" t="s">
        <v>115</v>
      </c>
      <c r="C69" s="150">
        <v>107396.65471999999</v>
      </c>
      <c r="D69" s="150">
        <v>1304400</v>
      </c>
      <c r="E69" s="150">
        <v>2021000</v>
      </c>
      <c r="F69" s="150">
        <v>1300000</v>
      </c>
      <c r="G69" s="150">
        <v>0</v>
      </c>
      <c r="H69" s="150">
        <v>0</v>
      </c>
      <c r="I69" s="150">
        <v>0</v>
      </c>
      <c r="J69" s="144"/>
      <c r="K69" s="160"/>
    </row>
    <row r="70" spans="1:17">
      <c r="A70" s="54">
        <v>61</v>
      </c>
      <c r="B70" s="152" t="s">
        <v>116</v>
      </c>
      <c r="C70" s="150">
        <v>2041461.5264476</v>
      </c>
      <c r="D70" s="150">
        <v>2352000</v>
      </c>
      <c r="E70" s="150">
        <v>21571000</v>
      </c>
      <c r="F70" s="150">
        <v>14428000</v>
      </c>
      <c r="G70" s="150">
        <v>116000</v>
      </c>
      <c r="H70" s="150">
        <v>0</v>
      </c>
      <c r="I70" s="150">
        <v>0</v>
      </c>
      <c r="J70" s="144"/>
      <c r="K70" s="160"/>
    </row>
    <row r="71" spans="1:17">
      <c r="A71" s="54">
        <v>62</v>
      </c>
      <c r="B71" s="152" t="s">
        <v>117</v>
      </c>
      <c r="C71" s="150">
        <v>4913110.1983711999</v>
      </c>
      <c r="D71" s="150">
        <v>5073448</v>
      </c>
      <c r="E71" s="150">
        <v>0</v>
      </c>
      <c r="F71" s="150">
        <v>0</v>
      </c>
      <c r="G71" s="150">
        <v>0</v>
      </c>
      <c r="H71" s="150">
        <v>0</v>
      </c>
      <c r="I71" s="150">
        <v>0</v>
      </c>
      <c r="J71" s="144"/>
      <c r="K71" s="160"/>
    </row>
    <row r="72" spans="1:17">
      <c r="A72" s="54">
        <v>63</v>
      </c>
      <c r="B72" s="152" t="s">
        <v>118</v>
      </c>
      <c r="C72" s="150">
        <v>7266528.8586399993</v>
      </c>
      <c r="D72" s="150">
        <v>5028820</v>
      </c>
      <c r="E72" s="150">
        <v>0</v>
      </c>
      <c r="F72" s="150">
        <v>0</v>
      </c>
      <c r="G72" s="150">
        <v>0</v>
      </c>
      <c r="H72" s="150">
        <v>0</v>
      </c>
      <c r="I72" s="150">
        <v>0</v>
      </c>
      <c r="J72" s="144"/>
      <c r="K72" s="160"/>
    </row>
    <row r="73" spans="1:17">
      <c r="A73" s="54">
        <v>64</v>
      </c>
      <c r="B73" s="152" t="s">
        <v>119</v>
      </c>
      <c r="C73" s="150">
        <v>181376289.31053567</v>
      </c>
      <c r="D73" s="150">
        <v>163954801</v>
      </c>
      <c r="E73" s="150">
        <v>99568830</v>
      </c>
      <c r="F73" s="150">
        <v>11831483.210547101</v>
      </c>
      <c r="G73" s="150">
        <v>0</v>
      </c>
      <c r="H73" s="150">
        <v>0</v>
      </c>
      <c r="I73" s="150">
        <v>0</v>
      </c>
      <c r="J73" s="144"/>
      <c r="K73" s="160"/>
    </row>
    <row r="74" spans="1:17">
      <c r="A74" s="54">
        <v>65</v>
      </c>
      <c r="B74" s="152" t="s">
        <v>120</v>
      </c>
      <c r="C74" s="150">
        <v>62760225.561783999</v>
      </c>
      <c r="D74" s="150">
        <v>36000000</v>
      </c>
      <c r="E74" s="150">
        <v>7000000</v>
      </c>
      <c r="F74" s="150">
        <v>2300000</v>
      </c>
      <c r="G74" s="150">
        <v>0</v>
      </c>
      <c r="H74" s="150">
        <v>0</v>
      </c>
      <c r="I74" s="150">
        <v>0</v>
      </c>
      <c r="J74" s="144"/>
      <c r="K74" s="160"/>
    </row>
    <row r="75" spans="1:17" s="65" customFormat="1">
      <c r="A75" s="54">
        <v>66</v>
      </c>
      <c r="B75" s="151" t="s">
        <v>121</v>
      </c>
      <c r="C75" s="150">
        <v>307889139.45144278</v>
      </c>
      <c r="D75" s="150">
        <v>275566469</v>
      </c>
      <c r="E75" s="150">
        <v>206794933.1421051</v>
      </c>
      <c r="F75" s="150">
        <v>100428667.2305471</v>
      </c>
      <c r="G75" s="150">
        <v>70558390</v>
      </c>
      <c r="H75" s="150">
        <v>70442390</v>
      </c>
      <c r="I75" s="150">
        <v>74523444.953999996</v>
      </c>
      <c r="J75" s="144"/>
      <c r="K75" s="84"/>
      <c r="L75" s="52"/>
    </row>
    <row r="76" spans="1:17">
      <c r="A76" s="54">
        <v>67</v>
      </c>
      <c r="B76" s="151" t="s">
        <v>122</v>
      </c>
      <c r="C76" s="150">
        <v>0</v>
      </c>
      <c r="D76" s="150"/>
      <c r="E76" s="150">
        <v>10138771.204864604</v>
      </c>
      <c r="F76" s="150">
        <v>7092088.3553407518</v>
      </c>
      <c r="G76" s="150">
        <v>5258838.4676162312</v>
      </c>
      <c r="H76" s="150">
        <v>5070184.6688835649</v>
      </c>
      <c r="I76" s="150">
        <v>5109311.038602395</v>
      </c>
      <c r="J76" s="144"/>
    </row>
    <row r="77" spans="1:17">
      <c r="A77" s="54">
        <v>68</v>
      </c>
      <c r="B77" s="154" t="s">
        <v>123</v>
      </c>
      <c r="C77" s="155">
        <v>719017207.73792434</v>
      </c>
      <c r="D77" s="155">
        <v>664524579</v>
      </c>
      <c r="E77" s="155">
        <v>632149274.57079124</v>
      </c>
      <c r="F77" s="155">
        <v>442189533.46827042</v>
      </c>
      <c r="G77" s="155">
        <v>327886965.31523782</v>
      </c>
      <c r="H77" s="155">
        <v>316124458.8335194</v>
      </c>
      <c r="I77" s="155">
        <v>318563975.98353469</v>
      </c>
      <c r="J77" s="144"/>
    </row>
    <row r="78" spans="1:17">
      <c r="A78" s="54">
        <v>69</v>
      </c>
      <c r="B78" s="156" t="s">
        <v>124</v>
      </c>
      <c r="C78" s="155"/>
      <c r="D78" s="155"/>
      <c r="E78" s="155"/>
      <c r="F78" s="155"/>
      <c r="G78" s="155"/>
      <c r="H78" s="155"/>
      <c r="I78" s="155"/>
      <c r="M78" s="66"/>
      <c r="N78" s="66"/>
      <c r="O78" s="66"/>
      <c r="P78" s="66"/>
      <c r="Q78" s="66"/>
    </row>
    <row r="79" spans="1:17">
      <c r="A79" s="54">
        <v>70</v>
      </c>
      <c r="B79" s="151" t="s">
        <v>125</v>
      </c>
      <c r="C79" s="150"/>
      <c r="D79" s="150"/>
      <c r="E79" s="150"/>
      <c r="F79" s="150"/>
      <c r="G79" s="150"/>
      <c r="H79" s="150"/>
      <c r="I79" s="150"/>
    </row>
    <row r="80" spans="1:17">
      <c r="A80" s="54">
        <v>71</v>
      </c>
      <c r="B80" s="152" t="s">
        <v>126</v>
      </c>
      <c r="C80" s="150">
        <v>1410299.4001893001</v>
      </c>
      <c r="D80" s="150">
        <v>1534890</v>
      </c>
      <c r="E80" s="150">
        <v>1650847.95</v>
      </c>
      <c r="F80" s="150">
        <v>1723981.04</v>
      </c>
      <c r="G80" s="150">
        <v>1800489.44</v>
      </c>
      <c r="H80" s="150">
        <v>1854502.6400000001</v>
      </c>
      <c r="I80" s="150">
        <v>1910137.7192000002</v>
      </c>
      <c r="J80" s="144"/>
    </row>
    <row r="81" spans="1:10">
      <c r="A81" s="54">
        <v>72</v>
      </c>
      <c r="B81" s="152" t="s">
        <v>127</v>
      </c>
      <c r="C81" s="150">
        <v>4837648.2200000007</v>
      </c>
      <c r="D81" s="150">
        <v>4830000</v>
      </c>
      <c r="E81" s="150">
        <v>6495000</v>
      </c>
      <c r="F81" s="150">
        <v>4722500</v>
      </c>
      <c r="G81" s="150">
        <v>9572500</v>
      </c>
      <c r="H81" s="150">
        <v>15912500</v>
      </c>
      <c r="I81" s="150">
        <v>8447500</v>
      </c>
      <c r="J81" s="144"/>
    </row>
    <row r="82" spans="1:10">
      <c r="A82" s="54">
        <v>73</v>
      </c>
      <c r="B82" s="151" t="s">
        <v>128</v>
      </c>
      <c r="C82" s="150">
        <v>6247947.6201893007</v>
      </c>
      <c r="D82" s="150">
        <v>6364890</v>
      </c>
      <c r="E82" s="150">
        <v>8145847.9500000002</v>
      </c>
      <c r="F82" s="150">
        <v>6446481.04</v>
      </c>
      <c r="G82" s="150">
        <v>11372989.439999999</v>
      </c>
      <c r="H82" s="150">
        <v>17767002.640000001</v>
      </c>
      <c r="I82" s="150">
        <v>10357637.7192</v>
      </c>
      <c r="J82" s="144"/>
    </row>
    <row r="83" spans="1:10">
      <c r="A83" s="54">
        <v>74</v>
      </c>
      <c r="B83" s="151" t="s">
        <v>129</v>
      </c>
      <c r="C83" s="150"/>
      <c r="D83" s="150"/>
      <c r="E83" s="150"/>
      <c r="F83" s="150"/>
      <c r="G83" s="150"/>
      <c r="H83" s="150"/>
      <c r="I83" s="150"/>
    </row>
    <row r="84" spans="1:10">
      <c r="A84" s="54">
        <v>75</v>
      </c>
      <c r="B84" s="152" t="s">
        <v>130</v>
      </c>
      <c r="C84" s="150">
        <v>1522968.7159860001</v>
      </c>
      <c r="D84" s="150">
        <v>1216275</v>
      </c>
      <c r="E84" s="150">
        <v>1453000</v>
      </c>
      <c r="F84" s="150">
        <v>2373412</v>
      </c>
      <c r="G84" s="150">
        <v>1208000</v>
      </c>
      <c r="H84" s="150">
        <v>1768000</v>
      </c>
      <c r="I84" s="150">
        <v>918000</v>
      </c>
      <c r="J84" s="144"/>
    </row>
    <row r="85" spans="1:10">
      <c r="A85" s="54">
        <v>76</v>
      </c>
      <c r="B85" s="152" t="s">
        <v>131</v>
      </c>
      <c r="C85" s="150">
        <v>1937660.8888699999</v>
      </c>
      <c r="D85" s="150">
        <v>2019243</v>
      </c>
      <c r="E85" s="150">
        <v>3828820</v>
      </c>
      <c r="F85" s="150">
        <v>3189940</v>
      </c>
      <c r="G85" s="150">
        <v>0</v>
      </c>
      <c r="H85" s="150">
        <v>0</v>
      </c>
      <c r="I85" s="150">
        <v>0</v>
      </c>
      <c r="J85" s="144"/>
    </row>
    <row r="86" spans="1:10">
      <c r="A86" s="54">
        <v>77</v>
      </c>
      <c r="B86" s="152" t="s">
        <v>132</v>
      </c>
      <c r="C86" s="150">
        <v>1613721.8345018998</v>
      </c>
      <c r="D86" s="150">
        <v>2030973</v>
      </c>
      <c r="E86" s="150">
        <v>1318409</v>
      </c>
      <c r="F86" s="150">
        <v>19267000</v>
      </c>
      <c r="G86" s="150">
        <v>0</v>
      </c>
      <c r="H86" s="150">
        <v>0</v>
      </c>
      <c r="I86" s="150">
        <v>0</v>
      </c>
      <c r="J86" s="144"/>
    </row>
    <row r="87" spans="1:10">
      <c r="A87" s="54">
        <v>78</v>
      </c>
      <c r="B87" s="152" t="s">
        <v>133</v>
      </c>
      <c r="C87" s="150">
        <v>2331283.67985</v>
      </c>
      <c r="D87" s="150">
        <v>1134001</v>
      </c>
      <c r="E87" s="150">
        <v>1057000</v>
      </c>
      <c r="F87" s="150">
        <v>100000</v>
      </c>
      <c r="G87" s="150">
        <v>4200000</v>
      </c>
      <c r="H87" s="150">
        <v>6750000</v>
      </c>
      <c r="I87" s="150">
        <v>100000</v>
      </c>
      <c r="J87" s="144"/>
    </row>
    <row r="88" spans="1:10">
      <c r="A88" s="54">
        <v>79</v>
      </c>
      <c r="B88" s="152" t="s">
        <v>134</v>
      </c>
      <c r="C88" s="150">
        <v>638924.67800000007</v>
      </c>
      <c r="D88" s="150">
        <v>1929801</v>
      </c>
      <c r="E88" s="150">
        <v>1947186</v>
      </c>
      <c r="F88" s="150">
        <v>1947186</v>
      </c>
      <c r="G88" s="150">
        <v>1947186</v>
      </c>
      <c r="H88" s="150">
        <v>1947186</v>
      </c>
      <c r="I88" s="150">
        <v>1947186</v>
      </c>
      <c r="J88" s="144"/>
    </row>
    <row r="89" spans="1:10">
      <c r="A89" s="54">
        <v>80</v>
      </c>
      <c r="B89" s="152" t="s">
        <v>135</v>
      </c>
      <c r="C89" s="150">
        <v>25944472.054409303</v>
      </c>
      <c r="D89" s="150">
        <v>27525206</v>
      </c>
      <c r="E89" s="150">
        <v>16348500</v>
      </c>
      <c r="F89" s="150">
        <v>18472650</v>
      </c>
      <c r="G89" s="150">
        <v>21562537</v>
      </c>
      <c r="H89" s="150">
        <v>14854612</v>
      </c>
      <c r="I89" s="150">
        <v>27498975</v>
      </c>
      <c r="J89" s="144"/>
    </row>
    <row r="90" spans="1:10">
      <c r="A90" s="54">
        <v>81</v>
      </c>
      <c r="B90" s="152" t="s">
        <v>136</v>
      </c>
      <c r="C90" s="150">
        <v>645781.88199999998</v>
      </c>
      <c r="D90" s="150">
        <v>630217</v>
      </c>
      <c r="E90" s="150">
        <v>4840000</v>
      </c>
      <c r="F90" s="150">
        <v>466000</v>
      </c>
      <c r="G90" s="150">
        <v>131000</v>
      </c>
      <c r="H90" s="150">
        <v>211000</v>
      </c>
      <c r="I90" s="150">
        <v>41000</v>
      </c>
      <c r="J90" s="144"/>
    </row>
    <row r="91" spans="1:10">
      <c r="A91" s="54">
        <v>82</v>
      </c>
      <c r="B91" s="152" t="s">
        <v>137</v>
      </c>
      <c r="C91" s="150">
        <v>8275997.8799999999</v>
      </c>
      <c r="D91" s="150">
        <v>7968332</v>
      </c>
      <c r="E91" s="150">
        <v>200000</v>
      </c>
      <c r="F91" s="150">
        <v>374283</v>
      </c>
      <c r="G91" s="150">
        <v>0</v>
      </c>
      <c r="H91" s="150">
        <v>0</v>
      </c>
      <c r="I91" s="150">
        <v>0</v>
      </c>
      <c r="J91" s="144"/>
    </row>
    <row r="92" spans="1:10">
      <c r="A92" s="54">
        <v>83</v>
      </c>
      <c r="B92" s="152" t="s">
        <v>138</v>
      </c>
      <c r="C92" s="150">
        <v>7741567.7100000009</v>
      </c>
      <c r="D92" s="150">
        <v>8058650</v>
      </c>
      <c r="E92" s="150">
        <v>100000</v>
      </c>
      <c r="F92" s="150">
        <v>0</v>
      </c>
      <c r="G92" s="150">
        <v>0</v>
      </c>
      <c r="H92" s="150">
        <v>0</v>
      </c>
      <c r="I92" s="150">
        <v>0</v>
      </c>
      <c r="J92" s="144"/>
    </row>
    <row r="93" spans="1:10">
      <c r="A93" s="54">
        <v>84</v>
      </c>
      <c r="B93" s="152" t="s">
        <v>139</v>
      </c>
      <c r="C93" s="150">
        <v>1155405.6000000001</v>
      </c>
      <c r="D93" s="150">
        <v>31560</v>
      </c>
      <c r="E93" s="150">
        <v>3814849</v>
      </c>
      <c r="F93" s="150">
        <v>0</v>
      </c>
      <c r="G93" s="150">
        <v>500000</v>
      </c>
      <c r="H93" s="150">
        <v>0</v>
      </c>
      <c r="I93" s="150">
        <v>0</v>
      </c>
      <c r="J93" s="144"/>
    </row>
    <row r="94" spans="1:10">
      <c r="A94" s="54">
        <v>85</v>
      </c>
      <c r="B94" s="152" t="s">
        <v>140</v>
      </c>
      <c r="C94" s="150">
        <v>842600.01581600006</v>
      </c>
      <c r="D94" s="150">
        <v>1137948</v>
      </c>
      <c r="E94" s="150">
        <v>150000</v>
      </c>
      <c r="F94" s="150">
        <v>0</v>
      </c>
      <c r="G94" s="150">
        <v>0</v>
      </c>
      <c r="H94" s="150">
        <v>0</v>
      </c>
      <c r="I94" s="150">
        <v>0</v>
      </c>
      <c r="J94" s="144"/>
    </row>
    <row r="95" spans="1:10">
      <c r="A95" s="54">
        <v>86</v>
      </c>
      <c r="B95" s="152" t="s">
        <v>141</v>
      </c>
      <c r="C95" s="150">
        <v>457963.788</v>
      </c>
      <c r="D95" s="150">
        <v>422810</v>
      </c>
      <c r="E95" s="150">
        <v>2551000</v>
      </c>
      <c r="F95" s="150">
        <v>1915250</v>
      </c>
      <c r="G95" s="150">
        <v>22294346</v>
      </c>
      <c r="H95" s="150">
        <v>-8626875</v>
      </c>
      <c r="I95" s="150">
        <v>0</v>
      </c>
      <c r="J95" s="144"/>
    </row>
    <row r="96" spans="1:10">
      <c r="A96" s="54">
        <v>87</v>
      </c>
      <c r="B96" s="152" t="s">
        <v>142</v>
      </c>
      <c r="C96" s="150">
        <v>2259993.4791260003</v>
      </c>
      <c r="D96" s="150">
        <v>2518738</v>
      </c>
      <c r="E96" s="150">
        <v>2050742</v>
      </c>
      <c r="F96" s="150">
        <v>2061415</v>
      </c>
      <c r="G96" s="150">
        <v>2112949</v>
      </c>
      <c r="H96" s="150">
        <v>2165774</v>
      </c>
      <c r="I96" s="150">
        <v>2219919</v>
      </c>
      <c r="J96" s="144"/>
    </row>
    <row r="97" spans="1:10">
      <c r="A97" s="54">
        <v>88</v>
      </c>
      <c r="B97" s="152" t="s">
        <v>143</v>
      </c>
      <c r="C97" s="150">
        <v>1819842.0799995998</v>
      </c>
      <c r="D97" s="150">
        <v>1896001</v>
      </c>
      <c r="E97" s="150">
        <v>2007000</v>
      </c>
      <c r="F97" s="150">
        <v>2016000</v>
      </c>
      <c r="G97" s="150">
        <v>2012000</v>
      </c>
      <c r="H97" s="150">
        <v>1836000</v>
      </c>
      <c r="I97" s="150">
        <v>1773000</v>
      </c>
      <c r="J97" s="144"/>
    </row>
    <row r="98" spans="1:10">
      <c r="A98" s="54">
        <v>89</v>
      </c>
      <c r="B98" s="152" t="s">
        <v>144</v>
      </c>
      <c r="C98" s="150">
        <v>1519466.5961317003</v>
      </c>
      <c r="D98" s="150">
        <v>2504517</v>
      </c>
      <c r="E98" s="150">
        <v>2514537</v>
      </c>
      <c r="F98" s="150">
        <v>3938657</v>
      </c>
      <c r="G98" s="150">
        <v>2475909</v>
      </c>
      <c r="H98" s="150">
        <v>2477980</v>
      </c>
      <c r="I98" s="150">
        <v>2480103</v>
      </c>
      <c r="J98" s="144"/>
    </row>
    <row r="99" spans="1:10">
      <c r="A99" s="54">
        <v>90</v>
      </c>
      <c r="B99" s="152" t="s">
        <v>145</v>
      </c>
      <c r="C99" s="150">
        <v>23084635.949999999</v>
      </c>
      <c r="D99" s="150">
        <v>26482172</v>
      </c>
      <c r="E99" s="150">
        <v>358375</v>
      </c>
      <c r="F99" s="150">
        <v>0</v>
      </c>
      <c r="G99" s="150">
        <v>1347500</v>
      </c>
      <c r="H99" s="150">
        <v>17417588</v>
      </c>
      <c r="I99" s="150">
        <v>-8626875</v>
      </c>
      <c r="J99" s="144"/>
    </row>
    <row r="100" spans="1:10">
      <c r="A100" s="54">
        <v>91</v>
      </c>
      <c r="B100" s="152" t="s">
        <v>146</v>
      </c>
      <c r="C100" s="150">
        <v>326168.27</v>
      </c>
      <c r="D100" s="150">
        <v>361987</v>
      </c>
      <c r="E100" s="150">
        <v>863250</v>
      </c>
      <c r="F100" s="150">
        <v>348000</v>
      </c>
      <c r="G100" s="150">
        <v>659300</v>
      </c>
      <c r="H100" s="150">
        <v>78000</v>
      </c>
      <c r="I100" s="150">
        <v>78000</v>
      </c>
      <c r="J100" s="144"/>
    </row>
    <row r="101" spans="1:10">
      <c r="A101" s="54">
        <v>92</v>
      </c>
      <c r="B101" s="152" t="s">
        <v>147</v>
      </c>
      <c r="C101" s="150">
        <v>7279698.8300000001</v>
      </c>
      <c r="D101" s="150">
        <v>6457937</v>
      </c>
      <c r="E101" s="150">
        <v>0</v>
      </c>
      <c r="F101" s="150">
        <v>65000</v>
      </c>
      <c r="G101" s="150">
        <v>560000</v>
      </c>
      <c r="H101" s="150">
        <v>0</v>
      </c>
      <c r="I101" s="150">
        <v>0</v>
      </c>
      <c r="J101" s="144"/>
    </row>
    <row r="102" spans="1:10">
      <c r="A102" s="54">
        <v>93</v>
      </c>
      <c r="B102" s="152" t="s">
        <v>148</v>
      </c>
      <c r="C102" s="150">
        <v>20082.150000000001</v>
      </c>
      <c r="D102" s="150">
        <v>66037</v>
      </c>
      <c r="E102" s="150">
        <v>325000</v>
      </c>
      <c r="F102" s="150">
        <v>0</v>
      </c>
      <c r="G102" s="150">
        <v>0</v>
      </c>
      <c r="H102" s="150">
        <v>0</v>
      </c>
      <c r="I102" s="150">
        <v>0</v>
      </c>
      <c r="J102" s="144"/>
    </row>
    <row r="103" spans="1:10">
      <c r="A103" s="54">
        <v>94</v>
      </c>
      <c r="B103" s="152" t="s">
        <v>149</v>
      </c>
      <c r="C103" s="150">
        <v>3542450.942516</v>
      </c>
      <c r="D103" s="150">
        <v>4136584</v>
      </c>
      <c r="E103" s="150">
        <v>3833827</v>
      </c>
      <c r="F103" s="150">
        <v>3688627</v>
      </c>
      <c r="G103" s="150">
        <v>3768627</v>
      </c>
      <c r="H103" s="150">
        <v>3522145</v>
      </c>
      <c r="I103" s="150">
        <v>3522145</v>
      </c>
      <c r="J103" s="144"/>
    </row>
    <row r="104" spans="1:10">
      <c r="A104" s="54">
        <v>95</v>
      </c>
      <c r="B104" s="151" t="s">
        <v>150</v>
      </c>
      <c r="C104" s="150">
        <v>92960687.025206506</v>
      </c>
      <c r="D104" s="150">
        <v>98528989</v>
      </c>
      <c r="E104" s="150">
        <v>49561495</v>
      </c>
      <c r="F104" s="150">
        <v>60223420</v>
      </c>
      <c r="G104" s="150">
        <v>64779354</v>
      </c>
      <c r="H104" s="150">
        <v>44401410</v>
      </c>
      <c r="I104" s="150">
        <v>31951453</v>
      </c>
      <c r="J104" s="144"/>
    </row>
    <row r="105" spans="1:10">
      <c r="A105" s="54">
        <v>96</v>
      </c>
      <c r="B105" s="151" t="s">
        <v>151</v>
      </c>
      <c r="C105" s="150"/>
      <c r="D105" s="150"/>
      <c r="E105" s="150"/>
      <c r="F105" s="150"/>
      <c r="G105" s="150"/>
      <c r="H105" s="150"/>
      <c r="I105" s="150"/>
    </row>
    <row r="106" spans="1:10">
      <c r="A106" s="54">
        <v>97</v>
      </c>
      <c r="B106" s="152" t="s">
        <v>152</v>
      </c>
      <c r="C106" s="150">
        <v>1932594.7515199999</v>
      </c>
      <c r="D106" s="150">
        <v>2000000</v>
      </c>
      <c r="E106" s="150">
        <v>0</v>
      </c>
      <c r="F106" s="150">
        <v>2500000</v>
      </c>
      <c r="G106" s="150">
        <v>0</v>
      </c>
      <c r="H106" s="150">
        <v>0</v>
      </c>
      <c r="I106" s="150">
        <v>0</v>
      </c>
      <c r="J106" s="144"/>
    </row>
    <row r="107" spans="1:10">
      <c r="A107" s="54">
        <v>98</v>
      </c>
      <c r="B107" s="152" t="s">
        <v>153</v>
      </c>
      <c r="C107" s="150">
        <v>746256.26391999994</v>
      </c>
      <c r="D107" s="150">
        <v>750000</v>
      </c>
      <c r="E107" s="150">
        <v>5750000</v>
      </c>
      <c r="F107" s="150">
        <v>5750000</v>
      </c>
      <c r="G107" s="150">
        <v>0</v>
      </c>
      <c r="H107" s="150">
        <v>0</v>
      </c>
      <c r="I107" s="150">
        <v>0</v>
      </c>
      <c r="J107" s="144"/>
    </row>
    <row r="108" spans="1:10">
      <c r="A108" s="54">
        <v>99</v>
      </c>
      <c r="B108" s="152" t="s">
        <v>154</v>
      </c>
      <c r="C108" s="150">
        <v>253094.43470349998</v>
      </c>
      <c r="D108" s="150">
        <v>200000</v>
      </c>
      <c r="E108" s="150">
        <v>0</v>
      </c>
      <c r="F108" s="150">
        <v>0</v>
      </c>
      <c r="G108" s="150">
        <v>0</v>
      </c>
      <c r="H108" s="150">
        <v>0</v>
      </c>
      <c r="I108" s="150">
        <v>0</v>
      </c>
      <c r="J108" s="144"/>
    </row>
    <row r="109" spans="1:10">
      <c r="A109" s="54">
        <v>100</v>
      </c>
      <c r="B109" s="152" t="s">
        <v>155</v>
      </c>
      <c r="C109" s="150">
        <v>2983018.6891999999</v>
      </c>
      <c r="D109" s="150">
        <v>3000000</v>
      </c>
      <c r="E109" s="150">
        <v>3000000</v>
      </c>
      <c r="F109" s="150">
        <v>3000000</v>
      </c>
      <c r="G109" s="150">
        <v>3000000</v>
      </c>
      <c r="H109" s="150">
        <v>3000000</v>
      </c>
      <c r="I109" s="150">
        <v>3000000</v>
      </c>
      <c r="J109" s="144"/>
    </row>
    <row r="110" spans="1:10">
      <c r="A110" s="54">
        <v>101</v>
      </c>
      <c r="B110" s="152" t="s">
        <v>156</v>
      </c>
      <c r="C110" s="150">
        <v>34990013.376806416</v>
      </c>
      <c r="D110" s="150">
        <v>32900000</v>
      </c>
      <c r="E110" s="150">
        <v>30100000</v>
      </c>
      <c r="F110" s="150">
        <v>30100000</v>
      </c>
      <c r="G110" s="150">
        <v>30100000</v>
      </c>
      <c r="H110" s="150">
        <v>30100000</v>
      </c>
      <c r="I110" s="150">
        <v>30100000</v>
      </c>
      <c r="J110" s="144"/>
    </row>
    <row r="111" spans="1:10">
      <c r="A111" s="54">
        <v>102</v>
      </c>
      <c r="B111" s="152" t="s">
        <v>157</v>
      </c>
      <c r="C111" s="150">
        <v>2429463.2942400002</v>
      </c>
      <c r="D111" s="150">
        <v>2471925</v>
      </c>
      <c r="E111" s="150">
        <v>500000</v>
      </c>
      <c r="F111" s="150">
        <v>0</v>
      </c>
      <c r="G111" s="150">
        <v>0</v>
      </c>
      <c r="H111" s="150">
        <v>0</v>
      </c>
      <c r="I111" s="150">
        <v>0</v>
      </c>
      <c r="J111" s="144"/>
    </row>
    <row r="112" spans="1:10">
      <c r="A112" s="54">
        <v>103</v>
      </c>
      <c r="B112" s="152" t="s">
        <v>158</v>
      </c>
      <c r="C112" s="150">
        <v>2349741.9508799999</v>
      </c>
      <c r="D112" s="150">
        <v>2431476</v>
      </c>
      <c r="E112" s="150">
        <v>0</v>
      </c>
      <c r="F112" s="150">
        <v>0</v>
      </c>
      <c r="G112" s="150">
        <v>0</v>
      </c>
      <c r="H112" s="150">
        <v>0</v>
      </c>
      <c r="I112" s="150">
        <v>0</v>
      </c>
      <c r="J112" s="144"/>
    </row>
    <row r="113" spans="1:10">
      <c r="A113" s="54">
        <v>104</v>
      </c>
      <c r="B113" s="152" t="s">
        <v>159</v>
      </c>
      <c r="C113" s="150">
        <v>252965.09000000003</v>
      </c>
      <c r="D113" s="150">
        <v>199500</v>
      </c>
      <c r="E113" s="150">
        <v>0</v>
      </c>
      <c r="F113" s="150">
        <v>0</v>
      </c>
      <c r="G113" s="150">
        <v>0</v>
      </c>
      <c r="H113" s="150">
        <v>0</v>
      </c>
      <c r="I113" s="150">
        <v>0</v>
      </c>
      <c r="J113" s="144"/>
    </row>
    <row r="114" spans="1:10">
      <c r="A114" s="54">
        <v>105</v>
      </c>
      <c r="B114" s="152" t="s">
        <v>160</v>
      </c>
      <c r="C114" s="150">
        <v>1477822.1259999999</v>
      </c>
      <c r="D114" s="150">
        <v>1479676</v>
      </c>
      <c r="E114" s="150">
        <v>0</v>
      </c>
      <c r="F114" s="150">
        <v>0</v>
      </c>
      <c r="G114" s="150">
        <v>0</v>
      </c>
      <c r="H114" s="150">
        <v>0</v>
      </c>
      <c r="I114" s="150">
        <v>0</v>
      </c>
      <c r="J114" s="144"/>
    </row>
    <row r="115" spans="1:10">
      <c r="A115" s="54">
        <v>106</v>
      </c>
      <c r="B115" s="152" t="s">
        <v>161</v>
      </c>
      <c r="C115" s="150">
        <v>515919.15200000006</v>
      </c>
      <c r="D115" s="150">
        <v>518780</v>
      </c>
      <c r="E115" s="150">
        <v>0</v>
      </c>
      <c r="F115" s="150">
        <v>0</v>
      </c>
      <c r="G115" s="150">
        <v>0</v>
      </c>
      <c r="H115" s="150">
        <v>0</v>
      </c>
      <c r="I115" s="150">
        <v>0</v>
      </c>
      <c r="J115" s="144"/>
    </row>
    <row r="116" spans="1:10">
      <c r="A116" s="54">
        <v>107</v>
      </c>
      <c r="B116" s="152" t="s">
        <v>162</v>
      </c>
      <c r="C116" s="150">
        <v>231634.16039999999</v>
      </c>
      <c r="D116" s="150">
        <v>210672</v>
      </c>
      <c r="E116" s="150">
        <v>0</v>
      </c>
      <c r="F116" s="150">
        <v>0</v>
      </c>
      <c r="G116" s="150">
        <v>0</v>
      </c>
      <c r="H116" s="150">
        <v>0</v>
      </c>
      <c r="I116" s="150">
        <v>0</v>
      </c>
      <c r="J116" s="144"/>
    </row>
    <row r="117" spans="1:10">
      <c r="A117" s="54">
        <v>108</v>
      </c>
      <c r="B117" s="152" t="s">
        <v>163</v>
      </c>
      <c r="C117" s="150">
        <v>150358</v>
      </c>
      <c r="D117" s="150">
        <v>150358</v>
      </c>
      <c r="E117" s="150">
        <v>0</v>
      </c>
      <c r="F117" s="150">
        <v>0</v>
      </c>
      <c r="G117" s="150">
        <v>0</v>
      </c>
      <c r="H117" s="150">
        <v>0</v>
      </c>
      <c r="I117" s="150">
        <v>0</v>
      </c>
      <c r="J117" s="144"/>
    </row>
    <row r="118" spans="1:10">
      <c r="A118" s="54">
        <v>109</v>
      </c>
      <c r="B118" s="152" t="s">
        <v>164</v>
      </c>
      <c r="C118" s="150">
        <v>16902.079999999998</v>
      </c>
      <c r="D118" s="150">
        <v>0</v>
      </c>
      <c r="E118" s="150">
        <v>0</v>
      </c>
      <c r="F118" s="150">
        <v>0</v>
      </c>
      <c r="G118" s="150">
        <v>0</v>
      </c>
      <c r="H118" s="150">
        <v>0</v>
      </c>
      <c r="I118" s="150">
        <v>0</v>
      </c>
      <c r="J118" s="144"/>
    </row>
    <row r="119" spans="1:10">
      <c r="A119" s="54">
        <v>110</v>
      </c>
      <c r="B119" s="152" t="s">
        <v>165</v>
      </c>
      <c r="C119" s="150"/>
      <c r="D119" s="150"/>
      <c r="E119" s="150"/>
      <c r="F119" s="150"/>
      <c r="G119" s="150"/>
      <c r="H119" s="150"/>
      <c r="I119" s="150"/>
      <c r="J119" s="144"/>
    </row>
    <row r="120" spans="1:10">
      <c r="A120" s="54">
        <v>111</v>
      </c>
      <c r="B120" s="153" t="s">
        <v>166</v>
      </c>
      <c r="C120" s="150">
        <v>0</v>
      </c>
      <c r="D120" s="150">
        <v>0</v>
      </c>
      <c r="E120" s="150">
        <v>0</v>
      </c>
      <c r="F120" s="150">
        <v>0</v>
      </c>
      <c r="G120" s="150">
        <v>10554937</v>
      </c>
      <c r="H120" s="150">
        <v>16310937.5</v>
      </c>
      <c r="I120" s="150">
        <v>17000000</v>
      </c>
      <c r="J120" s="144"/>
    </row>
    <row r="121" spans="1:10">
      <c r="A121" s="54">
        <v>112</v>
      </c>
      <c r="B121" s="153" t="s">
        <v>167</v>
      </c>
      <c r="C121" s="150">
        <v>0</v>
      </c>
      <c r="D121" s="150">
        <v>0</v>
      </c>
      <c r="E121" s="150">
        <v>250000</v>
      </c>
      <c r="F121" s="150">
        <v>0</v>
      </c>
      <c r="G121" s="150">
        <v>0</v>
      </c>
      <c r="H121" s="150">
        <v>0</v>
      </c>
      <c r="I121" s="150">
        <v>0</v>
      </c>
      <c r="J121" s="144"/>
    </row>
    <row r="122" spans="1:10">
      <c r="A122" s="54">
        <v>113</v>
      </c>
      <c r="B122" s="153" t="s">
        <v>168</v>
      </c>
      <c r="C122" s="150">
        <v>0</v>
      </c>
      <c r="D122" s="150">
        <v>0</v>
      </c>
      <c r="E122" s="150">
        <v>200000</v>
      </c>
      <c r="F122" s="150">
        <v>1253000</v>
      </c>
      <c r="G122" s="150">
        <v>0</v>
      </c>
      <c r="H122" s="150">
        <v>0</v>
      </c>
      <c r="I122" s="150">
        <v>0</v>
      </c>
      <c r="J122" s="144"/>
    </row>
    <row r="123" spans="1:10">
      <c r="A123" s="54">
        <v>114</v>
      </c>
      <c r="B123" s="153" t="s">
        <v>169</v>
      </c>
      <c r="C123" s="150">
        <v>0</v>
      </c>
      <c r="D123" s="150">
        <v>0</v>
      </c>
      <c r="E123" s="150">
        <v>750000</v>
      </c>
      <c r="F123" s="150">
        <v>7007000</v>
      </c>
      <c r="G123" s="150">
        <v>5256000</v>
      </c>
      <c r="H123" s="150">
        <v>2000000</v>
      </c>
      <c r="I123" s="150">
        <v>0</v>
      </c>
      <c r="J123" s="144"/>
    </row>
    <row r="124" spans="1:10">
      <c r="A124" s="54">
        <v>115</v>
      </c>
      <c r="B124" s="153" t="s">
        <v>170</v>
      </c>
      <c r="C124" s="150">
        <v>0</v>
      </c>
      <c r="D124" s="150">
        <v>0</v>
      </c>
      <c r="E124" s="150">
        <v>150000</v>
      </c>
      <c r="F124" s="150">
        <v>1350000</v>
      </c>
      <c r="G124" s="150">
        <v>0</v>
      </c>
      <c r="H124" s="150">
        <v>0</v>
      </c>
      <c r="I124" s="150">
        <v>0</v>
      </c>
      <c r="J124" s="144"/>
    </row>
    <row r="125" spans="1:10">
      <c r="A125" s="54">
        <v>116</v>
      </c>
      <c r="B125" s="153" t="s">
        <v>171</v>
      </c>
      <c r="C125" s="150">
        <v>0</v>
      </c>
      <c r="D125" s="150">
        <v>0</v>
      </c>
      <c r="E125" s="150">
        <v>100000</v>
      </c>
      <c r="F125" s="150">
        <v>1900000</v>
      </c>
      <c r="G125" s="150">
        <v>0</v>
      </c>
      <c r="H125" s="150">
        <v>0</v>
      </c>
      <c r="I125" s="150">
        <v>0</v>
      </c>
      <c r="J125" s="144"/>
    </row>
    <row r="126" spans="1:10">
      <c r="A126" s="54">
        <v>117</v>
      </c>
      <c r="B126" s="153" t="s">
        <v>172</v>
      </c>
      <c r="C126" s="150">
        <v>0</v>
      </c>
      <c r="D126" s="150">
        <v>0</v>
      </c>
      <c r="E126" s="150">
        <v>177525</v>
      </c>
      <c r="F126" s="150">
        <v>0</v>
      </c>
      <c r="G126" s="150">
        <v>0</v>
      </c>
      <c r="H126" s="150">
        <v>0</v>
      </c>
      <c r="I126" s="150">
        <v>0</v>
      </c>
      <c r="J126" s="144"/>
    </row>
    <row r="127" spans="1:10">
      <c r="A127" s="54">
        <v>118</v>
      </c>
      <c r="B127" s="153" t="s">
        <v>173</v>
      </c>
      <c r="C127" s="150">
        <v>0</v>
      </c>
      <c r="D127" s="150">
        <v>0</v>
      </c>
      <c r="E127" s="150">
        <v>938000</v>
      </c>
      <c r="F127" s="150">
        <v>0</v>
      </c>
      <c r="G127" s="150">
        <v>0</v>
      </c>
      <c r="H127" s="150">
        <v>0</v>
      </c>
      <c r="I127" s="150">
        <v>0</v>
      </c>
      <c r="J127" s="144"/>
    </row>
    <row r="128" spans="1:10">
      <c r="A128" s="54">
        <v>119</v>
      </c>
      <c r="B128" s="153" t="s">
        <v>174</v>
      </c>
      <c r="C128" s="150">
        <v>0</v>
      </c>
      <c r="D128" s="150">
        <v>0</v>
      </c>
      <c r="E128" s="150">
        <v>250000</v>
      </c>
      <c r="F128" s="150">
        <v>750000</v>
      </c>
      <c r="G128" s="150">
        <v>500000</v>
      </c>
      <c r="H128" s="150">
        <v>0</v>
      </c>
      <c r="I128" s="150">
        <v>0</v>
      </c>
      <c r="J128" s="144"/>
    </row>
    <row r="129" spans="1:10">
      <c r="A129" s="54">
        <v>120</v>
      </c>
      <c r="B129" s="153" t="s">
        <v>175</v>
      </c>
      <c r="C129" s="150">
        <v>0</v>
      </c>
      <c r="D129" s="150">
        <v>0</v>
      </c>
      <c r="E129" s="150">
        <v>1063000</v>
      </c>
      <c r="F129" s="150">
        <v>0</v>
      </c>
      <c r="G129" s="150">
        <v>0</v>
      </c>
      <c r="H129" s="150">
        <v>0</v>
      </c>
      <c r="I129" s="150">
        <v>0</v>
      </c>
      <c r="J129" s="144"/>
    </row>
    <row r="130" spans="1:10">
      <c r="A130" s="54">
        <v>121</v>
      </c>
      <c r="B130" s="153" t="s">
        <v>176</v>
      </c>
      <c r="C130" s="150">
        <v>0</v>
      </c>
      <c r="D130" s="150">
        <v>0</v>
      </c>
      <c r="E130" s="150">
        <v>100000</v>
      </c>
      <c r="F130" s="150">
        <v>683000</v>
      </c>
      <c r="G130" s="150">
        <v>0</v>
      </c>
      <c r="H130" s="150">
        <v>0</v>
      </c>
      <c r="I130" s="150">
        <v>0</v>
      </c>
      <c r="J130" s="144"/>
    </row>
    <row r="131" spans="1:10">
      <c r="A131" s="54">
        <v>122</v>
      </c>
      <c r="B131" s="153" t="s">
        <v>177</v>
      </c>
      <c r="C131" s="150">
        <v>0</v>
      </c>
      <c r="D131" s="150">
        <v>0</v>
      </c>
      <c r="E131" s="150">
        <v>100000</v>
      </c>
      <c r="F131" s="150">
        <v>1553000</v>
      </c>
      <c r="G131" s="150">
        <v>0</v>
      </c>
      <c r="H131" s="150">
        <v>0</v>
      </c>
      <c r="I131" s="150">
        <v>0</v>
      </c>
      <c r="J131" s="144"/>
    </row>
    <row r="132" spans="1:10">
      <c r="A132" s="54">
        <v>123</v>
      </c>
      <c r="B132" s="153" t="s">
        <v>178</v>
      </c>
      <c r="C132" s="150">
        <v>0</v>
      </c>
      <c r="D132" s="150">
        <v>0</v>
      </c>
      <c r="E132" s="150">
        <v>9958000</v>
      </c>
      <c r="F132" s="150">
        <v>1439000</v>
      </c>
      <c r="G132" s="150">
        <v>689062.5</v>
      </c>
      <c r="H132" s="150">
        <v>689062.5</v>
      </c>
      <c r="I132" s="150">
        <v>0</v>
      </c>
      <c r="J132" s="144"/>
    </row>
    <row r="133" spans="1:10">
      <c r="A133" s="54">
        <v>124</v>
      </c>
      <c r="B133" s="153" t="s">
        <v>179</v>
      </c>
      <c r="C133" s="150">
        <v>0</v>
      </c>
      <c r="D133" s="150">
        <v>0</v>
      </c>
      <c r="E133" s="150">
        <v>250000</v>
      </c>
      <c r="F133" s="150">
        <v>0</v>
      </c>
      <c r="G133" s="150">
        <v>0</v>
      </c>
      <c r="H133" s="150">
        <v>0</v>
      </c>
      <c r="I133" s="150">
        <v>0</v>
      </c>
      <c r="J133" s="144"/>
    </row>
    <row r="134" spans="1:10">
      <c r="A134" s="54">
        <v>125</v>
      </c>
      <c r="B134" s="153" t="s">
        <v>180</v>
      </c>
      <c r="C134" s="150">
        <v>0</v>
      </c>
      <c r="D134" s="150">
        <v>0</v>
      </c>
      <c r="E134" s="150">
        <v>9500000</v>
      </c>
      <c r="F134" s="150">
        <v>500000</v>
      </c>
      <c r="G134" s="150">
        <v>0</v>
      </c>
      <c r="H134" s="150">
        <v>0</v>
      </c>
      <c r="I134" s="150">
        <v>0</v>
      </c>
      <c r="J134" s="144"/>
    </row>
    <row r="135" spans="1:10">
      <c r="A135" s="54">
        <v>126</v>
      </c>
      <c r="B135" s="153" t="s">
        <v>181</v>
      </c>
      <c r="C135" s="150">
        <v>0</v>
      </c>
      <c r="D135" s="150">
        <v>0</v>
      </c>
      <c r="E135" s="150">
        <v>100000</v>
      </c>
      <c r="F135" s="150">
        <v>1563000</v>
      </c>
      <c r="G135" s="150">
        <v>0</v>
      </c>
      <c r="H135" s="150">
        <v>0</v>
      </c>
      <c r="I135" s="150">
        <v>0</v>
      </c>
      <c r="J135" s="144"/>
    </row>
    <row r="136" spans="1:10">
      <c r="A136" s="54">
        <v>127</v>
      </c>
      <c r="B136" s="152" t="s">
        <v>182</v>
      </c>
      <c r="C136" s="150">
        <v>0</v>
      </c>
      <c r="D136" s="150">
        <v>0</v>
      </c>
      <c r="E136" s="150">
        <v>23886525</v>
      </c>
      <c r="F136" s="150">
        <v>17998000</v>
      </c>
      <c r="G136" s="150">
        <v>16999999.5</v>
      </c>
      <c r="H136" s="150">
        <v>19000000</v>
      </c>
      <c r="I136" s="150">
        <v>17000000</v>
      </c>
      <c r="J136" s="144"/>
    </row>
    <row r="137" spans="1:10">
      <c r="A137" s="54">
        <v>128</v>
      </c>
      <c r="B137" s="151" t="s">
        <v>183</v>
      </c>
      <c r="C137" s="150">
        <v>48329783.369669922</v>
      </c>
      <c r="D137" s="150">
        <v>46312387</v>
      </c>
      <c r="E137" s="150">
        <v>63236525</v>
      </c>
      <c r="F137" s="150">
        <v>59348000</v>
      </c>
      <c r="G137" s="150">
        <v>50099999.5</v>
      </c>
      <c r="H137" s="150">
        <v>52100000</v>
      </c>
      <c r="I137" s="150">
        <v>50100000</v>
      </c>
      <c r="J137" s="144"/>
    </row>
    <row r="138" spans="1:10">
      <c r="A138" s="54">
        <v>129</v>
      </c>
      <c r="B138" s="151" t="s">
        <v>76</v>
      </c>
      <c r="C138" s="150"/>
      <c r="D138" s="150"/>
      <c r="E138" s="150"/>
      <c r="F138" s="150"/>
      <c r="G138" s="150"/>
      <c r="H138" s="150"/>
      <c r="I138" s="150"/>
    </row>
    <row r="139" spans="1:10">
      <c r="A139" s="54">
        <v>130</v>
      </c>
      <c r="B139" s="152" t="s">
        <v>184</v>
      </c>
      <c r="C139" s="150">
        <v>417824.89</v>
      </c>
      <c r="D139" s="150">
        <v>521000</v>
      </c>
      <c r="E139" s="150">
        <v>748000</v>
      </c>
      <c r="F139" s="150">
        <v>142000</v>
      </c>
      <c r="G139" s="150">
        <v>0</v>
      </c>
      <c r="H139" s="150">
        <v>0</v>
      </c>
      <c r="I139" s="150">
        <v>0</v>
      </c>
      <c r="J139" s="144"/>
    </row>
    <row r="140" spans="1:10">
      <c r="A140" s="54">
        <v>131</v>
      </c>
      <c r="B140" s="152" t="s">
        <v>185</v>
      </c>
      <c r="C140" s="150">
        <v>1513940.6627920999</v>
      </c>
      <c r="D140" s="150">
        <v>1545000</v>
      </c>
      <c r="E140" s="150">
        <v>1591350</v>
      </c>
      <c r="F140" s="150">
        <v>1639090.5</v>
      </c>
      <c r="G140" s="150">
        <v>1688263.2150000001</v>
      </c>
      <c r="H140" s="150">
        <v>1738911.1114500002</v>
      </c>
      <c r="I140" s="150">
        <v>1791078.4447935002</v>
      </c>
      <c r="J140" s="144"/>
    </row>
    <row r="141" spans="1:10">
      <c r="A141" s="54">
        <v>132</v>
      </c>
      <c r="B141" s="152" t="s">
        <v>186</v>
      </c>
      <c r="C141" s="150">
        <v>3395744.5592000005</v>
      </c>
      <c r="D141" s="150">
        <v>2500000</v>
      </c>
      <c r="E141" s="150">
        <v>1440000</v>
      </c>
      <c r="F141" s="150">
        <v>1480000</v>
      </c>
      <c r="G141" s="150">
        <v>1500000</v>
      </c>
      <c r="H141" s="150">
        <v>1780000</v>
      </c>
      <c r="I141" s="150">
        <v>1780000</v>
      </c>
      <c r="J141" s="144"/>
    </row>
    <row r="142" spans="1:10">
      <c r="A142" s="54">
        <v>133</v>
      </c>
      <c r="B142" s="152" t="s">
        <v>187</v>
      </c>
      <c r="C142" s="150">
        <v>0</v>
      </c>
      <c r="D142" s="150">
        <v>0</v>
      </c>
      <c r="E142" s="150">
        <v>0</v>
      </c>
      <c r="F142" s="150">
        <v>0</v>
      </c>
      <c r="G142" s="150">
        <v>0</v>
      </c>
      <c r="H142" s="150">
        <v>0</v>
      </c>
      <c r="I142" s="150">
        <v>12600000</v>
      </c>
      <c r="J142" s="144"/>
    </row>
    <row r="143" spans="1:10">
      <c r="A143" s="54">
        <v>134</v>
      </c>
      <c r="B143" s="151" t="s">
        <v>84</v>
      </c>
      <c r="C143" s="150">
        <v>5327510.1119921003</v>
      </c>
      <c r="D143" s="150">
        <v>4566000</v>
      </c>
      <c r="E143" s="150">
        <v>3779350</v>
      </c>
      <c r="F143" s="150">
        <v>3261090.5</v>
      </c>
      <c r="G143" s="150">
        <v>3188263.2149999999</v>
      </c>
      <c r="H143" s="150">
        <v>3518911.1114500002</v>
      </c>
      <c r="I143" s="150">
        <v>16171078.4447935</v>
      </c>
      <c r="J143" s="144"/>
    </row>
    <row r="144" spans="1:10">
      <c r="A144" s="54">
        <v>135</v>
      </c>
      <c r="B144" s="151" t="s">
        <v>188</v>
      </c>
      <c r="C144" s="150"/>
      <c r="D144" s="150"/>
      <c r="E144" s="150"/>
      <c r="F144" s="150"/>
      <c r="G144" s="150"/>
      <c r="H144" s="150"/>
      <c r="I144" s="150"/>
    </row>
    <row r="145" spans="1:10">
      <c r="A145" s="54">
        <v>136</v>
      </c>
      <c r="B145" s="152" t="s">
        <v>189</v>
      </c>
      <c r="C145" s="150">
        <v>31760500.928906597</v>
      </c>
      <c r="D145" s="150">
        <v>30102686</v>
      </c>
      <c r="E145" s="150">
        <v>30594365.127787609</v>
      </c>
      <c r="F145" s="150">
        <v>29466689.120973449</v>
      </c>
      <c r="G145" s="150">
        <v>25430524.021681421</v>
      </c>
      <c r="H145" s="150">
        <v>22300124.559911519</v>
      </c>
      <c r="I145" s="150">
        <v>23338121.613008864</v>
      </c>
      <c r="J145" s="144"/>
    </row>
    <row r="146" spans="1:10">
      <c r="A146" s="54">
        <v>137</v>
      </c>
      <c r="B146" s="152" t="s">
        <v>190</v>
      </c>
      <c r="C146" s="150">
        <v>85219832.434573397</v>
      </c>
      <c r="D146" s="150">
        <v>87452779</v>
      </c>
      <c r="E146" s="150">
        <v>88906577.920000002</v>
      </c>
      <c r="F146" s="150">
        <v>91298834.439999998</v>
      </c>
      <c r="G146" s="150">
        <v>94031507.060000002</v>
      </c>
      <c r="H146" s="150">
        <v>98486387.159999996</v>
      </c>
      <c r="I146" s="150">
        <v>101042118.5548</v>
      </c>
      <c r="J146" s="144"/>
    </row>
    <row r="147" spans="1:10">
      <c r="A147" s="54">
        <v>138</v>
      </c>
      <c r="B147" s="152" t="s">
        <v>191</v>
      </c>
      <c r="C147" s="150">
        <v>4951015.3206390003</v>
      </c>
      <c r="D147" s="150">
        <v>4409567</v>
      </c>
      <c r="E147" s="150">
        <v>4774891.9779387312</v>
      </c>
      <c r="F147" s="150">
        <v>4485187.9823658504</v>
      </c>
      <c r="G147" s="150">
        <v>4499130.543238231</v>
      </c>
      <c r="H147" s="150">
        <v>4518279.7304119244</v>
      </c>
      <c r="I147" s="150">
        <v>4530696.1223242823</v>
      </c>
      <c r="J147" s="144"/>
    </row>
    <row r="148" spans="1:10">
      <c r="A148" s="54">
        <v>139</v>
      </c>
      <c r="B148" s="152" t="s">
        <v>192</v>
      </c>
      <c r="C148" s="150">
        <v>6628014.4713127008</v>
      </c>
      <c r="D148" s="150">
        <v>5726244</v>
      </c>
      <c r="E148" s="150">
        <v>6012000</v>
      </c>
      <c r="F148" s="150">
        <v>6019000</v>
      </c>
      <c r="G148" s="150">
        <v>6019000</v>
      </c>
      <c r="H148" s="150">
        <v>5719000</v>
      </c>
      <c r="I148" s="150">
        <v>5719000</v>
      </c>
      <c r="J148" s="144"/>
    </row>
    <row r="149" spans="1:10">
      <c r="A149" s="54">
        <v>140</v>
      </c>
      <c r="B149" s="152" t="s">
        <v>193</v>
      </c>
      <c r="C149" s="150">
        <v>23518933.405873694</v>
      </c>
      <c r="D149" s="150">
        <v>30685103</v>
      </c>
      <c r="E149" s="150">
        <v>19517334.38247399</v>
      </c>
      <c r="F149" s="150">
        <v>20405528.07564614</v>
      </c>
      <c r="G149" s="150">
        <v>24152579.438226379</v>
      </c>
      <c r="H149" s="150">
        <v>18129700.028063014</v>
      </c>
      <c r="I149" s="150">
        <v>17183547.450286109</v>
      </c>
      <c r="J149" s="144"/>
    </row>
    <row r="150" spans="1:10">
      <c r="A150" s="54">
        <v>141</v>
      </c>
      <c r="B150" s="152" t="s">
        <v>194</v>
      </c>
      <c r="C150" s="150">
        <v>14216807.101987999</v>
      </c>
      <c r="D150" s="150">
        <v>10448211</v>
      </c>
      <c r="E150" s="150">
        <v>10538232.29061947</v>
      </c>
      <c r="F150" s="150">
        <v>10519726.411327435</v>
      </c>
      <c r="G150" s="150">
        <v>10516874.055929204</v>
      </c>
      <c r="H150" s="150">
        <v>10559319.504424779</v>
      </c>
      <c r="I150" s="150">
        <v>13551051.223893806</v>
      </c>
      <c r="J150" s="144"/>
    </row>
    <row r="151" spans="1:10">
      <c r="A151" s="54">
        <v>142</v>
      </c>
      <c r="B151" s="152" t="s">
        <v>195</v>
      </c>
      <c r="C151" s="150">
        <v>1696923.2155199996</v>
      </c>
      <c r="D151" s="150">
        <v>1034819</v>
      </c>
      <c r="E151" s="150">
        <v>2249363</v>
      </c>
      <c r="F151" s="150">
        <v>2361832</v>
      </c>
      <c r="G151" s="150">
        <v>2479923</v>
      </c>
      <c r="H151" s="150">
        <v>2636924</v>
      </c>
      <c r="I151" s="150">
        <v>2806726</v>
      </c>
      <c r="J151" s="144"/>
    </row>
    <row r="152" spans="1:10">
      <c r="A152" s="54">
        <v>143</v>
      </c>
      <c r="B152" s="152" t="s">
        <v>196</v>
      </c>
      <c r="C152" s="150">
        <v>28188834.643425804</v>
      </c>
      <c r="D152" s="150">
        <v>34348598</v>
      </c>
      <c r="E152" s="150">
        <v>26991687.027564608</v>
      </c>
      <c r="F152" s="150">
        <v>27527658.892215576</v>
      </c>
      <c r="G152" s="150">
        <v>28085145.798482906</v>
      </c>
      <c r="H152" s="150">
        <v>28664583.989467867</v>
      </c>
      <c r="I152" s="150">
        <v>29796612.499151904</v>
      </c>
      <c r="J152" s="144"/>
    </row>
    <row r="153" spans="1:10">
      <c r="A153" s="54">
        <v>144</v>
      </c>
      <c r="B153" s="152" t="s">
        <v>197</v>
      </c>
      <c r="C153" s="150">
        <v>23913721.011033501</v>
      </c>
      <c r="D153" s="150">
        <v>18369461</v>
      </c>
      <c r="E153" s="150">
        <v>18519131.287388675</v>
      </c>
      <c r="F153" s="150">
        <v>19051944.716426585</v>
      </c>
      <c r="G153" s="150">
        <v>19600708.449627008</v>
      </c>
      <c r="H153" s="150">
        <v>20165618.486989945</v>
      </c>
      <c r="I153" s="150">
        <v>20770587.421599645</v>
      </c>
      <c r="J153" s="144"/>
    </row>
    <row r="154" spans="1:10">
      <c r="A154" s="54">
        <v>145</v>
      </c>
      <c r="B154" s="152" t="s">
        <v>198</v>
      </c>
      <c r="C154" s="150">
        <v>17272600.565936297</v>
      </c>
      <c r="D154" s="150">
        <v>18222146</v>
      </c>
      <c r="E154" s="150">
        <v>16429058</v>
      </c>
      <c r="F154" s="150">
        <v>15363258</v>
      </c>
      <c r="G154" s="150">
        <v>16398946.65285364</v>
      </c>
      <c r="H154" s="150">
        <v>16281568.529879559</v>
      </c>
      <c r="I154" s="150">
        <v>16770015.185775945</v>
      </c>
      <c r="J154" s="144"/>
    </row>
    <row r="155" spans="1:10">
      <c r="A155" s="54">
        <v>146</v>
      </c>
      <c r="B155" s="152" t="s">
        <v>199</v>
      </c>
      <c r="C155" s="150">
        <v>13464147.623079</v>
      </c>
      <c r="D155" s="150">
        <v>10560097</v>
      </c>
      <c r="E155" s="150">
        <v>8763442.9571668301</v>
      </c>
      <c r="F155" s="150">
        <v>17341218.12480925</v>
      </c>
      <c r="G155" s="150">
        <v>18188458.260120228</v>
      </c>
      <c r="H155" s="150">
        <v>41832236.421693079</v>
      </c>
      <c r="I155" s="150">
        <v>51568486.327885665</v>
      </c>
      <c r="J155" s="144"/>
    </row>
    <row r="156" spans="1:10">
      <c r="A156" s="54">
        <v>147</v>
      </c>
      <c r="B156" s="152" t="s">
        <v>200</v>
      </c>
      <c r="C156" s="150">
        <v>4100830.2161109</v>
      </c>
      <c r="D156" s="150">
        <v>15284084</v>
      </c>
      <c r="E156" s="150">
        <v>7276163.8426691797</v>
      </c>
      <c r="F156" s="150">
        <v>16772346.41039302</v>
      </c>
      <c r="G156" s="150">
        <v>26980774.691983826</v>
      </c>
      <c r="H156" s="150">
        <v>28600462.096224874</v>
      </c>
      <c r="I156" s="150">
        <v>17721735.999111619</v>
      </c>
      <c r="J156" s="144"/>
    </row>
    <row r="157" spans="1:10">
      <c r="A157" s="54">
        <v>148</v>
      </c>
      <c r="B157" s="152" t="s">
        <v>201</v>
      </c>
      <c r="C157" s="150">
        <v>2823927.8516559997</v>
      </c>
      <c r="D157" s="150">
        <v>2094957</v>
      </c>
      <c r="E157" s="150">
        <v>1986871.0464451988</v>
      </c>
      <c r="F157" s="150">
        <v>2046296.8141042434</v>
      </c>
      <c r="G157" s="150">
        <v>2107559.324502633</v>
      </c>
      <c r="H157" s="150">
        <v>2170290.5142377121</v>
      </c>
      <c r="I157" s="150">
        <v>2235399.2296648435</v>
      </c>
      <c r="J157" s="144"/>
    </row>
    <row r="158" spans="1:10">
      <c r="A158" s="54">
        <v>149</v>
      </c>
      <c r="B158" s="152" t="s">
        <v>202</v>
      </c>
      <c r="C158" s="150">
        <v>2372836.8387945001</v>
      </c>
      <c r="D158" s="150">
        <v>2700000</v>
      </c>
      <c r="E158" s="150">
        <v>2700000</v>
      </c>
      <c r="F158" s="150">
        <v>2700000</v>
      </c>
      <c r="G158" s="150">
        <v>2700000</v>
      </c>
      <c r="H158" s="150">
        <v>2700000</v>
      </c>
      <c r="I158" s="150">
        <v>2781000</v>
      </c>
      <c r="J158" s="144"/>
    </row>
    <row r="159" spans="1:10">
      <c r="A159" s="54">
        <v>150</v>
      </c>
      <c r="B159" s="151" t="s">
        <v>203</v>
      </c>
      <c r="C159" s="150">
        <v>260128925.62884939</v>
      </c>
      <c r="D159" s="150">
        <v>271438752</v>
      </c>
      <c r="E159" s="150">
        <v>245259118.86005428</v>
      </c>
      <c r="F159" s="150">
        <v>265359520.98826152</v>
      </c>
      <c r="G159" s="150">
        <v>281191131.29664552</v>
      </c>
      <c r="H159" s="150">
        <v>302764495.02130431</v>
      </c>
      <c r="I159" s="150">
        <v>309815097.62750274</v>
      </c>
      <c r="J159" s="144"/>
    </row>
    <row r="160" spans="1:10">
      <c r="A160" s="54">
        <v>151</v>
      </c>
      <c r="B160" s="154" t="s">
        <v>204</v>
      </c>
      <c r="C160" s="155">
        <v>412994853.7559073</v>
      </c>
      <c r="D160" s="155">
        <v>427211018</v>
      </c>
      <c r="E160" s="155">
        <v>369982336.8100543</v>
      </c>
      <c r="F160" s="155">
        <v>394638512.52826154</v>
      </c>
      <c r="G160" s="155">
        <v>410631737.45164543</v>
      </c>
      <c r="H160" s="155">
        <v>420551818.77275425</v>
      </c>
      <c r="I160" s="155">
        <v>418395266.79149616</v>
      </c>
      <c r="J160" s="144"/>
    </row>
    <row r="161" spans="1:10">
      <c r="A161" s="54">
        <v>152</v>
      </c>
      <c r="B161" s="149" t="s">
        <v>205</v>
      </c>
      <c r="C161" s="150">
        <v>1132012061.4938314</v>
      </c>
      <c r="D161" s="150">
        <v>1091735597</v>
      </c>
      <c r="E161" s="150">
        <v>1002131611.3808455</v>
      </c>
      <c r="F161" s="150">
        <v>836828045.99653208</v>
      </c>
      <c r="G161" s="150">
        <v>738518702.76688325</v>
      </c>
      <c r="H161" s="150">
        <v>736676277.60627377</v>
      </c>
      <c r="I161" s="150">
        <v>736959242.77503085</v>
      </c>
      <c r="J161" s="144"/>
    </row>
    <row r="162" spans="1:10">
      <c r="B162"/>
      <c r="C162"/>
      <c r="D162"/>
      <c r="E162"/>
      <c r="F162"/>
      <c r="G162"/>
      <c r="H162"/>
      <c r="I162"/>
    </row>
    <row r="163" spans="1:10">
      <c r="B163"/>
      <c r="C163"/>
      <c r="D163"/>
      <c r="E163"/>
      <c r="F163"/>
      <c r="G163"/>
      <c r="H163"/>
      <c r="I163"/>
    </row>
    <row r="164" spans="1:10">
      <c r="I164" s="52"/>
    </row>
    <row r="165" spans="1:10">
      <c r="B165" s="67" t="s">
        <v>206</v>
      </c>
      <c r="I165" s="52"/>
    </row>
    <row r="166" spans="1:10">
      <c r="I166" s="52"/>
    </row>
    <row r="167" spans="1:10">
      <c r="I167" s="52"/>
    </row>
    <row r="168" spans="1:10">
      <c r="I168" s="52"/>
      <c r="J168" s="100"/>
    </row>
    <row r="169" spans="1:10">
      <c r="I169" s="52"/>
      <c r="J169" s="100"/>
    </row>
    <row r="170" spans="1:10">
      <c r="I170" s="52"/>
      <c r="J170" s="100"/>
    </row>
    <row r="171" spans="1:10">
      <c r="I171" s="52"/>
      <c r="J171" s="100"/>
    </row>
    <row r="172" spans="1:10">
      <c r="I172" s="52"/>
      <c r="J172" s="100"/>
    </row>
  </sheetData>
  <hyperlinks>
    <hyperlink ref="B165" r:id="rId2"/>
  </hyperlinks>
  <pageMargins left="0.25" right="0.25" top="0.5" bottom="0.5" header="0.3" footer="0.3"/>
  <pageSetup scale="73" fitToHeight="0" orientation="landscape"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B1115"/>
  <sheetViews>
    <sheetView topLeftCell="B1" workbookViewId="0">
      <pane ySplit="1" topLeftCell="A2" activePane="bottomLeft" state="frozen"/>
      <selection activeCell="E35" sqref="E35"/>
      <selection pane="bottomLeft" activeCell="E35" sqref="E35"/>
    </sheetView>
  </sheetViews>
  <sheetFormatPr defaultColWidth="9.140625" defaultRowHeight="15"/>
  <cols>
    <col min="1" max="1" width="9.140625" style="52"/>
    <col min="2" max="2" width="18.42578125" style="52" bestFit="1" customWidth="1"/>
    <col min="3" max="3" width="7.7109375" style="52" bestFit="1" customWidth="1"/>
    <col min="4" max="4" width="43.28515625" style="52" bestFit="1" customWidth="1"/>
    <col min="5" max="5" width="10.28515625" style="52" bestFit="1" customWidth="1"/>
    <col min="6" max="6" width="20.42578125" style="52" customWidth="1"/>
    <col min="7" max="7" width="12.7109375" style="52" bestFit="1" customWidth="1"/>
    <col min="8" max="8" width="17.5703125" style="52" customWidth="1"/>
    <col min="9" max="9" width="26.7109375" style="52" customWidth="1"/>
    <col min="10" max="10" width="58.7109375" style="52" bestFit="1" customWidth="1"/>
    <col min="11" max="11" width="12.28515625" style="52" bestFit="1" customWidth="1"/>
    <col min="12" max="12" width="13.7109375" style="52" hidden="1" customWidth="1"/>
    <col min="13" max="13" width="23.85546875" style="52" hidden="1" customWidth="1"/>
    <col min="14" max="14" width="9" style="52" hidden="1" customWidth="1"/>
    <col min="15" max="15" width="20.5703125" style="52" hidden="1" customWidth="1"/>
    <col min="16" max="16" width="12.85546875" style="52" hidden="1" customWidth="1"/>
    <col min="17" max="17" width="25.28515625" style="52" hidden="1" customWidth="1"/>
    <col min="18" max="18" width="12.85546875" style="52" hidden="1" customWidth="1"/>
    <col min="19" max="19" width="23.140625" style="52" hidden="1" customWidth="1"/>
    <col min="20" max="20" width="12.85546875" style="52" hidden="1" customWidth="1"/>
    <col min="21" max="21" width="42.7109375" style="52" bestFit="1" customWidth="1"/>
    <col min="22" max="22" width="12.28515625" style="52" hidden="1" customWidth="1"/>
    <col min="23" max="23" width="34.5703125" style="52" hidden="1" customWidth="1"/>
    <col min="24" max="24" width="12.28515625" style="52" hidden="1" customWidth="1"/>
    <col min="25" max="25" width="40.28515625" style="52" hidden="1" customWidth="1"/>
    <col min="26" max="26" width="21" style="52" hidden="1" customWidth="1"/>
    <col min="27" max="27" width="18.140625" style="52" hidden="1" customWidth="1"/>
    <col min="28" max="28" width="21.7109375" style="52" hidden="1" customWidth="1"/>
    <col min="29" max="29" width="16.28515625" style="52" hidden="1" customWidth="1"/>
    <col min="30" max="30" width="22" style="52" hidden="1" customWidth="1"/>
    <col min="31" max="31" width="16.140625" style="52" bestFit="1" customWidth="1"/>
    <col min="32" max="32" width="14.140625" style="52" bestFit="1" customWidth="1"/>
    <col min="33" max="33" width="12.140625" style="52" bestFit="1" customWidth="1"/>
    <col min="34" max="34" width="16.140625" style="52" bestFit="1" customWidth="1"/>
    <col min="35" max="35" width="12.42578125" style="52" bestFit="1" customWidth="1"/>
    <col min="36" max="36" width="12.140625" style="52" bestFit="1" customWidth="1"/>
    <col min="37" max="37" width="16.140625" style="52" bestFit="1" customWidth="1"/>
    <col min="38" max="38" width="12.42578125" style="52" bestFit="1" customWidth="1"/>
    <col min="39" max="39" width="11.5703125" style="52" bestFit="1" customWidth="1"/>
    <col min="40" max="40" width="16.140625" style="52" bestFit="1" customWidth="1"/>
    <col min="41" max="41" width="12.42578125" style="52" bestFit="1" customWidth="1"/>
    <col min="42" max="42" width="12.140625" style="52" bestFit="1" customWidth="1"/>
    <col min="43" max="43" width="12.42578125" style="52" bestFit="1" customWidth="1"/>
    <col min="44" max="44" width="13.28515625" style="52" bestFit="1" customWidth="1"/>
    <col min="45" max="46" width="14.5703125" style="52" customWidth="1"/>
    <col min="47" max="47" width="4.28515625" style="52" bestFit="1" customWidth="1"/>
    <col min="48" max="48" width="11.5703125" style="52" bestFit="1" customWidth="1"/>
    <col min="49" max="49" width="16.140625" style="52" bestFit="1" customWidth="1"/>
    <col min="50" max="53" width="14.7109375" style="52" bestFit="1" customWidth="1"/>
    <col min="54" max="54" width="11.5703125" style="52" bestFit="1" customWidth="1"/>
    <col min="55" max="16384" width="9.140625" style="52"/>
  </cols>
  <sheetData>
    <row r="1" spans="1:54" ht="30">
      <c r="A1" s="68" t="s">
        <v>46</v>
      </c>
      <c r="B1" s="68" t="s">
        <v>207</v>
      </c>
      <c r="C1" s="69" t="s">
        <v>208</v>
      </c>
      <c r="D1" s="70" t="s">
        <v>209</v>
      </c>
      <c r="E1" s="69" t="s">
        <v>210</v>
      </c>
      <c r="F1" s="69" t="s">
        <v>211</v>
      </c>
      <c r="G1" s="69" t="s">
        <v>212</v>
      </c>
      <c r="H1" s="69" t="s">
        <v>213</v>
      </c>
      <c r="I1" s="68" t="s">
        <v>214</v>
      </c>
      <c r="J1" s="68" t="s">
        <v>215</v>
      </c>
      <c r="K1" s="68" t="s">
        <v>216</v>
      </c>
      <c r="L1" s="69" t="s">
        <v>217</v>
      </c>
      <c r="M1" s="69" t="s">
        <v>218</v>
      </c>
      <c r="N1" s="68" t="s">
        <v>44</v>
      </c>
      <c r="O1" s="69" t="s">
        <v>219</v>
      </c>
      <c r="P1" s="71" t="s">
        <v>220</v>
      </c>
      <c r="Q1" s="72" t="s">
        <v>221</v>
      </c>
      <c r="R1" s="71" t="s">
        <v>222</v>
      </c>
      <c r="S1" s="72" t="s">
        <v>223</v>
      </c>
      <c r="T1" s="71" t="s">
        <v>224</v>
      </c>
      <c r="U1" s="72" t="s">
        <v>225</v>
      </c>
      <c r="V1" s="71" t="s">
        <v>226</v>
      </c>
      <c r="W1" s="71" t="s">
        <v>227</v>
      </c>
      <c r="X1" s="71" t="s">
        <v>228</v>
      </c>
      <c r="Y1" s="71" t="s">
        <v>229</v>
      </c>
      <c r="Z1" s="69" t="s">
        <v>230</v>
      </c>
      <c r="AA1" s="73" t="s">
        <v>231</v>
      </c>
      <c r="AB1" s="73" t="s">
        <v>232</v>
      </c>
      <c r="AC1" s="74" t="s">
        <v>233</v>
      </c>
      <c r="AD1" s="69" t="s">
        <v>234</v>
      </c>
      <c r="AE1" s="69" t="s">
        <v>235</v>
      </c>
      <c r="AF1" s="75" t="s">
        <v>236</v>
      </c>
      <c r="AG1" s="76" t="s">
        <v>237</v>
      </c>
      <c r="AH1" s="69" t="s">
        <v>238</v>
      </c>
      <c r="AI1" s="75" t="s">
        <v>239</v>
      </c>
      <c r="AJ1" s="76" t="s">
        <v>240</v>
      </c>
      <c r="AK1" s="69" t="s">
        <v>241</v>
      </c>
      <c r="AL1" s="75" t="s">
        <v>242</v>
      </c>
      <c r="AM1" s="76" t="s">
        <v>243</v>
      </c>
      <c r="AN1" s="69" t="s">
        <v>244</v>
      </c>
      <c r="AO1" s="75" t="s">
        <v>245</v>
      </c>
      <c r="AP1" s="77" t="s">
        <v>246</v>
      </c>
      <c r="AQ1" s="75" t="s">
        <v>247</v>
      </c>
      <c r="AR1" s="78" t="s">
        <v>248</v>
      </c>
      <c r="AS1" s="79" t="s">
        <v>249</v>
      </c>
      <c r="AT1" s="80" t="s">
        <v>250</v>
      </c>
      <c r="AU1" s="81" t="s">
        <v>251</v>
      </c>
      <c r="AV1" s="69" t="s">
        <v>252</v>
      </c>
      <c r="AW1" s="82" t="s">
        <v>253</v>
      </c>
      <c r="AX1" s="82" t="s">
        <v>254</v>
      </c>
      <c r="AY1" s="82" t="s">
        <v>255</v>
      </c>
      <c r="AZ1" s="82" t="s">
        <v>256</v>
      </c>
      <c r="BA1" s="82" t="s">
        <v>257</v>
      </c>
    </row>
    <row r="2" spans="1:54" hidden="1">
      <c r="A2" s="83" t="s">
        <v>258</v>
      </c>
      <c r="B2" s="84" t="s">
        <v>259</v>
      </c>
      <c r="C2" s="52" t="s">
        <v>260</v>
      </c>
      <c r="D2" s="85" t="s">
        <v>261</v>
      </c>
      <c r="E2" s="52" t="s">
        <v>262</v>
      </c>
      <c r="F2" s="52" t="s">
        <v>263</v>
      </c>
      <c r="G2" s="52" t="s">
        <v>264</v>
      </c>
      <c r="H2" s="52" t="s">
        <v>265</v>
      </c>
      <c r="I2" s="52" t="s">
        <v>266</v>
      </c>
      <c r="J2" s="52" t="s">
        <v>267</v>
      </c>
      <c r="K2" s="52" t="s">
        <v>268</v>
      </c>
      <c r="L2" s="52">
        <v>1150</v>
      </c>
      <c r="M2" s="52" t="s">
        <v>269</v>
      </c>
      <c r="N2" s="52" t="s">
        <v>270</v>
      </c>
      <c r="O2" s="52" t="s">
        <v>271</v>
      </c>
      <c r="P2" s="52" t="s">
        <v>272</v>
      </c>
      <c r="Q2" s="52" t="s">
        <v>124</v>
      </c>
      <c r="R2" s="52" t="s">
        <v>273</v>
      </c>
      <c r="S2" s="52" t="s">
        <v>188</v>
      </c>
      <c r="T2" s="52" t="s">
        <v>274</v>
      </c>
      <c r="U2" s="52" t="s">
        <v>193</v>
      </c>
      <c r="V2" s="52" t="s">
        <v>275</v>
      </c>
      <c r="W2" s="52" t="s">
        <v>276</v>
      </c>
      <c r="X2" s="52" t="s">
        <v>277</v>
      </c>
      <c r="Y2" s="52" t="s">
        <v>278</v>
      </c>
      <c r="Z2" s="66">
        <v>0</v>
      </c>
      <c r="AA2" s="66">
        <v>0</v>
      </c>
      <c r="AB2" s="66">
        <v>0</v>
      </c>
      <c r="AC2" s="66">
        <v>0</v>
      </c>
      <c r="AD2" s="86">
        <f>AA2-AC2</f>
        <v>0</v>
      </c>
      <c r="AE2" s="66">
        <v>0</v>
      </c>
      <c r="AF2" s="66">
        <v>0</v>
      </c>
      <c r="AG2" s="66">
        <f>AE2-AF2</f>
        <v>0</v>
      </c>
      <c r="AH2" s="66">
        <v>0</v>
      </c>
      <c r="AI2" s="66">
        <v>0</v>
      </c>
      <c r="AJ2" s="66">
        <f>AH2-AI2</f>
        <v>0</v>
      </c>
      <c r="AK2" s="66">
        <v>0</v>
      </c>
      <c r="AL2" s="66">
        <v>0</v>
      </c>
      <c r="AM2" s="66">
        <f>AK2-AL2</f>
        <v>0</v>
      </c>
      <c r="AN2" s="66">
        <v>0</v>
      </c>
      <c r="AO2" s="66">
        <v>0</v>
      </c>
      <c r="AP2" s="66">
        <f>AN2-AO2</f>
        <v>0</v>
      </c>
      <c r="AQ2" s="66">
        <v>0</v>
      </c>
      <c r="AR2" s="66">
        <f>AP2+AM2+AJ2+AG2+AD2</f>
        <v>0</v>
      </c>
      <c r="AS2" s="66">
        <v>0</v>
      </c>
      <c r="AT2" s="66" t="s">
        <v>279</v>
      </c>
      <c r="AU2" s="66" t="s">
        <v>280</v>
      </c>
      <c r="AV2" s="66">
        <v>0</v>
      </c>
      <c r="AW2" s="86">
        <v>0</v>
      </c>
      <c r="AX2" s="86">
        <v>0</v>
      </c>
      <c r="AY2" s="86">
        <v>0</v>
      </c>
      <c r="AZ2" s="86">
        <v>0</v>
      </c>
      <c r="BA2" s="86">
        <v>0</v>
      </c>
      <c r="BB2" s="86"/>
    </row>
    <row r="3" spans="1:54" hidden="1">
      <c r="A3" s="52" t="str">
        <f t="shared" ref="A3:A72" si="0">LEFT(C3,1)</f>
        <v>C</v>
      </c>
      <c r="B3" s="52" t="s">
        <v>281</v>
      </c>
      <c r="C3" s="52" t="s">
        <v>282</v>
      </c>
      <c r="D3" s="85" t="s">
        <v>283</v>
      </c>
      <c r="E3" s="52" t="s">
        <v>284</v>
      </c>
      <c r="F3" s="52" t="s">
        <v>285</v>
      </c>
      <c r="G3" s="52" t="s">
        <v>286</v>
      </c>
      <c r="H3" s="52" t="s">
        <v>285</v>
      </c>
      <c r="I3" s="52" t="s">
        <v>287</v>
      </c>
      <c r="J3" s="52" t="s">
        <v>288</v>
      </c>
      <c r="K3" s="52" t="s">
        <v>289</v>
      </c>
      <c r="L3" s="52">
        <v>4520</v>
      </c>
      <c r="M3" s="52" t="s">
        <v>290</v>
      </c>
      <c r="N3" s="52" t="s">
        <v>270</v>
      </c>
      <c r="O3" s="52" t="s">
        <v>291</v>
      </c>
      <c r="P3" s="52" t="s">
        <v>272</v>
      </c>
      <c r="Q3" s="52" t="s">
        <v>124</v>
      </c>
      <c r="R3" s="52" t="s">
        <v>292</v>
      </c>
      <c r="S3" s="52" t="s">
        <v>76</v>
      </c>
      <c r="T3" s="52" t="s">
        <v>293</v>
      </c>
      <c r="U3" s="52" t="s">
        <v>184</v>
      </c>
      <c r="V3" s="52" t="s">
        <v>294</v>
      </c>
      <c r="W3" s="52" t="s">
        <v>295</v>
      </c>
      <c r="X3" s="52" t="s">
        <v>296</v>
      </c>
      <c r="Y3" s="52" t="s">
        <v>295</v>
      </c>
      <c r="Z3" s="66">
        <v>0</v>
      </c>
      <c r="AA3" s="66">
        <v>0</v>
      </c>
      <c r="AB3" s="66">
        <v>0</v>
      </c>
      <c r="AC3" s="66">
        <v>0</v>
      </c>
      <c r="AD3" s="86">
        <f t="shared" ref="AD3:AD72" si="1">AA3-AC3</f>
        <v>0</v>
      </c>
      <c r="AE3" s="66">
        <v>0</v>
      </c>
      <c r="AF3" s="66">
        <v>175000</v>
      </c>
      <c r="AG3" s="66">
        <f t="shared" ref="AG3:AG72" si="2">AE3-AF3</f>
        <v>-175000</v>
      </c>
      <c r="AH3" s="66">
        <v>0</v>
      </c>
      <c r="AI3" s="66">
        <v>0</v>
      </c>
      <c r="AJ3" s="66">
        <f t="shared" ref="AJ3:AJ72" si="3">AH3-AI3</f>
        <v>0</v>
      </c>
      <c r="AK3" s="66">
        <v>0</v>
      </c>
      <c r="AL3" s="66">
        <v>0</v>
      </c>
      <c r="AM3" s="66">
        <f t="shared" ref="AM3:AM72" si="4">AK3-AL3</f>
        <v>0</v>
      </c>
      <c r="AN3" s="66">
        <v>0</v>
      </c>
      <c r="AO3" s="66">
        <v>0</v>
      </c>
      <c r="AP3" s="66">
        <f t="shared" ref="AP3:AP72" si="5">AN3-AO3</f>
        <v>0</v>
      </c>
      <c r="AQ3" s="66">
        <v>0</v>
      </c>
      <c r="AR3" s="66">
        <f t="shared" ref="AR3:AR72" si="6">AP3+AM3+AJ3+AG3+AD3</f>
        <v>-175000</v>
      </c>
      <c r="AS3" s="66">
        <v>0</v>
      </c>
      <c r="AT3" s="66">
        <v>0</v>
      </c>
      <c r="AU3" s="66" t="s">
        <v>280</v>
      </c>
      <c r="AV3" s="66">
        <v>0</v>
      </c>
      <c r="AW3" s="86">
        <v>0</v>
      </c>
      <c r="AX3" s="86">
        <v>0</v>
      </c>
      <c r="AY3" s="86">
        <v>0</v>
      </c>
      <c r="AZ3" s="86">
        <v>0</v>
      </c>
      <c r="BA3" s="86">
        <v>0</v>
      </c>
      <c r="BB3" s="86"/>
    </row>
    <row r="4" spans="1:54" hidden="1">
      <c r="A4" s="52" t="str">
        <f t="shared" si="0"/>
        <v>C</v>
      </c>
      <c r="B4" s="52" t="s">
        <v>281</v>
      </c>
      <c r="C4" s="52" t="s">
        <v>297</v>
      </c>
      <c r="D4" s="85" t="s">
        <v>298</v>
      </c>
      <c r="E4" s="52" t="s">
        <v>299</v>
      </c>
      <c r="F4" s="52" t="s">
        <v>300</v>
      </c>
      <c r="G4" s="52" t="s">
        <v>301</v>
      </c>
      <c r="H4" s="52" t="s">
        <v>302</v>
      </c>
      <c r="I4" s="52" t="s">
        <v>303</v>
      </c>
      <c r="J4" s="52" t="s">
        <v>304</v>
      </c>
      <c r="K4" s="52" t="s">
        <v>268</v>
      </c>
      <c r="L4" s="52">
        <v>1266</v>
      </c>
      <c r="M4" s="52" t="s">
        <v>305</v>
      </c>
      <c r="N4" s="52" t="s">
        <v>270</v>
      </c>
      <c r="O4" s="52" t="s">
        <v>306</v>
      </c>
      <c r="Q4" s="83" t="s">
        <v>57</v>
      </c>
      <c r="R4" s="52" t="s">
        <v>292</v>
      </c>
      <c r="S4" s="52" t="s">
        <v>76</v>
      </c>
      <c r="T4" s="52" t="s">
        <v>307</v>
      </c>
      <c r="U4" s="52" t="s">
        <v>77</v>
      </c>
      <c r="V4" s="52" t="s">
        <v>308</v>
      </c>
      <c r="W4" s="52" t="s">
        <v>309</v>
      </c>
      <c r="X4" s="52" t="s">
        <v>310</v>
      </c>
      <c r="Y4" s="52" t="s">
        <v>309</v>
      </c>
      <c r="Z4" s="66">
        <v>0</v>
      </c>
      <c r="AA4" s="66">
        <v>0</v>
      </c>
      <c r="AB4" s="66">
        <v>-465019.62</v>
      </c>
      <c r="AC4" s="66">
        <v>76497.659999999683</v>
      </c>
      <c r="AD4" s="86">
        <f t="shared" si="1"/>
        <v>-76497.659999999683</v>
      </c>
      <c r="AE4" s="66">
        <v>0</v>
      </c>
      <c r="AF4" s="66">
        <v>0</v>
      </c>
      <c r="AG4" s="66">
        <f t="shared" si="2"/>
        <v>0</v>
      </c>
      <c r="AH4" s="66">
        <v>0</v>
      </c>
      <c r="AI4" s="66">
        <v>0</v>
      </c>
      <c r="AJ4" s="66">
        <f t="shared" si="3"/>
        <v>0</v>
      </c>
      <c r="AK4" s="66">
        <v>0</v>
      </c>
      <c r="AL4" s="66">
        <v>0</v>
      </c>
      <c r="AM4" s="66">
        <f t="shared" si="4"/>
        <v>0</v>
      </c>
      <c r="AN4" s="66">
        <v>0</v>
      </c>
      <c r="AO4" s="66">
        <v>0</v>
      </c>
      <c r="AP4" s="66">
        <f t="shared" si="5"/>
        <v>0</v>
      </c>
      <c r="AQ4" s="66">
        <v>0</v>
      </c>
      <c r="AR4" s="66">
        <f t="shared" si="6"/>
        <v>-76497.659999999683</v>
      </c>
      <c r="AS4" s="66">
        <v>0</v>
      </c>
      <c r="AT4" s="66" t="s">
        <v>311</v>
      </c>
      <c r="AU4" s="66" t="s">
        <v>312</v>
      </c>
      <c r="AV4" s="66">
        <v>0</v>
      </c>
      <c r="AW4" s="86">
        <v>0</v>
      </c>
      <c r="AX4" s="86">
        <v>0</v>
      </c>
      <c r="AY4" s="86">
        <v>0</v>
      </c>
      <c r="AZ4" s="86">
        <v>0</v>
      </c>
      <c r="BA4" s="86">
        <v>0</v>
      </c>
      <c r="BB4" s="86"/>
    </row>
    <row r="5" spans="1:54" hidden="1">
      <c r="A5" s="52" t="str">
        <f t="shared" si="0"/>
        <v>C</v>
      </c>
      <c r="B5" s="52" t="s">
        <v>281</v>
      </c>
      <c r="C5" s="52" t="s">
        <v>297</v>
      </c>
      <c r="D5" s="85" t="s">
        <v>298</v>
      </c>
      <c r="E5" s="52" t="s">
        <v>299</v>
      </c>
      <c r="F5" s="52" t="s">
        <v>300</v>
      </c>
      <c r="G5" s="52" t="s">
        <v>301</v>
      </c>
      <c r="H5" s="52" t="s">
        <v>302</v>
      </c>
      <c r="I5" s="52" t="s">
        <v>313</v>
      </c>
      <c r="J5" s="52" t="s">
        <v>314</v>
      </c>
      <c r="K5" s="52" t="s">
        <v>268</v>
      </c>
      <c r="L5" s="52">
        <v>1266</v>
      </c>
      <c r="M5" s="52" t="s">
        <v>305</v>
      </c>
      <c r="N5" s="52" t="s">
        <v>270</v>
      </c>
      <c r="O5" s="52" t="s">
        <v>291</v>
      </c>
      <c r="Q5" s="83" t="s">
        <v>57</v>
      </c>
      <c r="R5" s="52" t="s">
        <v>292</v>
      </c>
      <c r="S5" s="52" t="s">
        <v>76</v>
      </c>
      <c r="T5" s="52" t="s">
        <v>307</v>
      </c>
      <c r="U5" s="52" t="s">
        <v>77</v>
      </c>
      <c r="V5" s="52" t="s">
        <v>308</v>
      </c>
      <c r="W5" s="52" t="s">
        <v>309</v>
      </c>
      <c r="X5" s="52" t="s">
        <v>310</v>
      </c>
      <c r="Y5" s="52" t="s">
        <v>309</v>
      </c>
      <c r="Z5" s="66">
        <v>0</v>
      </c>
      <c r="AA5" s="66">
        <v>0</v>
      </c>
      <c r="AB5" s="66">
        <v>0</v>
      </c>
      <c r="AC5" s="66">
        <v>0</v>
      </c>
      <c r="AD5" s="86">
        <f t="shared" si="1"/>
        <v>0</v>
      </c>
      <c r="AE5" s="66">
        <v>0</v>
      </c>
      <c r="AF5" s="66">
        <v>0</v>
      </c>
      <c r="AG5" s="66">
        <f t="shared" si="2"/>
        <v>0</v>
      </c>
      <c r="AH5" s="66">
        <v>0</v>
      </c>
      <c r="AI5" s="66">
        <v>0</v>
      </c>
      <c r="AJ5" s="66">
        <f t="shared" si="3"/>
        <v>0</v>
      </c>
      <c r="AK5" s="66">
        <v>0</v>
      </c>
      <c r="AL5" s="66">
        <v>0</v>
      </c>
      <c r="AM5" s="66">
        <f t="shared" si="4"/>
        <v>0</v>
      </c>
      <c r="AN5" s="66">
        <v>0</v>
      </c>
      <c r="AO5" s="66">
        <v>0</v>
      </c>
      <c r="AP5" s="66">
        <f t="shared" si="5"/>
        <v>0</v>
      </c>
      <c r="AQ5" s="66">
        <v>0</v>
      </c>
      <c r="AR5" s="66">
        <f t="shared" si="6"/>
        <v>0</v>
      </c>
      <c r="AS5" s="66">
        <v>0</v>
      </c>
      <c r="AT5" s="66" t="s">
        <v>311</v>
      </c>
      <c r="AU5" s="66" t="s">
        <v>312</v>
      </c>
      <c r="AV5" s="66">
        <v>0</v>
      </c>
      <c r="AW5" s="86">
        <v>0</v>
      </c>
      <c r="AX5" s="86">
        <v>0</v>
      </c>
      <c r="AY5" s="86">
        <v>0</v>
      </c>
      <c r="AZ5" s="86">
        <v>0</v>
      </c>
      <c r="BA5" s="86">
        <v>0</v>
      </c>
      <c r="BB5" s="86"/>
    </row>
    <row r="6" spans="1:54" hidden="1">
      <c r="A6" s="52" t="str">
        <f t="shared" si="0"/>
        <v>C</v>
      </c>
      <c r="B6" s="52" t="s">
        <v>281</v>
      </c>
      <c r="C6" s="52" t="s">
        <v>297</v>
      </c>
      <c r="D6" s="85" t="s">
        <v>298</v>
      </c>
      <c r="E6" s="52" t="s">
        <v>299</v>
      </c>
      <c r="F6" s="52" t="s">
        <v>300</v>
      </c>
      <c r="G6" s="52" t="s">
        <v>301</v>
      </c>
      <c r="H6" s="52" t="s">
        <v>302</v>
      </c>
      <c r="I6" s="52" t="s">
        <v>315</v>
      </c>
      <c r="J6" s="52" t="s">
        <v>316</v>
      </c>
      <c r="K6" s="52" t="s">
        <v>268</v>
      </c>
      <c r="L6" s="52">
        <v>1266</v>
      </c>
      <c r="M6" s="52" t="s">
        <v>305</v>
      </c>
      <c r="N6" s="52" t="s">
        <v>270</v>
      </c>
      <c r="O6" s="52" t="s">
        <v>306</v>
      </c>
      <c r="Q6" s="83" t="s">
        <v>57</v>
      </c>
      <c r="R6" s="52" t="s">
        <v>292</v>
      </c>
      <c r="S6" s="52" t="s">
        <v>76</v>
      </c>
      <c r="T6" s="52" t="s">
        <v>307</v>
      </c>
      <c r="U6" s="52" t="s">
        <v>77</v>
      </c>
      <c r="V6" s="52" t="s">
        <v>308</v>
      </c>
      <c r="W6" s="52" t="s">
        <v>309</v>
      </c>
      <c r="X6" s="52" t="s">
        <v>310</v>
      </c>
      <c r="Y6" s="52" t="s">
        <v>309</v>
      </c>
      <c r="Z6" s="66">
        <v>0</v>
      </c>
      <c r="AA6" s="66">
        <v>14000000</v>
      </c>
      <c r="AB6" s="66">
        <v>11551606.710000001</v>
      </c>
      <c r="AC6" s="66">
        <v>12264348.721970299</v>
      </c>
      <c r="AD6" s="86">
        <f t="shared" si="1"/>
        <v>1735651.2780297007</v>
      </c>
      <c r="AE6" s="66">
        <v>0</v>
      </c>
      <c r="AF6" s="66">
        <v>0</v>
      </c>
      <c r="AG6" s="66">
        <f t="shared" si="2"/>
        <v>0</v>
      </c>
      <c r="AH6" s="66">
        <v>0</v>
      </c>
      <c r="AI6" s="66">
        <v>0</v>
      </c>
      <c r="AJ6" s="66">
        <f t="shared" si="3"/>
        <v>0</v>
      </c>
      <c r="AK6" s="66">
        <v>0</v>
      </c>
      <c r="AL6" s="66">
        <v>0</v>
      </c>
      <c r="AM6" s="66">
        <f t="shared" si="4"/>
        <v>0</v>
      </c>
      <c r="AN6" s="66">
        <v>0</v>
      </c>
      <c r="AO6" s="66">
        <v>0</v>
      </c>
      <c r="AP6" s="66">
        <f t="shared" si="5"/>
        <v>0</v>
      </c>
      <c r="AQ6" s="66">
        <v>0</v>
      </c>
      <c r="AR6" s="66">
        <f t="shared" si="6"/>
        <v>1735651.2780297007</v>
      </c>
      <c r="AS6" s="66">
        <v>0</v>
      </c>
      <c r="AT6" s="66" t="s">
        <v>311</v>
      </c>
      <c r="AU6" s="66" t="s">
        <v>312</v>
      </c>
      <c r="AV6" s="66">
        <v>0</v>
      </c>
      <c r="AW6" s="86">
        <v>0</v>
      </c>
      <c r="AX6" s="86">
        <v>0</v>
      </c>
      <c r="AY6" s="86">
        <v>0</v>
      </c>
      <c r="AZ6" s="86">
        <v>0</v>
      </c>
      <c r="BA6" s="86">
        <v>0</v>
      </c>
      <c r="BB6" s="86"/>
    </row>
    <row r="7" spans="1:54" hidden="1">
      <c r="A7" s="52" t="str">
        <f t="shared" si="0"/>
        <v>C</v>
      </c>
      <c r="B7" s="52" t="s">
        <v>281</v>
      </c>
      <c r="C7" s="52" t="s">
        <v>297</v>
      </c>
      <c r="D7" s="85" t="s">
        <v>298</v>
      </c>
      <c r="E7" s="52" t="s">
        <v>299</v>
      </c>
      <c r="F7" s="52" t="s">
        <v>300</v>
      </c>
      <c r="G7" s="52" t="s">
        <v>301</v>
      </c>
      <c r="H7" s="52" t="s">
        <v>302</v>
      </c>
      <c r="I7" s="52" t="s">
        <v>317</v>
      </c>
      <c r="J7" s="52" t="s">
        <v>318</v>
      </c>
      <c r="K7" s="52" t="s">
        <v>268</v>
      </c>
      <c r="L7" s="52">
        <v>1266</v>
      </c>
      <c r="M7" s="52" t="s">
        <v>305</v>
      </c>
      <c r="N7" s="52" t="s">
        <v>270</v>
      </c>
      <c r="O7" s="52" t="s">
        <v>306</v>
      </c>
      <c r="Q7" s="83" t="s">
        <v>57</v>
      </c>
      <c r="R7" s="52" t="s">
        <v>292</v>
      </c>
      <c r="S7" s="52" t="s">
        <v>76</v>
      </c>
      <c r="T7" s="52" t="s">
        <v>307</v>
      </c>
      <c r="U7" s="52" t="s">
        <v>77</v>
      </c>
      <c r="V7" s="52" t="s">
        <v>308</v>
      </c>
      <c r="W7" s="52" t="s">
        <v>309</v>
      </c>
      <c r="X7" s="52" t="s">
        <v>310</v>
      </c>
      <c r="Y7" s="52" t="s">
        <v>309</v>
      </c>
      <c r="Z7" s="66">
        <v>0</v>
      </c>
      <c r="AA7" s="66">
        <v>0</v>
      </c>
      <c r="AB7" s="66">
        <v>0</v>
      </c>
      <c r="AC7" s="66">
        <v>0</v>
      </c>
      <c r="AD7" s="86">
        <f t="shared" si="1"/>
        <v>0</v>
      </c>
      <c r="AE7" s="66">
        <v>0</v>
      </c>
      <c r="AF7" s="66">
        <v>0</v>
      </c>
      <c r="AG7" s="66">
        <f t="shared" si="2"/>
        <v>0</v>
      </c>
      <c r="AH7" s="66">
        <v>0</v>
      </c>
      <c r="AI7" s="66">
        <v>0</v>
      </c>
      <c r="AJ7" s="66">
        <f t="shared" si="3"/>
        <v>0</v>
      </c>
      <c r="AK7" s="66">
        <v>0</v>
      </c>
      <c r="AL7" s="66">
        <v>0</v>
      </c>
      <c r="AM7" s="66">
        <f t="shared" si="4"/>
        <v>0</v>
      </c>
      <c r="AN7" s="66">
        <v>0</v>
      </c>
      <c r="AO7" s="66">
        <v>0</v>
      </c>
      <c r="AP7" s="66">
        <f t="shared" si="5"/>
        <v>0</v>
      </c>
      <c r="AQ7" s="66">
        <v>0</v>
      </c>
      <c r="AR7" s="66">
        <f t="shared" si="6"/>
        <v>0</v>
      </c>
      <c r="AS7" s="66">
        <v>0</v>
      </c>
      <c r="AT7" s="66" t="s">
        <v>311</v>
      </c>
      <c r="AU7" s="66" t="s">
        <v>312</v>
      </c>
      <c r="AV7" s="66">
        <v>0</v>
      </c>
      <c r="AW7" s="86">
        <v>0</v>
      </c>
      <c r="AX7" s="86">
        <v>0</v>
      </c>
      <c r="AY7" s="86">
        <v>0</v>
      </c>
      <c r="AZ7" s="86">
        <v>0</v>
      </c>
      <c r="BA7" s="86">
        <v>0</v>
      </c>
      <c r="BB7" s="86"/>
    </row>
    <row r="8" spans="1:54" hidden="1">
      <c r="A8" s="52" t="str">
        <f t="shared" si="0"/>
        <v>C</v>
      </c>
      <c r="B8" s="52" t="s">
        <v>281</v>
      </c>
      <c r="C8" s="52" t="s">
        <v>297</v>
      </c>
      <c r="D8" s="85" t="s">
        <v>298</v>
      </c>
      <c r="E8" s="52" t="s">
        <v>299</v>
      </c>
      <c r="F8" s="52" t="s">
        <v>300</v>
      </c>
      <c r="G8" s="52" t="s">
        <v>301</v>
      </c>
      <c r="H8" s="52" t="s">
        <v>302</v>
      </c>
      <c r="I8" s="52" t="s">
        <v>319</v>
      </c>
      <c r="J8" s="52" t="s">
        <v>320</v>
      </c>
      <c r="K8" s="52" t="s">
        <v>268</v>
      </c>
      <c r="L8" s="52">
        <v>1266</v>
      </c>
      <c r="M8" s="52" t="s">
        <v>305</v>
      </c>
      <c r="N8" s="52" t="s">
        <v>270</v>
      </c>
      <c r="O8" s="52" t="s">
        <v>306</v>
      </c>
      <c r="Q8" s="83" t="s">
        <v>57</v>
      </c>
      <c r="R8" s="52" t="s">
        <v>292</v>
      </c>
      <c r="S8" s="52" t="s">
        <v>76</v>
      </c>
      <c r="T8" s="52" t="s">
        <v>307</v>
      </c>
      <c r="U8" s="52" t="s">
        <v>77</v>
      </c>
      <c r="V8" s="52" t="s">
        <v>308</v>
      </c>
      <c r="W8" s="52" t="s">
        <v>309</v>
      </c>
      <c r="X8" s="52" t="s">
        <v>310</v>
      </c>
      <c r="Y8" s="52" t="s">
        <v>309</v>
      </c>
      <c r="Z8" s="66">
        <v>0</v>
      </c>
      <c r="AA8" s="66">
        <v>0</v>
      </c>
      <c r="AB8" s="66">
        <v>0</v>
      </c>
      <c r="AC8" s="66">
        <v>0</v>
      </c>
      <c r="AD8" s="86">
        <f t="shared" si="1"/>
        <v>0</v>
      </c>
      <c r="AE8" s="66">
        <v>0</v>
      </c>
      <c r="AF8" s="66">
        <v>0</v>
      </c>
      <c r="AG8" s="66">
        <f t="shared" si="2"/>
        <v>0</v>
      </c>
      <c r="AH8" s="66">
        <v>0</v>
      </c>
      <c r="AI8" s="66">
        <v>0</v>
      </c>
      <c r="AJ8" s="66">
        <f t="shared" si="3"/>
        <v>0</v>
      </c>
      <c r="AK8" s="66">
        <v>0</v>
      </c>
      <c r="AL8" s="66">
        <v>0</v>
      </c>
      <c r="AM8" s="66">
        <f t="shared" si="4"/>
        <v>0</v>
      </c>
      <c r="AN8" s="66">
        <v>0</v>
      </c>
      <c r="AO8" s="66">
        <v>0</v>
      </c>
      <c r="AP8" s="66">
        <f t="shared" si="5"/>
        <v>0</v>
      </c>
      <c r="AQ8" s="66">
        <v>0</v>
      </c>
      <c r="AR8" s="66">
        <f t="shared" si="6"/>
        <v>0</v>
      </c>
      <c r="AS8" s="66">
        <v>0</v>
      </c>
      <c r="AT8" s="66" t="s">
        <v>311</v>
      </c>
      <c r="AU8" s="66" t="s">
        <v>312</v>
      </c>
      <c r="AV8" s="66">
        <v>0</v>
      </c>
      <c r="AW8" s="86">
        <v>0</v>
      </c>
      <c r="AX8" s="86">
        <v>0</v>
      </c>
      <c r="AY8" s="86">
        <v>0</v>
      </c>
      <c r="AZ8" s="86">
        <v>0</v>
      </c>
      <c r="BA8" s="86">
        <v>0</v>
      </c>
      <c r="BB8" s="86"/>
    </row>
    <row r="9" spans="1:54" hidden="1">
      <c r="A9" s="52" t="str">
        <f t="shared" si="0"/>
        <v>C</v>
      </c>
      <c r="B9" s="52" t="s">
        <v>281</v>
      </c>
      <c r="C9" s="52" t="s">
        <v>297</v>
      </c>
      <c r="D9" s="85" t="s">
        <v>298</v>
      </c>
      <c r="E9" s="52" t="s">
        <v>299</v>
      </c>
      <c r="F9" s="52" t="s">
        <v>300</v>
      </c>
      <c r="G9" s="52" t="s">
        <v>301</v>
      </c>
      <c r="H9" s="52" t="s">
        <v>302</v>
      </c>
      <c r="I9" s="52" t="s">
        <v>321</v>
      </c>
      <c r="J9" s="52" t="s">
        <v>322</v>
      </c>
      <c r="K9" s="52" t="s">
        <v>268</v>
      </c>
      <c r="L9" s="52">
        <v>1266</v>
      </c>
      <c r="M9" s="52" t="s">
        <v>305</v>
      </c>
      <c r="N9" s="52" t="s">
        <v>270</v>
      </c>
      <c r="O9" s="52" t="s">
        <v>306</v>
      </c>
      <c r="Q9" s="83" t="s">
        <v>57</v>
      </c>
      <c r="R9" s="52" t="s">
        <v>292</v>
      </c>
      <c r="S9" s="52" t="s">
        <v>76</v>
      </c>
      <c r="T9" s="52" t="s">
        <v>307</v>
      </c>
      <c r="U9" s="52" t="s">
        <v>77</v>
      </c>
      <c r="V9" s="52" t="s">
        <v>308</v>
      </c>
      <c r="W9" s="52" t="s">
        <v>309</v>
      </c>
      <c r="X9" s="52" t="s">
        <v>310</v>
      </c>
      <c r="Y9" s="52" t="s">
        <v>309</v>
      </c>
      <c r="Z9" s="66">
        <v>14000000</v>
      </c>
      <c r="AA9" s="66">
        <v>0</v>
      </c>
      <c r="AB9" s="66">
        <v>0</v>
      </c>
      <c r="AC9" s="66">
        <v>0</v>
      </c>
      <c r="AD9" s="86">
        <f t="shared" si="1"/>
        <v>0</v>
      </c>
      <c r="AE9" s="66">
        <v>0</v>
      </c>
      <c r="AF9" s="66">
        <v>0</v>
      </c>
      <c r="AG9" s="66">
        <f t="shared" si="2"/>
        <v>0</v>
      </c>
      <c r="AH9" s="66">
        <v>0</v>
      </c>
      <c r="AI9" s="66">
        <v>0</v>
      </c>
      <c r="AJ9" s="66">
        <f t="shared" si="3"/>
        <v>0</v>
      </c>
      <c r="AK9" s="66">
        <v>0</v>
      </c>
      <c r="AL9" s="66">
        <v>0</v>
      </c>
      <c r="AM9" s="66">
        <f t="shared" si="4"/>
        <v>0</v>
      </c>
      <c r="AN9" s="66">
        <v>0</v>
      </c>
      <c r="AO9" s="66">
        <v>0</v>
      </c>
      <c r="AP9" s="66">
        <f t="shared" si="5"/>
        <v>0</v>
      </c>
      <c r="AQ9" s="66">
        <v>0</v>
      </c>
      <c r="AR9" s="66">
        <f t="shared" si="6"/>
        <v>0</v>
      </c>
      <c r="AS9" s="66">
        <v>0</v>
      </c>
      <c r="AT9" s="66" t="s">
        <v>311</v>
      </c>
      <c r="AU9" s="66" t="s">
        <v>312</v>
      </c>
      <c r="AV9" s="66">
        <v>0</v>
      </c>
      <c r="AW9" s="86">
        <v>0</v>
      </c>
      <c r="AX9" s="86">
        <v>0</v>
      </c>
      <c r="AY9" s="86">
        <v>0</v>
      </c>
      <c r="AZ9" s="86">
        <v>0</v>
      </c>
      <c r="BA9" s="86">
        <v>0</v>
      </c>
      <c r="BB9" s="86"/>
    </row>
    <row r="10" spans="1:54">
      <c r="A10" s="52" t="str">
        <f t="shared" si="0"/>
        <v>C</v>
      </c>
      <c r="B10" s="52" t="s">
        <v>281</v>
      </c>
      <c r="C10" s="52" t="s">
        <v>297</v>
      </c>
      <c r="D10" s="85" t="s">
        <v>298</v>
      </c>
      <c r="E10" s="52" t="s">
        <v>323</v>
      </c>
      <c r="F10" s="52" t="s">
        <v>324</v>
      </c>
      <c r="G10" s="52" t="s">
        <v>325</v>
      </c>
      <c r="H10" s="52" t="s">
        <v>324</v>
      </c>
      <c r="I10" s="52" t="s">
        <v>326</v>
      </c>
      <c r="J10" s="52" t="s">
        <v>327</v>
      </c>
      <c r="K10" s="52" t="s">
        <v>289</v>
      </c>
      <c r="L10" s="52">
        <v>1266</v>
      </c>
      <c r="M10" s="52" t="s">
        <v>305</v>
      </c>
      <c r="N10" s="52" t="s">
        <v>270</v>
      </c>
      <c r="O10" s="52" t="s">
        <v>306</v>
      </c>
      <c r="P10" s="83" t="s">
        <v>272</v>
      </c>
      <c r="Q10" s="83" t="s">
        <v>57</v>
      </c>
      <c r="R10" s="52" t="s">
        <v>292</v>
      </c>
      <c r="S10" s="52" t="s">
        <v>76</v>
      </c>
      <c r="T10" s="52" t="s">
        <v>328</v>
      </c>
      <c r="U10" s="87" t="s">
        <v>83</v>
      </c>
      <c r="V10" s="52" t="s">
        <v>329</v>
      </c>
      <c r="W10" s="52" t="s">
        <v>330</v>
      </c>
      <c r="X10" s="52" t="s">
        <v>331</v>
      </c>
      <c r="Y10" s="52" t="s">
        <v>330</v>
      </c>
      <c r="Z10" s="66">
        <v>0</v>
      </c>
      <c r="AA10" s="66">
        <v>0</v>
      </c>
      <c r="AB10" s="66">
        <v>5226819.22</v>
      </c>
      <c r="AC10" s="66">
        <v>8543.4300000000076</v>
      </c>
      <c r="AD10" s="86">
        <f t="shared" si="1"/>
        <v>-8543.4300000000076</v>
      </c>
      <c r="AE10" s="66">
        <v>0</v>
      </c>
      <c r="AF10" s="88">
        <f>23000000</f>
        <v>23000000</v>
      </c>
      <c r="AG10" s="66">
        <f t="shared" si="2"/>
        <v>-23000000</v>
      </c>
      <c r="AH10" s="66">
        <v>0</v>
      </c>
      <c r="AI10" s="89">
        <f>18500000</f>
        <v>18500000</v>
      </c>
      <c r="AJ10" s="66">
        <f t="shared" si="3"/>
        <v>-18500000</v>
      </c>
      <c r="AK10" s="66">
        <v>0</v>
      </c>
      <c r="AL10" s="66">
        <v>0</v>
      </c>
      <c r="AM10" s="66">
        <f t="shared" si="4"/>
        <v>0</v>
      </c>
      <c r="AN10" s="66">
        <v>0</v>
      </c>
      <c r="AO10" s="66">
        <v>0</v>
      </c>
      <c r="AP10" s="66">
        <f t="shared" si="5"/>
        <v>0</v>
      </c>
      <c r="AQ10" s="66">
        <v>0</v>
      </c>
      <c r="AR10" s="66">
        <f t="shared" si="6"/>
        <v>-41508543.43</v>
      </c>
      <c r="AS10" s="66">
        <v>0</v>
      </c>
      <c r="AT10" s="66" t="s">
        <v>332</v>
      </c>
      <c r="AU10" s="66" t="s">
        <v>312</v>
      </c>
      <c r="AV10" s="66">
        <v>0</v>
      </c>
      <c r="AW10" s="86">
        <v>23000000</v>
      </c>
      <c r="AX10" s="86">
        <v>18500000</v>
      </c>
      <c r="AY10" s="86">
        <v>0</v>
      </c>
      <c r="AZ10" s="86">
        <v>0</v>
      </c>
      <c r="BA10" s="86">
        <v>0</v>
      </c>
      <c r="BB10" s="86"/>
    </row>
    <row r="11" spans="1:54">
      <c r="A11" s="90" t="str">
        <f t="shared" si="0"/>
        <v>C</v>
      </c>
      <c r="B11" s="90" t="s">
        <v>281</v>
      </c>
      <c r="C11" s="90" t="s">
        <v>333</v>
      </c>
      <c r="D11" s="90" t="s">
        <v>334</v>
      </c>
      <c r="E11" s="90" t="s">
        <v>335</v>
      </c>
      <c r="F11" s="90" t="s">
        <v>336</v>
      </c>
      <c r="G11" s="90" t="s">
        <v>337</v>
      </c>
      <c r="H11" s="90" t="s">
        <v>336</v>
      </c>
      <c r="I11" s="90" t="s">
        <v>338</v>
      </c>
      <c r="J11" s="90" t="s">
        <v>327</v>
      </c>
      <c r="K11" s="52" t="s">
        <v>289</v>
      </c>
      <c r="L11" s="52">
        <v>1266</v>
      </c>
      <c r="M11" s="52" t="s">
        <v>305</v>
      </c>
      <c r="N11" s="52" t="s">
        <v>270</v>
      </c>
      <c r="O11" s="90"/>
      <c r="P11" s="83" t="s">
        <v>272</v>
      </c>
      <c r="Q11" s="83" t="s">
        <v>57</v>
      </c>
      <c r="R11" s="52" t="s">
        <v>292</v>
      </c>
      <c r="S11" s="52" t="s">
        <v>76</v>
      </c>
      <c r="T11" s="52" t="s">
        <v>328</v>
      </c>
      <c r="U11" s="87" t="s">
        <v>83</v>
      </c>
      <c r="V11" s="52" t="s">
        <v>329</v>
      </c>
      <c r="W11" s="52" t="s">
        <v>330</v>
      </c>
      <c r="X11" s="52" t="s">
        <v>331</v>
      </c>
      <c r="Y11" s="52" t="s">
        <v>330</v>
      </c>
      <c r="Z11" s="66">
        <v>0</v>
      </c>
      <c r="AA11" s="66">
        <v>0</v>
      </c>
      <c r="AB11" s="66">
        <v>0</v>
      </c>
      <c r="AC11" s="91">
        <v>197642.39</v>
      </c>
      <c r="AD11" s="86">
        <f t="shared" si="1"/>
        <v>-197642.39</v>
      </c>
      <c r="AE11" s="66">
        <v>0</v>
      </c>
      <c r="AF11" s="92">
        <v>0</v>
      </c>
      <c r="AG11" s="66">
        <f t="shared" si="2"/>
        <v>0</v>
      </c>
      <c r="AH11" s="66">
        <v>0</v>
      </c>
      <c r="AI11" s="93">
        <v>0</v>
      </c>
      <c r="AJ11" s="66">
        <f t="shared" si="3"/>
        <v>0</v>
      </c>
      <c r="AK11" s="66">
        <v>0</v>
      </c>
      <c r="AL11" s="66">
        <v>0</v>
      </c>
      <c r="AM11" s="66">
        <f t="shared" si="4"/>
        <v>0</v>
      </c>
      <c r="AN11" s="66">
        <v>0</v>
      </c>
      <c r="AO11" s="66">
        <v>0</v>
      </c>
      <c r="AP11" s="66">
        <f t="shared" si="5"/>
        <v>0</v>
      </c>
      <c r="AQ11" s="66">
        <v>0</v>
      </c>
      <c r="AR11" s="66">
        <f>AP11+AM11+AJ11+AG11+AD11</f>
        <v>-197642.39</v>
      </c>
      <c r="AS11" s="66">
        <v>0</v>
      </c>
      <c r="AT11" s="91" t="s">
        <v>339</v>
      </c>
      <c r="AU11" s="66" t="s">
        <v>312</v>
      </c>
      <c r="AV11" s="66">
        <v>0</v>
      </c>
      <c r="AW11" s="86">
        <v>0</v>
      </c>
      <c r="AX11" s="86">
        <v>0</v>
      </c>
      <c r="AY11" s="86">
        <v>0</v>
      </c>
      <c r="AZ11" s="86">
        <v>0</v>
      </c>
      <c r="BA11" s="86">
        <v>0</v>
      </c>
      <c r="BB11" s="86"/>
    </row>
    <row r="12" spans="1:54">
      <c r="A12" s="90" t="str">
        <f t="shared" si="0"/>
        <v>C</v>
      </c>
      <c r="B12" s="90" t="s">
        <v>281</v>
      </c>
      <c r="C12" s="90" t="s">
        <v>333</v>
      </c>
      <c r="D12" s="90" t="s">
        <v>334</v>
      </c>
      <c r="E12" s="90" t="s">
        <v>340</v>
      </c>
      <c r="F12" s="90" t="s">
        <v>341</v>
      </c>
      <c r="G12" s="90" t="s">
        <v>342</v>
      </c>
      <c r="H12" s="90" t="s">
        <v>341</v>
      </c>
      <c r="I12" s="90" t="s">
        <v>343</v>
      </c>
      <c r="J12" s="90" t="s">
        <v>344</v>
      </c>
      <c r="K12" s="52" t="s">
        <v>289</v>
      </c>
      <c r="L12" s="52">
        <v>1266</v>
      </c>
      <c r="M12" s="52" t="s">
        <v>305</v>
      </c>
      <c r="N12" s="52" t="s">
        <v>270</v>
      </c>
      <c r="O12" s="90"/>
      <c r="P12" s="83" t="s">
        <v>272</v>
      </c>
      <c r="Q12" s="83" t="s">
        <v>57</v>
      </c>
      <c r="R12" s="52" t="s">
        <v>292</v>
      </c>
      <c r="S12" s="52" t="s">
        <v>76</v>
      </c>
      <c r="T12" s="52" t="s">
        <v>328</v>
      </c>
      <c r="U12" s="87" t="s">
        <v>83</v>
      </c>
      <c r="V12" s="52" t="s">
        <v>329</v>
      </c>
      <c r="W12" s="52" t="s">
        <v>330</v>
      </c>
      <c r="X12" s="52" t="s">
        <v>331</v>
      </c>
      <c r="Y12" s="52" t="s">
        <v>330</v>
      </c>
      <c r="Z12" s="66">
        <v>0</v>
      </c>
      <c r="AA12" s="66">
        <v>0</v>
      </c>
      <c r="AB12" s="66">
        <v>0</v>
      </c>
      <c r="AC12" s="91">
        <v>542512.30553100002</v>
      </c>
      <c r="AD12" s="86">
        <f t="shared" si="1"/>
        <v>-542512.30553100002</v>
      </c>
      <c r="AE12" s="66">
        <v>0</v>
      </c>
      <c r="AF12" s="92">
        <v>0</v>
      </c>
      <c r="AG12" s="66">
        <f t="shared" si="2"/>
        <v>0</v>
      </c>
      <c r="AH12" s="66">
        <v>0</v>
      </c>
      <c r="AI12" s="93">
        <v>0</v>
      </c>
      <c r="AJ12" s="66">
        <f t="shared" si="3"/>
        <v>0</v>
      </c>
      <c r="AK12" s="66">
        <v>0</v>
      </c>
      <c r="AL12" s="66">
        <v>0</v>
      </c>
      <c r="AM12" s="66">
        <f t="shared" si="4"/>
        <v>0</v>
      </c>
      <c r="AN12" s="66">
        <v>0</v>
      </c>
      <c r="AO12" s="66">
        <v>0</v>
      </c>
      <c r="AP12" s="66">
        <f t="shared" si="5"/>
        <v>0</v>
      </c>
      <c r="AQ12" s="66">
        <v>0</v>
      </c>
      <c r="AR12" s="66">
        <f t="shared" ref="AR12:AR15" si="7">AP12+AM12+AJ12+AG12+AD12</f>
        <v>-542512.30553100002</v>
      </c>
      <c r="AS12" s="66">
        <v>0</v>
      </c>
      <c r="AT12" s="91" t="s">
        <v>339</v>
      </c>
      <c r="AU12" s="66" t="s">
        <v>312</v>
      </c>
      <c r="AV12" s="66">
        <v>0</v>
      </c>
      <c r="AW12" s="86">
        <v>0</v>
      </c>
      <c r="AX12" s="86">
        <v>0</v>
      </c>
      <c r="AY12" s="86">
        <v>0</v>
      </c>
      <c r="AZ12" s="86">
        <v>0</v>
      </c>
      <c r="BA12" s="86">
        <v>0</v>
      </c>
      <c r="BB12" s="86"/>
    </row>
    <row r="13" spans="1:54">
      <c r="A13" s="90" t="str">
        <f t="shared" si="0"/>
        <v>C</v>
      </c>
      <c r="B13" s="90" t="s">
        <v>281</v>
      </c>
      <c r="C13" s="90" t="s">
        <v>333</v>
      </c>
      <c r="D13" s="90" t="s">
        <v>334</v>
      </c>
      <c r="E13" s="90" t="s">
        <v>345</v>
      </c>
      <c r="F13" s="90" t="s">
        <v>346</v>
      </c>
      <c r="G13" s="90" t="s">
        <v>347</v>
      </c>
      <c r="H13" s="90" t="s">
        <v>346</v>
      </c>
      <c r="I13" s="90" t="s">
        <v>348</v>
      </c>
      <c r="J13" s="90" t="s">
        <v>349</v>
      </c>
      <c r="K13" s="52" t="s">
        <v>289</v>
      </c>
      <c r="L13" s="52">
        <v>1266</v>
      </c>
      <c r="M13" s="52" t="s">
        <v>305</v>
      </c>
      <c r="N13" s="52" t="s">
        <v>270</v>
      </c>
      <c r="O13" s="90"/>
      <c r="P13" s="83" t="s">
        <v>272</v>
      </c>
      <c r="Q13" s="83" t="s">
        <v>57</v>
      </c>
      <c r="R13" s="52" t="s">
        <v>292</v>
      </c>
      <c r="S13" s="52" t="s">
        <v>76</v>
      </c>
      <c r="T13" s="52" t="s">
        <v>328</v>
      </c>
      <c r="U13" s="87" t="s">
        <v>83</v>
      </c>
      <c r="V13" s="52" t="s">
        <v>329</v>
      </c>
      <c r="W13" s="52" t="s">
        <v>330</v>
      </c>
      <c r="X13" s="52" t="s">
        <v>331</v>
      </c>
      <c r="Y13" s="52" t="s">
        <v>330</v>
      </c>
      <c r="Z13" s="66">
        <v>0</v>
      </c>
      <c r="AA13" s="66">
        <v>0</v>
      </c>
      <c r="AB13" s="66">
        <v>0</v>
      </c>
      <c r="AC13" s="91">
        <v>1089525.555531</v>
      </c>
      <c r="AD13" s="86">
        <f t="shared" si="1"/>
        <v>-1089525.555531</v>
      </c>
      <c r="AE13" s="66">
        <v>0</v>
      </c>
      <c r="AF13" s="92">
        <v>0</v>
      </c>
      <c r="AG13" s="66">
        <f t="shared" si="2"/>
        <v>0</v>
      </c>
      <c r="AH13" s="66">
        <v>0</v>
      </c>
      <c r="AI13" s="93">
        <v>0</v>
      </c>
      <c r="AJ13" s="66">
        <f t="shared" si="3"/>
        <v>0</v>
      </c>
      <c r="AK13" s="66">
        <v>0</v>
      </c>
      <c r="AL13" s="66">
        <v>0</v>
      </c>
      <c r="AM13" s="66">
        <f t="shared" si="4"/>
        <v>0</v>
      </c>
      <c r="AN13" s="66">
        <v>0</v>
      </c>
      <c r="AO13" s="66">
        <v>0</v>
      </c>
      <c r="AP13" s="66">
        <f t="shared" si="5"/>
        <v>0</v>
      </c>
      <c r="AQ13" s="66">
        <v>0</v>
      </c>
      <c r="AR13" s="66">
        <f t="shared" si="7"/>
        <v>-1089525.555531</v>
      </c>
      <c r="AS13" s="66">
        <v>0</v>
      </c>
      <c r="AT13" s="91" t="s">
        <v>339</v>
      </c>
      <c r="AU13" s="66" t="s">
        <v>312</v>
      </c>
      <c r="AV13" s="66">
        <v>0</v>
      </c>
      <c r="AW13" s="86">
        <v>0</v>
      </c>
      <c r="AX13" s="86">
        <v>0</v>
      </c>
      <c r="AY13" s="86">
        <v>0</v>
      </c>
      <c r="AZ13" s="86">
        <v>0</v>
      </c>
      <c r="BA13" s="86">
        <v>0</v>
      </c>
      <c r="BB13" s="86"/>
    </row>
    <row r="14" spans="1:54">
      <c r="A14" s="90" t="str">
        <f t="shared" si="0"/>
        <v>C</v>
      </c>
      <c r="B14" s="90" t="s">
        <v>281</v>
      </c>
      <c r="C14" s="90" t="s">
        <v>333</v>
      </c>
      <c r="D14" s="90" t="s">
        <v>334</v>
      </c>
      <c r="E14" s="90" t="s">
        <v>350</v>
      </c>
      <c r="F14" s="90" t="s">
        <v>351</v>
      </c>
      <c r="G14" s="90" t="s">
        <v>352</v>
      </c>
      <c r="H14" s="90" t="s">
        <v>351</v>
      </c>
      <c r="I14" s="90" t="s">
        <v>353</v>
      </c>
      <c r="J14" s="90" t="s">
        <v>354</v>
      </c>
      <c r="K14" s="52" t="s">
        <v>289</v>
      </c>
      <c r="L14" s="52">
        <v>1266</v>
      </c>
      <c r="M14" s="52" t="s">
        <v>305</v>
      </c>
      <c r="N14" s="52" t="s">
        <v>270</v>
      </c>
      <c r="O14" s="90"/>
      <c r="P14" s="83" t="s">
        <v>272</v>
      </c>
      <c r="Q14" s="83" t="s">
        <v>57</v>
      </c>
      <c r="R14" s="52" t="s">
        <v>292</v>
      </c>
      <c r="S14" s="52" t="s">
        <v>76</v>
      </c>
      <c r="T14" s="52" t="s">
        <v>328</v>
      </c>
      <c r="U14" s="87" t="s">
        <v>83</v>
      </c>
      <c r="V14" s="52" t="s">
        <v>329</v>
      </c>
      <c r="W14" s="52" t="s">
        <v>330</v>
      </c>
      <c r="X14" s="52" t="s">
        <v>331</v>
      </c>
      <c r="Y14" s="52" t="s">
        <v>330</v>
      </c>
      <c r="Z14" s="66">
        <v>0</v>
      </c>
      <c r="AA14" s="66">
        <v>0</v>
      </c>
      <c r="AB14" s="66">
        <v>0</v>
      </c>
      <c r="AC14" s="91">
        <v>1640628.15</v>
      </c>
      <c r="AD14" s="86">
        <f t="shared" si="1"/>
        <v>-1640628.15</v>
      </c>
      <c r="AE14" s="66">
        <v>0</v>
      </c>
      <c r="AF14" s="92">
        <v>0</v>
      </c>
      <c r="AG14" s="66">
        <f t="shared" si="2"/>
        <v>0</v>
      </c>
      <c r="AH14" s="66">
        <v>0</v>
      </c>
      <c r="AI14" s="93">
        <v>0</v>
      </c>
      <c r="AJ14" s="66">
        <f t="shared" si="3"/>
        <v>0</v>
      </c>
      <c r="AK14" s="66">
        <v>0</v>
      </c>
      <c r="AL14" s="66">
        <v>0</v>
      </c>
      <c r="AM14" s="66">
        <f t="shared" si="4"/>
        <v>0</v>
      </c>
      <c r="AN14" s="66">
        <v>0</v>
      </c>
      <c r="AO14" s="66">
        <v>0</v>
      </c>
      <c r="AP14" s="66">
        <f t="shared" si="5"/>
        <v>0</v>
      </c>
      <c r="AQ14" s="66">
        <v>0</v>
      </c>
      <c r="AR14" s="66">
        <f t="shared" si="7"/>
        <v>-1640628.15</v>
      </c>
      <c r="AS14" s="66">
        <v>0</v>
      </c>
      <c r="AT14" s="91" t="s">
        <v>339</v>
      </c>
      <c r="AU14" s="66" t="s">
        <v>312</v>
      </c>
      <c r="AV14" s="66">
        <v>0</v>
      </c>
      <c r="AW14" s="86">
        <v>0</v>
      </c>
      <c r="AX14" s="86">
        <v>0</v>
      </c>
      <c r="AY14" s="86">
        <v>0</v>
      </c>
      <c r="AZ14" s="86">
        <v>0</v>
      </c>
      <c r="BA14" s="86">
        <v>0</v>
      </c>
      <c r="BB14" s="86"/>
    </row>
    <row r="15" spans="1:54">
      <c r="A15" s="90" t="str">
        <f t="shared" si="0"/>
        <v>C</v>
      </c>
      <c r="B15" s="90" t="s">
        <v>281</v>
      </c>
      <c r="C15" s="90" t="s">
        <v>333</v>
      </c>
      <c r="D15" s="90" t="s">
        <v>334</v>
      </c>
      <c r="E15" s="90" t="s">
        <v>355</v>
      </c>
      <c r="F15" s="90" t="s">
        <v>356</v>
      </c>
      <c r="G15" s="90" t="s">
        <v>357</v>
      </c>
      <c r="H15" s="90" t="s">
        <v>356</v>
      </c>
      <c r="I15" s="90" t="s">
        <v>358</v>
      </c>
      <c r="J15" s="90" t="s">
        <v>359</v>
      </c>
      <c r="K15" s="52" t="s">
        <v>289</v>
      </c>
      <c r="L15" s="52">
        <v>1266</v>
      </c>
      <c r="M15" s="52" t="s">
        <v>305</v>
      </c>
      <c r="N15" s="52" t="s">
        <v>270</v>
      </c>
      <c r="O15" s="90"/>
      <c r="P15" s="83" t="s">
        <v>272</v>
      </c>
      <c r="Q15" s="83" t="s">
        <v>57</v>
      </c>
      <c r="R15" s="52" t="s">
        <v>292</v>
      </c>
      <c r="S15" s="52" t="s">
        <v>76</v>
      </c>
      <c r="T15" s="52" t="s">
        <v>328</v>
      </c>
      <c r="U15" s="87" t="s">
        <v>83</v>
      </c>
      <c r="V15" s="52" t="s">
        <v>329</v>
      </c>
      <c r="W15" s="52" t="s">
        <v>330</v>
      </c>
      <c r="X15" s="52" t="s">
        <v>331</v>
      </c>
      <c r="Y15" s="52" t="s">
        <v>330</v>
      </c>
      <c r="Z15" s="66">
        <v>0</v>
      </c>
      <c r="AA15" s="66">
        <v>0</v>
      </c>
      <c r="AB15" s="66">
        <v>0</v>
      </c>
      <c r="AC15" s="91">
        <v>1350969.375</v>
      </c>
      <c r="AD15" s="86">
        <f t="shared" si="1"/>
        <v>-1350969.375</v>
      </c>
      <c r="AE15" s="66">
        <v>0</v>
      </c>
      <c r="AF15" s="92">
        <v>0</v>
      </c>
      <c r="AG15" s="66">
        <f t="shared" si="2"/>
        <v>0</v>
      </c>
      <c r="AH15" s="66">
        <v>0</v>
      </c>
      <c r="AI15" s="93">
        <v>0</v>
      </c>
      <c r="AJ15" s="66">
        <f t="shared" si="3"/>
        <v>0</v>
      </c>
      <c r="AK15" s="66">
        <v>0</v>
      </c>
      <c r="AL15" s="66">
        <v>0</v>
      </c>
      <c r="AM15" s="66">
        <f t="shared" si="4"/>
        <v>0</v>
      </c>
      <c r="AN15" s="66">
        <v>0</v>
      </c>
      <c r="AO15" s="66">
        <v>0</v>
      </c>
      <c r="AP15" s="66">
        <f t="shared" si="5"/>
        <v>0</v>
      </c>
      <c r="AQ15" s="66">
        <v>0</v>
      </c>
      <c r="AR15" s="66">
        <f t="shared" si="7"/>
        <v>-1350969.375</v>
      </c>
      <c r="AS15" s="66">
        <v>0</v>
      </c>
      <c r="AT15" s="91" t="s">
        <v>339</v>
      </c>
      <c r="AU15" s="66" t="s">
        <v>312</v>
      </c>
      <c r="AV15" s="66">
        <v>0</v>
      </c>
      <c r="AW15" s="86">
        <v>0</v>
      </c>
      <c r="AX15" s="86">
        <v>0</v>
      </c>
      <c r="AY15" s="86">
        <v>0</v>
      </c>
      <c r="AZ15" s="86">
        <v>0</v>
      </c>
      <c r="BA15" s="86">
        <v>0</v>
      </c>
      <c r="BB15" s="86"/>
    </row>
    <row r="16" spans="1:54" hidden="1">
      <c r="A16" s="52" t="str">
        <f t="shared" si="0"/>
        <v>C</v>
      </c>
      <c r="B16" s="52" t="s">
        <v>281</v>
      </c>
      <c r="C16" s="52" t="s">
        <v>297</v>
      </c>
      <c r="D16" s="85" t="s">
        <v>298</v>
      </c>
      <c r="E16" s="52" t="s">
        <v>360</v>
      </c>
      <c r="F16" s="52" t="s">
        <v>346</v>
      </c>
      <c r="G16" s="52" t="s">
        <v>361</v>
      </c>
      <c r="H16" s="52" t="s">
        <v>302</v>
      </c>
      <c r="I16" s="52" t="s">
        <v>362</v>
      </c>
      <c r="J16" s="52" t="s">
        <v>363</v>
      </c>
      <c r="K16" s="52" t="s">
        <v>268</v>
      </c>
      <c r="L16" s="52">
        <v>1266</v>
      </c>
      <c r="M16" s="52" t="s">
        <v>305</v>
      </c>
      <c r="N16" s="52" t="s">
        <v>270</v>
      </c>
      <c r="O16" s="52" t="s">
        <v>364</v>
      </c>
      <c r="P16" s="83" t="s">
        <v>272</v>
      </c>
      <c r="Q16" s="83" t="s">
        <v>57</v>
      </c>
      <c r="R16" s="52" t="s">
        <v>292</v>
      </c>
      <c r="S16" s="52" t="s">
        <v>76</v>
      </c>
      <c r="T16" s="52" t="s">
        <v>328</v>
      </c>
      <c r="U16" s="87" t="s">
        <v>78</v>
      </c>
      <c r="V16" s="52" t="s">
        <v>329</v>
      </c>
      <c r="W16" s="52" t="s">
        <v>330</v>
      </c>
      <c r="X16" s="52" t="s">
        <v>331</v>
      </c>
      <c r="Y16" s="52" t="s">
        <v>330</v>
      </c>
      <c r="Z16" s="66">
        <v>0</v>
      </c>
      <c r="AA16" s="66">
        <v>0</v>
      </c>
      <c r="AB16" s="66">
        <v>3266174.71</v>
      </c>
      <c r="AC16" s="66">
        <v>-6125.6499999998696</v>
      </c>
      <c r="AD16" s="86">
        <f t="shared" si="1"/>
        <v>6125.6499999998696</v>
      </c>
      <c r="AE16" s="66">
        <v>0</v>
      </c>
      <c r="AF16" s="66">
        <v>0</v>
      </c>
      <c r="AG16" s="66">
        <f t="shared" si="2"/>
        <v>0</v>
      </c>
      <c r="AH16" s="66">
        <v>0</v>
      </c>
      <c r="AI16" s="66">
        <v>0</v>
      </c>
      <c r="AJ16" s="66">
        <f t="shared" si="3"/>
        <v>0</v>
      </c>
      <c r="AK16" s="66">
        <v>0</v>
      </c>
      <c r="AL16" s="66">
        <v>0</v>
      </c>
      <c r="AM16" s="66">
        <f t="shared" si="4"/>
        <v>0</v>
      </c>
      <c r="AN16" s="66">
        <v>0</v>
      </c>
      <c r="AO16" s="66">
        <v>0</v>
      </c>
      <c r="AP16" s="66">
        <f t="shared" si="5"/>
        <v>0</v>
      </c>
      <c r="AQ16" s="66">
        <v>0</v>
      </c>
      <c r="AR16" s="66">
        <f t="shared" si="6"/>
        <v>6125.6499999998696</v>
      </c>
      <c r="AS16" s="66">
        <v>0</v>
      </c>
      <c r="AT16" s="66" t="s">
        <v>365</v>
      </c>
      <c r="AU16" s="66" t="s">
        <v>312</v>
      </c>
      <c r="AV16" s="66">
        <v>0</v>
      </c>
      <c r="AW16" s="86">
        <v>0</v>
      </c>
      <c r="AX16" s="86">
        <v>0</v>
      </c>
      <c r="AY16" s="86">
        <v>0</v>
      </c>
      <c r="AZ16" s="86">
        <v>0</v>
      </c>
      <c r="BA16" s="86">
        <v>0</v>
      </c>
      <c r="BB16" s="86"/>
    </row>
    <row r="17" spans="1:54" hidden="1">
      <c r="A17" s="52" t="str">
        <f t="shared" si="0"/>
        <v>C</v>
      </c>
      <c r="B17" s="52" t="s">
        <v>281</v>
      </c>
      <c r="C17" s="52" t="s">
        <v>297</v>
      </c>
      <c r="D17" s="85" t="s">
        <v>298</v>
      </c>
      <c r="E17" s="52" t="s">
        <v>360</v>
      </c>
      <c r="F17" s="52" t="s">
        <v>346</v>
      </c>
      <c r="G17" s="52" t="s">
        <v>361</v>
      </c>
      <c r="H17" s="52" t="s">
        <v>302</v>
      </c>
      <c r="I17" s="52" t="s">
        <v>366</v>
      </c>
      <c r="J17" s="52" t="s">
        <v>367</v>
      </c>
      <c r="K17" s="52" t="s">
        <v>268</v>
      </c>
      <c r="L17" s="52">
        <v>1266</v>
      </c>
      <c r="M17" s="52" t="s">
        <v>305</v>
      </c>
      <c r="N17" s="52" t="s">
        <v>270</v>
      </c>
      <c r="O17" s="52" t="s">
        <v>364</v>
      </c>
      <c r="P17" s="83" t="s">
        <v>272</v>
      </c>
      <c r="Q17" s="83" t="s">
        <v>57</v>
      </c>
      <c r="R17" s="52" t="s">
        <v>292</v>
      </c>
      <c r="S17" s="52" t="s">
        <v>76</v>
      </c>
      <c r="T17" s="52" t="s">
        <v>328</v>
      </c>
      <c r="U17" s="87" t="s">
        <v>78</v>
      </c>
      <c r="V17" s="52" t="s">
        <v>329</v>
      </c>
      <c r="W17" s="52" t="s">
        <v>330</v>
      </c>
      <c r="X17" s="52" t="s">
        <v>331</v>
      </c>
      <c r="Y17" s="52" t="s">
        <v>330</v>
      </c>
      <c r="Z17" s="66">
        <v>0</v>
      </c>
      <c r="AA17" s="66">
        <v>0</v>
      </c>
      <c r="AB17" s="66">
        <v>0</v>
      </c>
      <c r="AC17" s="66">
        <v>0</v>
      </c>
      <c r="AD17" s="86">
        <f t="shared" si="1"/>
        <v>0</v>
      </c>
      <c r="AE17" s="66">
        <v>0</v>
      </c>
      <c r="AF17" s="66">
        <v>0</v>
      </c>
      <c r="AG17" s="66">
        <f t="shared" si="2"/>
        <v>0</v>
      </c>
      <c r="AH17" s="66">
        <v>0</v>
      </c>
      <c r="AI17" s="66">
        <v>0</v>
      </c>
      <c r="AJ17" s="66">
        <f t="shared" si="3"/>
        <v>0</v>
      </c>
      <c r="AK17" s="66">
        <v>0</v>
      </c>
      <c r="AL17" s="66">
        <v>0</v>
      </c>
      <c r="AM17" s="66">
        <f t="shared" si="4"/>
        <v>0</v>
      </c>
      <c r="AN17" s="66">
        <v>0</v>
      </c>
      <c r="AO17" s="66">
        <v>0</v>
      </c>
      <c r="AP17" s="66">
        <f t="shared" si="5"/>
        <v>0</v>
      </c>
      <c r="AQ17" s="66">
        <v>0</v>
      </c>
      <c r="AR17" s="66">
        <f t="shared" si="6"/>
        <v>0</v>
      </c>
      <c r="AS17" s="66">
        <v>0</v>
      </c>
      <c r="AT17" s="66" t="s">
        <v>365</v>
      </c>
      <c r="AU17" s="66" t="s">
        <v>312</v>
      </c>
      <c r="AV17" s="66">
        <v>0</v>
      </c>
      <c r="AW17" s="86">
        <v>0</v>
      </c>
      <c r="AX17" s="86">
        <v>0</v>
      </c>
      <c r="AY17" s="86">
        <v>0</v>
      </c>
      <c r="AZ17" s="86">
        <v>0</v>
      </c>
      <c r="BA17" s="86">
        <v>0</v>
      </c>
      <c r="BB17" s="86"/>
    </row>
    <row r="18" spans="1:54" hidden="1">
      <c r="A18" s="52" t="str">
        <f t="shared" si="0"/>
        <v>C</v>
      </c>
      <c r="B18" s="52" t="s">
        <v>281</v>
      </c>
      <c r="C18" s="52" t="s">
        <v>297</v>
      </c>
      <c r="D18" s="85" t="s">
        <v>298</v>
      </c>
      <c r="E18" s="52" t="s">
        <v>360</v>
      </c>
      <c r="F18" s="52" t="s">
        <v>346</v>
      </c>
      <c r="G18" s="52" t="s">
        <v>361</v>
      </c>
      <c r="H18" s="52" t="s">
        <v>302</v>
      </c>
      <c r="I18" s="52" t="s">
        <v>368</v>
      </c>
      <c r="J18" s="52" t="s">
        <v>369</v>
      </c>
      <c r="K18" s="52" t="s">
        <v>268</v>
      </c>
      <c r="L18" s="52">
        <v>1266</v>
      </c>
      <c r="M18" s="52" t="s">
        <v>305</v>
      </c>
      <c r="N18" s="52" t="s">
        <v>270</v>
      </c>
      <c r="O18" s="52" t="s">
        <v>364</v>
      </c>
      <c r="P18" s="83" t="s">
        <v>272</v>
      </c>
      <c r="Q18" s="83" t="s">
        <v>57</v>
      </c>
      <c r="R18" s="52" t="s">
        <v>292</v>
      </c>
      <c r="S18" s="52" t="s">
        <v>76</v>
      </c>
      <c r="T18" s="52" t="s">
        <v>328</v>
      </c>
      <c r="U18" s="87" t="s">
        <v>78</v>
      </c>
      <c r="V18" s="52" t="s">
        <v>329</v>
      </c>
      <c r="W18" s="52" t="s">
        <v>330</v>
      </c>
      <c r="X18" s="52" t="s">
        <v>331</v>
      </c>
      <c r="Y18" s="52" t="s">
        <v>330</v>
      </c>
      <c r="Z18" s="66">
        <v>0</v>
      </c>
      <c r="AA18" s="66">
        <v>7715600</v>
      </c>
      <c r="AB18" s="66">
        <v>11733911.17</v>
      </c>
      <c r="AC18" s="66">
        <v>13982120.257577399</v>
      </c>
      <c r="AD18" s="86">
        <f t="shared" si="1"/>
        <v>-6266520.2575773988</v>
      </c>
      <c r="AE18" s="66">
        <v>0</v>
      </c>
      <c r="AF18" s="66">
        <v>0</v>
      </c>
      <c r="AG18" s="66">
        <f t="shared" si="2"/>
        <v>0</v>
      </c>
      <c r="AH18" s="66">
        <v>0</v>
      </c>
      <c r="AI18" s="66">
        <v>0</v>
      </c>
      <c r="AJ18" s="66">
        <f t="shared" si="3"/>
        <v>0</v>
      </c>
      <c r="AK18" s="66">
        <v>0</v>
      </c>
      <c r="AL18" s="66">
        <v>0</v>
      </c>
      <c r="AM18" s="66">
        <f t="shared" si="4"/>
        <v>0</v>
      </c>
      <c r="AN18" s="66">
        <v>0</v>
      </c>
      <c r="AO18" s="66">
        <v>0</v>
      </c>
      <c r="AP18" s="66">
        <f t="shared" si="5"/>
        <v>0</v>
      </c>
      <c r="AQ18" s="66">
        <v>0</v>
      </c>
      <c r="AR18" s="66">
        <f t="shared" si="6"/>
        <v>-6266520.2575773988</v>
      </c>
      <c r="AS18" s="66">
        <v>0</v>
      </c>
      <c r="AT18" s="66" t="s">
        <v>365</v>
      </c>
      <c r="AU18" s="66" t="s">
        <v>312</v>
      </c>
      <c r="AV18" s="66">
        <v>0</v>
      </c>
      <c r="AW18" s="86">
        <v>0</v>
      </c>
      <c r="AX18" s="86">
        <v>0</v>
      </c>
      <c r="AY18" s="86">
        <v>0</v>
      </c>
      <c r="AZ18" s="86">
        <v>0</v>
      </c>
      <c r="BA18" s="86">
        <v>0</v>
      </c>
      <c r="BB18" s="86"/>
    </row>
    <row r="19" spans="1:54" hidden="1">
      <c r="A19" s="52" t="str">
        <f t="shared" si="0"/>
        <v>C</v>
      </c>
      <c r="B19" s="52" t="s">
        <v>281</v>
      </c>
      <c r="C19" s="52" t="s">
        <v>297</v>
      </c>
      <c r="D19" s="85" t="s">
        <v>298</v>
      </c>
      <c r="E19" s="52" t="s">
        <v>360</v>
      </c>
      <c r="F19" s="52" t="s">
        <v>346</v>
      </c>
      <c r="G19" s="52" t="s">
        <v>361</v>
      </c>
      <c r="H19" s="52" t="s">
        <v>302</v>
      </c>
      <c r="I19" s="52" t="s">
        <v>370</v>
      </c>
      <c r="J19" s="52" t="s">
        <v>371</v>
      </c>
      <c r="K19" s="52" t="s">
        <v>268</v>
      </c>
      <c r="L19" s="52">
        <v>1266</v>
      </c>
      <c r="M19" s="52" t="s">
        <v>305</v>
      </c>
      <c r="N19" s="52" t="s">
        <v>270</v>
      </c>
      <c r="P19" s="83" t="s">
        <v>272</v>
      </c>
      <c r="Q19" s="83" t="s">
        <v>57</v>
      </c>
      <c r="R19" s="52" t="s">
        <v>292</v>
      </c>
      <c r="S19" s="52" t="s">
        <v>76</v>
      </c>
      <c r="T19" s="52" t="s">
        <v>328</v>
      </c>
      <c r="U19" s="87" t="s">
        <v>78</v>
      </c>
      <c r="V19" s="52" t="s">
        <v>329</v>
      </c>
      <c r="W19" s="52" t="s">
        <v>330</v>
      </c>
      <c r="X19" s="52" t="s">
        <v>331</v>
      </c>
      <c r="Y19" s="52" t="s">
        <v>330</v>
      </c>
      <c r="Z19" s="66">
        <v>0</v>
      </c>
      <c r="AA19" s="66">
        <v>0</v>
      </c>
      <c r="AB19" s="66"/>
      <c r="AC19" s="66">
        <v>2657413.2581775002</v>
      </c>
      <c r="AD19" s="86">
        <f t="shared" si="1"/>
        <v>-2657413.2581775002</v>
      </c>
      <c r="AE19" s="66">
        <v>0</v>
      </c>
      <c r="AF19" s="66">
        <v>0</v>
      </c>
      <c r="AG19" s="66">
        <f t="shared" si="2"/>
        <v>0</v>
      </c>
      <c r="AH19" s="66">
        <v>0</v>
      </c>
      <c r="AI19" s="66">
        <v>0</v>
      </c>
      <c r="AJ19" s="66">
        <f t="shared" si="3"/>
        <v>0</v>
      </c>
      <c r="AK19" s="66">
        <v>0</v>
      </c>
      <c r="AL19" s="66">
        <v>0</v>
      </c>
      <c r="AM19" s="66">
        <f t="shared" si="4"/>
        <v>0</v>
      </c>
      <c r="AN19" s="66">
        <v>0</v>
      </c>
      <c r="AO19" s="66">
        <v>0</v>
      </c>
      <c r="AP19" s="66">
        <f t="shared" si="5"/>
        <v>0</v>
      </c>
      <c r="AQ19" s="66">
        <v>0</v>
      </c>
      <c r="AR19" s="66">
        <f t="shared" si="6"/>
        <v>-2657413.2581775002</v>
      </c>
      <c r="AS19" s="66">
        <v>0</v>
      </c>
      <c r="AT19" s="66" t="s">
        <v>372</v>
      </c>
      <c r="AU19" s="66" t="s">
        <v>312</v>
      </c>
      <c r="AV19" s="66">
        <v>0</v>
      </c>
      <c r="AW19" s="86">
        <v>0</v>
      </c>
      <c r="AX19" s="86">
        <v>0</v>
      </c>
      <c r="AY19" s="86">
        <v>0</v>
      </c>
      <c r="AZ19" s="86">
        <v>0</v>
      </c>
      <c r="BA19" s="86">
        <v>0</v>
      </c>
      <c r="BB19" s="86"/>
    </row>
    <row r="20" spans="1:54" hidden="1">
      <c r="A20" s="52" t="str">
        <f t="shared" si="0"/>
        <v>C</v>
      </c>
      <c r="B20" s="52" t="s">
        <v>281</v>
      </c>
      <c r="C20" s="52" t="s">
        <v>297</v>
      </c>
      <c r="D20" s="85" t="s">
        <v>298</v>
      </c>
      <c r="E20" s="52" t="s">
        <v>373</v>
      </c>
      <c r="F20" s="52" t="s">
        <v>374</v>
      </c>
      <c r="G20" s="52" t="s">
        <v>375</v>
      </c>
      <c r="H20" s="52" t="s">
        <v>374</v>
      </c>
      <c r="I20" s="52" t="s">
        <v>376</v>
      </c>
      <c r="J20" s="52" t="s">
        <v>377</v>
      </c>
      <c r="K20" s="52" t="s">
        <v>268</v>
      </c>
      <c r="L20" s="52">
        <v>1266</v>
      </c>
      <c r="M20" s="52" t="s">
        <v>305</v>
      </c>
      <c r="N20" s="52" t="s">
        <v>270</v>
      </c>
      <c r="O20" s="52" t="s">
        <v>306</v>
      </c>
      <c r="P20" s="83" t="s">
        <v>272</v>
      </c>
      <c r="Q20" s="83" t="s">
        <v>57</v>
      </c>
      <c r="R20" s="52" t="s">
        <v>292</v>
      </c>
      <c r="S20" s="52" t="s">
        <v>76</v>
      </c>
      <c r="T20" s="52" t="s">
        <v>328</v>
      </c>
      <c r="U20" s="87" t="s">
        <v>79</v>
      </c>
      <c r="V20" s="52" t="s">
        <v>329</v>
      </c>
      <c r="W20" s="52" t="s">
        <v>330</v>
      </c>
      <c r="X20" s="52" t="s">
        <v>331</v>
      </c>
      <c r="Y20" s="52" t="s">
        <v>330</v>
      </c>
      <c r="Z20" s="66">
        <v>8715600</v>
      </c>
      <c r="AA20" s="66">
        <v>1000000</v>
      </c>
      <c r="AB20" s="66">
        <v>314515.92</v>
      </c>
      <c r="AC20" s="66">
        <v>290671.35105860006</v>
      </c>
      <c r="AD20" s="86">
        <f t="shared" si="1"/>
        <v>709328.6489414</v>
      </c>
      <c r="AE20" s="66">
        <v>6825000</v>
      </c>
      <c r="AF20" s="94">
        <v>10800000</v>
      </c>
      <c r="AG20" s="66">
        <f t="shared" si="2"/>
        <v>-3975000</v>
      </c>
      <c r="AH20" s="66">
        <v>5325000</v>
      </c>
      <c r="AI20" s="66">
        <v>0</v>
      </c>
      <c r="AJ20" s="66">
        <f t="shared" si="3"/>
        <v>5325000</v>
      </c>
      <c r="AK20" s="66">
        <v>8125000</v>
      </c>
      <c r="AL20" s="94">
        <v>8125000</v>
      </c>
      <c r="AM20" s="66">
        <f t="shared" si="4"/>
        <v>0</v>
      </c>
      <c r="AN20" s="66">
        <v>12600000</v>
      </c>
      <c r="AO20" s="94">
        <v>12600000</v>
      </c>
      <c r="AP20" s="66">
        <f t="shared" si="5"/>
        <v>0</v>
      </c>
      <c r="AQ20" s="66">
        <v>0</v>
      </c>
      <c r="AR20" s="66">
        <f t="shared" si="6"/>
        <v>2059328.6489414</v>
      </c>
      <c r="AS20" s="66">
        <v>0</v>
      </c>
      <c r="AT20" s="66" t="s">
        <v>332</v>
      </c>
      <c r="AU20" s="66" t="s">
        <v>312</v>
      </c>
      <c r="AV20" s="66">
        <v>0</v>
      </c>
      <c r="AW20" s="86">
        <v>4646153.846153846</v>
      </c>
      <c r="AX20" s="86">
        <v>0</v>
      </c>
      <c r="AY20" s="86">
        <v>0</v>
      </c>
      <c r="AZ20" s="86">
        <v>0</v>
      </c>
      <c r="BA20" s="86">
        <v>0</v>
      </c>
      <c r="BB20" s="86"/>
    </row>
    <row r="21" spans="1:54" hidden="1">
      <c r="A21" s="52" t="str">
        <f t="shared" si="0"/>
        <v>C</v>
      </c>
      <c r="B21" s="52" t="s">
        <v>281</v>
      </c>
      <c r="C21" s="52" t="s">
        <v>297</v>
      </c>
      <c r="D21" s="85" t="s">
        <v>298</v>
      </c>
      <c r="E21" s="52" t="s">
        <v>373</v>
      </c>
      <c r="F21" s="52" t="s">
        <v>374</v>
      </c>
      <c r="G21" s="52" t="s">
        <v>375</v>
      </c>
      <c r="H21" s="52" t="s">
        <v>374</v>
      </c>
      <c r="I21" s="52" t="s">
        <v>378</v>
      </c>
      <c r="J21" s="52" t="s">
        <v>379</v>
      </c>
      <c r="K21" s="52" t="s">
        <v>268</v>
      </c>
      <c r="L21" s="52">
        <v>1266</v>
      </c>
      <c r="M21" s="52" t="s">
        <v>305</v>
      </c>
      <c r="N21" s="52" t="s">
        <v>270</v>
      </c>
      <c r="O21" s="52" t="s">
        <v>306</v>
      </c>
      <c r="P21" s="83" t="s">
        <v>272</v>
      </c>
      <c r="Q21" s="83" t="s">
        <v>57</v>
      </c>
      <c r="R21" s="52" t="s">
        <v>292</v>
      </c>
      <c r="S21" s="52" t="s">
        <v>76</v>
      </c>
      <c r="T21" s="52" t="s">
        <v>328</v>
      </c>
      <c r="U21" s="87" t="s">
        <v>80</v>
      </c>
      <c r="V21" s="52" t="s">
        <v>329</v>
      </c>
      <c r="W21" s="52" t="s">
        <v>330</v>
      </c>
      <c r="X21" s="52" t="s">
        <v>331</v>
      </c>
      <c r="Y21" s="52" t="s">
        <v>330</v>
      </c>
      <c r="Z21" s="66">
        <v>3000000</v>
      </c>
      <c r="AA21" s="66">
        <v>3000000</v>
      </c>
      <c r="AB21" s="66">
        <v>246657.11</v>
      </c>
      <c r="AC21" s="66">
        <v>67479.287471999924</v>
      </c>
      <c r="AD21" s="86">
        <f t="shared" si="1"/>
        <v>2932520.7125280001</v>
      </c>
      <c r="AE21" s="66">
        <v>3000000</v>
      </c>
      <c r="AF21" s="66">
        <v>3000000</v>
      </c>
      <c r="AG21" s="66">
        <f t="shared" si="2"/>
        <v>0</v>
      </c>
      <c r="AH21" s="66">
        <v>3000000</v>
      </c>
      <c r="AI21" s="66">
        <v>3000000</v>
      </c>
      <c r="AJ21" s="66">
        <f t="shared" si="3"/>
        <v>0</v>
      </c>
      <c r="AK21" s="66">
        <v>3000000</v>
      </c>
      <c r="AL21" s="66">
        <v>3000000</v>
      </c>
      <c r="AM21" s="66">
        <f t="shared" si="4"/>
        <v>0</v>
      </c>
      <c r="AN21" s="66">
        <v>3000000</v>
      </c>
      <c r="AO21" s="66">
        <v>3000000</v>
      </c>
      <c r="AP21" s="66">
        <f t="shared" si="5"/>
        <v>0</v>
      </c>
      <c r="AQ21" s="66">
        <v>3000000</v>
      </c>
      <c r="AR21" s="66">
        <f t="shared" si="6"/>
        <v>2932520.7125280001</v>
      </c>
      <c r="AS21" s="66">
        <v>0</v>
      </c>
      <c r="AT21" s="66" t="s">
        <v>365</v>
      </c>
      <c r="AU21" s="66" t="s">
        <v>312</v>
      </c>
      <c r="AV21" s="66">
        <v>0</v>
      </c>
      <c r="AW21" s="86">
        <v>0</v>
      </c>
      <c r="AX21" s="86">
        <v>0</v>
      </c>
      <c r="AY21" s="86">
        <v>0</v>
      </c>
      <c r="AZ21" s="86">
        <v>0</v>
      </c>
      <c r="BA21" s="86">
        <v>0</v>
      </c>
      <c r="BB21" s="86"/>
    </row>
    <row r="22" spans="1:54" hidden="1">
      <c r="A22" s="52" t="str">
        <f t="shared" si="0"/>
        <v>C</v>
      </c>
      <c r="B22" s="52" t="s">
        <v>281</v>
      </c>
      <c r="C22" s="52" t="s">
        <v>297</v>
      </c>
      <c r="D22" s="85" t="s">
        <v>298</v>
      </c>
      <c r="E22" s="52" t="s">
        <v>373</v>
      </c>
      <c r="F22" s="52" t="s">
        <v>374</v>
      </c>
      <c r="G22" s="52" t="s">
        <v>375</v>
      </c>
      <c r="H22" s="52" t="s">
        <v>374</v>
      </c>
      <c r="I22" s="52" t="s">
        <v>380</v>
      </c>
      <c r="J22" s="52" t="s">
        <v>381</v>
      </c>
      <c r="K22" s="52" t="s">
        <v>268</v>
      </c>
      <c r="L22" s="52">
        <v>1266</v>
      </c>
      <c r="M22" s="52" t="s">
        <v>305</v>
      </c>
      <c r="N22" s="52" t="s">
        <v>270</v>
      </c>
      <c r="P22" s="83" t="s">
        <v>272</v>
      </c>
      <c r="Q22" s="83" t="s">
        <v>57</v>
      </c>
      <c r="R22" s="52" t="s">
        <v>292</v>
      </c>
      <c r="S22" s="52" t="s">
        <v>76</v>
      </c>
      <c r="T22" s="52" t="s">
        <v>328</v>
      </c>
      <c r="U22" s="87" t="s">
        <v>79</v>
      </c>
      <c r="V22" s="52" t="s">
        <v>329</v>
      </c>
      <c r="W22" s="52" t="s">
        <v>330</v>
      </c>
      <c r="X22" s="52" t="s">
        <v>331</v>
      </c>
      <c r="Y22" s="52" t="s">
        <v>330</v>
      </c>
      <c r="Z22" s="66">
        <v>0</v>
      </c>
      <c r="AA22" s="66">
        <v>0</v>
      </c>
      <c r="AB22" s="66"/>
      <c r="AC22" s="66">
        <v>2923992.2249999996</v>
      </c>
      <c r="AD22" s="86">
        <f t="shared" si="1"/>
        <v>-2923992.2249999996</v>
      </c>
      <c r="AE22" s="66">
        <v>0</v>
      </c>
      <c r="AF22" s="66">
        <v>0</v>
      </c>
      <c r="AG22" s="66">
        <f t="shared" si="2"/>
        <v>0</v>
      </c>
      <c r="AH22" s="66">
        <v>0</v>
      </c>
      <c r="AI22" s="66">
        <v>0</v>
      </c>
      <c r="AJ22" s="66">
        <f t="shared" si="3"/>
        <v>0</v>
      </c>
      <c r="AK22" s="66">
        <v>0</v>
      </c>
      <c r="AL22" s="66">
        <v>0</v>
      </c>
      <c r="AM22" s="66">
        <f t="shared" si="4"/>
        <v>0</v>
      </c>
      <c r="AN22" s="66">
        <v>0</v>
      </c>
      <c r="AO22" s="66">
        <v>0</v>
      </c>
      <c r="AP22" s="66">
        <f t="shared" si="5"/>
        <v>0</v>
      </c>
      <c r="AQ22" s="66">
        <v>0</v>
      </c>
      <c r="AR22" s="66">
        <f t="shared" si="6"/>
        <v>-2923992.2249999996</v>
      </c>
      <c r="AS22" s="66">
        <v>0</v>
      </c>
      <c r="AT22" s="66" t="s">
        <v>372</v>
      </c>
      <c r="AU22" s="66" t="s">
        <v>312</v>
      </c>
      <c r="AV22" s="66">
        <v>0</v>
      </c>
      <c r="AW22" s="86">
        <v>0</v>
      </c>
      <c r="AX22" s="86">
        <v>0</v>
      </c>
      <c r="AY22" s="86">
        <v>0</v>
      </c>
      <c r="AZ22" s="86">
        <v>0</v>
      </c>
      <c r="BA22" s="86">
        <v>0</v>
      </c>
      <c r="BB22" s="86"/>
    </row>
    <row r="23" spans="1:54" hidden="1">
      <c r="A23" s="52" t="str">
        <f t="shared" si="0"/>
        <v>C</v>
      </c>
      <c r="B23" s="52" t="s">
        <v>281</v>
      </c>
      <c r="C23" s="90" t="s">
        <v>297</v>
      </c>
      <c r="D23" s="90" t="s">
        <v>298</v>
      </c>
      <c r="E23" s="90" t="s">
        <v>382</v>
      </c>
      <c r="F23" s="90" t="s">
        <v>383</v>
      </c>
      <c r="G23" s="90" t="s">
        <v>384</v>
      </c>
      <c r="H23" s="90" t="s">
        <v>385</v>
      </c>
      <c r="I23" s="90" t="s">
        <v>386</v>
      </c>
      <c r="J23" s="90" t="s">
        <v>385</v>
      </c>
      <c r="K23" s="52" t="s">
        <v>268</v>
      </c>
      <c r="L23" s="90">
        <v>1266</v>
      </c>
      <c r="M23" s="52" t="s">
        <v>305</v>
      </c>
      <c r="N23" s="90" t="s">
        <v>270</v>
      </c>
      <c r="O23" s="90" t="s">
        <v>387</v>
      </c>
      <c r="P23" s="52" t="s">
        <v>272</v>
      </c>
      <c r="Q23" s="52" t="s">
        <v>124</v>
      </c>
      <c r="R23" s="52" t="s">
        <v>292</v>
      </c>
      <c r="S23" s="52" t="s">
        <v>76</v>
      </c>
      <c r="T23" s="52" t="s">
        <v>328</v>
      </c>
      <c r="U23" s="87" t="s">
        <v>187</v>
      </c>
      <c r="V23" s="52" t="s">
        <v>329</v>
      </c>
      <c r="W23" s="52" t="s">
        <v>330</v>
      </c>
      <c r="X23" s="52" t="s">
        <v>331</v>
      </c>
      <c r="Y23" s="52" t="s">
        <v>330</v>
      </c>
      <c r="Z23" s="66">
        <v>0</v>
      </c>
      <c r="AA23" s="91">
        <v>0</v>
      </c>
      <c r="AB23" s="66">
        <v>0</v>
      </c>
      <c r="AC23" s="66">
        <v>0</v>
      </c>
      <c r="AD23" s="86">
        <f t="shared" si="1"/>
        <v>0</v>
      </c>
      <c r="AE23" s="66">
        <v>0</v>
      </c>
      <c r="AF23" s="66">
        <v>0</v>
      </c>
      <c r="AG23" s="66">
        <f t="shared" si="2"/>
        <v>0</v>
      </c>
      <c r="AH23" s="66">
        <v>0</v>
      </c>
      <c r="AI23" s="66">
        <v>0</v>
      </c>
      <c r="AJ23" s="66">
        <f t="shared" si="3"/>
        <v>0</v>
      </c>
      <c r="AK23" s="66">
        <v>0</v>
      </c>
      <c r="AL23" s="66">
        <v>0</v>
      </c>
      <c r="AM23" s="66">
        <f t="shared" si="4"/>
        <v>0</v>
      </c>
      <c r="AN23" s="66">
        <v>0</v>
      </c>
      <c r="AO23" s="66">
        <v>0</v>
      </c>
      <c r="AP23" s="66">
        <f t="shared" si="5"/>
        <v>0</v>
      </c>
      <c r="AQ23" s="66">
        <v>0</v>
      </c>
      <c r="AR23" s="66">
        <f t="shared" si="6"/>
        <v>0</v>
      </c>
      <c r="AS23" s="66">
        <v>0</v>
      </c>
      <c r="AT23" s="66" t="s">
        <v>388</v>
      </c>
      <c r="AU23" s="66" t="s">
        <v>280</v>
      </c>
      <c r="AV23" s="66">
        <v>0</v>
      </c>
      <c r="AW23" s="86">
        <v>0</v>
      </c>
      <c r="AX23" s="86">
        <v>0</v>
      </c>
      <c r="AY23" s="86">
        <v>0</v>
      </c>
      <c r="AZ23" s="86">
        <v>0</v>
      </c>
      <c r="BA23" s="86">
        <v>0</v>
      </c>
      <c r="BB23" s="86"/>
    </row>
    <row r="24" spans="1:54" hidden="1">
      <c r="A24" s="52" t="str">
        <f t="shared" si="0"/>
        <v>C</v>
      </c>
      <c r="B24" s="52" t="s">
        <v>281</v>
      </c>
      <c r="C24" s="52" t="s">
        <v>297</v>
      </c>
      <c r="D24" s="85" t="s">
        <v>298</v>
      </c>
      <c r="E24" s="52" t="s">
        <v>389</v>
      </c>
      <c r="F24" s="52" t="s">
        <v>390</v>
      </c>
      <c r="G24" s="52" t="s">
        <v>391</v>
      </c>
      <c r="H24" s="52" t="s">
        <v>390</v>
      </c>
      <c r="I24" s="52" t="s">
        <v>392</v>
      </c>
      <c r="J24" s="52" t="s">
        <v>390</v>
      </c>
      <c r="K24" s="52" t="s">
        <v>268</v>
      </c>
      <c r="L24" s="52">
        <v>1266</v>
      </c>
      <c r="M24" s="52" t="s">
        <v>305</v>
      </c>
      <c r="N24" s="52" t="s">
        <v>270</v>
      </c>
      <c r="O24" s="52" t="s">
        <v>271</v>
      </c>
      <c r="P24" s="83" t="s">
        <v>272</v>
      </c>
      <c r="Q24" s="83" t="s">
        <v>57</v>
      </c>
      <c r="R24" s="52" t="s">
        <v>292</v>
      </c>
      <c r="S24" s="52" t="s">
        <v>76</v>
      </c>
      <c r="T24" s="52" t="s">
        <v>328</v>
      </c>
      <c r="U24" s="87" t="s">
        <v>81</v>
      </c>
      <c r="V24" s="52" t="s">
        <v>329</v>
      </c>
      <c r="W24" s="52" t="s">
        <v>330</v>
      </c>
      <c r="X24" s="52" t="s">
        <v>331</v>
      </c>
      <c r="Y24" s="52" t="s">
        <v>330</v>
      </c>
      <c r="Z24" s="66">
        <v>0</v>
      </c>
      <c r="AA24" s="66">
        <v>4000000</v>
      </c>
      <c r="AB24" s="66">
        <v>10574546.42</v>
      </c>
      <c r="AC24" s="66">
        <v>13189168.812564502</v>
      </c>
      <c r="AD24" s="86">
        <f t="shared" si="1"/>
        <v>-9189168.8125645015</v>
      </c>
      <c r="AE24" s="66">
        <v>0</v>
      </c>
      <c r="AF24" s="66">
        <v>0</v>
      </c>
      <c r="AG24" s="66">
        <f t="shared" si="2"/>
        <v>0</v>
      </c>
      <c r="AH24" s="66">
        <v>0</v>
      </c>
      <c r="AI24" s="66">
        <v>0</v>
      </c>
      <c r="AJ24" s="66">
        <f t="shared" si="3"/>
        <v>0</v>
      </c>
      <c r="AK24" s="66">
        <v>0</v>
      </c>
      <c r="AL24" s="66">
        <v>0</v>
      </c>
      <c r="AM24" s="66">
        <f t="shared" si="4"/>
        <v>0</v>
      </c>
      <c r="AN24" s="66">
        <v>0</v>
      </c>
      <c r="AO24" s="66">
        <v>0</v>
      </c>
      <c r="AP24" s="66">
        <f t="shared" si="5"/>
        <v>0</v>
      </c>
      <c r="AQ24" s="66">
        <v>0</v>
      </c>
      <c r="AR24" s="66">
        <f t="shared" si="6"/>
        <v>-9189168.8125645015</v>
      </c>
      <c r="AS24" s="66">
        <v>0</v>
      </c>
      <c r="AT24" s="66" t="s">
        <v>365</v>
      </c>
      <c r="AU24" s="66" t="s">
        <v>312</v>
      </c>
      <c r="AV24" s="66">
        <v>0</v>
      </c>
      <c r="AW24" s="86">
        <v>0</v>
      </c>
      <c r="AX24" s="86">
        <v>0</v>
      </c>
      <c r="AY24" s="86">
        <v>0</v>
      </c>
      <c r="AZ24" s="86">
        <v>0</v>
      </c>
      <c r="BA24" s="86">
        <v>0</v>
      </c>
      <c r="BB24" s="86"/>
    </row>
    <row r="25" spans="1:54" hidden="1">
      <c r="A25" s="52" t="str">
        <f t="shared" si="0"/>
        <v>C</v>
      </c>
      <c r="B25" s="52" t="s">
        <v>281</v>
      </c>
      <c r="C25" s="52" t="s">
        <v>297</v>
      </c>
      <c r="D25" s="85" t="s">
        <v>298</v>
      </c>
      <c r="E25" s="52" t="s">
        <v>393</v>
      </c>
      <c r="F25" s="52" t="s">
        <v>394</v>
      </c>
      <c r="G25" s="52" t="s">
        <v>395</v>
      </c>
      <c r="H25" s="52" t="s">
        <v>394</v>
      </c>
      <c r="I25" s="52" t="s">
        <v>396</v>
      </c>
      <c r="J25" s="52" t="s">
        <v>394</v>
      </c>
      <c r="K25" s="52" t="s">
        <v>268</v>
      </c>
      <c r="L25" s="52">
        <v>1266</v>
      </c>
      <c r="M25" s="52" t="s">
        <v>305</v>
      </c>
      <c r="N25" s="52" t="s">
        <v>270</v>
      </c>
      <c r="O25" s="52" t="s">
        <v>271</v>
      </c>
      <c r="P25" s="83" t="s">
        <v>272</v>
      </c>
      <c r="Q25" s="83" t="s">
        <v>57</v>
      </c>
      <c r="R25" s="52" t="s">
        <v>292</v>
      </c>
      <c r="S25" s="52" t="s">
        <v>76</v>
      </c>
      <c r="T25" s="52" t="s">
        <v>328</v>
      </c>
      <c r="U25" s="87" t="s">
        <v>82</v>
      </c>
      <c r="V25" s="52" t="s">
        <v>329</v>
      </c>
      <c r="W25" s="52" t="s">
        <v>330</v>
      </c>
      <c r="X25" s="52" t="s">
        <v>331</v>
      </c>
      <c r="Y25" s="52" t="s">
        <v>330</v>
      </c>
      <c r="Z25" s="66">
        <v>1400000</v>
      </c>
      <c r="AA25" s="66">
        <v>1400000</v>
      </c>
      <c r="AB25" s="66">
        <v>1057786.28</v>
      </c>
      <c r="AC25" s="66">
        <v>1480164.0105309999</v>
      </c>
      <c r="AD25" s="86">
        <f t="shared" si="1"/>
        <v>-80164.010530999862</v>
      </c>
      <c r="AE25" s="66">
        <v>4600000</v>
      </c>
      <c r="AF25" s="94">
        <v>7800000</v>
      </c>
      <c r="AG25" s="66">
        <f t="shared" si="2"/>
        <v>-3200000</v>
      </c>
      <c r="AH25" s="66">
        <v>14000000</v>
      </c>
      <c r="AI25" s="94">
        <v>10800000</v>
      </c>
      <c r="AJ25" s="66">
        <f t="shared" si="3"/>
        <v>3200000</v>
      </c>
      <c r="AK25" s="66">
        <v>0</v>
      </c>
      <c r="AL25" s="66">
        <v>0</v>
      </c>
      <c r="AM25" s="66">
        <f t="shared" si="4"/>
        <v>0</v>
      </c>
      <c r="AN25" s="66">
        <v>0</v>
      </c>
      <c r="AO25" s="66">
        <v>0</v>
      </c>
      <c r="AP25" s="66">
        <f t="shared" si="5"/>
        <v>0</v>
      </c>
      <c r="AQ25" s="66">
        <v>0</v>
      </c>
      <c r="AR25" s="66">
        <f t="shared" si="6"/>
        <v>-80164.010530999862</v>
      </c>
      <c r="AS25" s="66">
        <v>0</v>
      </c>
      <c r="AT25" s="66" t="s">
        <v>332</v>
      </c>
      <c r="AU25" s="66" t="s">
        <v>312</v>
      </c>
      <c r="AV25" s="66">
        <v>0</v>
      </c>
      <c r="AW25" s="86">
        <v>3200000</v>
      </c>
      <c r="AX25" s="86">
        <v>-3200000</v>
      </c>
      <c r="AY25" s="86">
        <v>0</v>
      </c>
      <c r="AZ25" s="86">
        <v>0</v>
      </c>
      <c r="BA25" s="86">
        <v>0</v>
      </c>
      <c r="BB25" s="86"/>
    </row>
    <row r="26" spans="1:54" hidden="1">
      <c r="A26" s="52" t="str">
        <f t="shared" si="0"/>
        <v>C</v>
      </c>
      <c r="B26" s="52" t="s">
        <v>281</v>
      </c>
      <c r="C26" s="52" t="s">
        <v>397</v>
      </c>
      <c r="D26" s="85" t="s">
        <v>398</v>
      </c>
      <c r="E26" s="52" t="s">
        <v>399</v>
      </c>
      <c r="F26" s="52" t="s">
        <v>400</v>
      </c>
      <c r="G26" s="52" t="s">
        <v>401</v>
      </c>
      <c r="H26" s="52" t="s">
        <v>402</v>
      </c>
      <c r="I26" s="52" t="s">
        <v>403</v>
      </c>
      <c r="J26" s="52" t="s">
        <v>404</v>
      </c>
      <c r="K26" s="52" t="s">
        <v>268</v>
      </c>
      <c r="L26" s="52">
        <v>1266</v>
      </c>
      <c r="M26" s="52" t="s">
        <v>305</v>
      </c>
      <c r="N26" s="52" t="s">
        <v>270</v>
      </c>
      <c r="O26" s="52" t="s">
        <v>306</v>
      </c>
      <c r="P26" s="52" t="s">
        <v>272</v>
      </c>
      <c r="Q26" s="52" t="s">
        <v>124</v>
      </c>
      <c r="R26" s="52" t="s">
        <v>292</v>
      </c>
      <c r="S26" s="52" t="s">
        <v>76</v>
      </c>
      <c r="T26" s="52" t="s">
        <v>405</v>
      </c>
      <c r="U26" s="52" t="s">
        <v>185</v>
      </c>
      <c r="V26" s="52" t="s">
        <v>406</v>
      </c>
      <c r="W26" s="52" t="s">
        <v>407</v>
      </c>
      <c r="X26" s="52" t="s">
        <v>408</v>
      </c>
      <c r="Y26" s="52" t="s">
        <v>407</v>
      </c>
      <c r="Z26" s="66">
        <v>1545000</v>
      </c>
      <c r="AA26" s="66">
        <v>780000</v>
      </c>
      <c r="AB26" s="66">
        <v>773654.33</v>
      </c>
      <c r="AC26" s="66">
        <v>756601.93</v>
      </c>
      <c r="AD26" s="86">
        <f t="shared" si="1"/>
        <v>23398.069999999949</v>
      </c>
      <c r="AE26" s="66">
        <v>1591350</v>
      </c>
      <c r="AF26" s="66">
        <v>1591350</v>
      </c>
      <c r="AG26" s="66">
        <f t="shared" si="2"/>
        <v>0</v>
      </c>
      <c r="AH26" s="66">
        <v>1639090.5</v>
      </c>
      <c r="AI26" s="66">
        <v>1639090.5</v>
      </c>
      <c r="AJ26" s="66">
        <f t="shared" si="3"/>
        <v>0</v>
      </c>
      <c r="AK26" s="66">
        <v>1688263.2150000001</v>
      </c>
      <c r="AL26" s="66">
        <v>1688263.2150000001</v>
      </c>
      <c r="AM26" s="66">
        <f t="shared" si="4"/>
        <v>0</v>
      </c>
      <c r="AN26" s="66">
        <v>1738911.1114500002</v>
      </c>
      <c r="AO26" s="66">
        <v>1738911.1114500002</v>
      </c>
      <c r="AP26" s="66">
        <f t="shared" si="5"/>
        <v>0</v>
      </c>
      <c r="AQ26" s="66">
        <v>1791078.4447935002</v>
      </c>
      <c r="AR26" s="66">
        <f t="shared" si="6"/>
        <v>23398.069999999949</v>
      </c>
      <c r="AS26" s="66">
        <v>0</v>
      </c>
      <c r="AT26" s="66">
        <v>0</v>
      </c>
      <c r="AU26" s="66" t="s">
        <v>280</v>
      </c>
      <c r="AV26" s="66">
        <v>0</v>
      </c>
      <c r="AW26" s="86">
        <v>0</v>
      </c>
      <c r="AX26" s="86">
        <v>0</v>
      </c>
      <c r="AY26" s="86">
        <v>0</v>
      </c>
      <c r="AZ26" s="86">
        <v>0</v>
      </c>
      <c r="BA26" s="86">
        <v>0</v>
      </c>
      <c r="BB26" s="86"/>
    </row>
    <row r="27" spans="1:54" hidden="1">
      <c r="A27" s="52" t="str">
        <f t="shared" si="0"/>
        <v>C</v>
      </c>
      <c r="B27" s="52" t="s">
        <v>281</v>
      </c>
      <c r="C27" s="52" t="s">
        <v>397</v>
      </c>
      <c r="D27" s="85" t="s">
        <v>398</v>
      </c>
      <c r="E27" s="52" t="s">
        <v>399</v>
      </c>
      <c r="F27" s="52" t="s">
        <v>400</v>
      </c>
      <c r="G27" s="52" t="s">
        <v>409</v>
      </c>
      <c r="H27" s="52" t="s">
        <v>410</v>
      </c>
      <c r="I27" s="52" t="s">
        <v>411</v>
      </c>
      <c r="J27" s="52" t="s">
        <v>412</v>
      </c>
      <c r="K27" s="52" t="s">
        <v>268</v>
      </c>
      <c r="L27" s="52">
        <v>1266</v>
      </c>
      <c r="M27" s="52" t="s">
        <v>305</v>
      </c>
      <c r="N27" s="52" t="s">
        <v>270</v>
      </c>
      <c r="O27" s="52" t="s">
        <v>291</v>
      </c>
      <c r="P27" s="52" t="s">
        <v>272</v>
      </c>
      <c r="Q27" s="52" t="s">
        <v>124</v>
      </c>
      <c r="R27" s="52" t="s">
        <v>292</v>
      </c>
      <c r="S27" s="52" t="s">
        <v>76</v>
      </c>
      <c r="T27" s="52" t="s">
        <v>405</v>
      </c>
      <c r="U27" s="52" t="s">
        <v>185</v>
      </c>
      <c r="V27" s="52" t="s">
        <v>406</v>
      </c>
      <c r="W27" s="52" t="s">
        <v>407</v>
      </c>
      <c r="X27" s="52" t="s">
        <v>408</v>
      </c>
      <c r="Y27" s="52" t="s">
        <v>407</v>
      </c>
      <c r="Z27" s="66">
        <v>0</v>
      </c>
      <c r="AA27" s="66">
        <v>0</v>
      </c>
      <c r="AB27" s="66">
        <v>0</v>
      </c>
      <c r="AC27" s="66">
        <v>0</v>
      </c>
      <c r="AD27" s="86">
        <f t="shared" si="1"/>
        <v>0</v>
      </c>
      <c r="AE27" s="66">
        <v>0</v>
      </c>
      <c r="AF27" s="66">
        <v>0</v>
      </c>
      <c r="AG27" s="66">
        <f t="shared" si="2"/>
        <v>0</v>
      </c>
      <c r="AH27" s="66">
        <v>0</v>
      </c>
      <c r="AI27" s="66">
        <v>0</v>
      </c>
      <c r="AJ27" s="66">
        <f t="shared" si="3"/>
        <v>0</v>
      </c>
      <c r="AK27" s="66">
        <v>0</v>
      </c>
      <c r="AL27" s="66">
        <v>0</v>
      </c>
      <c r="AM27" s="66">
        <f t="shared" si="4"/>
        <v>0</v>
      </c>
      <c r="AN27" s="66">
        <v>0</v>
      </c>
      <c r="AO27" s="66">
        <v>0</v>
      </c>
      <c r="AP27" s="66">
        <f t="shared" si="5"/>
        <v>0</v>
      </c>
      <c r="AQ27" s="66">
        <v>0</v>
      </c>
      <c r="AR27" s="66">
        <f t="shared" si="6"/>
        <v>0</v>
      </c>
      <c r="AS27" s="66">
        <v>0</v>
      </c>
      <c r="AT27" s="66">
        <v>0</v>
      </c>
      <c r="AU27" s="66" t="s">
        <v>280</v>
      </c>
      <c r="AV27" s="66">
        <v>0</v>
      </c>
      <c r="AW27" s="86">
        <v>0</v>
      </c>
      <c r="AX27" s="86">
        <v>0</v>
      </c>
      <c r="AY27" s="86">
        <v>0</v>
      </c>
      <c r="AZ27" s="86">
        <v>0</v>
      </c>
      <c r="BA27" s="86">
        <v>0</v>
      </c>
      <c r="BB27" s="86"/>
    </row>
    <row r="28" spans="1:54" hidden="1">
      <c r="A28" s="52" t="str">
        <f t="shared" si="0"/>
        <v>C</v>
      </c>
      <c r="B28" s="52" t="s">
        <v>281</v>
      </c>
      <c r="C28" s="52" t="s">
        <v>397</v>
      </c>
      <c r="D28" s="85" t="s">
        <v>398</v>
      </c>
      <c r="E28" s="52" t="s">
        <v>399</v>
      </c>
      <c r="F28" s="52" t="s">
        <v>400</v>
      </c>
      <c r="G28" s="52" t="s">
        <v>413</v>
      </c>
      <c r="H28" s="52" t="s">
        <v>414</v>
      </c>
      <c r="I28" s="52" t="s">
        <v>415</v>
      </c>
      <c r="J28" s="52" t="s">
        <v>416</v>
      </c>
      <c r="K28" s="52" t="s">
        <v>268</v>
      </c>
      <c r="L28" s="52">
        <v>1266</v>
      </c>
      <c r="M28" s="52" t="s">
        <v>305</v>
      </c>
      <c r="N28" s="52" t="s">
        <v>270</v>
      </c>
      <c r="O28" s="52" t="s">
        <v>291</v>
      </c>
      <c r="P28" s="52" t="s">
        <v>272</v>
      </c>
      <c r="Q28" s="52" t="s">
        <v>124</v>
      </c>
      <c r="R28" s="52" t="s">
        <v>292</v>
      </c>
      <c r="S28" s="52" t="s">
        <v>76</v>
      </c>
      <c r="T28" s="52" t="s">
        <v>405</v>
      </c>
      <c r="U28" s="52" t="s">
        <v>185</v>
      </c>
      <c r="V28" s="52" t="s">
        <v>406</v>
      </c>
      <c r="W28" s="52" t="s">
        <v>407</v>
      </c>
      <c r="X28" s="52" t="s">
        <v>408</v>
      </c>
      <c r="Y28" s="52" t="s">
        <v>407</v>
      </c>
      <c r="Z28" s="66">
        <v>0</v>
      </c>
      <c r="AA28" s="66">
        <v>365000</v>
      </c>
      <c r="AB28" s="66">
        <v>499634.54</v>
      </c>
      <c r="AC28" s="66">
        <v>754299.09871209983</v>
      </c>
      <c r="AD28" s="86">
        <f t="shared" si="1"/>
        <v>-389299.09871209983</v>
      </c>
      <c r="AE28" s="66">
        <v>0</v>
      </c>
      <c r="AF28" s="66">
        <v>0</v>
      </c>
      <c r="AG28" s="66">
        <f t="shared" si="2"/>
        <v>0</v>
      </c>
      <c r="AH28" s="66">
        <v>0</v>
      </c>
      <c r="AI28" s="66">
        <v>0</v>
      </c>
      <c r="AJ28" s="66">
        <f t="shared" si="3"/>
        <v>0</v>
      </c>
      <c r="AK28" s="66">
        <v>0</v>
      </c>
      <c r="AL28" s="66">
        <v>0</v>
      </c>
      <c r="AM28" s="66">
        <f t="shared" si="4"/>
        <v>0</v>
      </c>
      <c r="AN28" s="66">
        <v>0</v>
      </c>
      <c r="AO28" s="66">
        <v>0</v>
      </c>
      <c r="AP28" s="66">
        <f t="shared" si="5"/>
        <v>0</v>
      </c>
      <c r="AQ28" s="66">
        <v>0</v>
      </c>
      <c r="AR28" s="66">
        <f t="shared" si="6"/>
        <v>-389299.09871209983</v>
      </c>
      <c r="AS28" s="66">
        <v>0</v>
      </c>
      <c r="AT28" s="66">
        <v>0</v>
      </c>
      <c r="AU28" s="66" t="s">
        <v>280</v>
      </c>
      <c r="AV28" s="66">
        <v>0</v>
      </c>
      <c r="AW28" s="86">
        <v>0</v>
      </c>
      <c r="AX28" s="86">
        <v>0</v>
      </c>
      <c r="AY28" s="86">
        <v>0</v>
      </c>
      <c r="AZ28" s="86">
        <v>0</v>
      </c>
      <c r="BA28" s="86">
        <v>0</v>
      </c>
      <c r="BB28" s="86"/>
    </row>
    <row r="29" spans="1:54" hidden="1">
      <c r="A29" s="52" t="str">
        <f t="shared" si="0"/>
        <v>C</v>
      </c>
      <c r="B29" s="52" t="s">
        <v>281</v>
      </c>
      <c r="C29" s="52" t="s">
        <v>397</v>
      </c>
      <c r="D29" s="85" t="s">
        <v>398</v>
      </c>
      <c r="E29" s="52" t="s">
        <v>399</v>
      </c>
      <c r="F29" s="52" t="s">
        <v>400</v>
      </c>
      <c r="G29" s="52" t="s">
        <v>417</v>
      </c>
      <c r="H29" s="52" t="s">
        <v>418</v>
      </c>
      <c r="I29" s="52" t="s">
        <v>419</v>
      </c>
      <c r="J29" s="52" t="s">
        <v>418</v>
      </c>
      <c r="K29" s="52" t="s">
        <v>268</v>
      </c>
      <c r="L29" s="52">
        <v>1266</v>
      </c>
      <c r="M29" s="52" t="s">
        <v>305</v>
      </c>
      <c r="N29" s="52" t="s">
        <v>270</v>
      </c>
      <c r="O29" s="52" t="s">
        <v>306</v>
      </c>
      <c r="P29" s="52" t="s">
        <v>272</v>
      </c>
      <c r="Q29" s="52" t="s">
        <v>124</v>
      </c>
      <c r="R29" s="52" t="s">
        <v>292</v>
      </c>
      <c r="S29" s="52" t="s">
        <v>76</v>
      </c>
      <c r="T29" s="52" t="s">
        <v>405</v>
      </c>
      <c r="U29" s="52" t="s">
        <v>185</v>
      </c>
      <c r="V29" s="52" t="s">
        <v>406</v>
      </c>
      <c r="W29" s="52" t="s">
        <v>407</v>
      </c>
      <c r="X29" s="52" t="s">
        <v>408</v>
      </c>
      <c r="Y29" s="52" t="s">
        <v>407</v>
      </c>
      <c r="Z29" s="66">
        <v>0</v>
      </c>
      <c r="AA29" s="66">
        <v>400000</v>
      </c>
      <c r="AB29" s="66">
        <v>397257.12</v>
      </c>
      <c r="AC29" s="66">
        <v>3039.6340799999994</v>
      </c>
      <c r="AD29" s="86">
        <f t="shared" si="1"/>
        <v>396960.36592000001</v>
      </c>
      <c r="AE29" s="66">
        <v>0</v>
      </c>
      <c r="AF29" s="66">
        <v>0</v>
      </c>
      <c r="AG29" s="66">
        <f t="shared" si="2"/>
        <v>0</v>
      </c>
      <c r="AH29" s="66">
        <v>0</v>
      </c>
      <c r="AI29" s="66">
        <v>0</v>
      </c>
      <c r="AJ29" s="66">
        <f t="shared" si="3"/>
        <v>0</v>
      </c>
      <c r="AK29" s="66">
        <v>0</v>
      </c>
      <c r="AL29" s="66">
        <v>0</v>
      </c>
      <c r="AM29" s="66">
        <f t="shared" si="4"/>
        <v>0</v>
      </c>
      <c r="AN29" s="66">
        <v>0</v>
      </c>
      <c r="AO29" s="66">
        <v>0</v>
      </c>
      <c r="AP29" s="66">
        <f t="shared" si="5"/>
        <v>0</v>
      </c>
      <c r="AQ29" s="66">
        <v>0</v>
      </c>
      <c r="AR29" s="66">
        <f t="shared" si="6"/>
        <v>396960.36592000001</v>
      </c>
      <c r="AS29" s="66">
        <v>0</v>
      </c>
      <c r="AT29" s="66">
        <v>0</v>
      </c>
      <c r="AU29" s="66" t="s">
        <v>280</v>
      </c>
      <c r="AV29" s="66">
        <v>0</v>
      </c>
      <c r="AW29" s="86">
        <v>0</v>
      </c>
      <c r="AX29" s="86">
        <v>0</v>
      </c>
      <c r="AY29" s="86">
        <v>0</v>
      </c>
      <c r="AZ29" s="86">
        <v>0</v>
      </c>
      <c r="BA29" s="86">
        <v>0</v>
      </c>
      <c r="BB29" s="86"/>
    </row>
    <row r="30" spans="1:54" hidden="1">
      <c r="A30" s="52" t="str">
        <f t="shared" si="0"/>
        <v>C</v>
      </c>
      <c r="B30" s="52" t="s">
        <v>281</v>
      </c>
      <c r="C30" s="52" t="s">
        <v>420</v>
      </c>
      <c r="D30" s="85" t="s">
        <v>421</v>
      </c>
      <c r="E30" s="52" t="s">
        <v>422</v>
      </c>
      <c r="F30" s="52" t="s">
        <v>423</v>
      </c>
      <c r="G30" s="52" t="s">
        <v>424</v>
      </c>
      <c r="H30" s="52" t="s">
        <v>423</v>
      </c>
      <c r="I30" s="52" t="s">
        <v>425</v>
      </c>
      <c r="J30" s="52" t="s">
        <v>426</v>
      </c>
      <c r="K30" s="52" t="s">
        <v>268</v>
      </c>
      <c r="L30" s="52">
        <v>4250</v>
      </c>
      <c r="M30" s="52" t="s">
        <v>427</v>
      </c>
      <c r="N30" s="52" t="s">
        <v>428</v>
      </c>
      <c r="O30" s="52" t="s">
        <v>306</v>
      </c>
      <c r="P30" s="52" t="s">
        <v>272</v>
      </c>
      <c r="Q30" s="52" t="s">
        <v>124</v>
      </c>
      <c r="R30" s="52" t="s">
        <v>292</v>
      </c>
      <c r="S30" s="52" t="s">
        <v>76</v>
      </c>
      <c r="T30" s="52" t="s">
        <v>429</v>
      </c>
      <c r="U30" s="52" t="s">
        <v>186</v>
      </c>
      <c r="V30" s="52" t="s">
        <v>430</v>
      </c>
      <c r="W30" s="52" t="s">
        <v>431</v>
      </c>
      <c r="X30" s="52" t="s">
        <v>432</v>
      </c>
      <c r="Y30" s="52" t="s">
        <v>433</v>
      </c>
      <c r="Z30" s="66">
        <v>0</v>
      </c>
      <c r="AA30" s="66">
        <v>0</v>
      </c>
      <c r="AB30" s="66">
        <v>0</v>
      </c>
      <c r="AC30" s="66">
        <v>0</v>
      </c>
      <c r="AD30" s="86">
        <f t="shared" si="1"/>
        <v>0</v>
      </c>
      <c r="AE30" s="66">
        <v>0</v>
      </c>
      <c r="AF30" s="66">
        <v>0</v>
      </c>
      <c r="AG30" s="66">
        <f t="shared" si="2"/>
        <v>0</v>
      </c>
      <c r="AH30" s="66">
        <v>0</v>
      </c>
      <c r="AI30" s="66">
        <v>0</v>
      </c>
      <c r="AJ30" s="66">
        <f t="shared" si="3"/>
        <v>0</v>
      </c>
      <c r="AK30" s="66">
        <v>0</v>
      </c>
      <c r="AL30" s="66">
        <v>0</v>
      </c>
      <c r="AM30" s="66">
        <f t="shared" si="4"/>
        <v>0</v>
      </c>
      <c r="AN30" s="66">
        <v>0</v>
      </c>
      <c r="AO30" s="66">
        <v>0</v>
      </c>
      <c r="AP30" s="66">
        <f t="shared" si="5"/>
        <v>0</v>
      </c>
      <c r="AQ30" s="66">
        <v>0</v>
      </c>
      <c r="AR30" s="66">
        <f t="shared" si="6"/>
        <v>0</v>
      </c>
      <c r="AS30" s="66">
        <v>0</v>
      </c>
      <c r="AT30" s="66">
        <v>0</v>
      </c>
      <c r="AU30" s="66" t="s">
        <v>280</v>
      </c>
      <c r="AV30" s="66">
        <v>0</v>
      </c>
      <c r="AW30" s="86">
        <v>0</v>
      </c>
      <c r="AX30" s="86">
        <v>0</v>
      </c>
      <c r="AY30" s="86">
        <v>0</v>
      </c>
      <c r="AZ30" s="86">
        <v>0</v>
      </c>
      <c r="BA30" s="86">
        <v>0</v>
      </c>
      <c r="BB30" s="86"/>
    </row>
    <row r="31" spans="1:54" hidden="1">
      <c r="A31" s="52" t="str">
        <f t="shared" si="0"/>
        <v>C</v>
      </c>
      <c r="B31" s="52" t="s">
        <v>281</v>
      </c>
      <c r="C31" s="52" t="s">
        <v>420</v>
      </c>
      <c r="D31" s="85" t="s">
        <v>421</v>
      </c>
      <c r="E31" s="52" t="s">
        <v>422</v>
      </c>
      <c r="F31" s="52" t="s">
        <v>423</v>
      </c>
      <c r="G31" s="52" t="s">
        <v>424</v>
      </c>
      <c r="H31" s="52" t="s">
        <v>423</v>
      </c>
      <c r="I31" s="52" t="s">
        <v>434</v>
      </c>
      <c r="J31" s="52" t="s">
        <v>435</v>
      </c>
      <c r="K31" s="52" t="s">
        <v>268</v>
      </c>
      <c r="L31" s="52">
        <v>4250</v>
      </c>
      <c r="M31" s="52" t="s">
        <v>427</v>
      </c>
      <c r="N31" s="52" t="s">
        <v>270</v>
      </c>
      <c r="O31" s="52" t="s">
        <v>306</v>
      </c>
      <c r="P31" s="52" t="s">
        <v>272</v>
      </c>
      <c r="Q31" s="52" t="s">
        <v>124</v>
      </c>
      <c r="R31" s="52" t="s">
        <v>292</v>
      </c>
      <c r="S31" s="52" t="s">
        <v>76</v>
      </c>
      <c r="T31" s="52" t="s">
        <v>429</v>
      </c>
      <c r="U31" s="52" t="s">
        <v>186</v>
      </c>
      <c r="V31" s="52" t="s">
        <v>430</v>
      </c>
      <c r="W31" s="52" t="s">
        <v>431</v>
      </c>
      <c r="X31" s="52" t="s">
        <v>432</v>
      </c>
      <c r="Y31" s="52" t="s">
        <v>433</v>
      </c>
      <c r="Z31" s="66">
        <v>0</v>
      </c>
      <c r="AA31" s="66">
        <v>0</v>
      </c>
      <c r="AB31" s="66">
        <v>782206.81</v>
      </c>
      <c r="AC31" s="66">
        <v>695866.62520000036</v>
      </c>
      <c r="AD31" s="86">
        <f t="shared" si="1"/>
        <v>-695866.62520000036</v>
      </c>
      <c r="AE31" s="66">
        <v>0</v>
      </c>
      <c r="AF31" s="66">
        <v>0</v>
      </c>
      <c r="AG31" s="66">
        <f t="shared" si="2"/>
        <v>0</v>
      </c>
      <c r="AH31" s="66">
        <v>0</v>
      </c>
      <c r="AI31" s="66">
        <v>0</v>
      </c>
      <c r="AJ31" s="66">
        <f t="shared" si="3"/>
        <v>0</v>
      </c>
      <c r="AK31" s="66">
        <v>0</v>
      </c>
      <c r="AL31" s="66">
        <v>0</v>
      </c>
      <c r="AM31" s="66">
        <f t="shared" si="4"/>
        <v>0</v>
      </c>
      <c r="AN31" s="66">
        <v>0</v>
      </c>
      <c r="AO31" s="66">
        <v>0</v>
      </c>
      <c r="AP31" s="66">
        <f t="shared" si="5"/>
        <v>0</v>
      </c>
      <c r="AQ31" s="66">
        <v>0</v>
      </c>
      <c r="AR31" s="66">
        <f t="shared" si="6"/>
        <v>-695866.62520000036</v>
      </c>
      <c r="AS31" s="66">
        <v>0</v>
      </c>
      <c r="AT31" s="66">
        <v>0</v>
      </c>
      <c r="AU31" s="66" t="s">
        <v>280</v>
      </c>
      <c r="AV31" s="66">
        <v>0</v>
      </c>
      <c r="AW31" s="86">
        <v>0</v>
      </c>
      <c r="AX31" s="86">
        <v>0</v>
      </c>
      <c r="AY31" s="86">
        <v>0</v>
      </c>
      <c r="AZ31" s="86">
        <v>0</v>
      </c>
      <c r="BA31" s="86">
        <v>0</v>
      </c>
      <c r="BB31" s="86"/>
    </row>
    <row r="32" spans="1:54" hidden="1">
      <c r="A32" s="52" t="str">
        <f t="shared" si="0"/>
        <v>C</v>
      </c>
      <c r="B32" s="52" t="s">
        <v>281</v>
      </c>
      <c r="C32" s="52" t="s">
        <v>436</v>
      </c>
      <c r="D32" s="85" t="s">
        <v>437</v>
      </c>
      <c r="E32" s="52" t="s">
        <v>438</v>
      </c>
      <c r="F32" s="52" t="s">
        <v>439</v>
      </c>
      <c r="G32" s="52" t="s">
        <v>440</v>
      </c>
      <c r="H32" s="52" t="s">
        <v>441</v>
      </c>
      <c r="I32" s="52" t="s">
        <v>442</v>
      </c>
      <c r="J32" s="52" t="s">
        <v>443</v>
      </c>
      <c r="K32" s="52" t="s">
        <v>268</v>
      </c>
      <c r="L32" s="52">
        <v>1260</v>
      </c>
      <c r="M32" s="52" t="s">
        <v>444</v>
      </c>
      <c r="N32" s="52" t="s">
        <v>270</v>
      </c>
      <c r="O32" s="52" t="s">
        <v>306</v>
      </c>
      <c r="P32" s="52" t="s">
        <v>272</v>
      </c>
      <c r="Q32" s="52" t="s">
        <v>124</v>
      </c>
      <c r="R32" s="52" t="s">
        <v>292</v>
      </c>
      <c r="S32" s="52" t="s">
        <v>76</v>
      </c>
      <c r="T32" s="52" t="s">
        <v>429</v>
      </c>
      <c r="U32" s="52" t="s">
        <v>186</v>
      </c>
      <c r="V32" s="52" t="s">
        <v>430</v>
      </c>
      <c r="W32" s="52" t="s">
        <v>431</v>
      </c>
      <c r="X32" s="52" t="s">
        <v>432</v>
      </c>
      <c r="Y32" s="52" t="s">
        <v>433</v>
      </c>
      <c r="Z32" s="66">
        <v>0</v>
      </c>
      <c r="AA32" s="66">
        <v>0</v>
      </c>
      <c r="AB32" s="66">
        <v>235574.96</v>
      </c>
      <c r="AC32" s="66">
        <v>237137.53</v>
      </c>
      <c r="AD32" s="86">
        <f t="shared" si="1"/>
        <v>-237137.53</v>
      </c>
      <c r="AE32" s="66">
        <v>0</v>
      </c>
      <c r="AF32" s="66">
        <v>0</v>
      </c>
      <c r="AG32" s="66">
        <f t="shared" si="2"/>
        <v>0</v>
      </c>
      <c r="AH32" s="66">
        <v>0</v>
      </c>
      <c r="AI32" s="66">
        <v>0</v>
      </c>
      <c r="AJ32" s="66">
        <f t="shared" si="3"/>
        <v>0</v>
      </c>
      <c r="AK32" s="66">
        <v>0</v>
      </c>
      <c r="AL32" s="66">
        <v>0</v>
      </c>
      <c r="AM32" s="66">
        <f t="shared" si="4"/>
        <v>0</v>
      </c>
      <c r="AN32" s="66">
        <v>0</v>
      </c>
      <c r="AO32" s="66">
        <v>0</v>
      </c>
      <c r="AP32" s="66">
        <f t="shared" si="5"/>
        <v>0</v>
      </c>
      <c r="AQ32" s="66">
        <v>0</v>
      </c>
      <c r="AR32" s="66">
        <f t="shared" si="6"/>
        <v>-237137.53</v>
      </c>
      <c r="AS32" s="66">
        <v>0</v>
      </c>
      <c r="AT32" s="66">
        <v>0</v>
      </c>
      <c r="AU32" s="66" t="s">
        <v>280</v>
      </c>
      <c r="AV32" s="66">
        <v>0</v>
      </c>
      <c r="AW32" s="86">
        <v>0</v>
      </c>
      <c r="AX32" s="86">
        <v>0</v>
      </c>
      <c r="AY32" s="86">
        <v>0</v>
      </c>
      <c r="AZ32" s="86">
        <v>0</v>
      </c>
      <c r="BA32" s="86">
        <v>0</v>
      </c>
      <c r="BB32" s="86"/>
    </row>
    <row r="33" spans="1:54" hidden="1">
      <c r="A33" s="52" t="str">
        <f t="shared" si="0"/>
        <v>C</v>
      </c>
      <c r="B33" s="52" t="s">
        <v>281</v>
      </c>
      <c r="C33" s="52" t="s">
        <v>436</v>
      </c>
      <c r="D33" s="85" t="s">
        <v>437</v>
      </c>
      <c r="E33" s="52" t="s">
        <v>438</v>
      </c>
      <c r="F33" s="52" t="s">
        <v>439</v>
      </c>
      <c r="G33" s="52" t="s">
        <v>445</v>
      </c>
      <c r="H33" s="52" t="s">
        <v>446</v>
      </c>
      <c r="I33" s="52" t="s">
        <v>447</v>
      </c>
      <c r="J33" s="52" t="s">
        <v>448</v>
      </c>
      <c r="K33" s="52" t="s">
        <v>268</v>
      </c>
      <c r="L33" s="52">
        <v>1260</v>
      </c>
      <c r="M33" s="52" t="s">
        <v>444</v>
      </c>
      <c r="N33" s="52" t="s">
        <v>270</v>
      </c>
      <c r="O33" s="52" t="s">
        <v>306</v>
      </c>
      <c r="P33" s="52" t="s">
        <v>272</v>
      </c>
      <c r="Q33" s="52" t="s">
        <v>124</v>
      </c>
      <c r="R33" s="52" t="s">
        <v>292</v>
      </c>
      <c r="S33" s="52" t="s">
        <v>76</v>
      </c>
      <c r="T33" s="52" t="s">
        <v>429</v>
      </c>
      <c r="U33" s="52" t="s">
        <v>186</v>
      </c>
      <c r="V33" s="52" t="s">
        <v>430</v>
      </c>
      <c r="W33" s="52" t="s">
        <v>431</v>
      </c>
      <c r="X33" s="52" t="s">
        <v>432</v>
      </c>
      <c r="Y33" s="52" t="s">
        <v>433</v>
      </c>
      <c r="Z33" s="66">
        <v>2500000</v>
      </c>
      <c r="AA33" s="66">
        <v>2500000</v>
      </c>
      <c r="AB33" s="66">
        <v>2443684.9700000002</v>
      </c>
      <c r="AC33" s="66">
        <v>2462740.4040000001</v>
      </c>
      <c r="AD33" s="86">
        <f t="shared" si="1"/>
        <v>37259.595999999903</v>
      </c>
      <c r="AE33" s="66">
        <v>1440000</v>
      </c>
      <c r="AF33" s="66">
        <v>1440000</v>
      </c>
      <c r="AG33" s="66">
        <f t="shared" si="2"/>
        <v>0</v>
      </c>
      <c r="AH33" s="66">
        <v>1480000</v>
      </c>
      <c r="AI33" s="66">
        <v>1480000</v>
      </c>
      <c r="AJ33" s="66">
        <f t="shared" si="3"/>
        <v>0</v>
      </c>
      <c r="AK33" s="66">
        <v>1500000</v>
      </c>
      <c r="AL33" s="66">
        <v>1500000</v>
      </c>
      <c r="AM33" s="66">
        <f t="shared" si="4"/>
        <v>0</v>
      </c>
      <c r="AN33" s="66">
        <v>1780000</v>
      </c>
      <c r="AO33" s="66">
        <v>1780000</v>
      </c>
      <c r="AP33" s="66">
        <f t="shared" si="5"/>
        <v>0</v>
      </c>
      <c r="AQ33" s="66">
        <v>1780000</v>
      </c>
      <c r="AR33" s="66">
        <f t="shared" si="6"/>
        <v>37259.595999999903</v>
      </c>
      <c r="AS33" s="66">
        <v>0</v>
      </c>
      <c r="AT33" s="66">
        <v>0</v>
      </c>
      <c r="AU33" s="66" t="s">
        <v>280</v>
      </c>
      <c r="AV33" s="66">
        <v>0</v>
      </c>
      <c r="AW33" s="86">
        <v>0</v>
      </c>
      <c r="AX33" s="86">
        <v>0</v>
      </c>
      <c r="AY33" s="86">
        <v>0</v>
      </c>
      <c r="AZ33" s="86">
        <v>0</v>
      </c>
      <c r="BA33" s="86">
        <v>0</v>
      </c>
      <c r="BB33" s="86"/>
    </row>
    <row r="34" spans="1:54" hidden="1">
      <c r="A34" s="52" t="str">
        <f t="shared" si="0"/>
        <v>C</v>
      </c>
      <c r="B34" s="52" t="s">
        <v>281</v>
      </c>
      <c r="C34" s="52" t="s">
        <v>449</v>
      </c>
      <c r="D34" s="85" t="s">
        <v>450</v>
      </c>
      <c r="E34" s="52" t="s">
        <v>451</v>
      </c>
      <c r="F34" s="52" t="s">
        <v>452</v>
      </c>
      <c r="G34" s="52" t="s">
        <v>453</v>
      </c>
      <c r="H34" s="52" t="s">
        <v>452</v>
      </c>
      <c r="I34" s="52" t="s">
        <v>454</v>
      </c>
      <c r="J34" s="52" t="s">
        <v>455</v>
      </c>
      <c r="K34" s="52" t="s">
        <v>268</v>
      </c>
      <c r="L34" s="52">
        <v>4520</v>
      </c>
      <c r="M34" s="52" t="s">
        <v>290</v>
      </c>
      <c r="N34" s="52" t="s">
        <v>270</v>
      </c>
      <c r="O34" s="52" t="s">
        <v>456</v>
      </c>
      <c r="P34" s="52" t="s">
        <v>272</v>
      </c>
      <c r="Q34" s="52" t="s">
        <v>124</v>
      </c>
      <c r="R34" s="52" t="s">
        <v>292</v>
      </c>
      <c r="S34" s="52" t="s">
        <v>76</v>
      </c>
      <c r="T34" s="52" t="s">
        <v>293</v>
      </c>
      <c r="U34" s="52" t="s">
        <v>184</v>
      </c>
      <c r="V34" s="52" t="s">
        <v>294</v>
      </c>
      <c r="W34" s="52" t="s">
        <v>295</v>
      </c>
      <c r="X34" s="52" t="s">
        <v>296</v>
      </c>
      <c r="Y34" s="52" t="s">
        <v>295</v>
      </c>
      <c r="Z34" s="66">
        <v>521000</v>
      </c>
      <c r="AA34" s="66">
        <v>521000</v>
      </c>
      <c r="AB34" s="66">
        <v>527537.52</v>
      </c>
      <c r="AC34" s="66">
        <v>417824.89</v>
      </c>
      <c r="AD34" s="86">
        <f t="shared" si="1"/>
        <v>103175.10999999999</v>
      </c>
      <c r="AE34" s="66">
        <v>573000</v>
      </c>
      <c r="AF34" s="66">
        <v>573000</v>
      </c>
      <c r="AG34" s="66">
        <f t="shared" si="2"/>
        <v>0</v>
      </c>
      <c r="AH34" s="66">
        <v>142000</v>
      </c>
      <c r="AI34" s="66">
        <v>142000</v>
      </c>
      <c r="AJ34" s="66">
        <f t="shared" si="3"/>
        <v>0</v>
      </c>
      <c r="AK34" s="66">
        <v>0</v>
      </c>
      <c r="AL34" s="66">
        <v>0</v>
      </c>
      <c r="AM34" s="66">
        <f t="shared" si="4"/>
        <v>0</v>
      </c>
      <c r="AN34" s="66">
        <v>0</v>
      </c>
      <c r="AO34" s="66">
        <v>0</v>
      </c>
      <c r="AP34" s="66">
        <f t="shared" si="5"/>
        <v>0</v>
      </c>
      <c r="AQ34" s="66">
        <v>0</v>
      </c>
      <c r="AR34" s="66">
        <f t="shared" si="6"/>
        <v>103175.10999999999</v>
      </c>
      <c r="AS34" s="66">
        <v>0</v>
      </c>
      <c r="AT34" s="66">
        <v>0</v>
      </c>
      <c r="AU34" s="66" t="s">
        <v>280</v>
      </c>
      <c r="AV34" s="66">
        <v>0</v>
      </c>
      <c r="AW34" s="86">
        <v>0</v>
      </c>
      <c r="AX34" s="86">
        <v>0</v>
      </c>
      <c r="AY34" s="86">
        <v>0</v>
      </c>
      <c r="AZ34" s="86">
        <v>0</v>
      </c>
      <c r="BA34" s="86">
        <v>0</v>
      </c>
      <c r="BB34" s="86"/>
    </row>
    <row r="35" spans="1:54" hidden="1">
      <c r="A35" s="52" t="str">
        <f t="shared" si="0"/>
        <v>C</v>
      </c>
      <c r="B35" s="52" t="s">
        <v>281</v>
      </c>
      <c r="C35" s="52" t="s">
        <v>457</v>
      </c>
      <c r="D35" s="85" t="s">
        <v>458</v>
      </c>
      <c r="E35" s="52" t="s">
        <v>459</v>
      </c>
      <c r="F35" s="52" t="s">
        <v>460</v>
      </c>
      <c r="G35" s="52" t="s">
        <v>461</v>
      </c>
      <c r="H35" s="52" t="s">
        <v>460</v>
      </c>
      <c r="I35" s="52" t="s">
        <v>462</v>
      </c>
      <c r="J35" s="52" t="s">
        <v>463</v>
      </c>
      <c r="K35" s="52" t="s">
        <v>268</v>
      </c>
      <c r="L35" s="52">
        <v>1436</v>
      </c>
      <c r="M35" s="52" t="s">
        <v>464</v>
      </c>
      <c r="N35" s="52" t="s">
        <v>270</v>
      </c>
      <c r="O35" s="52" t="s">
        <v>465</v>
      </c>
      <c r="P35" s="52" t="s">
        <v>466</v>
      </c>
      <c r="Q35" s="52" t="s">
        <v>57</v>
      </c>
      <c r="R35" s="52" t="s">
        <v>467</v>
      </c>
      <c r="S35" s="52" t="s">
        <v>65</v>
      </c>
      <c r="T35" s="52" t="s">
        <v>468</v>
      </c>
      <c r="U35" s="52" t="s">
        <v>67</v>
      </c>
      <c r="V35" s="52" t="s">
        <v>469</v>
      </c>
      <c r="W35" s="52" t="s">
        <v>470</v>
      </c>
      <c r="X35" s="52" t="s">
        <v>471</v>
      </c>
      <c r="Y35" s="52" t="s">
        <v>472</v>
      </c>
      <c r="Z35" s="66">
        <v>1835224</v>
      </c>
      <c r="AA35" s="66">
        <v>1835224</v>
      </c>
      <c r="AB35" s="66">
        <v>2256038.31</v>
      </c>
      <c r="AC35" s="66">
        <v>1869891.5158559997</v>
      </c>
      <c r="AD35" s="86">
        <f t="shared" si="1"/>
        <v>-34667.515855999663</v>
      </c>
      <c r="AE35" s="66">
        <v>0</v>
      </c>
      <c r="AF35" s="66">
        <v>0</v>
      </c>
      <c r="AG35" s="66">
        <f t="shared" si="2"/>
        <v>0</v>
      </c>
      <c r="AH35" s="66">
        <v>0</v>
      </c>
      <c r="AI35" s="66">
        <v>0</v>
      </c>
      <c r="AJ35" s="66">
        <f t="shared" si="3"/>
        <v>0</v>
      </c>
      <c r="AK35" s="66">
        <v>0</v>
      </c>
      <c r="AL35" s="66">
        <v>0</v>
      </c>
      <c r="AM35" s="66">
        <f t="shared" si="4"/>
        <v>0</v>
      </c>
      <c r="AN35" s="66">
        <v>0</v>
      </c>
      <c r="AO35" s="66">
        <v>0</v>
      </c>
      <c r="AP35" s="66">
        <f t="shared" si="5"/>
        <v>0</v>
      </c>
      <c r="AQ35" s="66">
        <v>0</v>
      </c>
      <c r="AR35" s="66">
        <f t="shared" si="6"/>
        <v>-34667.515855999663</v>
      </c>
      <c r="AS35" s="66">
        <v>0</v>
      </c>
      <c r="AT35" s="66">
        <v>0</v>
      </c>
      <c r="AU35" s="66" t="s">
        <v>280</v>
      </c>
      <c r="AV35" s="66">
        <v>0</v>
      </c>
      <c r="AW35" s="86">
        <v>0</v>
      </c>
      <c r="AX35" s="86">
        <v>0</v>
      </c>
      <c r="AY35" s="86">
        <v>0</v>
      </c>
      <c r="AZ35" s="86">
        <v>0</v>
      </c>
      <c r="BA35" s="86">
        <v>0</v>
      </c>
      <c r="BB35" s="86"/>
    </row>
    <row r="36" spans="1:54" hidden="1">
      <c r="A36" s="52" t="str">
        <f t="shared" si="0"/>
        <v>C</v>
      </c>
      <c r="B36" s="52" t="s">
        <v>281</v>
      </c>
      <c r="C36" s="52" t="s">
        <v>457</v>
      </c>
      <c r="D36" s="85" t="s">
        <v>458</v>
      </c>
      <c r="E36" s="52" t="s">
        <v>473</v>
      </c>
      <c r="F36" s="52" t="s">
        <v>474</v>
      </c>
      <c r="G36" s="52" t="s">
        <v>475</v>
      </c>
      <c r="H36" s="52" t="s">
        <v>474</v>
      </c>
      <c r="I36" s="52" t="s">
        <v>476</v>
      </c>
      <c r="J36" s="52" t="s">
        <v>474</v>
      </c>
      <c r="K36" s="52" t="s">
        <v>268</v>
      </c>
      <c r="L36" s="52">
        <v>1436</v>
      </c>
      <c r="M36" s="52" t="s">
        <v>464</v>
      </c>
      <c r="N36" s="52" t="s">
        <v>270</v>
      </c>
      <c r="O36" s="52" t="s">
        <v>465</v>
      </c>
      <c r="P36" s="52" t="s">
        <v>466</v>
      </c>
      <c r="Q36" s="52" t="s">
        <v>57</v>
      </c>
      <c r="S36" s="83" t="s">
        <v>71</v>
      </c>
      <c r="T36" s="52" t="s">
        <v>477</v>
      </c>
      <c r="U36" s="52" t="s">
        <v>72</v>
      </c>
      <c r="V36" s="52" t="s">
        <v>469</v>
      </c>
      <c r="W36" s="52" t="s">
        <v>470</v>
      </c>
      <c r="X36" s="52" t="s">
        <v>478</v>
      </c>
      <c r="Y36" s="52" t="s">
        <v>479</v>
      </c>
      <c r="Z36" s="66">
        <v>2066400</v>
      </c>
      <c r="AA36" s="66">
        <v>2066400</v>
      </c>
      <c r="AB36" s="66">
        <v>2540222.59</v>
      </c>
      <c r="AC36" s="66">
        <v>294323.40000000002</v>
      </c>
      <c r="AD36" s="86">
        <f t="shared" si="1"/>
        <v>1772076.6</v>
      </c>
      <c r="AE36" s="66">
        <v>1957200</v>
      </c>
      <c r="AF36" s="95">
        <f>3900000-393883</f>
        <v>3506117</v>
      </c>
      <c r="AG36" s="66">
        <f t="shared" si="2"/>
        <v>-1548917</v>
      </c>
      <c r="AH36" s="66">
        <v>1957200</v>
      </c>
      <c r="AI36" s="95">
        <f>2400000-2163678.1</f>
        <v>236321.89999999991</v>
      </c>
      <c r="AJ36" s="66">
        <f t="shared" si="3"/>
        <v>1720878.1</v>
      </c>
      <c r="AK36" s="66">
        <v>1957200</v>
      </c>
      <c r="AL36" s="95">
        <f>2400000-1330623.7</f>
        <v>1069376.3</v>
      </c>
      <c r="AM36" s="66">
        <f t="shared" si="4"/>
        <v>887823.7</v>
      </c>
      <c r="AN36" s="66">
        <v>1957200</v>
      </c>
      <c r="AO36" s="95">
        <f>2400000+1311121</f>
        <v>3711121</v>
      </c>
      <c r="AP36" s="66">
        <f t="shared" si="5"/>
        <v>-1753921</v>
      </c>
      <c r="AQ36" s="95">
        <f>2400000+2480761.6</f>
        <v>4880761.5999999996</v>
      </c>
      <c r="AR36" s="66">
        <f t="shared" si="6"/>
        <v>1077940.4000000001</v>
      </c>
      <c r="AS36" s="66">
        <v>0</v>
      </c>
      <c r="AT36" s="66" t="s">
        <v>480</v>
      </c>
      <c r="AU36" s="66" t="s">
        <v>280</v>
      </c>
      <c r="AV36" s="66">
        <v>-2480761.5999999996</v>
      </c>
      <c r="AW36" s="86">
        <v>-393883</v>
      </c>
      <c r="AX36" s="86">
        <v>-2163678.1</v>
      </c>
      <c r="AY36" s="86">
        <v>-1330623.7</v>
      </c>
      <c r="AZ36" s="86">
        <v>1311121</v>
      </c>
      <c r="BA36" s="86">
        <v>2480761.5999999996</v>
      </c>
      <c r="BB36" s="86"/>
    </row>
    <row r="37" spans="1:54" hidden="1">
      <c r="A37" s="83" t="s">
        <v>258</v>
      </c>
      <c r="B37" s="84" t="s">
        <v>259</v>
      </c>
      <c r="C37" s="52" t="s">
        <v>481</v>
      </c>
      <c r="D37" s="85" t="s">
        <v>482</v>
      </c>
      <c r="E37" s="52" t="s">
        <v>483</v>
      </c>
      <c r="F37" s="52" t="s">
        <v>484</v>
      </c>
      <c r="G37" s="52" t="s">
        <v>485</v>
      </c>
      <c r="H37" s="52" t="s">
        <v>484</v>
      </c>
      <c r="I37" s="52" t="s">
        <v>486</v>
      </c>
      <c r="J37" s="52" t="s">
        <v>487</v>
      </c>
      <c r="K37" s="52" t="s">
        <v>268</v>
      </c>
      <c r="L37" s="52">
        <v>4560</v>
      </c>
      <c r="M37" s="52" t="s">
        <v>488</v>
      </c>
      <c r="N37" s="52" t="s">
        <v>270</v>
      </c>
      <c r="O37" s="52" t="s">
        <v>271</v>
      </c>
      <c r="P37" s="52" t="s">
        <v>272</v>
      </c>
      <c r="Q37" s="52" t="s">
        <v>124</v>
      </c>
      <c r="R37" s="52" t="s">
        <v>273</v>
      </c>
      <c r="S37" s="52" t="s">
        <v>188</v>
      </c>
      <c r="T37" s="52" t="s">
        <v>274</v>
      </c>
      <c r="U37" s="52" t="s">
        <v>193</v>
      </c>
      <c r="V37" s="52" t="s">
        <v>275</v>
      </c>
      <c r="W37" s="52" t="s">
        <v>276</v>
      </c>
      <c r="X37" s="52" t="s">
        <v>489</v>
      </c>
      <c r="Y37" s="52" t="s">
        <v>490</v>
      </c>
      <c r="Z37" s="66">
        <v>0</v>
      </c>
      <c r="AA37" s="66">
        <v>0</v>
      </c>
      <c r="AB37" s="66">
        <v>233735</v>
      </c>
      <c r="AC37" s="66">
        <v>233735</v>
      </c>
      <c r="AD37" s="86">
        <f t="shared" si="1"/>
        <v>-233735</v>
      </c>
      <c r="AE37" s="66">
        <v>0</v>
      </c>
      <c r="AF37" s="66">
        <v>0</v>
      </c>
      <c r="AG37" s="66">
        <f t="shared" si="2"/>
        <v>0</v>
      </c>
      <c r="AH37" s="66">
        <v>0</v>
      </c>
      <c r="AI37" s="66">
        <v>0</v>
      </c>
      <c r="AJ37" s="66">
        <f t="shared" si="3"/>
        <v>0</v>
      </c>
      <c r="AK37" s="66">
        <v>0</v>
      </c>
      <c r="AL37" s="66">
        <v>0</v>
      </c>
      <c r="AM37" s="66">
        <f t="shared" si="4"/>
        <v>0</v>
      </c>
      <c r="AN37" s="66">
        <v>0</v>
      </c>
      <c r="AO37" s="66">
        <v>0</v>
      </c>
      <c r="AP37" s="66">
        <f t="shared" si="5"/>
        <v>0</v>
      </c>
      <c r="AQ37" s="66">
        <v>0</v>
      </c>
      <c r="AR37" s="66">
        <f t="shared" si="6"/>
        <v>-233735</v>
      </c>
      <c r="AS37" s="66">
        <v>0</v>
      </c>
      <c r="AT37" s="66" t="s">
        <v>279</v>
      </c>
      <c r="AU37" s="66" t="s">
        <v>280</v>
      </c>
      <c r="AV37" s="66">
        <v>0</v>
      </c>
      <c r="AW37" s="86">
        <v>0</v>
      </c>
      <c r="AX37" s="86">
        <v>0</v>
      </c>
      <c r="AY37" s="86">
        <v>0</v>
      </c>
      <c r="AZ37" s="86">
        <v>0</v>
      </c>
      <c r="BA37" s="86">
        <v>0</v>
      </c>
      <c r="BB37" s="86"/>
    </row>
    <row r="38" spans="1:54" hidden="1">
      <c r="A38" s="83" t="s">
        <v>258</v>
      </c>
      <c r="B38" s="84" t="s">
        <v>259</v>
      </c>
      <c r="C38" s="52" t="s">
        <v>491</v>
      </c>
      <c r="D38" s="85" t="s">
        <v>492</v>
      </c>
      <c r="E38" s="52" t="s">
        <v>493</v>
      </c>
      <c r="F38" s="52" t="s">
        <v>494</v>
      </c>
      <c r="G38" s="52" t="s">
        <v>495</v>
      </c>
      <c r="H38" s="52" t="s">
        <v>494</v>
      </c>
      <c r="I38" s="52" t="s">
        <v>496</v>
      </c>
      <c r="J38" s="52" t="s">
        <v>497</v>
      </c>
      <c r="K38" s="52" t="s">
        <v>268</v>
      </c>
      <c r="L38" s="52">
        <v>9800</v>
      </c>
      <c r="M38" s="52" t="s">
        <v>498</v>
      </c>
      <c r="N38" s="52" t="s">
        <v>270</v>
      </c>
      <c r="O38" s="52" t="s">
        <v>271</v>
      </c>
      <c r="P38" s="52" t="s">
        <v>272</v>
      </c>
      <c r="Q38" s="52" t="s">
        <v>124</v>
      </c>
      <c r="R38" s="52" t="s">
        <v>273</v>
      </c>
      <c r="S38" s="52" t="s">
        <v>188</v>
      </c>
      <c r="T38" s="52" t="s">
        <v>499</v>
      </c>
      <c r="U38" s="52" t="s">
        <v>201</v>
      </c>
      <c r="V38" s="52" t="s">
        <v>500</v>
      </c>
      <c r="W38" s="52" t="s">
        <v>501</v>
      </c>
      <c r="X38" s="52" t="s">
        <v>502</v>
      </c>
      <c r="Y38" s="52" t="s">
        <v>503</v>
      </c>
      <c r="Z38" s="66">
        <v>0</v>
      </c>
      <c r="AA38" s="89">
        <v>0</v>
      </c>
      <c r="AB38" s="66">
        <v>562082.85</v>
      </c>
      <c r="AC38" s="66">
        <v>1405203.7199999997</v>
      </c>
      <c r="AD38" s="86">
        <f t="shared" si="1"/>
        <v>-1405203.7199999997</v>
      </c>
      <c r="AE38" s="66">
        <v>0</v>
      </c>
      <c r="AF38" s="66">
        <v>0</v>
      </c>
      <c r="AG38" s="66">
        <f t="shared" si="2"/>
        <v>0</v>
      </c>
      <c r="AH38" s="66">
        <v>0</v>
      </c>
      <c r="AI38" s="66">
        <v>0</v>
      </c>
      <c r="AJ38" s="66">
        <f t="shared" si="3"/>
        <v>0</v>
      </c>
      <c r="AK38" s="66">
        <v>0</v>
      </c>
      <c r="AL38" s="66">
        <v>0</v>
      </c>
      <c r="AM38" s="66">
        <f t="shared" si="4"/>
        <v>0</v>
      </c>
      <c r="AN38" s="66">
        <v>0</v>
      </c>
      <c r="AO38" s="66">
        <v>0</v>
      </c>
      <c r="AP38" s="66">
        <f t="shared" si="5"/>
        <v>0</v>
      </c>
      <c r="AQ38" s="66">
        <v>0</v>
      </c>
      <c r="AR38" s="66">
        <f t="shared" si="6"/>
        <v>-1405203.7199999997</v>
      </c>
      <c r="AS38" s="66">
        <v>0</v>
      </c>
      <c r="AT38" s="66" t="s">
        <v>279</v>
      </c>
      <c r="AU38" s="66" t="s">
        <v>280</v>
      </c>
      <c r="AV38" s="66">
        <v>0</v>
      </c>
      <c r="AW38" s="86">
        <v>0</v>
      </c>
      <c r="AX38" s="86">
        <v>0</v>
      </c>
      <c r="AY38" s="86">
        <v>0</v>
      </c>
      <c r="AZ38" s="86">
        <v>0</v>
      </c>
      <c r="BA38" s="86">
        <v>0</v>
      </c>
      <c r="BB38" s="86"/>
    </row>
    <row r="39" spans="1:54" hidden="1">
      <c r="A39" s="83" t="s">
        <v>258</v>
      </c>
      <c r="B39" s="84" t="s">
        <v>259</v>
      </c>
      <c r="C39" s="52" t="s">
        <v>491</v>
      </c>
      <c r="D39" s="85" t="s">
        <v>492</v>
      </c>
      <c r="E39" s="52" t="s">
        <v>493</v>
      </c>
      <c r="F39" s="52" t="s">
        <v>494</v>
      </c>
      <c r="G39" s="52" t="s">
        <v>495</v>
      </c>
      <c r="H39" s="52" t="s">
        <v>494</v>
      </c>
      <c r="I39" s="52" t="s">
        <v>504</v>
      </c>
      <c r="J39" s="52" t="s">
        <v>505</v>
      </c>
      <c r="K39" s="52" t="s">
        <v>268</v>
      </c>
      <c r="L39" s="52">
        <v>9800</v>
      </c>
      <c r="M39" s="52" t="s">
        <v>498</v>
      </c>
      <c r="N39" s="52" t="s">
        <v>270</v>
      </c>
      <c r="O39" s="52" t="s">
        <v>271</v>
      </c>
      <c r="P39" s="52" t="s">
        <v>272</v>
      </c>
      <c r="Q39" s="52" t="s">
        <v>124</v>
      </c>
      <c r="R39" s="52" t="s">
        <v>273</v>
      </c>
      <c r="S39" s="52" t="s">
        <v>188</v>
      </c>
      <c r="T39" s="52" t="s">
        <v>499</v>
      </c>
      <c r="U39" s="52" t="s">
        <v>201</v>
      </c>
      <c r="V39" s="52" t="s">
        <v>500</v>
      </c>
      <c r="W39" s="52" t="s">
        <v>501</v>
      </c>
      <c r="X39" s="52" t="s">
        <v>502</v>
      </c>
      <c r="Y39" s="52" t="s">
        <v>503</v>
      </c>
      <c r="Z39" s="66">
        <v>0</v>
      </c>
      <c r="AA39" s="89">
        <v>0</v>
      </c>
      <c r="AB39" s="66">
        <v>0</v>
      </c>
      <c r="AC39" s="66">
        <v>239706.15999999997</v>
      </c>
      <c r="AD39" s="86">
        <f t="shared" si="1"/>
        <v>-239706.15999999997</v>
      </c>
      <c r="AE39" s="66">
        <v>0</v>
      </c>
      <c r="AF39" s="66">
        <v>0</v>
      </c>
      <c r="AG39" s="66">
        <f t="shared" si="2"/>
        <v>0</v>
      </c>
      <c r="AH39" s="66">
        <v>0</v>
      </c>
      <c r="AI39" s="66">
        <v>0</v>
      </c>
      <c r="AJ39" s="66">
        <f t="shared" si="3"/>
        <v>0</v>
      </c>
      <c r="AK39" s="66">
        <v>0</v>
      </c>
      <c r="AL39" s="66">
        <v>0</v>
      </c>
      <c r="AM39" s="66">
        <f t="shared" si="4"/>
        <v>0</v>
      </c>
      <c r="AN39" s="66">
        <v>0</v>
      </c>
      <c r="AO39" s="66">
        <v>0</v>
      </c>
      <c r="AP39" s="66">
        <f t="shared" si="5"/>
        <v>0</v>
      </c>
      <c r="AQ39" s="66">
        <v>0</v>
      </c>
      <c r="AR39" s="66">
        <f t="shared" si="6"/>
        <v>-239706.15999999997</v>
      </c>
      <c r="AS39" s="66">
        <v>0</v>
      </c>
      <c r="AT39" s="66" t="s">
        <v>279</v>
      </c>
      <c r="AU39" s="66" t="s">
        <v>280</v>
      </c>
      <c r="AV39" s="66">
        <v>0</v>
      </c>
      <c r="AW39" s="86">
        <v>0</v>
      </c>
      <c r="AX39" s="86">
        <v>0</v>
      </c>
      <c r="AY39" s="86">
        <v>0</v>
      </c>
      <c r="AZ39" s="86">
        <v>0</v>
      </c>
      <c r="BA39" s="86">
        <v>0</v>
      </c>
      <c r="BB39" s="86"/>
    </row>
    <row r="40" spans="1:54" hidden="1">
      <c r="A40" s="52" t="str">
        <f t="shared" si="0"/>
        <v>C</v>
      </c>
      <c r="B40" s="52" t="s">
        <v>281</v>
      </c>
      <c r="C40" s="52" t="s">
        <v>506</v>
      </c>
      <c r="D40" s="85" t="s">
        <v>507</v>
      </c>
      <c r="E40" s="52" t="s">
        <v>508</v>
      </c>
      <c r="F40" s="52" t="s">
        <v>509</v>
      </c>
      <c r="G40" s="52" t="s">
        <v>510</v>
      </c>
      <c r="H40" s="52" t="s">
        <v>509</v>
      </c>
      <c r="I40" s="52" t="s">
        <v>511</v>
      </c>
      <c r="J40" s="52" t="s">
        <v>509</v>
      </c>
      <c r="K40" s="52" t="s">
        <v>268</v>
      </c>
      <c r="L40" s="52">
        <v>4300</v>
      </c>
      <c r="M40" s="52" t="s">
        <v>512</v>
      </c>
      <c r="N40" s="52" t="s">
        <v>270</v>
      </c>
      <c r="O40" s="52" t="s">
        <v>306</v>
      </c>
      <c r="P40" s="52" t="s">
        <v>272</v>
      </c>
      <c r="Q40" s="52" t="s">
        <v>124</v>
      </c>
      <c r="R40" s="52" t="s">
        <v>513</v>
      </c>
      <c r="S40" s="52" t="s">
        <v>125</v>
      </c>
      <c r="T40" s="52" t="s">
        <v>514</v>
      </c>
      <c r="U40" s="52" t="s">
        <v>126</v>
      </c>
      <c r="V40" s="52" t="s">
        <v>515</v>
      </c>
      <c r="W40" s="52" t="s">
        <v>516</v>
      </c>
      <c r="X40" s="52" t="s">
        <v>517</v>
      </c>
      <c r="Y40" s="52" t="s">
        <v>125</v>
      </c>
      <c r="Z40" s="66">
        <v>1534890</v>
      </c>
      <c r="AA40" s="66">
        <v>1227912</v>
      </c>
      <c r="AB40" s="66">
        <v>965762.84</v>
      </c>
      <c r="AC40" s="66">
        <v>1004707.2638192</v>
      </c>
      <c r="AD40" s="86">
        <f t="shared" si="1"/>
        <v>223204.73618080001</v>
      </c>
      <c r="AE40" s="66">
        <v>1602765</v>
      </c>
      <c r="AF40" s="66">
        <v>1650847.95</v>
      </c>
      <c r="AG40" s="66">
        <f t="shared" si="2"/>
        <v>-48082.949999999953</v>
      </c>
      <c r="AH40" s="66">
        <v>1673768</v>
      </c>
      <c r="AI40" s="66">
        <v>1723981.04</v>
      </c>
      <c r="AJ40" s="66">
        <f t="shared" si="3"/>
        <v>-50213.040000000037</v>
      </c>
      <c r="AK40" s="66">
        <v>1748048</v>
      </c>
      <c r="AL40" s="66">
        <v>1800489.44</v>
      </c>
      <c r="AM40" s="66">
        <f t="shared" si="4"/>
        <v>-52441.439999999944</v>
      </c>
      <c r="AN40" s="66">
        <v>1800488</v>
      </c>
      <c r="AO40" s="66">
        <v>1854502.6400000001</v>
      </c>
      <c r="AP40" s="66">
        <f t="shared" si="5"/>
        <v>-54014.64000000013</v>
      </c>
      <c r="AQ40" s="66">
        <v>1910137.7192000002</v>
      </c>
      <c r="AR40" s="66">
        <f t="shared" si="6"/>
        <v>18452.666180799948</v>
      </c>
      <c r="AS40" s="66">
        <v>0</v>
      </c>
      <c r="AT40" s="66">
        <v>0</v>
      </c>
      <c r="AU40" s="66" t="s">
        <v>280</v>
      </c>
      <c r="AV40" s="66">
        <v>0</v>
      </c>
      <c r="AW40" s="86">
        <v>0</v>
      </c>
      <c r="AX40" s="86">
        <v>0</v>
      </c>
      <c r="AY40" s="86">
        <v>0</v>
      </c>
      <c r="AZ40" s="86">
        <v>0</v>
      </c>
      <c r="BA40" s="86">
        <v>0</v>
      </c>
      <c r="BB40" s="86"/>
    </row>
    <row r="41" spans="1:54" hidden="1">
      <c r="A41" s="52" t="str">
        <f t="shared" si="0"/>
        <v>C</v>
      </c>
      <c r="B41" s="52" t="s">
        <v>281</v>
      </c>
      <c r="C41" s="52" t="s">
        <v>506</v>
      </c>
      <c r="D41" s="85" t="s">
        <v>507</v>
      </c>
      <c r="E41" s="52" t="s">
        <v>518</v>
      </c>
      <c r="F41" s="52" t="s">
        <v>519</v>
      </c>
      <c r="G41" s="52" t="s">
        <v>520</v>
      </c>
      <c r="H41" s="52" t="s">
        <v>519</v>
      </c>
      <c r="I41" s="52" t="s">
        <v>521</v>
      </c>
      <c r="J41" s="52" t="s">
        <v>519</v>
      </c>
      <c r="K41" s="52" t="s">
        <v>268</v>
      </c>
      <c r="L41" s="52">
        <v>4300</v>
      </c>
      <c r="M41" s="52" t="s">
        <v>512</v>
      </c>
      <c r="N41" s="52" t="s">
        <v>270</v>
      </c>
      <c r="O41" s="52" t="s">
        <v>306</v>
      </c>
      <c r="P41" s="52" t="s">
        <v>272</v>
      </c>
      <c r="Q41" s="52" t="s">
        <v>124</v>
      </c>
      <c r="R41" s="52" t="s">
        <v>513</v>
      </c>
      <c r="S41" s="52" t="s">
        <v>125</v>
      </c>
      <c r="T41" s="52" t="s">
        <v>514</v>
      </c>
      <c r="U41" s="52" t="s">
        <v>126</v>
      </c>
      <c r="V41" s="52" t="s">
        <v>515</v>
      </c>
      <c r="W41" s="52" t="s">
        <v>516</v>
      </c>
      <c r="X41" s="52" t="s">
        <v>517</v>
      </c>
      <c r="Y41" s="52" t="s">
        <v>125</v>
      </c>
      <c r="Z41" s="66">
        <v>0</v>
      </c>
      <c r="AA41" s="66">
        <v>306978</v>
      </c>
      <c r="AB41" s="66">
        <v>356468.43</v>
      </c>
      <c r="AC41" s="66">
        <v>405592.13637009996</v>
      </c>
      <c r="AD41" s="86">
        <f t="shared" si="1"/>
        <v>-98614.136370099965</v>
      </c>
      <c r="AE41" s="66">
        <v>0</v>
      </c>
      <c r="AF41" s="66">
        <v>0</v>
      </c>
      <c r="AG41" s="66">
        <f t="shared" si="2"/>
        <v>0</v>
      </c>
      <c r="AH41" s="66">
        <v>0</v>
      </c>
      <c r="AI41" s="66">
        <v>0</v>
      </c>
      <c r="AJ41" s="66">
        <f t="shared" si="3"/>
        <v>0</v>
      </c>
      <c r="AK41" s="66">
        <v>0</v>
      </c>
      <c r="AL41" s="66">
        <v>0</v>
      </c>
      <c r="AM41" s="66">
        <f t="shared" si="4"/>
        <v>0</v>
      </c>
      <c r="AN41" s="66">
        <v>0</v>
      </c>
      <c r="AO41" s="66">
        <v>0</v>
      </c>
      <c r="AP41" s="66">
        <f t="shared" si="5"/>
        <v>0</v>
      </c>
      <c r="AQ41" s="66">
        <v>0</v>
      </c>
      <c r="AR41" s="66">
        <f t="shared" si="6"/>
        <v>-98614.136370099965</v>
      </c>
      <c r="AS41" s="66">
        <v>0</v>
      </c>
      <c r="AT41" s="66">
        <v>0</v>
      </c>
      <c r="AU41" s="66" t="s">
        <v>280</v>
      </c>
      <c r="AV41" s="66">
        <v>0</v>
      </c>
      <c r="AW41" s="86">
        <v>0</v>
      </c>
      <c r="AX41" s="86">
        <v>0</v>
      </c>
      <c r="AY41" s="86">
        <v>0</v>
      </c>
      <c r="AZ41" s="86">
        <v>0</v>
      </c>
      <c r="BA41" s="86">
        <v>0</v>
      </c>
      <c r="BB41" s="86"/>
    </row>
    <row r="42" spans="1:54" hidden="1">
      <c r="A42" s="52" t="str">
        <f t="shared" si="0"/>
        <v>C</v>
      </c>
      <c r="B42" s="52" t="s">
        <v>281</v>
      </c>
      <c r="C42" s="52" t="s">
        <v>522</v>
      </c>
      <c r="D42" s="85" t="s">
        <v>523</v>
      </c>
      <c r="E42" s="52" t="s">
        <v>524</v>
      </c>
      <c r="F42" s="52" t="s">
        <v>525</v>
      </c>
      <c r="G42" s="52" t="s">
        <v>526</v>
      </c>
      <c r="H42" s="52" t="s">
        <v>525</v>
      </c>
      <c r="I42" s="52" t="s">
        <v>527</v>
      </c>
      <c r="J42" s="52" t="s">
        <v>528</v>
      </c>
      <c r="K42" s="52" t="s">
        <v>268</v>
      </c>
      <c r="L42" s="52">
        <v>5318</v>
      </c>
      <c r="M42" s="52" t="s">
        <v>529</v>
      </c>
      <c r="N42" s="52" t="s">
        <v>270</v>
      </c>
      <c r="O42" s="52" t="s">
        <v>306</v>
      </c>
      <c r="P42" s="52" t="s">
        <v>466</v>
      </c>
      <c r="Q42" s="52" t="s">
        <v>57</v>
      </c>
      <c r="R42" s="52" t="s">
        <v>530</v>
      </c>
      <c r="S42" s="52" t="s">
        <v>110</v>
      </c>
      <c r="T42" s="52" t="s">
        <v>531</v>
      </c>
      <c r="U42" s="52" t="s">
        <v>532</v>
      </c>
      <c r="V42" s="52" t="s">
        <v>533</v>
      </c>
      <c r="W42" s="52" t="s">
        <v>534</v>
      </c>
      <c r="X42" s="52" t="s">
        <v>535</v>
      </c>
      <c r="Y42" s="52" t="s">
        <v>534</v>
      </c>
      <c r="Z42" s="66">
        <v>0</v>
      </c>
      <c r="AA42" s="66">
        <v>0</v>
      </c>
      <c r="AB42" s="66">
        <v>0</v>
      </c>
      <c r="AC42" s="66">
        <v>0</v>
      </c>
      <c r="AD42" s="86">
        <f t="shared" si="1"/>
        <v>0</v>
      </c>
      <c r="AE42" s="66">
        <v>0</v>
      </c>
      <c r="AF42" s="66">
        <v>0</v>
      </c>
      <c r="AG42" s="66">
        <f t="shared" si="2"/>
        <v>0</v>
      </c>
      <c r="AH42" s="66">
        <v>0</v>
      </c>
      <c r="AI42" s="66">
        <v>0</v>
      </c>
      <c r="AJ42" s="66">
        <f t="shared" si="3"/>
        <v>0</v>
      </c>
      <c r="AK42" s="66">
        <v>0</v>
      </c>
      <c r="AL42" s="66">
        <v>0</v>
      </c>
      <c r="AM42" s="66">
        <f t="shared" si="4"/>
        <v>0</v>
      </c>
      <c r="AN42" s="66">
        <v>0</v>
      </c>
      <c r="AO42" s="66">
        <v>0</v>
      </c>
      <c r="AP42" s="66">
        <f t="shared" si="5"/>
        <v>0</v>
      </c>
      <c r="AQ42" s="66">
        <v>0</v>
      </c>
      <c r="AR42" s="66">
        <f t="shared" si="6"/>
        <v>0</v>
      </c>
      <c r="AS42" s="66">
        <v>0</v>
      </c>
      <c r="AT42" s="66">
        <v>0</v>
      </c>
      <c r="AU42" s="66" t="s">
        <v>280</v>
      </c>
      <c r="AV42" s="66">
        <v>0</v>
      </c>
      <c r="AW42" s="86">
        <v>0</v>
      </c>
      <c r="AX42" s="86">
        <v>0</v>
      </c>
      <c r="AY42" s="86">
        <v>0</v>
      </c>
      <c r="AZ42" s="86">
        <v>0</v>
      </c>
      <c r="BA42" s="86">
        <v>0</v>
      </c>
      <c r="BB42" s="86"/>
    </row>
    <row r="43" spans="1:54" hidden="1">
      <c r="A43" s="52" t="str">
        <f t="shared" si="0"/>
        <v>C</v>
      </c>
      <c r="B43" s="52" t="s">
        <v>281</v>
      </c>
      <c r="C43" s="52" t="s">
        <v>536</v>
      </c>
      <c r="D43" s="85" t="s">
        <v>537</v>
      </c>
      <c r="E43" s="52" t="s">
        <v>538</v>
      </c>
      <c r="F43" s="52" t="s">
        <v>539</v>
      </c>
      <c r="G43" s="52" t="s">
        <v>540</v>
      </c>
      <c r="H43" s="52" t="s">
        <v>539</v>
      </c>
      <c r="I43" s="52" t="s">
        <v>541</v>
      </c>
      <c r="J43" s="52" t="s">
        <v>542</v>
      </c>
      <c r="K43" s="52" t="s">
        <v>268</v>
      </c>
      <c r="L43" s="52">
        <v>5318</v>
      </c>
      <c r="M43" s="52" t="s">
        <v>529</v>
      </c>
      <c r="N43" s="52" t="s">
        <v>270</v>
      </c>
      <c r="O43" s="52" t="s">
        <v>306</v>
      </c>
      <c r="P43" s="52" t="s">
        <v>272</v>
      </c>
      <c r="Q43" s="52" t="s">
        <v>124</v>
      </c>
      <c r="R43" s="52" t="s">
        <v>543</v>
      </c>
      <c r="S43" s="52" t="s">
        <v>129</v>
      </c>
      <c r="T43" s="52" t="s">
        <v>544</v>
      </c>
      <c r="U43" s="52" t="s">
        <v>139</v>
      </c>
      <c r="V43" s="52" t="s">
        <v>545</v>
      </c>
      <c r="W43" s="52" t="s">
        <v>546</v>
      </c>
      <c r="X43" s="52" t="s">
        <v>547</v>
      </c>
      <c r="Y43" s="52" t="s">
        <v>546</v>
      </c>
      <c r="Z43" s="66">
        <v>0</v>
      </c>
      <c r="AA43" s="66">
        <v>0</v>
      </c>
      <c r="AB43" s="66">
        <v>296.20999999999998</v>
      </c>
      <c r="AC43" s="66">
        <v>296.20999999999998</v>
      </c>
      <c r="AD43" s="86">
        <f t="shared" si="1"/>
        <v>-296.20999999999998</v>
      </c>
      <c r="AE43" s="66">
        <v>0</v>
      </c>
      <c r="AF43" s="66">
        <v>0</v>
      </c>
      <c r="AG43" s="66">
        <f t="shared" si="2"/>
        <v>0</v>
      </c>
      <c r="AH43" s="66">
        <v>0</v>
      </c>
      <c r="AI43" s="66">
        <v>0</v>
      </c>
      <c r="AJ43" s="66">
        <f t="shared" si="3"/>
        <v>0</v>
      </c>
      <c r="AK43" s="66">
        <v>0</v>
      </c>
      <c r="AL43" s="66">
        <v>0</v>
      </c>
      <c r="AM43" s="66">
        <f t="shared" si="4"/>
        <v>0</v>
      </c>
      <c r="AN43" s="66">
        <v>0</v>
      </c>
      <c r="AO43" s="66">
        <v>0</v>
      </c>
      <c r="AP43" s="66">
        <f t="shared" si="5"/>
        <v>0</v>
      </c>
      <c r="AQ43" s="66">
        <v>0</v>
      </c>
      <c r="AR43" s="66">
        <f t="shared" si="6"/>
        <v>-296.20999999999998</v>
      </c>
      <c r="AS43" s="66">
        <v>0</v>
      </c>
      <c r="AT43" s="66">
        <v>0</v>
      </c>
      <c r="AU43" s="66" t="s">
        <v>280</v>
      </c>
      <c r="AV43" s="66">
        <v>0</v>
      </c>
      <c r="AW43" s="86">
        <v>0</v>
      </c>
      <c r="AX43" s="86">
        <v>0</v>
      </c>
      <c r="AY43" s="86">
        <v>0</v>
      </c>
      <c r="AZ43" s="86">
        <v>0</v>
      </c>
      <c r="BA43" s="86">
        <v>0</v>
      </c>
      <c r="BB43" s="86"/>
    </row>
    <row r="44" spans="1:54" hidden="1">
      <c r="A44" s="52" t="str">
        <f t="shared" si="0"/>
        <v>C</v>
      </c>
      <c r="B44" s="52" t="s">
        <v>281</v>
      </c>
      <c r="C44" s="52" t="s">
        <v>548</v>
      </c>
      <c r="D44" s="85" t="s">
        <v>549</v>
      </c>
      <c r="E44" s="52" t="s">
        <v>550</v>
      </c>
      <c r="F44" s="52" t="s">
        <v>551</v>
      </c>
      <c r="G44" s="52" t="s">
        <v>552</v>
      </c>
      <c r="H44" s="52" t="s">
        <v>551</v>
      </c>
      <c r="I44" s="52" t="s">
        <v>553</v>
      </c>
      <c r="J44" s="52" t="s">
        <v>554</v>
      </c>
      <c r="K44" s="52" t="s">
        <v>268</v>
      </c>
      <c r="L44" s="52">
        <v>5327</v>
      </c>
      <c r="M44" s="52" t="s">
        <v>555</v>
      </c>
      <c r="N44" s="52" t="s">
        <v>270</v>
      </c>
      <c r="O44" s="52" t="s">
        <v>306</v>
      </c>
      <c r="P44" s="52" t="s">
        <v>272</v>
      </c>
      <c r="Q44" s="52" t="s">
        <v>124</v>
      </c>
      <c r="R44" s="52" t="s">
        <v>543</v>
      </c>
      <c r="S44" s="52" t="s">
        <v>129</v>
      </c>
      <c r="T44" s="52" t="s">
        <v>556</v>
      </c>
      <c r="U44" s="52" t="s">
        <v>149</v>
      </c>
      <c r="V44" s="52" t="s">
        <v>545</v>
      </c>
      <c r="W44" s="52" t="s">
        <v>546</v>
      </c>
      <c r="X44" s="52" t="s">
        <v>547</v>
      </c>
      <c r="Y44" s="52" t="s">
        <v>546</v>
      </c>
      <c r="Z44" s="66">
        <v>0</v>
      </c>
      <c r="AA44" s="66">
        <v>0</v>
      </c>
      <c r="AB44" s="66">
        <v>-449285.13</v>
      </c>
      <c r="AC44" s="66">
        <v>-449891.62</v>
      </c>
      <c r="AD44" s="86">
        <f t="shared" si="1"/>
        <v>449891.62</v>
      </c>
      <c r="AE44" s="66">
        <v>0</v>
      </c>
      <c r="AF44" s="66">
        <v>0</v>
      </c>
      <c r="AG44" s="66">
        <f t="shared" si="2"/>
        <v>0</v>
      </c>
      <c r="AH44" s="66">
        <v>0</v>
      </c>
      <c r="AI44" s="66">
        <v>0</v>
      </c>
      <c r="AJ44" s="66">
        <f t="shared" si="3"/>
        <v>0</v>
      </c>
      <c r="AK44" s="66">
        <v>0</v>
      </c>
      <c r="AL44" s="66">
        <v>0</v>
      </c>
      <c r="AM44" s="66">
        <f t="shared" si="4"/>
        <v>0</v>
      </c>
      <c r="AN44" s="66">
        <v>0</v>
      </c>
      <c r="AO44" s="66">
        <v>0</v>
      </c>
      <c r="AP44" s="66">
        <f t="shared" si="5"/>
        <v>0</v>
      </c>
      <c r="AQ44" s="66">
        <v>0</v>
      </c>
      <c r="AR44" s="66">
        <f t="shared" si="6"/>
        <v>449891.62</v>
      </c>
      <c r="AS44" s="66">
        <v>0</v>
      </c>
      <c r="AT44" s="66">
        <v>0</v>
      </c>
      <c r="AU44" s="66" t="s">
        <v>280</v>
      </c>
      <c r="AV44" s="66">
        <v>0</v>
      </c>
      <c r="AW44" s="86">
        <v>0</v>
      </c>
      <c r="AX44" s="86">
        <v>0</v>
      </c>
      <c r="AY44" s="86">
        <v>0</v>
      </c>
      <c r="AZ44" s="86">
        <v>0</v>
      </c>
      <c r="BA44" s="86">
        <v>0</v>
      </c>
      <c r="BB44" s="86"/>
    </row>
    <row r="45" spans="1:54" hidden="1">
      <c r="A45" s="83" t="s">
        <v>258</v>
      </c>
      <c r="B45" s="84" t="s">
        <v>259</v>
      </c>
      <c r="C45" s="52" t="s">
        <v>557</v>
      </c>
      <c r="D45" s="85" t="s">
        <v>558</v>
      </c>
      <c r="E45" s="52" t="s">
        <v>559</v>
      </c>
      <c r="F45" s="52" t="s">
        <v>560</v>
      </c>
      <c r="G45" s="52" t="s">
        <v>561</v>
      </c>
      <c r="H45" s="52" t="s">
        <v>560</v>
      </c>
      <c r="I45" s="52" t="s">
        <v>562</v>
      </c>
      <c r="J45" s="52" t="s">
        <v>563</v>
      </c>
      <c r="K45" s="52" t="s">
        <v>268</v>
      </c>
      <c r="L45" s="52">
        <v>1150</v>
      </c>
      <c r="M45" s="52" t="s">
        <v>269</v>
      </c>
      <c r="N45" s="52" t="s">
        <v>270</v>
      </c>
      <c r="O45" s="52" t="s">
        <v>306</v>
      </c>
      <c r="P45" s="52" t="s">
        <v>272</v>
      </c>
      <c r="Q45" s="52" t="s">
        <v>124</v>
      </c>
      <c r="R45" s="52" t="s">
        <v>273</v>
      </c>
      <c r="S45" s="52" t="s">
        <v>188</v>
      </c>
      <c r="T45" s="52" t="s">
        <v>274</v>
      </c>
      <c r="U45" s="52" t="s">
        <v>193</v>
      </c>
      <c r="V45" s="52" t="s">
        <v>275</v>
      </c>
      <c r="W45" s="52" t="s">
        <v>276</v>
      </c>
      <c r="X45" s="52" t="s">
        <v>489</v>
      </c>
      <c r="Y45" s="52" t="s">
        <v>490</v>
      </c>
      <c r="Z45" s="66">
        <v>0</v>
      </c>
      <c r="AA45" s="66">
        <v>0</v>
      </c>
      <c r="AB45" s="66">
        <v>0</v>
      </c>
      <c r="AC45" s="66">
        <v>0</v>
      </c>
      <c r="AD45" s="86">
        <f t="shared" si="1"/>
        <v>0</v>
      </c>
      <c r="AE45" s="66">
        <v>0</v>
      </c>
      <c r="AF45" s="66">
        <v>0</v>
      </c>
      <c r="AG45" s="66">
        <f t="shared" si="2"/>
        <v>0</v>
      </c>
      <c r="AH45" s="66">
        <v>0</v>
      </c>
      <c r="AI45" s="66">
        <v>0</v>
      </c>
      <c r="AJ45" s="66">
        <f t="shared" si="3"/>
        <v>0</v>
      </c>
      <c r="AK45" s="66">
        <v>0</v>
      </c>
      <c r="AL45" s="66">
        <v>0</v>
      </c>
      <c r="AM45" s="66">
        <f t="shared" si="4"/>
        <v>0</v>
      </c>
      <c r="AN45" s="66">
        <v>0</v>
      </c>
      <c r="AO45" s="66">
        <v>0</v>
      </c>
      <c r="AP45" s="66">
        <f t="shared" si="5"/>
        <v>0</v>
      </c>
      <c r="AQ45" s="66">
        <v>0</v>
      </c>
      <c r="AR45" s="66">
        <f t="shared" si="6"/>
        <v>0</v>
      </c>
      <c r="AS45" s="66">
        <v>0</v>
      </c>
      <c r="AT45" s="66" t="s">
        <v>279</v>
      </c>
      <c r="AU45" s="66" t="s">
        <v>280</v>
      </c>
      <c r="AV45" s="66">
        <v>0</v>
      </c>
      <c r="AW45" s="86">
        <v>0</v>
      </c>
      <c r="AX45" s="86">
        <v>0</v>
      </c>
      <c r="AY45" s="86">
        <v>0</v>
      </c>
      <c r="AZ45" s="86">
        <v>0</v>
      </c>
      <c r="BA45" s="86">
        <v>0</v>
      </c>
      <c r="BB45" s="86"/>
    </row>
    <row r="46" spans="1:54" hidden="1">
      <c r="A46" s="83" t="s">
        <v>258</v>
      </c>
      <c r="B46" s="84" t="s">
        <v>259</v>
      </c>
      <c r="C46" s="52" t="s">
        <v>564</v>
      </c>
      <c r="D46" s="85" t="s">
        <v>565</v>
      </c>
      <c r="E46" s="52" t="s">
        <v>566</v>
      </c>
      <c r="F46" s="52" t="s">
        <v>567</v>
      </c>
      <c r="G46" s="52" t="s">
        <v>568</v>
      </c>
      <c r="H46" s="52" t="s">
        <v>567</v>
      </c>
      <c r="I46" s="52" t="s">
        <v>569</v>
      </c>
      <c r="J46" s="52" t="s">
        <v>567</v>
      </c>
      <c r="K46" s="52" t="s">
        <v>268</v>
      </c>
      <c r="L46" s="52">
        <v>1150</v>
      </c>
      <c r="M46" s="52" t="s">
        <v>269</v>
      </c>
      <c r="N46" s="52" t="s">
        <v>270</v>
      </c>
      <c r="O46" s="52" t="s">
        <v>456</v>
      </c>
      <c r="P46" s="52" t="s">
        <v>272</v>
      </c>
      <c r="Q46" s="52" t="s">
        <v>124</v>
      </c>
      <c r="R46" s="52" t="s">
        <v>273</v>
      </c>
      <c r="S46" s="52" t="s">
        <v>188</v>
      </c>
      <c r="T46" s="52" t="s">
        <v>274</v>
      </c>
      <c r="U46" s="52" t="s">
        <v>193</v>
      </c>
      <c r="V46" s="52" t="s">
        <v>275</v>
      </c>
      <c r="W46" s="52" t="s">
        <v>276</v>
      </c>
      <c r="X46" s="52" t="s">
        <v>277</v>
      </c>
      <c r="Y46" s="52" t="s">
        <v>278</v>
      </c>
      <c r="Z46" s="66">
        <v>0</v>
      </c>
      <c r="AA46" s="66">
        <v>0</v>
      </c>
      <c r="AB46" s="66">
        <v>2910267.48</v>
      </c>
      <c r="AC46" s="66">
        <v>2366717.1199999996</v>
      </c>
      <c r="AD46" s="86">
        <f t="shared" si="1"/>
        <v>-2366717.1199999996</v>
      </c>
      <c r="AE46" s="66">
        <v>0</v>
      </c>
      <c r="AF46" s="66">
        <v>0</v>
      </c>
      <c r="AG46" s="66">
        <f t="shared" si="2"/>
        <v>0</v>
      </c>
      <c r="AH46" s="66">
        <v>0</v>
      </c>
      <c r="AI46" s="66">
        <v>0</v>
      </c>
      <c r="AJ46" s="66">
        <f t="shared" si="3"/>
        <v>0</v>
      </c>
      <c r="AK46" s="66">
        <v>0</v>
      </c>
      <c r="AL46" s="66">
        <v>0</v>
      </c>
      <c r="AM46" s="66">
        <f t="shared" si="4"/>
        <v>0</v>
      </c>
      <c r="AN46" s="66">
        <v>0</v>
      </c>
      <c r="AO46" s="66">
        <v>0</v>
      </c>
      <c r="AP46" s="66">
        <f t="shared" si="5"/>
        <v>0</v>
      </c>
      <c r="AQ46" s="66">
        <v>0</v>
      </c>
      <c r="AR46" s="66">
        <f t="shared" si="6"/>
        <v>-2366717.1199999996</v>
      </c>
      <c r="AS46" s="66">
        <v>0</v>
      </c>
      <c r="AT46" s="66" t="s">
        <v>279</v>
      </c>
      <c r="AU46" s="66" t="s">
        <v>280</v>
      </c>
      <c r="AV46" s="66">
        <v>0</v>
      </c>
      <c r="AW46" s="86">
        <v>0</v>
      </c>
      <c r="AX46" s="86">
        <v>0</v>
      </c>
      <c r="AY46" s="86">
        <v>0</v>
      </c>
      <c r="AZ46" s="86">
        <v>0</v>
      </c>
      <c r="BA46" s="86">
        <v>0</v>
      </c>
      <c r="BB46" s="86"/>
    </row>
    <row r="47" spans="1:54" hidden="1">
      <c r="A47" s="52" t="str">
        <f t="shared" si="0"/>
        <v>C</v>
      </c>
      <c r="B47" s="52" t="s">
        <v>281</v>
      </c>
      <c r="C47" s="52" t="s">
        <v>570</v>
      </c>
      <c r="D47" s="85" t="s">
        <v>571</v>
      </c>
      <c r="E47" s="52" t="s">
        <v>572</v>
      </c>
      <c r="F47" s="52" t="s">
        <v>573</v>
      </c>
      <c r="G47" s="52" t="s">
        <v>574</v>
      </c>
      <c r="H47" s="52" t="s">
        <v>575</v>
      </c>
      <c r="I47" s="52" t="s">
        <v>576</v>
      </c>
      <c r="J47" s="52" t="s">
        <v>577</v>
      </c>
      <c r="K47" s="52" t="s">
        <v>268</v>
      </c>
      <c r="L47" s="52">
        <v>1145</v>
      </c>
      <c r="M47" s="52" t="s">
        <v>498</v>
      </c>
      <c r="N47" s="52" t="s">
        <v>270</v>
      </c>
      <c r="O47" s="52" t="s">
        <v>456</v>
      </c>
      <c r="P47" s="52" t="s">
        <v>272</v>
      </c>
      <c r="Q47" s="52" t="s">
        <v>124</v>
      </c>
      <c r="R47" s="52" t="s">
        <v>543</v>
      </c>
      <c r="S47" s="52" t="s">
        <v>129</v>
      </c>
      <c r="T47" s="52" t="s">
        <v>578</v>
      </c>
      <c r="U47" s="52" t="s">
        <v>143</v>
      </c>
      <c r="V47" s="52" t="s">
        <v>545</v>
      </c>
      <c r="W47" s="52" t="s">
        <v>546</v>
      </c>
      <c r="X47" s="52" t="s">
        <v>547</v>
      </c>
      <c r="Y47" s="52" t="s">
        <v>546</v>
      </c>
      <c r="Z47" s="66">
        <v>0</v>
      </c>
      <c r="AA47" s="66">
        <v>0</v>
      </c>
      <c r="AB47" s="66">
        <v>0</v>
      </c>
      <c r="AC47" s="66">
        <v>0</v>
      </c>
      <c r="AD47" s="86">
        <f t="shared" si="1"/>
        <v>0</v>
      </c>
      <c r="AE47" s="66">
        <v>0</v>
      </c>
      <c r="AF47" s="66">
        <v>0</v>
      </c>
      <c r="AG47" s="66">
        <f t="shared" si="2"/>
        <v>0</v>
      </c>
      <c r="AH47" s="66">
        <v>0</v>
      </c>
      <c r="AI47" s="66">
        <v>0</v>
      </c>
      <c r="AJ47" s="66">
        <f t="shared" si="3"/>
        <v>0</v>
      </c>
      <c r="AK47" s="66">
        <v>0</v>
      </c>
      <c r="AL47" s="66">
        <v>0</v>
      </c>
      <c r="AM47" s="66">
        <f t="shared" si="4"/>
        <v>0</v>
      </c>
      <c r="AN47" s="66">
        <v>0</v>
      </c>
      <c r="AO47" s="66">
        <v>0</v>
      </c>
      <c r="AP47" s="66">
        <f t="shared" si="5"/>
        <v>0</v>
      </c>
      <c r="AQ47" s="66">
        <v>0</v>
      </c>
      <c r="AR47" s="66">
        <f t="shared" si="6"/>
        <v>0</v>
      </c>
      <c r="AS47" s="66">
        <v>0</v>
      </c>
      <c r="AT47" s="66">
        <v>0</v>
      </c>
      <c r="AU47" s="66" t="s">
        <v>280</v>
      </c>
      <c r="AV47" s="66">
        <v>0</v>
      </c>
      <c r="AW47" s="86">
        <v>0</v>
      </c>
      <c r="AX47" s="86">
        <v>0</v>
      </c>
      <c r="AY47" s="86">
        <v>0</v>
      </c>
      <c r="AZ47" s="86">
        <v>0</v>
      </c>
      <c r="BA47" s="86">
        <v>0</v>
      </c>
      <c r="BB47" s="86"/>
    </row>
    <row r="48" spans="1:54" hidden="1">
      <c r="A48" s="90" t="str">
        <f t="shared" si="0"/>
        <v>C</v>
      </c>
      <c r="B48" s="90" t="s">
        <v>281</v>
      </c>
      <c r="C48" s="90" t="s">
        <v>579</v>
      </c>
      <c r="D48" s="90" t="s">
        <v>580</v>
      </c>
      <c r="E48" s="90" t="s">
        <v>581</v>
      </c>
      <c r="F48" s="90" t="s">
        <v>582</v>
      </c>
      <c r="G48" s="90" t="s">
        <v>583</v>
      </c>
      <c r="H48" s="90" t="s">
        <v>582</v>
      </c>
      <c r="I48" s="90" t="s">
        <v>584</v>
      </c>
      <c r="J48" s="90" t="s">
        <v>585</v>
      </c>
      <c r="K48" s="90" t="s">
        <v>268</v>
      </c>
      <c r="L48" s="90">
        <v>4300</v>
      </c>
      <c r="M48" s="90" t="s">
        <v>512</v>
      </c>
      <c r="N48" s="90" t="s">
        <v>586</v>
      </c>
      <c r="O48" s="90" t="s">
        <v>291</v>
      </c>
      <c r="P48" s="90" t="s">
        <v>272</v>
      </c>
      <c r="Q48" s="90" t="s">
        <v>124</v>
      </c>
      <c r="R48" s="90" t="s">
        <v>513</v>
      </c>
      <c r="S48" s="90" t="s">
        <v>125</v>
      </c>
      <c r="T48" s="90" t="s">
        <v>587</v>
      </c>
      <c r="U48" s="90" t="s">
        <v>127</v>
      </c>
      <c r="V48" s="90" t="s">
        <v>515</v>
      </c>
      <c r="W48" s="90" t="s">
        <v>516</v>
      </c>
      <c r="X48" s="90" t="s">
        <v>517</v>
      </c>
      <c r="Y48" s="90" t="s">
        <v>125</v>
      </c>
      <c r="Z48" s="91">
        <v>4830000</v>
      </c>
      <c r="AA48" s="91">
        <v>3864000</v>
      </c>
      <c r="AB48" s="91">
        <v>2911963.45</v>
      </c>
      <c r="AC48" s="91">
        <v>2124825.4900000002</v>
      </c>
      <c r="AD48" s="96">
        <f t="shared" si="1"/>
        <v>1739174.5099999998</v>
      </c>
      <c r="AE48" s="91">
        <v>8745000</v>
      </c>
      <c r="AF48" s="91">
        <v>6495000</v>
      </c>
      <c r="AG48" s="91">
        <f t="shared" si="2"/>
        <v>2250000</v>
      </c>
      <c r="AH48" s="91">
        <v>14960000</v>
      </c>
      <c r="AI48" s="91">
        <v>4722500</v>
      </c>
      <c r="AJ48" s="91">
        <f t="shared" si="3"/>
        <v>10237500</v>
      </c>
      <c r="AK48" s="91">
        <v>9277000</v>
      </c>
      <c r="AL48" s="91">
        <v>9572500</v>
      </c>
      <c r="AM48" s="91">
        <f t="shared" si="4"/>
        <v>-295500</v>
      </c>
      <c r="AN48" s="91">
        <v>2550000</v>
      </c>
      <c r="AO48" s="91">
        <v>15912500</v>
      </c>
      <c r="AP48" s="91">
        <f t="shared" si="5"/>
        <v>-13362500</v>
      </c>
      <c r="AQ48" s="91">
        <v>8447500</v>
      </c>
      <c r="AR48" s="91">
        <f t="shared" si="6"/>
        <v>568674.50999999978</v>
      </c>
      <c r="AS48" s="91">
        <v>0</v>
      </c>
      <c r="AT48" s="91">
        <v>0</v>
      </c>
      <c r="AU48" s="91" t="s">
        <v>280</v>
      </c>
      <c r="AV48" s="66">
        <v>0</v>
      </c>
      <c r="AW48" s="86">
        <v>0</v>
      </c>
      <c r="AX48" s="86">
        <v>0</v>
      </c>
      <c r="AY48" s="86">
        <v>0</v>
      </c>
      <c r="AZ48" s="86">
        <v>0</v>
      </c>
      <c r="BA48" s="86">
        <v>0</v>
      </c>
      <c r="BB48" s="86"/>
    </row>
    <row r="49" spans="1:54" hidden="1">
      <c r="A49" s="90" t="str">
        <f t="shared" si="0"/>
        <v>C</v>
      </c>
      <c r="B49" s="90" t="s">
        <v>281</v>
      </c>
      <c r="C49" s="90" t="s">
        <v>579</v>
      </c>
      <c r="D49" s="90" t="s">
        <v>580</v>
      </c>
      <c r="E49" s="90" t="s">
        <v>581</v>
      </c>
      <c r="F49" s="90" t="s">
        <v>582</v>
      </c>
      <c r="G49" s="90" t="s">
        <v>583</v>
      </c>
      <c r="H49" s="90" t="s">
        <v>582</v>
      </c>
      <c r="I49" s="90" t="s">
        <v>588</v>
      </c>
      <c r="J49" s="90" t="s">
        <v>589</v>
      </c>
      <c r="K49" s="90" t="s">
        <v>268</v>
      </c>
      <c r="L49" s="90">
        <v>4300</v>
      </c>
      <c r="M49" s="90" t="s">
        <v>512</v>
      </c>
      <c r="N49" s="90" t="s">
        <v>586</v>
      </c>
      <c r="O49" s="90" t="s">
        <v>291</v>
      </c>
      <c r="P49" s="90" t="s">
        <v>272</v>
      </c>
      <c r="Q49" s="90" t="s">
        <v>124</v>
      </c>
      <c r="R49" s="90" t="s">
        <v>513</v>
      </c>
      <c r="S49" s="90" t="s">
        <v>125</v>
      </c>
      <c r="T49" s="90" t="s">
        <v>587</v>
      </c>
      <c r="U49" s="90" t="s">
        <v>127</v>
      </c>
      <c r="V49" s="90" t="s">
        <v>515</v>
      </c>
      <c r="W49" s="90" t="s">
        <v>516</v>
      </c>
      <c r="X49" s="90" t="s">
        <v>517</v>
      </c>
      <c r="Y49" s="90" t="s">
        <v>125</v>
      </c>
      <c r="Z49" s="91">
        <v>0</v>
      </c>
      <c r="AA49" s="91">
        <v>966000</v>
      </c>
      <c r="AB49" s="91">
        <v>700912.13</v>
      </c>
      <c r="AC49" s="91">
        <v>2712822.73</v>
      </c>
      <c r="AD49" s="96">
        <f t="shared" si="1"/>
        <v>-1746822.73</v>
      </c>
      <c r="AE49" s="91">
        <v>0</v>
      </c>
      <c r="AF49" s="91">
        <v>0</v>
      </c>
      <c r="AG49" s="91">
        <f t="shared" si="2"/>
        <v>0</v>
      </c>
      <c r="AH49" s="91">
        <v>0</v>
      </c>
      <c r="AI49" s="91">
        <v>0</v>
      </c>
      <c r="AJ49" s="91">
        <f t="shared" si="3"/>
        <v>0</v>
      </c>
      <c r="AK49" s="91">
        <v>0</v>
      </c>
      <c r="AL49" s="91">
        <v>0</v>
      </c>
      <c r="AM49" s="91">
        <f t="shared" si="4"/>
        <v>0</v>
      </c>
      <c r="AN49" s="91">
        <v>0</v>
      </c>
      <c r="AO49" s="91">
        <v>0</v>
      </c>
      <c r="AP49" s="91">
        <f t="shared" si="5"/>
        <v>0</v>
      </c>
      <c r="AQ49" s="91">
        <v>0</v>
      </c>
      <c r="AR49" s="91">
        <f t="shared" si="6"/>
        <v>-1746822.73</v>
      </c>
      <c r="AS49" s="91">
        <v>0</v>
      </c>
      <c r="AT49" s="91">
        <v>0</v>
      </c>
      <c r="AU49" s="91" t="s">
        <v>280</v>
      </c>
      <c r="AV49" s="66">
        <v>0</v>
      </c>
      <c r="AW49" s="86">
        <v>0</v>
      </c>
      <c r="AX49" s="86">
        <v>0</v>
      </c>
      <c r="AY49" s="86">
        <v>0</v>
      </c>
      <c r="AZ49" s="86">
        <v>0</v>
      </c>
      <c r="BA49" s="86">
        <v>0</v>
      </c>
      <c r="BB49" s="86"/>
    </row>
    <row r="50" spans="1:54" hidden="1">
      <c r="A50" s="90" t="str">
        <f t="shared" si="0"/>
        <v>C</v>
      </c>
      <c r="B50" s="90" t="s">
        <v>281</v>
      </c>
      <c r="C50" s="90" t="s">
        <v>590</v>
      </c>
      <c r="D50" s="90" t="s">
        <v>591</v>
      </c>
      <c r="E50" s="90" t="s">
        <v>592</v>
      </c>
      <c r="F50" s="90" t="s">
        <v>593</v>
      </c>
      <c r="G50" s="90" t="s">
        <v>594</v>
      </c>
      <c r="H50" s="90" t="s">
        <v>593</v>
      </c>
      <c r="I50" s="90" t="s">
        <v>595</v>
      </c>
      <c r="J50" s="90" t="s">
        <v>596</v>
      </c>
      <c r="K50" s="90" t="s">
        <v>268</v>
      </c>
      <c r="L50" s="90">
        <v>3075</v>
      </c>
      <c r="M50" s="90" t="s">
        <v>597</v>
      </c>
      <c r="N50" s="90" t="s">
        <v>428</v>
      </c>
      <c r="O50" s="90" t="s">
        <v>291</v>
      </c>
      <c r="P50" s="90" t="s">
        <v>272</v>
      </c>
      <c r="Q50" s="90" t="s">
        <v>124</v>
      </c>
      <c r="R50" s="90" t="s">
        <v>598</v>
      </c>
      <c r="S50" s="90" t="s">
        <v>599</v>
      </c>
      <c r="T50" s="90" t="s">
        <v>600</v>
      </c>
      <c r="U50" s="90" t="s">
        <v>601</v>
      </c>
      <c r="V50" s="90" t="s">
        <v>602</v>
      </c>
      <c r="W50" s="90" t="s">
        <v>599</v>
      </c>
      <c r="X50" s="90" t="s">
        <v>603</v>
      </c>
      <c r="Y50" s="90" t="s">
        <v>601</v>
      </c>
      <c r="Z50" s="91">
        <v>0</v>
      </c>
      <c r="AA50" s="91">
        <v>0</v>
      </c>
      <c r="AB50" s="91">
        <v>0</v>
      </c>
      <c r="AC50" s="66">
        <v>0</v>
      </c>
      <c r="AD50" s="96">
        <f t="shared" si="1"/>
        <v>0</v>
      </c>
      <c r="AE50" s="91">
        <v>0</v>
      </c>
      <c r="AF50" s="91">
        <v>0</v>
      </c>
      <c r="AG50" s="91">
        <f t="shared" si="2"/>
        <v>0</v>
      </c>
      <c r="AH50" s="91">
        <v>0</v>
      </c>
      <c r="AI50" s="91">
        <v>0</v>
      </c>
      <c r="AJ50" s="91">
        <f t="shared" si="3"/>
        <v>0</v>
      </c>
      <c r="AK50" s="91">
        <v>0</v>
      </c>
      <c r="AL50" s="91">
        <v>0</v>
      </c>
      <c r="AM50" s="91">
        <f t="shared" si="4"/>
        <v>0</v>
      </c>
      <c r="AN50" s="91">
        <v>0</v>
      </c>
      <c r="AO50" s="91">
        <v>0</v>
      </c>
      <c r="AP50" s="91">
        <f t="shared" si="5"/>
        <v>0</v>
      </c>
      <c r="AQ50" s="91">
        <v>0</v>
      </c>
      <c r="AR50" s="91">
        <f t="shared" si="6"/>
        <v>0</v>
      </c>
      <c r="AS50" s="91">
        <v>0</v>
      </c>
      <c r="AT50" s="91">
        <v>0</v>
      </c>
      <c r="AU50" s="91" t="s">
        <v>280</v>
      </c>
      <c r="AV50" s="66">
        <v>0</v>
      </c>
      <c r="AW50" s="86">
        <v>0</v>
      </c>
      <c r="AX50" s="86">
        <v>0</v>
      </c>
      <c r="AY50" s="86">
        <v>0</v>
      </c>
      <c r="AZ50" s="86">
        <v>0</v>
      </c>
      <c r="BA50" s="86">
        <v>0</v>
      </c>
      <c r="BB50" s="86"/>
    </row>
    <row r="51" spans="1:54" hidden="1">
      <c r="A51" s="90" t="str">
        <f t="shared" si="0"/>
        <v>C</v>
      </c>
      <c r="B51" s="90" t="s">
        <v>281</v>
      </c>
      <c r="C51" s="90" t="s">
        <v>590</v>
      </c>
      <c r="D51" s="90" t="s">
        <v>591</v>
      </c>
      <c r="E51" s="90" t="s">
        <v>604</v>
      </c>
      <c r="F51" s="90" t="s">
        <v>605</v>
      </c>
      <c r="G51" s="90" t="s">
        <v>606</v>
      </c>
      <c r="H51" s="90" t="s">
        <v>605</v>
      </c>
      <c r="I51" s="90" t="s">
        <v>607</v>
      </c>
      <c r="J51" s="90" t="s">
        <v>608</v>
      </c>
      <c r="K51" s="90" t="s">
        <v>268</v>
      </c>
      <c r="L51" s="90">
        <v>3075</v>
      </c>
      <c r="M51" s="90" t="s">
        <v>597</v>
      </c>
      <c r="N51" s="90" t="s">
        <v>270</v>
      </c>
      <c r="O51" s="90" t="s">
        <v>291</v>
      </c>
      <c r="P51" s="90" t="s">
        <v>272</v>
      </c>
      <c r="Q51" s="90" t="s">
        <v>124</v>
      </c>
      <c r="R51" s="90" t="s">
        <v>598</v>
      </c>
      <c r="S51" s="90" t="s">
        <v>599</v>
      </c>
      <c r="T51" s="90" t="s">
        <v>600</v>
      </c>
      <c r="U51" s="90" t="s">
        <v>601</v>
      </c>
      <c r="V51" s="90" t="s">
        <v>602</v>
      </c>
      <c r="W51" s="90" t="s">
        <v>599</v>
      </c>
      <c r="X51" s="90" t="s">
        <v>603</v>
      </c>
      <c r="Y51" s="90" t="s">
        <v>601</v>
      </c>
      <c r="Z51" s="91">
        <v>0</v>
      </c>
      <c r="AA51" s="91">
        <v>0</v>
      </c>
      <c r="AB51" s="91">
        <v>1707111.05</v>
      </c>
      <c r="AC51" s="89">
        <v>0</v>
      </c>
      <c r="AD51" s="96">
        <f t="shared" si="1"/>
        <v>0</v>
      </c>
      <c r="AE51" s="91">
        <v>0</v>
      </c>
      <c r="AF51" s="91">
        <v>0</v>
      </c>
      <c r="AG51" s="91">
        <f t="shared" si="2"/>
        <v>0</v>
      </c>
      <c r="AH51" s="91">
        <v>0</v>
      </c>
      <c r="AI51" s="91">
        <v>0</v>
      </c>
      <c r="AJ51" s="91">
        <f t="shared" si="3"/>
        <v>0</v>
      </c>
      <c r="AK51" s="91">
        <v>0</v>
      </c>
      <c r="AL51" s="91">
        <v>0</v>
      </c>
      <c r="AM51" s="91">
        <f t="shared" si="4"/>
        <v>0</v>
      </c>
      <c r="AN51" s="91">
        <v>0</v>
      </c>
      <c r="AO51" s="91">
        <v>0</v>
      </c>
      <c r="AP51" s="91">
        <f t="shared" si="5"/>
        <v>0</v>
      </c>
      <c r="AQ51" s="91">
        <v>0</v>
      </c>
      <c r="AR51" s="91">
        <f t="shared" si="6"/>
        <v>0</v>
      </c>
      <c r="AS51" s="91">
        <v>0</v>
      </c>
      <c r="AT51" s="91">
        <v>0</v>
      </c>
      <c r="AU51" s="91" t="s">
        <v>280</v>
      </c>
      <c r="AV51" s="66">
        <v>0</v>
      </c>
      <c r="AW51" s="86">
        <v>0</v>
      </c>
      <c r="AX51" s="86">
        <v>0</v>
      </c>
      <c r="AY51" s="86">
        <v>0</v>
      </c>
      <c r="AZ51" s="86">
        <v>0</v>
      </c>
      <c r="BA51" s="86">
        <v>0</v>
      </c>
      <c r="BB51" s="86"/>
    </row>
    <row r="52" spans="1:54" hidden="1">
      <c r="A52" s="90" t="str">
        <f t="shared" si="0"/>
        <v>C</v>
      </c>
      <c r="B52" s="90" t="s">
        <v>281</v>
      </c>
      <c r="C52" s="90" t="s">
        <v>590</v>
      </c>
      <c r="D52" s="90" t="s">
        <v>591</v>
      </c>
      <c r="E52" s="90" t="s">
        <v>609</v>
      </c>
      <c r="F52" s="90" t="s">
        <v>610</v>
      </c>
      <c r="G52" s="90" t="s">
        <v>611</v>
      </c>
      <c r="H52" s="90" t="s">
        <v>612</v>
      </c>
      <c r="I52" s="90" t="s">
        <v>613</v>
      </c>
      <c r="J52" s="90" t="s">
        <v>614</v>
      </c>
      <c r="K52" s="90" t="s">
        <v>268</v>
      </c>
      <c r="L52" s="90">
        <v>1150</v>
      </c>
      <c r="M52" s="90" t="s">
        <v>269</v>
      </c>
      <c r="N52" s="90" t="s">
        <v>270</v>
      </c>
      <c r="O52" s="90" t="s">
        <v>615</v>
      </c>
      <c r="P52" s="90" t="s">
        <v>272</v>
      </c>
      <c r="Q52" s="90" t="s">
        <v>124</v>
      </c>
      <c r="R52" s="90" t="s">
        <v>598</v>
      </c>
      <c r="S52" s="90" t="s">
        <v>599</v>
      </c>
      <c r="T52" s="90" t="s">
        <v>600</v>
      </c>
      <c r="U52" s="90" t="s">
        <v>601</v>
      </c>
      <c r="V52" s="90" t="s">
        <v>602</v>
      </c>
      <c r="W52" s="90" t="s">
        <v>599</v>
      </c>
      <c r="X52" s="90" t="s">
        <v>603</v>
      </c>
      <c r="Y52" s="90" t="s">
        <v>601</v>
      </c>
      <c r="Z52" s="91">
        <v>0</v>
      </c>
      <c r="AA52" s="91">
        <v>0</v>
      </c>
      <c r="AB52" s="91">
        <v>0</v>
      </c>
      <c r="AC52" s="66">
        <v>0</v>
      </c>
      <c r="AD52" s="96">
        <f t="shared" si="1"/>
        <v>0</v>
      </c>
      <c r="AE52" s="91">
        <v>0</v>
      </c>
      <c r="AF52" s="91">
        <v>0</v>
      </c>
      <c r="AG52" s="91">
        <f t="shared" si="2"/>
        <v>0</v>
      </c>
      <c r="AH52" s="91">
        <v>0</v>
      </c>
      <c r="AI52" s="91">
        <v>0</v>
      </c>
      <c r="AJ52" s="91">
        <f t="shared" si="3"/>
        <v>0</v>
      </c>
      <c r="AK52" s="91">
        <v>0</v>
      </c>
      <c r="AL52" s="91">
        <v>0</v>
      </c>
      <c r="AM52" s="91">
        <f t="shared" si="4"/>
        <v>0</v>
      </c>
      <c r="AN52" s="91">
        <v>0</v>
      </c>
      <c r="AO52" s="91">
        <v>0</v>
      </c>
      <c r="AP52" s="91">
        <f t="shared" si="5"/>
        <v>0</v>
      </c>
      <c r="AQ52" s="91">
        <v>0</v>
      </c>
      <c r="AR52" s="91">
        <f t="shared" si="6"/>
        <v>0</v>
      </c>
      <c r="AS52" s="91">
        <v>0</v>
      </c>
      <c r="AT52" s="91">
        <v>0</v>
      </c>
      <c r="AU52" s="91" t="s">
        <v>280</v>
      </c>
      <c r="AV52" s="66">
        <v>0</v>
      </c>
      <c r="AW52" s="86">
        <v>0</v>
      </c>
      <c r="AX52" s="86">
        <v>0</v>
      </c>
      <c r="AY52" s="86">
        <v>0</v>
      </c>
      <c r="AZ52" s="86">
        <v>0</v>
      </c>
      <c r="BA52" s="86">
        <v>0</v>
      </c>
      <c r="BB52" s="86"/>
    </row>
    <row r="53" spans="1:54" hidden="1">
      <c r="A53" s="90" t="str">
        <f t="shared" si="0"/>
        <v>C</v>
      </c>
      <c r="B53" s="90" t="s">
        <v>281</v>
      </c>
      <c r="C53" s="90" t="s">
        <v>590</v>
      </c>
      <c r="D53" s="90" t="s">
        <v>591</v>
      </c>
      <c r="E53" s="90" t="s">
        <v>609</v>
      </c>
      <c r="F53" s="90" t="s">
        <v>610</v>
      </c>
      <c r="G53" s="90" t="s">
        <v>611</v>
      </c>
      <c r="H53" s="90" t="s">
        <v>612</v>
      </c>
      <c r="I53" s="90" t="s">
        <v>616</v>
      </c>
      <c r="J53" s="90" t="s">
        <v>617</v>
      </c>
      <c r="K53" s="90" t="s">
        <v>268</v>
      </c>
      <c r="L53" s="90">
        <v>1150</v>
      </c>
      <c r="M53" s="90" t="s">
        <v>269</v>
      </c>
      <c r="N53" s="90" t="s">
        <v>428</v>
      </c>
      <c r="O53" s="90" t="s">
        <v>615</v>
      </c>
      <c r="P53" s="90" t="s">
        <v>272</v>
      </c>
      <c r="Q53" s="90" t="s">
        <v>124</v>
      </c>
      <c r="R53" s="90" t="s">
        <v>598</v>
      </c>
      <c r="S53" s="90" t="s">
        <v>599</v>
      </c>
      <c r="T53" s="90" t="s">
        <v>600</v>
      </c>
      <c r="U53" s="90" t="s">
        <v>601</v>
      </c>
      <c r="V53" s="90" t="s">
        <v>602</v>
      </c>
      <c r="W53" s="90" t="s">
        <v>599</v>
      </c>
      <c r="X53" s="90" t="s">
        <v>603</v>
      </c>
      <c r="Y53" s="90" t="s">
        <v>601</v>
      </c>
      <c r="Z53" s="91">
        <v>0</v>
      </c>
      <c r="AA53" s="91">
        <v>0</v>
      </c>
      <c r="AB53" s="91">
        <v>0</v>
      </c>
      <c r="AC53" s="66">
        <v>0</v>
      </c>
      <c r="AD53" s="96">
        <f t="shared" si="1"/>
        <v>0</v>
      </c>
      <c r="AE53" s="91">
        <v>0</v>
      </c>
      <c r="AF53" s="91">
        <v>0</v>
      </c>
      <c r="AG53" s="91">
        <f t="shared" si="2"/>
        <v>0</v>
      </c>
      <c r="AH53" s="91">
        <v>0</v>
      </c>
      <c r="AI53" s="91">
        <v>0</v>
      </c>
      <c r="AJ53" s="91">
        <f t="shared" si="3"/>
        <v>0</v>
      </c>
      <c r="AK53" s="91">
        <v>0</v>
      </c>
      <c r="AL53" s="91">
        <v>0</v>
      </c>
      <c r="AM53" s="91">
        <f t="shared" si="4"/>
        <v>0</v>
      </c>
      <c r="AN53" s="91">
        <v>0</v>
      </c>
      <c r="AO53" s="91">
        <v>0</v>
      </c>
      <c r="AP53" s="91">
        <f t="shared" si="5"/>
        <v>0</v>
      </c>
      <c r="AQ53" s="91">
        <v>0</v>
      </c>
      <c r="AR53" s="91">
        <f t="shared" si="6"/>
        <v>0</v>
      </c>
      <c r="AS53" s="91">
        <v>0</v>
      </c>
      <c r="AT53" s="91">
        <v>0</v>
      </c>
      <c r="AU53" s="91" t="s">
        <v>280</v>
      </c>
      <c r="AV53" s="66">
        <v>0</v>
      </c>
      <c r="AW53" s="86">
        <v>0</v>
      </c>
      <c r="AX53" s="86">
        <v>0</v>
      </c>
      <c r="AY53" s="86">
        <v>0</v>
      </c>
      <c r="AZ53" s="86">
        <v>0</v>
      </c>
      <c r="BA53" s="86">
        <v>0</v>
      </c>
      <c r="BB53" s="86"/>
    </row>
    <row r="54" spans="1:54" hidden="1">
      <c r="A54" s="52" t="str">
        <f t="shared" si="0"/>
        <v>F</v>
      </c>
      <c r="B54" s="52" t="s">
        <v>151</v>
      </c>
      <c r="C54" s="52" t="s">
        <v>618</v>
      </c>
      <c r="D54" s="85" t="s">
        <v>619</v>
      </c>
      <c r="E54" s="52" t="s">
        <v>620</v>
      </c>
      <c r="F54" s="52" t="s">
        <v>621</v>
      </c>
      <c r="G54" s="52" t="s">
        <v>622</v>
      </c>
      <c r="H54" s="52" t="s">
        <v>623</v>
      </c>
      <c r="I54" s="52" t="s">
        <v>624</v>
      </c>
      <c r="J54" s="52" t="s">
        <v>623</v>
      </c>
      <c r="K54" s="52" t="s">
        <v>268</v>
      </c>
      <c r="L54" s="52">
        <v>1205</v>
      </c>
      <c r="M54" s="52" t="s">
        <v>625</v>
      </c>
      <c r="N54" s="52" t="s">
        <v>270</v>
      </c>
      <c r="O54" s="52" t="s">
        <v>626</v>
      </c>
      <c r="P54" s="52" t="s">
        <v>272</v>
      </c>
      <c r="Q54" s="52" t="s">
        <v>124</v>
      </c>
      <c r="R54" s="52" t="s">
        <v>627</v>
      </c>
      <c r="S54" s="52" t="s">
        <v>151</v>
      </c>
      <c r="T54" s="83"/>
      <c r="U54" s="83" t="s">
        <v>623</v>
      </c>
      <c r="V54" s="52" t="s">
        <v>628</v>
      </c>
      <c r="W54" s="52" t="s">
        <v>629</v>
      </c>
      <c r="X54" s="52" t="s">
        <v>630</v>
      </c>
      <c r="Y54" s="52" t="s">
        <v>629</v>
      </c>
      <c r="Z54" s="66">
        <v>0</v>
      </c>
      <c r="AA54" s="66">
        <v>0</v>
      </c>
      <c r="AB54" s="66">
        <v>-48465.87</v>
      </c>
      <c r="AC54" s="66">
        <v>-66519.180000000008</v>
      </c>
      <c r="AD54" s="86">
        <f t="shared" si="1"/>
        <v>66519.180000000008</v>
      </c>
      <c r="AE54" s="66">
        <v>0</v>
      </c>
      <c r="AF54" s="66">
        <v>0</v>
      </c>
      <c r="AG54" s="66">
        <f t="shared" si="2"/>
        <v>0</v>
      </c>
      <c r="AH54" s="66">
        <v>0</v>
      </c>
      <c r="AI54" s="66">
        <v>0</v>
      </c>
      <c r="AJ54" s="66">
        <f t="shared" si="3"/>
        <v>0</v>
      </c>
      <c r="AK54" s="66">
        <v>0</v>
      </c>
      <c r="AL54" s="66">
        <v>0</v>
      </c>
      <c r="AM54" s="66">
        <f t="shared" si="4"/>
        <v>0</v>
      </c>
      <c r="AN54" s="66">
        <v>0</v>
      </c>
      <c r="AO54" s="66">
        <v>0</v>
      </c>
      <c r="AP54" s="66">
        <f t="shared" si="5"/>
        <v>0</v>
      </c>
      <c r="AQ54" s="66">
        <v>0</v>
      </c>
      <c r="AR54" s="66">
        <f t="shared" si="6"/>
        <v>66519.180000000008</v>
      </c>
      <c r="AS54" s="66">
        <v>0</v>
      </c>
      <c r="AT54" s="66" t="s">
        <v>631</v>
      </c>
      <c r="AU54" s="66" t="s">
        <v>280</v>
      </c>
      <c r="AV54" s="66">
        <v>0</v>
      </c>
      <c r="AW54" s="86">
        <v>0</v>
      </c>
      <c r="AX54" s="86">
        <v>0</v>
      </c>
      <c r="AY54" s="86">
        <v>0</v>
      </c>
      <c r="AZ54" s="86">
        <v>0</v>
      </c>
      <c r="BA54" s="86">
        <v>0</v>
      </c>
      <c r="BB54" s="86"/>
    </row>
    <row r="55" spans="1:54" hidden="1">
      <c r="A55" s="52" t="str">
        <f t="shared" si="0"/>
        <v>F</v>
      </c>
      <c r="B55" s="52" t="s">
        <v>151</v>
      </c>
      <c r="C55" s="52" t="s">
        <v>618</v>
      </c>
      <c r="D55" s="85" t="s">
        <v>619</v>
      </c>
      <c r="E55" s="52" t="s">
        <v>620</v>
      </c>
      <c r="F55" s="52" t="s">
        <v>621</v>
      </c>
      <c r="G55" s="52" t="s">
        <v>632</v>
      </c>
      <c r="H55" s="52" t="s">
        <v>633</v>
      </c>
      <c r="I55" s="52" t="s">
        <v>634</v>
      </c>
      <c r="J55" s="52" t="s">
        <v>633</v>
      </c>
      <c r="K55" s="52" t="s">
        <v>268</v>
      </c>
      <c r="L55" s="52">
        <v>1205</v>
      </c>
      <c r="M55" s="52" t="s">
        <v>625</v>
      </c>
      <c r="N55" s="52" t="s">
        <v>270</v>
      </c>
      <c r="O55" s="52" t="s">
        <v>306</v>
      </c>
      <c r="P55" s="52" t="s">
        <v>272</v>
      </c>
      <c r="Q55" s="52" t="s">
        <v>124</v>
      </c>
      <c r="R55" s="52" t="s">
        <v>627</v>
      </c>
      <c r="S55" s="52" t="s">
        <v>151</v>
      </c>
      <c r="T55" s="83"/>
      <c r="U55" s="83" t="s">
        <v>633</v>
      </c>
      <c r="V55" s="52" t="s">
        <v>628</v>
      </c>
      <c r="W55" s="52" t="s">
        <v>629</v>
      </c>
      <c r="X55" s="52" t="s">
        <v>630</v>
      </c>
      <c r="Y55" s="52" t="s">
        <v>629</v>
      </c>
      <c r="Z55" s="66">
        <v>0</v>
      </c>
      <c r="AA55" s="66">
        <v>0</v>
      </c>
      <c r="AB55" s="66">
        <v>0</v>
      </c>
      <c r="AC55" s="66">
        <v>0</v>
      </c>
      <c r="AD55" s="86">
        <f t="shared" si="1"/>
        <v>0</v>
      </c>
      <c r="AE55" s="66">
        <v>0</v>
      </c>
      <c r="AF55" s="66">
        <v>0</v>
      </c>
      <c r="AG55" s="66">
        <f t="shared" si="2"/>
        <v>0</v>
      </c>
      <c r="AH55" s="66">
        <v>0</v>
      </c>
      <c r="AI55" s="66">
        <v>0</v>
      </c>
      <c r="AJ55" s="66">
        <f t="shared" si="3"/>
        <v>0</v>
      </c>
      <c r="AK55" s="66">
        <v>0</v>
      </c>
      <c r="AL55" s="66">
        <v>0</v>
      </c>
      <c r="AM55" s="66">
        <f t="shared" si="4"/>
        <v>0</v>
      </c>
      <c r="AN55" s="66">
        <v>0</v>
      </c>
      <c r="AO55" s="66">
        <v>0</v>
      </c>
      <c r="AP55" s="66">
        <f t="shared" si="5"/>
        <v>0</v>
      </c>
      <c r="AQ55" s="66">
        <v>0</v>
      </c>
      <c r="AR55" s="66">
        <f t="shared" si="6"/>
        <v>0</v>
      </c>
      <c r="AS55" s="66">
        <v>0</v>
      </c>
      <c r="AT55" s="66" t="s">
        <v>631</v>
      </c>
      <c r="AU55" s="66" t="s">
        <v>280</v>
      </c>
      <c r="AV55" s="66">
        <v>0</v>
      </c>
      <c r="AW55" s="86">
        <v>0</v>
      </c>
      <c r="AX55" s="86">
        <v>0</v>
      </c>
      <c r="AY55" s="86">
        <v>0</v>
      </c>
      <c r="AZ55" s="86">
        <v>0</v>
      </c>
      <c r="BA55" s="86">
        <v>0</v>
      </c>
      <c r="BB55" s="86"/>
    </row>
    <row r="56" spans="1:54" hidden="1">
      <c r="A56" s="52" t="str">
        <f t="shared" si="0"/>
        <v>F</v>
      </c>
      <c r="B56" s="52" t="s">
        <v>151</v>
      </c>
      <c r="C56" s="52" t="s">
        <v>618</v>
      </c>
      <c r="D56" s="85" t="s">
        <v>619</v>
      </c>
      <c r="E56" s="52" t="s">
        <v>620</v>
      </c>
      <c r="F56" s="52" t="s">
        <v>621</v>
      </c>
      <c r="G56" s="52" t="s">
        <v>635</v>
      </c>
      <c r="H56" s="52" t="s">
        <v>152</v>
      </c>
      <c r="I56" s="52" t="s">
        <v>636</v>
      </c>
      <c r="J56" s="52" t="s">
        <v>152</v>
      </c>
      <c r="K56" s="52" t="s">
        <v>268</v>
      </c>
      <c r="L56" s="52">
        <v>1207</v>
      </c>
      <c r="M56" s="52" t="s">
        <v>637</v>
      </c>
      <c r="N56" s="52" t="s">
        <v>270</v>
      </c>
      <c r="O56" s="52" t="s">
        <v>271</v>
      </c>
      <c r="P56" s="52" t="s">
        <v>272</v>
      </c>
      <c r="Q56" s="52" t="s">
        <v>124</v>
      </c>
      <c r="R56" s="52" t="s">
        <v>627</v>
      </c>
      <c r="S56" s="52" t="s">
        <v>151</v>
      </c>
      <c r="T56" s="52" t="s">
        <v>638</v>
      </c>
      <c r="U56" s="52" t="s">
        <v>152</v>
      </c>
      <c r="V56" s="52" t="s">
        <v>628</v>
      </c>
      <c r="W56" s="52" t="s">
        <v>629</v>
      </c>
      <c r="X56" s="52" t="s">
        <v>630</v>
      </c>
      <c r="Y56" s="52" t="s">
        <v>629</v>
      </c>
      <c r="Z56" s="66">
        <v>2000000</v>
      </c>
      <c r="AA56" s="66">
        <v>2000000</v>
      </c>
      <c r="AB56" s="66">
        <v>1963031.85</v>
      </c>
      <c r="AC56" s="66">
        <v>1932594.7515199999</v>
      </c>
      <c r="AD56" s="86">
        <f t="shared" si="1"/>
        <v>67405.248480000068</v>
      </c>
      <c r="AE56" s="66">
        <v>2424000</v>
      </c>
      <c r="AF56" s="66">
        <v>0</v>
      </c>
      <c r="AG56" s="66">
        <f t="shared" si="2"/>
        <v>2424000</v>
      </c>
      <c r="AH56" s="66">
        <v>0</v>
      </c>
      <c r="AI56" s="97">
        <v>2500000</v>
      </c>
      <c r="AJ56" s="66">
        <f t="shared" si="3"/>
        <v>-2500000</v>
      </c>
      <c r="AK56" s="66">
        <v>0</v>
      </c>
      <c r="AL56" s="66">
        <v>0</v>
      </c>
      <c r="AM56" s="66">
        <f t="shared" si="4"/>
        <v>0</v>
      </c>
      <c r="AN56" s="66">
        <v>0</v>
      </c>
      <c r="AO56" s="66">
        <v>0</v>
      </c>
      <c r="AP56" s="66">
        <f t="shared" si="5"/>
        <v>0</v>
      </c>
      <c r="AQ56" s="66">
        <v>0</v>
      </c>
      <c r="AR56" s="66">
        <f t="shared" si="6"/>
        <v>-8594.7515199999325</v>
      </c>
      <c r="AS56" s="66">
        <v>0</v>
      </c>
      <c r="AT56" s="66">
        <v>0</v>
      </c>
      <c r="AU56" s="66" t="s">
        <v>280</v>
      </c>
      <c r="AV56" s="66">
        <v>0</v>
      </c>
      <c r="AW56" s="86">
        <v>-2500000</v>
      </c>
      <c r="AX56" s="86">
        <v>2500000</v>
      </c>
      <c r="AY56" s="86">
        <v>0</v>
      </c>
      <c r="AZ56" s="86">
        <v>0</v>
      </c>
      <c r="BA56" s="86">
        <v>0</v>
      </c>
      <c r="BB56" s="86"/>
    </row>
    <row r="57" spans="1:54" hidden="1">
      <c r="A57" s="52" t="str">
        <f t="shared" si="0"/>
        <v>F</v>
      </c>
      <c r="B57" s="52" t="s">
        <v>151</v>
      </c>
      <c r="C57" s="52" t="s">
        <v>618</v>
      </c>
      <c r="D57" s="85" t="s">
        <v>619</v>
      </c>
      <c r="E57" s="52" t="s">
        <v>620</v>
      </c>
      <c r="F57" s="52" t="s">
        <v>621</v>
      </c>
      <c r="G57" s="52" t="s">
        <v>639</v>
      </c>
      <c r="H57" s="52" t="s">
        <v>117</v>
      </c>
      <c r="I57" s="52" t="s">
        <v>640</v>
      </c>
      <c r="J57" s="52" t="s">
        <v>117</v>
      </c>
      <c r="K57" s="52" t="s">
        <v>268</v>
      </c>
      <c r="L57" s="52">
        <v>1220</v>
      </c>
      <c r="M57" s="52" t="s">
        <v>641</v>
      </c>
      <c r="N57" s="52" t="s">
        <v>270</v>
      </c>
      <c r="O57" s="52" t="s">
        <v>271</v>
      </c>
      <c r="P57" s="83"/>
      <c r="Q57" s="83" t="s">
        <v>57</v>
      </c>
      <c r="R57" s="83"/>
      <c r="S57" s="83" t="s">
        <v>110</v>
      </c>
      <c r="T57" s="52" t="s">
        <v>642</v>
      </c>
      <c r="U57" s="52" t="s">
        <v>117</v>
      </c>
      <c r="V57" s="52" t="s">
        <v>628</v>
      </c>
      <c r="W57" s="52" t="s">
        <v>629</v>
      </c>
      <c r="X57" s="52" t="s">
        <v>630</v>
      </c>
      <c r="Y57" s="52" t="s">
        <v>629</v>
      </c>
      <c r="Z57" s="66">
        <v>5073448</v>
      </c>
      <c r="AA57" s="66">
        <v>5073448</v>
      </c>
      <c r="AB57" s="66">
        <v>5812071.1399999997</v>
      </c>
      <c r="AC57" s="66">
        <v>4913110.1983711999</v>
      </c>
      <c r="AD57" s="86">
        <f t="shared" si="1"/>
        <v>160337.80162880011</v>
      </c>
      <c r="AE57" s="66">
        <v>0</v>
      </c>
      <c r="AF57" s="66">
        <v>0</v>
      </c>
      <c r="AG57" s="66">
        <f t="shared" si="2"/>
        <v>0</v>
      </c>
      <c r="AH57" s="66">
        <v>0</v>
      </c>
      <c r="AI57" s="66">
        <v>0</v>
      </c>
      <c r="AJ57" s="66">
        <f t="shared" si="3"/>
        <v>0</v>
      </c>
      <c r="AK57" s="66">
        <v>0</v>
      </c>
      <c r="AL57" s="66">
        <v>0</v>
      </c>
      <c r="AM57" s="66">
        <f t="shared" si="4"/>
        <v>0</v>
      </c>
      <c r="AN57" s="66">
        <v>0</v>
      </c>
      <c r="AO57" s="66">
        <v>0</v>
      </c>
      <c r="AP57" s="66">
        <f t="shared" si="5"/>
        <v>0</v>
      </c>
      <c r="AQ57" s="66">
        <v>0</v>
      </c>
      <c r="AR57" s="66">
        <f t="shared" si="6"/>
        <v>160337.80162880011</v>
      </c>
      <c r="AS57" s="66">
        <v>0</v>
      </c>
      <c r="AT57" s="66" t="s">
        <v>311</v>
      </c>
      <c r="AU57" s="66" t="s">
        <v>312</v>
      </c>
      <c r="AV57" s="66">
        <v>0</v>
      </c>
      <c r="AW57" s="86">
        <v>0</v>
      </c>
      <c r="AX57" s="86">
        <v>0</v>
      </c>
      <c r="AY57" s="86">
        <v>0</v>
      </c>
      <c r="AZ57" s="86">
        <v>0</v>
      </c>
      <c r="BA57" s="86">
        <v>0</v>
      </c>
      <c r="BB57" s="86"/>
    </row>
    <row r="58" spans="1:54" hidden="1">
      <c r="A58" s="52" t="str">
        <f t="shared" si="0"/>
        <v>F</v>
      </c>
      <c r="B58" s="52" t="s">
        <v>151</v>
      </c>
      <c r="C58" s="52" t="s">
        <v>618</v>
      </c>
      <c r="D58" s="85" t="s">
        <v>619</v>
      </c>
      <c r="E58" s="52" t="s">
        <v>620</v>
      </c>
      <c r="F58" s="52" t="s">
        <v>621</v>
      </c>
      <c r="G58" s="52" t="s">
        <v>643</v>
      </c>
      <c r="H58" s="52" t="s">
        <v>161</v>
      </c>
      <c r="I58" s="52" t="s">
        <v>644</v>
      </c>
      <c r="J58" s="52" t="s">
        <v>161</v>
      </c>
      <c r="K58" s="84" t="s">
        <v>268</v>
      </c>
      <c r="L58" s="52">
        <v>1205</v>
      </c>
      <c r="M58" s="52" t="s">
        <v>625</v>
      </c>
      <c r="N58" s="52" t="s">
        <v>270</v>
      </c>
      <c r="O58" s="52" t="s">
        <v>271</v>
      </c>
      <c r="P58" s="52" t="s">
        <v>272</v>
      </c>
      <c r="Q58" s="52" t="s">
        <v>124</v>
      </c>
      <c r="R58" s="52" t="s">
        <v>627</v>
      </c>
      <c r="S58" s="52" t="s">
        <v>151</v>
      </c>
      <c r="T58" s="83"/>
      <c r="U58" s="98" t="s">
        <v>161</v>
      </c>
      <c r="V58" s="52" t="s">
        <v>628</v>
      </c>
      <c r="W58" s="52" t="s">
        <v>629</v>
      </c>
      <c r="X58" s="52" t="s">
        <v>630</v>
      </c>
      <c r="Y58" s="52" t="s">
        <v>629</v>
      </c>
      <c r="Z58" s="66">
        <v>518780</v>
      </c>
      <c r="AA58" s="66">
        <v>518780</v>
      </c>
      <c r="AB58" s="66">
        <v>518009.79</v>
      </c>
      <c r="AC58" s="66">
        <v>515919.15200000006</v>
      </c>
      <c r="AD58" s="86">
        <f t="shared" si="1"/>
        <v>2860.8479999999399</v>
      </c>
      <c r="AE58" s="66">
        <v>0</v>
      </c>
      <c r="AF58" s="66">
        <v>0</v>
      </c>
      <c r="AG58" s="66">
        <f t="shared" si="2"/>
        <v>0</v>
      </c>
      <c r="AH58" s="66">
        <v>0</v>
      </c>
      <c r="AI58" s="66">
        <v>0</v>
      </c>
      <c r="AJ58" s="66">
        <f t="shared" si="3"/>
        <v>0</v>
      </c>
      <c r="AK58" s="66">
        <v>0</v>
      </c>
      <c r="AL58" s="66">
        <v>0</v>
      </c>
      <c r="AM58" s="66">
        <f t="shared" si="4"/>
        <v>0</v>
      </c>
      <c r="AN58" s="66">
        <v>0</v>
      </c>
      <c r="AO58" s="66">
        <v>0</v>
      </c>
      <c r="AP58" s="66">
        <f t="shared" si="5"/>
        <v>0</v>
      </c>
      <c r="AQ58" s="66">
        <v>0</v>
      </c>
      <c r="AR58" s="66">
        <f t="shared" si="6"/>
        <v>2860.8479999999399</v>
      </c>
      <c r="AS58" s="66">
        <v>0</v>
      </c>
      <c r="AT58" s="66" t="s">
        <v>631</v>
      </c>
      <c r="AU58" s="66" t="s">
        <v>280</v>
      </c>
      <c r="AV58" s="66">
        <v>0</v>
      </c>
      <c r="AW58" s="86">
        <v>0</v>
      </c>
      <c r="AX58" s="86">
        <v>0</v>
      </c>
      <c r="AY58" s="86">
        <v>0</v>
      </c>
      <c r="AZ58" s="86">
        <v>0</v>
      </c>
      <c r="BA58" s="86">
        <v>0</v>
      </c>
      <c r="BB58" s="86"/>
    </row>
    <row r="59" spans="1:54" hidden="1">
      <c r="A59" s="52" t="str">
        <f t="shared" si="0"/>
        <v>F</v>
      </c>
      <c r="B59" s="52" t="s">
        <v>151</v>
      </c>
      <c r="C59" s="52" t="s">
        <v>618</v>
      </c>
      <c r="D59" s="85" t="s">
        <v>619</v>
      </c>
      <c r="E59" s="52" t="s">
        <v>620</v>
      </c>
      <c r="F59" s="52" t="s">
        <v>621</v>
      </c>
      <c r="G59" s="52" t="s">
        <v>645</v>
      </c>
      <c r="H59" s="52" t="s">
        <v>153</v>
      </c>
      <c r="I59" s="52" t="s">
        <v>646</v>
      </c>
      <c r="J59" s="52" t="s">
        <v>153</v>
      </c>
      <c r="K59" s="52" t="s">
        <v>268</v>
      </c>
      <c r="L59" s="52">
        <v>1257</v>
      </c>
      <c r="M59" s="52" t="s">
        <v>647</v>
      </c>
      <c r="N59" s="52" t="s">
        <v>270</v>
      </c>
      <c r="O59" s="52" t="s">
        <v>271</v>
      </c>
      <c r="P59" s="52" t="s">
        <v>272</v>
      </c>
      <c r="Q59" s="52" t="s">
        <v>124</v>
      </c>
      <c r="R59" s="52" t="s">
        <v>627</v>
      </c>
      <c r="S59" s="52" t="s">
        <v>151</v>
      </c>
      <c r="T59" s="52" t="s">
        <v>648</v>
      </c>
      <c r="U59" s="52" t="s">
        <v>153</v>
      </c>
      <c r="V59" s="52" t="s">
        <v>628</v>
      </c>
      <c r="W59" s="52" t="s">
        <v>629</v>
      </c>
      <c r="X59" s="52" t="s">
        <v>630</v>
      </c>
      <c r="Y59" s="52" t="s">
        <v>629</v>
      </c>
      <c r="Z59" s="66">
        <v>750000</v>
      </c>
      <c r="AA59" s="66">
        <v>750000</v>
      </c>
      <c r="AB59" s="66">
        <v>750000.11</v>
      </c>
      <c r="AC59" s="66">
        <v>746256.26391999994</v>
      </c>
      <c r="AD59" s="86">
        <f t="shared" si="1"/>
        <v>3743.7360800000606</v>
      </c>
      <c r="AE59" s="66">
        <v>3862632</v>
      </c>
      <c r="AF59" s="99">
        <v>5750000</v>
      </c>
      <c r="AG59" s="66">
        <f t="shared" si="2"/>
        <v>-1887368</v>
      </c>
      <c r="AH59" s="66">
        <v>0</v>
      </c>
      <c r="AI59" s="99">
        <v>5750000</v>
      </c>
      <c r="AJ59" s="66">
        <f t="shared" si="3"/>
        <v>-5750000</v>
      </c>
      <c r="AK59" s="66">
        <v>0</v>
      </c>
      <c r="AL59" s="66">
        <v>0</v>
      </c>
      <c r="AM59" s="66">
        <f t="shared" si="4"/>
        <v>0</v>
      </c>
      <c r="AN59" s="66">
        <v>0</v>
      </c>
      <c r="AO59" s="66">
        <v>0</v>
      </c>
      <c r="AP59" s="66">
        <f t="shared" si="5"/>
        <v>0</v>
      </c>
      <c r="AQ59" s="66">
        <v>0</v>
      </c>
      <c r="AR59" s="66">
        <f t="shared" si="6"/>
        <v>-7633624.2639199998</v>
      </c>
      <c r="AS59" s="66">
        <v>0</v>
      </c>
      <c r="AT59" s="66">
        <v>0</v>
      </c>
      <c r="AU59" s="66" t="s">
        <v>280</v>
      </c>
      <c r="AV59" s="66">
        <v>0</v>
      </c>
      <c r="AW59" s="86">
        <v>-5750000</v>
      </c>
      <c r="AX59" s="86">
        <v>5750000</v>
      </c>
      <c r="AY59" s="86">
        <v>0</v>
      </c>
      <c r="AZ59" s="86">
        <v>0</v>
      </c>
      <c r="BA59" s="86">
        <v>0</v>
      </c>
      <c r="BB59" s="86"/>
    </row>
    <row r="60" spans="1:54" hidden="1">
      <c r="A60" s="52" t="str">
        <f t="shared" si="0"/>
        <v>F</v>
      </c>
      <c r="B60" s="52" t="s">
        <v>151</v>
      </c>
      <c r="C60" s="52" t="s">
        <v>618</v>
      </c>
      <c r="D60" s="85" t="s">
        <v>619</v>
      </c>
      <c r="E60" s="52" t="s">
        <v>620</v>
      </c>
      <c r="F60" s="52" t="s">
        <v>621</v>
      </c>
      <c r="G60" s="52" t="s">
        <v>649</v>
      </c>
      <c r="H60" s="52" t="s">
        <v>118</v>
      </c>
      <c r="I60" s="52" t="s">
        <v>650</v>
      </c>
      <c r="J60" s="52" t="s">
        <v>118</v>
      </c>
      <c r="K60" s="52" t="s">
        <v>268</v>
      </c>
      <c r="L60" s="52">
        <v>1220</v>
      </c>
      <c r="M60" s="52" t="s">
        <v>641</v>
      </c>
      <c r="N60" s="52" t="s">
        <v>270</v>
      </c>
      <c r="O60" s="52" t="s">
        <v>271</v>
      </c>
      <c r="P60" s="83" t="s">
        <v>272</v>
      </c>
      <c r="Q60" s="83" t="s">
        <v>57</v>
      </c>
      <c r="R60" s="83"/>
      <c r="S60" s="83" t="s">
        <v>110</v>
      </c>
      <c r="T60" s="52" t="s">
        <v>651</v>
      </c>
      <c r="U60" s="52" t="s">
        <v>118</v>
      </c>
      <c r="V60" s="52" t="s">
        <v>628</v>
      </c>
      <c r="W60" s="52" t="s">
        <v>629</v>
      </c>
      <c r="X60" s="52" t="s">
        <v>630</v>
      </c>
      <c r="Y60" s="52" t="s">
        <v>629</v>
      </c>
      <c r="Z60" s="66">
        <v>5028820</v>
      </c>
      <c r="AA60" s="66">
        <v>5028820</v>
      </c>
      <c r="AB60" s="66">
        <v>7702371.2300000004</v>
      </c>
      <c r="AC60" s="66">
        <v>7266528.8586399993</v>
      </c>
      <c r="AD60" s="86">
        <f t="shared" si="1"/>
        <v>-2237708.8586399993</v>
      </c>
      <c r="AE60" s="66">
        <v>0</v>
      </c>
      <c r="AF60" s="66">
        <v>0</v>
      </c>
      <c r="AG60" s="66">
        <f t="shared" si="2"/>
        <v>0</v>
      </c>
      <c r="AH60" s="66">
        <v>0</v>
      </c>
      <c r="AI60" s="66">
        <v>0</v>
      </c>
      <c r="AJ60" s="66">
        <f t="shared" si="3"/>
        <v>0</v>
      </c>
      <c r="AK60" s="66">
        <v>0</v>
      </c>
      <c r="AL60" s="66">
        <v>0</v>
      </c>
      <c r="AM60" s="66">
        <f t="shared" si="4"/>
        <v>0</v>
      </c>
      <c r="AN60" s="66">
        <v>0</v>
      </c>
      <c r="AO60" s="66">
        <v>0</v>
      </c>
      <c r="AP60" s="66">
        <f t="shared" si="5"/>
        <v>0</v>
      </c>
      <c r="AQ60" s="66">
        <v>0</v>
      </c>
      <c r="AR60" s="66">
        <f t="shared" si="6"/>
        <v>-2237708.8586399993</v>
      </c>
      <c r="AS60" s="66">
        <v>0</v>
      </c>
      <c r="AT60" s="66" t="s">
        <v>311</v>
      </c>
      <c r="AU60" s="66" t="s">
        <v>312</v>
      </c>
      <c r="AV60" s="66">
        <v>0</v>
      </c>
      <c r="AW60" s="86">
        <v>0</v>
      </c>
      <c r="AX60" s="86">
        <v>0</v>
      </c>
      <c r="AY60" s="86">
        <v>0</v>
      </c>
      <c r="AZ60" s="86">
        <v>0</v>
      </c>
      <c r="BA60" s="86">
        <v>0</v>
      </c>
      <c r="BB60" s="86"/>
    </row>
    <row r="61" spans="1:54" hidden="1">
      <c r="A61" s="52" t="str">
        <f t="shared" si="0"/>
        <v>F</v>
      </c>
      <c r="B61" s="52" t="s">
        <v>151</v>
      </c>
      <c r="C61" s="52" t="s">
        <v>618</v>
      </c>
      <c r="D61" s="85" t="s">
        <v>619</v>
      </c>
      <c r="E61" s="52" t="s">
        <v>620</v>
      </c>
      <c r="F61" s="52" t="s">
        <v>621</v>
      </c>
      <c r="G61" s="52" t="s">
        <v>652</v>
      </c>
      <c r="H61" s="52" t="s">
        <v>157</v>
      </c>
      <c r="I61" s="52" t="s">
        <v>653</v>
      </c>
      <c r="J61" s="52" t="s">
        <v>157</v>
      </c>
      <c r="K61" s="52" t="s">
        <v>268</v>
      </c>
      <c r="L61" s="52">
        <v>1216</v>
      </c>
      <c r="M61" s="52" t="s">
        <v>654</v>
      </c>
      <c r="N61" s="52" t="s">
        <v>270</v>
      </c>
      <c r="O61" s="52" t="s">
        <v>271</v>
      </c>
      <c r="P61" s="52" t="s">
        <v>272</v>
      </c>
      <c r="Q61" s="52" t="s">
        <v>124</v>
      </c>
      <c r="R61" s="52" t="s">
        <v>627</v>
      </c>
      <c r="S61" s="52" t="s">
        <v>151</v>
      </c>
      <c r="T61" s="52" t="s">
        <v>655</v>
      </c>
      <c r="U61" s="52" t="s">
        <v>157</v>
      </c>
      <c r="V61" s="52" t="s">
        <v>628</v>
      </c>
      <c r="W61" s="52" t="s">
        <v>629</v>
      </c>
      <c r="X61" s="52" t="s">
        <v>630</v>
      </c>
      <c r="Y61" s="52" t="s">
        <v>629</v>
      </c>
      <c r="Z61" s="66">
        <v>2471925</v>
      </c>
      <c r="AA61" s="66">
        <v>2471925</v>
      </c>
      <c r="AB61" s="66">
        <v>2471925</v>
      </c>
      <c r="AC61" s="66">
        <v>2429463.2942400002</v>
      </c>
      <c r="AD61" s="86">
        <f t="shared" si="1"/>
        <v>42461.705759999808</v>
      </c>
      <c r="AE61" s="66">
        <v>0</v>
      </c>
      <c r="AF61" s="97">
        <v>500000</v>
      </c>
      <c r="AG61" s="66">
        <f t="shared" si="2"/>
        <v>-500000</v>
      </c>
      <c r="AH61" s="66">
        <v>0</v>
      </c>
      <c r="AI61" s="66">
        <v>0</v>
      </c>
      <c r="AJ61" s="66">
        <f t="shared" si="3"/>
        <v>0</v>
      </c>
      <c r="AK61" s="66">
        <v>0</v>
      </c>
      <c r="AL61" s="66">
        <v>0</v>
      </c>
      <c r="AM61" s="66">
        <f t="shared" si="4"/>
        <v>0</v>
      </c>
      <c r="AN61" s="66">
        <v>0</v>
      </c>
      <c r="AO61" s="66">
        <v>0</v>
      </c>
      <c r="AP61" s="66">
        <f t="shared" si="5"/>
        <v>0</v>
      </c>
      <c r="AQ61" s="66">
        <v>0</v>
      </c>
      <c r="AR61" s="66">
        <f t="shared" si="6"/>
        <v>-457538.29424000019</v>
      </c>
      <c r="AS61" s="66">
        <v>0</v>
      </c>
      <c r="AT61" s="66">
        <v>0</v>
      </c>
      <c r="AU61" s="66" t="s">
        <v>280</v>
      </c>
      <c r="AV61" s="66">
        <v>0</v>
      </c>
      <c r="AW61" s="86">
        <v>0</v>
      </c>
      <c r="AX61" s="86">
        <v>0</v>
      </c>
      <c r="AY61" s="86">
        <v>0</v>
      </c>
      <c r="AZ61" s="86">
        <v>0</v>
      </c>
      <c r="BA61" s="86">
        <v>0</v>
      </c>
      <c r="BB61" s="86"/>
    </row>
    <row r="62" spans="1:54" hidden="1">
      <c r="A62" s="52" t="str">
        <f t="shared" si="0"/>
        <v>F</v>
      </c>
      <c r="B62" s="52" t="s">
        <v>151</v>
      </c>
      <c r="C62" s="52" t="s">
        <v>618</v>
      </c>
      <c r="D62" s="85" t="s">
        <v>619</v>
      </c>
      <c r="E62" s="52" t="s">
        <v>620</v>
      </c>
      <c r="F62" s="52" t="s">
        <v>621</v>
      </c>
      <c r="G62" s="52" t="s">
        <v>656</v>
      </c>
      <c r="H62" s="52" t="s">
        <v>162</v>
      </c>
      <c r="I62" s="52" t="s">
        <v>657</v>
      </c>
      <c r="J62" s="52" t="s">
        <v>162</v>
      </c>
      <c r="K62" s="52" t="s">
        <v>268</v>
      </c>
      <c r="L62" s="52">
        <v>1207</v>
      </c>
      <c r="M62" s="52" t="s">
        <v>637</v>
      </c>
      <c r="N62" s="52" t="s">
        <v>270</v>
      </c>
      <c r="O62" s="52" t="s">
        <v>271</v>
      </c>
      <c r="P62" s="52" t="s">
        <v>272</v>
      </c>
      <c r="Q62" s="52" t="s">
        <v>124</v>
      </c>
      <c r="R62" s="52" t="s">
        <v>627</v>
      </c>
      <c r="S62" s="52" t="s">
        <v>151</v>
      </c>
      <c r="T62" s="83"/>
      <c r="U62" s="98" t="s">
        <v>162</v>
      </c>
      <c r="V62" s="52" t="s">
        <v>628</v>
      </c>
      <c r="W62" s="52" t="s">
        <v>629</v>
      </c>
      <c r="X62" s="52" t="s">
        <v>630</v>
      </c>
      <c r="Y62" s="52" t="s">
        <v>629</v>
      </c>
      <c r="Z62" s="66">
        <v>210672</v>
      </c>
      <c r="AA62" s="66">
        <v>210672</v>
      </c>
      <c r="AB62" s="66">
        <v>276620.78000000003</v>
      </c>
      <c r="AC62" s="66">
        <v>231634.16039999999</v>
      </c>
      <c r="AD62" s="86">
        <f t="shared" si="1"/>
        <v>-20962.160399999993</v>
      </c>
      <c r="AE62" s="66">
        <v>0</v>
      </c>
      <c r="AF62" s="66">
        <v>0</v>
      </c>
      <c r="AG62" s="66">
        <f t="shared" si="2"/>
        <v>0</v>
      </c>
      <c r="AH62" s="66">
        <v>0</v>
      </c>
      <c r="AI62" s="66">
        <v>0</v>
      </c>
      <c r="AJ62" s="66">
        <f t="shared" si="3"/>
        <v>0</v>
      </c>
      <c r="AK62" s="66">
        <v>0</v>
      </c>
      <c r="AL62" s="66">
        <v>0</v>
      </c>
      <c r="AM62" s="66">
        <f t="shared" si="4"/>
        <v>0</v>
      </c>
      <c r="AN62" s="66">
        <v>0</v>
      </c>
      <c r="AO62" s="66">
        <v>0</v>
      </c>
      <c r="AP62" s="66">
        <f t="shared" si="5"/>
        <v>0</v>
      </c>
      <c r="AQ62" s="66">
        <v>0</v>
      </c>
      <c r="AR62" s="66">
        <f t="shared" si="6"/>
        <v>-20962.160399999993</v>
      </c>
      <c r="AS62" s="66">
        <v>0</v>
      </c>
      <c r="AT62" s="66" t="s">
        <v>631</v>
      </c>
      <c r="AU62" s="66" t="s">
        <v>280</v>
      </c>
      <c r="AV62" s="66">
        <v>0</v>
      </c>
      <c r="AW62" s="86">
        <v>0</v>
      </c>
      <c r="AX62" s="86">
        <v>0</v>
      </c>
      <c r="AY62" s="86">
        <v>0</v>
      </c>
      <c r="AZ62" s="86">
        <v>0</v>
      </c>
      <c r="BA62" s="86">
        <v>0</v>
      </c>
      <c r="BB62" s="86"/>
    </row>
    <row r="63" spans="1:54" hidden="1">
      <c r="A63" s="52" t="str">
        <f t="shared" si="0"/>
        <v>F</v>
      </c>
      <c r="B63" s="52" t="s">
        <v>151</v>
      </c>
      <c r="C63" s="52" t="s">
        <v>618</v>
      </c>
      <c r="D63" s="85" t="s">
        <v>619</v>
      </c>
      <c r="E63" s="52" t="s">
        <v>620</v>
      </c>
      <c r="F63" s="52" t="s">
        <v>621</v>
      </c>
      <c r="G63" s="52" t="s">
        <v>658</v>
      </c>
      <c r="H63" s="52" t="s">
        <v>163</v>
      </c>
      <c r="I63" s="52" t="s">
        <v>659</v>
      </c>
      <c r="J63" s="52" t="s">
        <v>163</v>
      </c>
      <c r="K63" s="52" t="s">
        <v>268</v>
      </c>
      <c r="L63" s="52">
        <v>1257</v>
      </c>
      <c r="M63" s="52" t="s">
        <v>647</v>
      </c>
      <c r="N63" s="52" t="s">
        <v>270</v>
      </c>
      <c r="O63" s="52" t="s">
        <v>271</v>
      </c>
      <c r="P63" s="52" t="s">
        <v>272</v>
      </c>
      <c r="Q63" s="52" t="s">
        <v>124</v>
      </c>
      <c r="R63" s="52" t="s">
        <v>627</v>
      </c>
      <c r="S63" s="52" t="s">
        <v>151</v>
      </c>
      <c r="T63" s="83"/>
      <c r="U63" s="98" t="s">
        <v>163</v>
      </c>
      <c r="V63" s="52" t="s">
        <v>628</v>
      </c>
      <c r="W63" s="52" t="s">
        <v>629</v>
      </c>
      <c r="X63" s="52" t="s">
        <v>630</v>
      </c>
      <c r="Y63" s="52" t="s">
        <v>629</v>
      </c>
      <c r="Z63" s="66">
        <v>150358</v>
      </c>
      <c r="AA63" s="66">
        <v>150358</v>
      </c>
      <c r="AB63" s="66">
        <v>150358</v>
      </c>
      <c r="AC63" s="66">
        <v>150358</v>
      </c>
      <c r="AD63" s="86">
        <f t="shared" si="1"/>
        <v>0</v>
      </c>
      <c r="AE63" s="66">
        <v>0</v>
      </c>
      <c r="AF63" s="66">
        <v>0</v>
      </c>
      <c r="AG63" s="66">
        <f t="shared" si="2"/>
        <v>0</v>
      </c>
      <c r="AH63" s="66">
        <v>0</v>
      </c>
      <c r="AI63" s="66">
        <v>0</v>
      </c>
      <c r="AJ63" s="66">
        <f t="shared" si="3"/>
        <v>0</v>
      </c>
      <c r="AK63" s="66">
        <v>0</v>
      </c>
      <c r="AL63" s="66">
        <v>0</v>
      </c>
      <c r="AM63" s="66">
        <f t="shared" si="4"/>
        <v>0</v>
      </c>
      <c r="AN63" s="66">
        <v>0</v>
      </c>
      <c r="AO63" s="66">
        <v>0</v>
      </c>
      <c r="AP63" s="66">
        <f t="shared" si="5"/>
        <v>0</v>
      </c>
      <c r="AQ63" s="66">
        <v>0</v>
      </c>
      <c r="AR63" s="66">
        <f t="shared" si="6"/>
        <v>0</v>
      </c>
      <c r="AS63" s="66">
        <v>0</v>
      </c>
      <c r="AT63" s="66" t="s">
        <v>631</v>
      </c>
      <c r="AU63" s="66" t="s">
        <v>280</v>
      </c>
      <c r="AV63" s="66">
        <v>0</v>
      </c>
      <c r="AW63" s="86">
        <v>0</v>
      </c>
      <c r="AX63" s="86">
        <v>0</v>
      </c>
      <c r="AY63" s="86">
        <v>0</v>
      </c>
      <c r="AZ63" s="86">
        <v>0</v>
      </c>
      <c r="BA63" s="86">
        <v>0</v>
      </c>
      <c r="BB63" s="86"/>
    </row>
    <row r="64" spans="1:54" hidden="1">
      <c r="A64" s="52" t="str">
        <f t="shared" si="0"/>
        <v>F</v>
      </c>
      <c r="B64" s="52" t="s">
        <v>151</v>
      </c>
      <c r="C64" s="52" t="s">
        <v>618</v>
      </c>
      <c r="D64" s="85" t="s">
        <v>619</v>
      </c>
      <c r="E64" s="52" t="s">
        <v>620</v>
      </c>
      <c r="F64" s="52" t="s">
        <v>621</v>
      </c>
      <c r="G64" s="52" t="s">
        <v>660</v>
      </c>
      <c r="H64" s="52" t="s">
        <v>159</v>
      </c>
      <c r="I64" s="52" t="s">
        <v>661</v>
      </c>
      <c r="J64" s="52" t="s">
        <v>159</v>
      </c>
      <c r="K64" s="52" t="s">
        <v>268</v>
      </c>
      <c r="L64" s="52">
        <v>1257</v>
      </c>
      <c r="M64" s="52" t="s">
        <v>647</v>
      </c>
      <c r="N64" s="52" t="s">
        <v>270</v>
      </c>
      <c r="O64" s="52" t="s">
        <v>271</v>
      </c>
      <c r="P64" s="52" t="s">
        <v>272</v>
      </c>
      <c r="Q64" s="52" t="s">
        <v>124</v>
      </c>
      <c r="R64" s="52" t="s">
        <v>627</v>
      </c>
      <c r="S64" s="52" t="s">
        <v>151</v>
      </c>
      <c r="T64" s="52" t="s">
        <v>662</v>
      </c>
      <c r="U64" s="52" t="s">
        <v>159</v>
      </c>
      <c r="V64" s="52" t="s">
        <v>628</v>
      </c>
      <c r="W64" s="52" t="s">
        <v>629</v>
      </c>
      <c r="X64" s="52" t="s">
        <v>630</v>
      </c>
      <c r="Y64" s="52" t="s">
        <v>629</v>
      </c>
      <c r="Z64" s="66">
        <v>199500</v>
      </c>
      <c r="AA64" s="66">
        <v>199500</v>
      </c>
      <c r="AB64" s="66">
        <v>220672.97</v>
      </c>
      <c r="AC64" s="66">
        <v>252965.09000000003</v>
      </c>
      <c r="AD64" s="86">
        <f t="shared" si="1"/>
        <v>-53465.090000000026</v>
      </c>
      <c r="AE64" s="66">
        <v>0</v>
      </c>
      <c r="AF64" s="66">
        <v>0</v>
      </c>
      <c r="AG64" s="66">
        <f t="shared" si="2"/>
        <v>0</v>
      </c>
      <c r="AH64" s="66">
        <v>0</v>
      </c>
      <c r="AI64" s="66">
        <v>0</v>
      </c>
      <c r="AJ64" s="66">
        <f t="shared" si="3"/>
        <v>0</v>
      </c>
      <c r="AK64" s="66">
        <v>0</v>
      </c>
      <c r="AL64" s="66">
        <v>0</v>
      </c>
      <c r="AM64" s="66">
        <f t="shared" si="4"/>
        <v>0</v>
      </c>
      <c r="AN64" s="66">
        <v>0</v>
      </c>
      <c r="AO64" s="66">
        <v>0</v>
      </c>
      <c r="AP64" s="66">
        <f t="shared" si="5"/>
        <v>0</v>
      </c>
      <c r="AQ64" s="66">
        <v>0</v>
      </c>
      <c r="AR64" s="66">
        <f t="shared" si="6"/>
        <v>-53465.090000000026</v>
      </c>
      <c r="AS64" s="66">
        <v>0</v>
      </c>
      <c r="AT64" s="66">
        <v>0</v>
      </c>
      <c r="AU64" s="66" t="s">
        <v>280</v>
      </c>
      <c r="AV64" s="66">
        <v>0</v>
      </c>
      <c r="AW64" s="86">
        <v>0</v>
      </c>
      <c r="AX64" s="86">
        <v>0</v>
      </c>
      <c r="AY64" s="86">
        <v>0</v>
      </c>
      <c r="AZ64" s="86">
        <v>0</v>
      </c>
      <c r="BA64" s="86">
        <v>0</v>
      </c>
      <c r="BB64" s="86"/>
    </row>
    <row r="65" spans="1:54" hidden="1">
      <c r="A65" s="52" t="str">
        <f t="shared" si="0"/>
        <v>F</v>
      </c>
      <c r="B65" s="52" t="s">
        <v>151</v>
      </c>
      <c r="C65" s="52" t="s">
        <v>618</v>
      </c>
      <c r="D65" s="85" t="s">
        <v>619</v>
      </c>
      <c r="E65" s="52" t="s">
        <v>620</v>
      </c>
      <c r="F65" s="52" t="s">
        <v>621</v>
      </c>
      <c r="G65" s="52" t="s">
        <v>663</v>
      </c>
      <c r="H65" s="52" t="s">
        <v>664</v>
      </c>
      <c r="I65" s="52" t="s">
        <v>665</v>
      </c>
      <c r="J65" s="52" t="s">
        <v>664</v>
      </c>
      <c r="K65" s="52" t="s">
        <v>268</v>
      </c>
      <c r="L65" s="52">
        <v>1216</v>
      </c>
      <c r="M65" s="52" t="s">
        <v>654</v>
      </c>
      <c r="N65" s="52" t="s">
        <v>270</v>
      </c>
      <c r="O65" s="52" t="s">
        <v>271</v>
      </c>
      <c r="P65" s="52" t="s">
        <v>272</v>
      </c>
      <c r="Q65" s="52" t="s">
        <v>124</v>
      </c>
      <c r="R65" s="52" t="s">
        <v>627</v>
      </c>
      <c r="S65" s="52" t="s">
        <v>151</v>
      </c>
      <c r="T65" s="52" t="s">
        <v>666</v>
      </c>
      <c r="U65" s="52" t="s">
        <v>160</v>
      </c>
      <c r="V65" s="52" t="s">
        <v>628</v>
      </c>
      <c r="W65" s="52" t="s">
        <v>629</v>
      </c>
      <c r="X65" s="52" t="s">
        <v>630</v>
      </c>
      <c r="Y65" s="52" t="s">
        <v>629</v>
      </c>
      <c r="Z65" s="66">
        <v>1479676</v>
      </c>
      <c r="AA65" s="66">
        <v>1479676</v>
      </c>
      <c r="AB65" s="66">
        <v>1479676</v>
      </c>
      <c r="AC65" s="66">
        <v>1477822.1259999999</v>
      </c>
      <c r="AD65" s="86">
        <f t="shared" si="1"/>
        <v>1853.8740000000689</v>
      </c>
      <c r="AE65" s="66">
        <v>0</v>
      </c>
      <c r="AF65" s="66">
        <v>0</v>
      </c>
      <c r="AG65" s="66">
        <f t="shared" si="2"/>
        <v>0</v>
      </c>
      <c r="AH65" s="66">
        <v>0</v>
      </c>
      <c r="AI65" s="66">
        <v>0</v>
      </c>
      <c r="AJ65" s="66">
        <f t="shared" si="3"/>
        <v>0</v>
      </c>
      <c r="AK65" s="66">
        <v>0</v>
      </c>
      <c r="AL65" s="66">
        <v>0</v>
      </c>
      <c r="AM65" s="66">
        <f t="shared" si="4"/>
        <v>0</v>
      </c>
      <c r="AN65" s="66">
        <v>0</v>
      </c>
      <c r="AO65" s="66">
        <v>0</v>
      </c>
      <c r="AP65" s="66">
        <f t="shared" si="5"/>
        <v>0</v>
      </c>
      <c r="AQ65" s="66">
        <v>0</v>
      </c>
      <c r="AR65" s="66">
        <f t="shared" si="6"/>
        <v>1853.8740000000689</v>
      </c>
      <c r="AS65" s="66">
        <v>0</v>
      </c>
      <c r="AT65" s="66">
        <v>0</v>
      </c>
      <c r="AU65" s="66" t="s">
        <v>280</v>
      </c>
      <c r="AV65" s="66">
        <v>0</v>
      </c>
      <c r="AW65" s="86">
        <v>0</v>
      </c>
      <c r="AX65" s="86">
        <v>0</v>
      </c>
      <c r="AY65" s="86">
        <v>0</v>
      </c>
      <c r="AZ65" s="86">
        <v>0</v>
      </c>
      <c r="BA65" s="86">
        <v>0</v>
      </c>
      <c r="BB65" s="86"/>
    </row>
    <row r="66" spans="1:54" hidden="1">
      <c r="A66" s="52" t="str">
        <f t="shared" si="0"/>
        <v>F</v>
      </c>
      <c r="B66" s="52" t="s">
        <v>151</v>
      </c>
      <c r="C66" s="52" t="s">
        <v>618</v>
      </c>
      <c r="D66" s="85" t="s">
        <v>619</v>
      </c>
      <c r="E66" s="52" t="s">
        <v>620</v>
      </c>
      <c r="F66" s="52" t="s">
        <v>621</v>
      </c>
      <c r="G66" s="52" t="s">
        <v>667</v>
      </c>
      <c r="H66" s="52" t="s">
        <v>164</v>
      </c>
      <c r="I66" s="52" t="s">
        <v>668</v>
      </c>
      <c r="J66" s="52" t="s">
        <v>164</v>
      </c>
      <c r="K66" s="52" t="s">
        <v>268</v>
      </c>
      <c r="L66" s="52">
        <v>1205</v>
      </c>
      <c r="M66" s="52" t="s">
        <v>625</v>
      </c>
      <c r="N66" s="52" t="s">
        <v>270</v>
      </c>
      <c r="O66" s="52" t="s">
        <v>306</v>
      </c>
      <c r="P66" s="52" t="s">
        <v>272</v>
      </c>
      <c r="Q66" s="52" t="s">
        <v>124</v>
      </c>
      <c r="R66" s="52" t="s">
        <v>627</v>
      </c>
      <c r="S66" s="52" t="s">
        <v>151</v>
      </c>
      <c r="T66" s="83"/>
      <c r="U66" s="98" t="s">
        <v>164</v>
      </c>
      <c r="V66" s="52" t="s">
        <v>628</v>
      </c>
      <c r="W66" s="52" t="s">
        <v>629</v>
      </c>
      <c r="X66" s="52" t="s">
        <v>630</v>
      </c>
      <c r="Y66" s="52" t="s">
        <v>629</v>
      </c>
      <c r="Z66" s="66">
        <v>0</v>
      </c>
      <c r="AA66" s="66">
        <v>0</v>
      </c>
      <c r="AB66" s="66">
        <v>-1579.43</v>
      </c>
      <c r="AC66" s="66">
        <v>16902.079999999998</v>
      </c>
      <c r="AD66" s="86">
        <f t="shared" si="1"/>
        <v>-16902.079999999998</v>
      </c>
      <c r="AE66" s="66">
        <v>0</v>
      </c>
      <c r="AF66" s="66">
        <v>0</v>
      </c>
      <c r="AG66" s="66">
        <f t="shared" si="2"/>
        <v>0</v>
      </c>
      <c r="AH66" s="66">
        <v>0</v>
      </c>
      <c r="AI66" s="66">
        <v>0</v>
      </c>
      <c r="AJ66" s="66">
        <f t="shared" si="3"/>
        <v>0</v>
      </c>
      <c r="AK66" s="66">
        <v>0</v>
      </c>
      <c r="AL66" s="66">
        <v>0</v>
      </c>
      <c r="AM66" s="66">
        <f t="shared" si="4"/>
        <v>0</v>
      </c>
      <c r="AN66" s="66">
        <v>0</v>
      </c>
      <c r="AO66" s="66">
        <v>0</v>
      </c>
      <c r="AP66" s="66">
        <f t="shared" si="5"/>
        <v>0</v>
      </c>
      <c r="AQ66" s="66">
        <v>0</v>
      </c>
      <c r="AR66" s="66">
        <f t="shared" si="6"/>
        <v>-16902.079999999998</v>
      </c>
      <c r="AS66" s="66">
        <v>0</v>
      </c>
      <c r="AT66" s="66" t="s">
        <v>631</v>
      </c>
      <c r="AU66" s="66" t="s">
        <v>280</v>
      </c>
      <c r="AV66" s="66">
        <v>0</v>
      </c>
      <c r="AW66" s="86">
        <v>0</v>
      </c>
      <c r="AX66" s="86">
        <v>0</v>
      </c>
      <c r="AY66" s="86">
        <v>0</v>
      </c>
      <c r="AZ66" s="86">
        <v>0</v>
      </c>
      <c r="BA66" s="86">
        <v>0</v>
      </c>
      <c r="BB66" s="86"/>
    </row>
    <row r="67" spans="1:54" hidden="1">
      <c r="A67" s="52" t="str">
        <f t="shared" si="0"/>
        <v>F</v>
      </c>
      <c r="B67" s="52" t="s">
        <v>151</v>
      </c>
      <c r="C67" s="52" t="s">
        <v>669</v>
      </c>
      <c r="D67" s="85" t="s">
        <v>670</v>
      </c>
      <c r="E67" s="52" t="s">
        <v>671</v>
      </c>
      <c r="F67" s="52" t="s">
        <v>672</v>
      </c>
      <c r="G67" s="52" t="s">
        <v>673</v>
      </c>
      <c r="H67" s="52" t="s">
        <v>674</v>
      </c>
      <c r="I67" s="52" t="s">
        <v>675</v>
      </c>
      <c r="J67" s="52" t="s">
        <v>674</v>
      </c>
      <c r="K67" s="52" t="s">
        <v>268</v>
      </c>
      <c r="L67" s="52">
        <v>1213</v>
      </c>
      <c r="M67" s="52" t="s">
        <v>676</v>
      </c>
      <c r="N67" s="52" t="s">
        <v>270</v>
      </c>
      <c r="O67" s="52" t="s">
        <v>677</v>
      </c>
      <c r="P67" s="52" t="s">
        <v>272</v>
      </c>
      <c r="Q67" s="52" t="s">
        <v>124</v>
      </c>
      <c r="R67" s="52" t="s">
        <v>627</v>
      </c>
      <c r="S67" s="52" t="s">
        <v>151</v>
      </c>
      <c r="T67" s="52" t="s">
        <v>678</v>
      </c>
      <c r="U67" s="52" t="s">
        <v>154</v>
      </c>
      <c r="V67" s="52" t="s">
        <v>628</v>
      </c>
      <c r="W67" s="52" t="s">
        <v>629</v>
      </c>
      <c r="X67" s="52" t="s">
        <v>679</v>
      </c>
      <c r="Y67" s="52" t="s">
        <v>680</v>
      </c>
      <c r="Z67" s="66">
        <v>0</v>
      </c>
      <c r="AA67" s="66">
        <v>0</v>
      </c>
      <c r="AB67" s="66">
        <v>19655.48</v>
      </c>
      <c r="AC67" s="66">
        <v>62990.97</v>
      </c>
      <c r="AD67" s="86">
        <f t="shared" si="1"/>
        <v>-62990.97</v>
      </c>
      <c r="AE67" s="66">
        <v>0</v>
      </c>
      <c r="AF67" s="66">
        <v>0</v>
      </c>
      <c r="AG67" s="66">
        <f t="shared" si="2"/>
        <v>0</v>
      </c>
      <c r="AH67" s="66">
        <v>0</v>
      </c>
      <c r="AI67" s="66">
        <v>0</v>
      </c>
      <c r="AJ67" s="66">
        <f t="shared" si="3"/>
        <v>0</v>
      </c>
      <c r="AK67" s="66">
        <v>0</v>
      </c>
      <c r="AL67" s="66">
        <v>0</v>
      </c>
      <c r="AM67" s="66">
        <f t="shared" si="4"/>
        <v>0</v>
      </c>
      <c r="AN67" s="66">
        <v>0</v>
      </c>
      <c r="AO67" s="66">
        <v>0</v>
      </c>
      <c r="AP67" s="66">
        <f t="shared" si="5"/>
        <v>0</v>
      </c>
      <c r="AQ67" s="66">
        <v>0</v>
      </c>
      <c r="AR67" s="66">
        <f t="shared" si="6"/>
        <v>-62990.97</v>
      </c>
      <c r="AS67" s="66">
        <v>0</v>
      </c>
      <c r="AT67" s="66">
        <v>0</v>
      </c>
      <c r="AU67" s="66" t="s">
        <v>280</v>
      </c>
      <c r="AV67" s="66">
        <v>0</v>
      </c>
      <c r="AW67" s="86">
        <v>0</v>
      </c>
      <c r="AX67" s="86">
        <v>0</v>
      </c>
      <c r="AY67" s="86">
        <v>0</v>
      </c>
      <c r="AZ67" s="86">
        <v>0</v>
      </c>
      <c r="BA67" s="86">
        <v>0</v>
      </c>
      <c r="BB67" s="86"/>
    </row>
    <row r="68" spans="1:54" hidden="1">
      <c r="A68" s="52" t="str">
        <f t="shared" si="0"/>
        <v>F</v>
      </c>
      <c r="B68" s="52" t="s">
        <v>151</v>
      </c>
      <c r="C68" s="52" t="s">
        <v>669</v>
      </c>
      <c r="D68" s="85" t="s">
        <v>670</v>
      </c>
      <c r="E68" s="52" t="s">
        <v>681</v>
      </c>
      <c r="F68" s="52" t="s">
        <v>120</v>
      </c>
      <c r="G68" s="52" t="s">
        <v>682</v>
      </c>
      <c r="H68" s="52" t="s">
        <v>683</v>
      </c>
      <c r="I68" s="52" t="s">
        <v>684</v>
      </c>
      <c r="J68" s="52" t="s">
        <v>683</v>
      </c>
      <c r="K68" s="52" t="s">
        <v>268</v>
      </c>
      <c r="L68" s="52">
        <v>1239</v>
      </c>
      <c r="M68" s="52" t="s">
        <v>685</v>
      </c>
      <c r="N68" s="52" t="s">
        <v>270</v>
      </c>
      <c r="O68" s="52" t="s">
        <v>306</v>
      </c>
      <c r="P68" s="52" t="s">
        <v>466</v>
      </c>
      <c r="Q68" s="52" t="s">
        <v>57</v>
      </c>
      <c r="R68" s="52" t="s">
        <v>530</v>
      </c>
      <c r="S68" s="52" t="s">
        <v>110</v>
      </c>
      <c r="T68" s="52" t="s">
        <v>686</v>
      </c>
      <c r="U68" s="52" t="s">
        <v>120</v>
      </c>
      <c r="V68" s="52" t="s">
        <v>628</v>
      </c>
      <c r="W68" s="52" t="s">
        <v>629</v>
      </c>
      <c r="X68" s="52" t="s">
        <v>679</v>
      </c>
      <c r="Y68" s="52" t="s">
        <v>680</v>
      </c>
      <c r="Z68" s="66">
        <v>40000000</v>
      </c>
      <c r="AA68" s="66">
        <v>36000000</v>
      </c>
      <c r="AB68" s="66">
        <v>35964119.210000001</v>
      </c>
      <c r="AC68" s="66">
        <v>62760225.561783999</v>
      </c>
      <c r="AD68" s="86">
        <f t="shared" si="1"/>
        <v>-26760225.561783999</v>
      </c>
      <c r="AE68" s="66">
        <v>11100000</v>
      </c>
      <c r="AF68" s="91">
        <v>7000000</v>
      </c>
      <c r="AG68" s="66">
        <f t="shared" si="2"/>
        <v>4100000</v>
      </c>
      <c r="AH68" s="66">
        <v>5000000</v>
      </c>
      <c r="AI68" s="66">
        <v>2300000</v>
      </c>
      <c r="AJ68" s="66">
        <f t="shared" si="3"/>
        <v>2700000</v>
      </c>
      <c r="AK68" s="66">
        <v>0</v>
      </c>
      <c r="AL68" s="66">
        <v>0</v>
      </c>
      <c r="AM68" s="66">
        <f t="shared" si="4"/>
        <v>0</v>
      </c>
      <c r="AN68" s="66">
        <v>0</v>
      </c>
      <c r="AO68" s="66">
        <v>0</v>
      </c>
      <c r="AP68" s="66">
        <f t="shared" si="5"/>
        <v>0</v>
      </c>
      <c r="AQ68" s="66">
        <v>0</v>
      </c>
      <c r="AR68" s="66">
        <f t="shared" si="6"/>
        <v>-19960225.561783999</v>
      </c>
      <c r="AS68" s="66">
        <v>0</v>
      </c>
      <c r="AT68" s="66">
        <v>0</v>
      </c>
      <c r="AU68" s="66" t="s">
        <v>312</v>
      </c>
      <c r="AV68" s="66">
        <v>0</v>
      </c>
      <c r="AW68" s="86">
        <v>120000</v>
      </c>
      <c r="AX68" s="86">
        <v>0</v>
      </c>
      <c r="AY68" s="86">
        <v>0</v>
      </c>
      <c r="AZ68" s="86">
        <v>0</v>
      </c>
      <c r="BA68" s="86">
        <v>0</v>
      </c>
      <c r="BB68" s="86"/>
    </row>
    <row r="69" spans="1:54" hidden="1">
      <c r="A69" s="52" t="str">
        <f t="shared" si="0"/>
        <v>F</v>
      </c>
      <c r="B69" s="52" t="s">
        <v>151</v>
      </c>
      <c r="C69" s="52" t="s">
        <v>687</v>
      </c>
      <c r="D69" s="85" t="s">
        <v>688</v>
      </c>
      <c r="E69" s="52" t="s">
        <v>689</v>
      </c>
      <c r="F69" s="52" t="s">
        <v>690</v>
      </c>
      <c r="G69" s="52" t="s">
        <v>691</v>
      </c>
      <c r="H69" s="52" t="s">
        <v>690</v>
      </c>
      <c r="I69" s="52" t="s">
        <v>692</v>
      </c>
      <c r="J69" s="52" t="s">
        <v>693</v>
      </c>
      <c r="K69" s="52" t="s">
        <v>268</v>
      </c>
      <c r="L69" s="52">
        <v>1209</v>
      </c>
      <c r="M69" s="52" t="s">
        <v>694</v>
      </c>
      <c r="N69" s="52" t="s">
        <v>270</v>
      </c>
      <c r="O69" s="52" t="s">
        <v>306</v>
      </c>
      <c r="P69" s="52" t="s">
        <v>466</v>
      </c>
      <c r="Q69" s="52" t="s">
        <v>57</v>
      </c>
      <c r="R69" s="52" t="s">
        <v>695</v>
      </c>
      <c r="S69" s="52" t="s">
        <v>58</v>
      </c>
      <c r="T69" s="52" t="s">
        <v>696</v>
      </c>
      <c r="U69" s="52" t="s">
        <v>58</v>
      </c>
      <c r="V69" s="52" t="s">
        <v>628</v>
      </c>
      <c r="W69" s="52" t="s">
        <v>629</v>
      </c>
      <c r="X69" s="52" t="s">
        <v>697</v>
      </c>
      <c r="Y69" s="52" t="s">
        <v>698</v>
      </c>
      <c r="Z69" s="66">
        <v>4428544</v>
      </c>
      <c r="AA69" s="66">
        <v>2214272</v>
      </c>
      <c r="AB69" s="66">
        <v>1398125.48</v>
      </c>
      <c r="AC69" s="66">
        <v>1170581.8599999999</v>
      </c>
      <c r="AD69" s="86">
        <f t="shared" si="1"/>
        <v>1043690.1400000001</v>
      </c>
      <c r="AE69" s="66">
        <v>0</v>
      </c>
      <c r="AF69" s="66">
        <v>0</v>
      </c>
      <c r="AG69" s="66">
        <f t="shared" si="2"/>
        <v>0</v>
      </c>
      <c r="AH69" s="66">
        <v>0</v>
      </c>
      <c r="AI69" s="66">
        <v>0</v>
      </c>
      <c r="AJ69" s="66">
        <f t="shared" si="3"/>
        <v>0</v>
      </c>
      <c r="AK69" s="66">
        <v>0</v>
      </c>
      <c r="AL69" s="66">
        <v>0</v>
      </c>
      <c r="AM69" s="66">
        <f t="shared" si="4"/>
        <v>0</v>
      </c>
      <c r="AN69" s="66">
        <v>0</v>
      </c>
      <c r="AO69" s="66">
        <v>0</v>
      </c>
      <c r="AP69" s="66">
        <f t="shared" si="5"/>
        <v>0</v>
      </c>
      <c r="AQ69" s="66">
        <v>0</v>
      </c>
      <c r="AR69" s="66">
        <f t="shared" si="6"/>
        <v>1043690.1400000001</v>
      </c>
      <c r="AS69" s="66">
        <v>0</v>
      </c>
      <c r="AT69" s="66">
        <v>0</v>
      </c>
      <c r="AU69" s="66" t="s">
        <v>312</v>
      </c>
      <c r="AV69" s="66">
        <v>0</v>
      </c>
      <c r="AW69" s="86">
        <v>0</v>
      </c>
      <c r="AX69" s="86">
        <v>0</v>
      </c>
      <c r="AY69" s="86">
        <v>0</v>
      </c>
      <c r="AZ69" s="86">
        <v>0</v>
      </c>
      <c r="BA69" s="86">
        <v>0</v>
      </c>
      <c r="BB69" s="86"/>
    </row>
    <row r="70" spans="1:54" hidden="1">
      <c r="A70" s="52" t="str">
        <f t="shared" si="0"/>
        <v>F</v>
      </c>
      <c r="B70" s="52" t="s">
        <v>151</v>
      </c>
      <c r="C70" s="90" t="s">
        <v>687</v>
      </c>
      <c r="D70" s="90" t="s">
        <v>688</v>
      </c>
      <c r="E70" s="90" t="s">
        <v>689</v>
      </c>
      <c r="F70" s="90" t="s">
        <v>690</v>
      </c>
      <c r="G70" s="90" t="s">
        <v>691</v>
      </c>
      <c r="H70" s="90" t="s">
        <v>690</v>
      </c>
      <c r="I70" s="90" t="s">
        <v>699</v>
      </c>
      <c r="J70" s="90" t="s">
        <v>700</v>
      </c>
      <c r="K70" s="52" t="s">
        <v>268</v>
      </c>
      <c r="L70" s="90">
        <v>1209</v>
      </c>
      <c r="M70" s="52" t="s">
        <v>694</v>
      </c>
      <c r="N70" s="90" t="s">
        <v>270</v>
      </c>
      <c r="O70" s="90" t="s">
        <v>701</v>
      </c>
      <c r="P70" s="52" t="s">
        <v>466</v>
      </c>
      <c r="Q70" s="52" t="s">
        <v>57</v>
      </c>
      <c r="R70" s="52" t="s">
        <v>695</v>
      </c>
      <c r="S70" s="52" t="s">
        <v>58</v>
      </c>
      <c r="T70" s="52" t="s">
        <v>696</v>
      </c>
      <c r="U70" s="52" t="s">
        <v>58</v>
      </c>
      <c r="V70" s="52" t="s">
        <v>628</v>
      </c>
      <c r="W70" s="52" t="s">
        <v>629</v>
      </c>
      <c r="X70" s="52" t="s">
        <v>697</v>
      </c>
      <c r="Y70" s="52" t="s">
        <v>698</v>
      </c>
      <c r="Z70" s="66">
        <v>0</v>
      </c>
      <c r="AA70" s="91">
        <v>0</v>
      </c>
      <c r="AB70" s="66">
        <v>0</v>
      </c>
      <c r="AC70" s="66">
        <v>0</v>
      </c>
      <c r="AD70" s="86">
        <f t="shared" si="1"/>
        <v>0</v>
      </c>
      <c r="AE70" s="66">
        <v>0</v>
      </c>
      <c r="AF70" s="66">
        <v>0</v>
      </c>
      <c r="AG70" s="66">
        <f t="shared" si="2"/>
        <v>0</v>
      </c>
      <c r="AH70" s="66">
        <v>0</v>
      </c>
      <c r="AI70" s="66">
        <v>0</v>
      </c>
      <c r="AJ70" s="66">
        <f t="shared" si="3"/>
        <v>0</v>
      </c>
      <c r="AK70" s="66">
        <v>0</v>
      </c>
      <c r="AL70" s="66">
        <v>0</v>
      </c>
      <c r="AM70" s="66">
        <f t="shared" si="4"/>
        <v>0</v>
      </c>
      <c r="AN70" s="66">
        <v>0</v>
      </c>
      <c r="AO70" s="66">
        <v>0</v>
      </c>
      <c r="AP70" s="66">
        <f t="shared" si="5"/>
        <v>0</v>
      </c>
      <c r="AQ70" s="66">
        <v>0</v>
      </c>
      <c r="AR70" s="66">
        <f t="shared" si="6"/>
        <v>0</v>
      </c>
      <c r="AS70" s="66">
        <v>0</v>
      </c>
      <c r="AT70" s="66">
        <v>0</v>
      </c>
      <c r="AU70" s="66" t="s">
        <v>312</v>
      </c>
      <c r="AV70" s="66">
        <v>0</v>
      </c>
      <c r="AW70" s="86">
        <v>0</v>
      </c>
      <c r="AX70" s="86">
        <v>0</v>
      </c>
      <c r="AY70" s="86">
        <v>0</v>
      </c>
      <c r="AZ70" s="86">
        <v>0</v>
      </c>
      <c r="BA70" s="86">
        <v>0</v>
      </c>
      <c r="BB70" s="86"/>
    </row>
    <row r="71" spans="1:54" hidden="1">
      <c r="A71" s="52" t="str">
        <f t="shared" si="0"/>
        <v>F</v>
      </c>
      <c r="B71" s="52" t="s">
        <v>151</v>
      </c>
      <c r="C71" s="90" t="s">
        <v>687</v>
      </c>
      <c r="D71" s="90" t="s">
        <v>688</v>
      </c>
      <c r="E71" s="90" t="s">
        <v>689</v>
      </c>
      <c r="F71" s="90" t="s">
        <v>690</v>
      </c>
      <c r="G71" s="90" t="s">
        <v>691</v>
      </c>
      <c r="H71" s="90" t="s">
        <v>690</v>
      </c>
      <c r="I71" s="90" t="s">
        <v>702</v>
      </c>
      <c r="J71" s="90" t="s">
        <v>703</v>
      </c>
      <c r="K71" s="52" t="s">
        <v>268</v>
      </c>
      <c r="L71" s="90">
        <v>1209</v>
      </c>
      <c r="M71" s="52" t="s">
        <v>694</v>
      </c>
      <c r="N71" s="90" t="s">
        <v>270</v>
      </c>
      <c r="O71" s="90" t="s">
        <v>387</v>
      </c>
      <c r="P71" s="52" t="s">
        <v>466</v>
      </c>
      <c r="Q71" s="52" t="s">
        <v>57</v>
      </c>
      <c r="R71" s="52" t="s">
        <v>695</v>
      </c>
      <c r="S71" s="52" t="s">
        <v>58</v>
      </c>
      <c r="T71" s="52" t="s">
        <v>696</v>
      </c>
      <c r="U71" s="52" t="s">
        <v>58</v>
      </c>
      <c r="V71" s="52" t="s">
        <v>628</v>
      </c>
      <c r="W71" s="52" t="s">
        <v>629</v>
      </c>
      <c r="X71" s="52" t="s">
        <v>697</v>
      </c>
      <c r="Y71" s="52" t="s">
        <v>698</v>
      </c>
      <c r="Z71" s="66">
        <v>26781515</v>
      </c>
      <c r="AA71" s="91">
        <v>23781515</v>
      </c>
      <c r="AB71" s="66">
        <v>315050.90000000002</v>
      </c>
      <c r="AC71" s="66">
        <v>28813.373391999998</v>
      </c>
      <c r="AD71" s="86">
        <f t="shared" si="1"/>
        <v>23752701.626607999</v>
      </c>
      <c r="AE71" s="66">
        <v>3180304</v>
      </c>
      <c r="AF71" s="97">
        <v>12000000</v>
      </c>
      <c r="AG71" s="66">
        <f t="shared" si="2"/>
        <v>-8819696</v>
      </c>
      <c r="AH71" s="66">
        <v>0</v>
      </c>
      <c r="AI71" s="66">
        <v>0</v>
      </c>
      <c r="AJ71" s="66">
        <f t="shared" si="3"/>
        <v>0</v>
      </c>
      <c r="AK71" s="66">
        <v>0</v>
      </c>
      <c r="AL71" s="66">
        <v>0</v>
      </c>
      <c r="AM71" s="66">
        <f t="shared" si="4"/>
        <v>0</v>
      </c>
      <c r="AN71" s="66">
        <v>0</v>
      </c>
      <c r="AO71" s="66">
        <v>0</v>
      </c>
      <c r="AP71" s="66">
        <f t="shared" si="5"/>
        <v>0</v>
      </c>
      <c r="AQ71" s="66">
        <v>0</v>
      </c>
      <c r="AR71" s="66">
        <f t="shared" si="6"/>
        <v>14933005.626607999</v>
      </c>
      <c r="AS71" s="66">
        <v>0</v>
      </c>
      <c r="AT71" s="66">
        <v>0</v>
      </c>
      <c r="AU71" s="66" t="s">
        <v>312</v>
      </c>
      <c r="AV71" s="66">
        <v>0</v>
      </c>
      <c r="AW71" s="86">
        <v>8819696</v>
      </c>
      <c r="AX71" s="86">
        <v>0</v>
      </c>
      <c r="AY71" s="86">
        <v>0</v>
      </c>
      <c r="AZ71" s="86">
        <v>0</v>
      </c>
      <c r="BA71" s="86">
        <v>0</v>
      </c>
      <c r="BB71" s="86"/>
    </row>
    <row r="72" spans="1:54" hidden="1">
      <c r="A72" s="52" t="str">
        <f t="shared" si="0"/>
        <v>F</v>
      </c>
      <c r="B72" s="52" t="s">
        <v>151</v>
      </c>
      <c r="C72" s="52" t="s">
        <v>687</v>
      </c>
      <c r="D72" s="85" t="s">
        <v>688</v>
      </c>
      <c r="E72" s="52" t="s">
        <v>704</v>
      </c>
      <c r="F72" s="52" t="s">
        <v>705</v>
      </c>
      <c r="G72" s="52" t="s">
        <v>706</v>
      </c>
      <c r="H72" s="52" t="s">
        <v>705</v>
      </c>
      <c r="I72" s="52" t="s">
        <v>707</v>
      </c>
      <c r="J72" s="52" t="s">
        <v>708</v>
      </c>
      <c r="K72" s="52" t="s">
        <v>268</v>
      </c>
      <c r="L72" s="52">
        <v>1209</v>
      </c>
      <c r="M72" s="52" t="s">
        <v>694</v>
      </c>
      <c r="N72" s="52" t="s">
        <v>270</v>
      </c>
      <c r="O72" s="52" t="s">
        <v>306</v>
      </c>
      <c r="P72" s="52" t="s">
        <v>466</v>
      </c>
      <c r="Q72" s="52" t="s">
        <v>57</v>
      </c>
      <c r="R72" s="52" t="s">
        <v>695</v>
      </c>
      <c r="S72" s="52" t="s">
        <v>58</v>
      </c>
      <c r="T72" s="52" t="s">
        <v>696</v>
      </c>
      <c r="U72" s="52" t="s">
        <v>58</v>
      </c>
      <c r="V72" s="52" t="s">
        <v>628</v>
      </c>
      <c r="W72" s="52" t="s">
        <v>629</v>
      </c>
      <c r="X72" s="52" t="s">
        <v>697</v>
      </c>
      <c r="Y72" s="52" t="s">
        <v>698</v>
      </c>
      <c r="Z72" s="66">
        <v>0</v>
      </c>
      <c r="AA72" s="66">
        <v>2214272</v>
      </c>
      <c r="AB72" s="66">
        <v>1200638.26</v>
      </c>
      <c r="AC72" s="66">
        <v>419657.16000000003</v>
      </c>
      <c r="AD72" s="86">
        <f t="shared" si="1"/>
        <v>1794614.8399999999</v>
      </c>
      <c r="AE72" s="66">
        <v>0</v>
      </c>
      <c r="AF72" s="66">
        <v>0</v>
      </c>
      <c r="AG72" s="66">
        <f t="shared" si="2"/>
        <v>0</v>
      </c>
      <c r="AH72" s="66">
        <v>0</v>
      </c>
      <c r="AI72" s="66">
        <v>0</v>
      </c>
      <c r="AJ72" s="66">
        <f t="shared" si="3"/>
        <v>0</v>
      </c>
      <c r="AK72" s="66">
        <v>0</v>
      </c>
      <c r="AL72" s="66">
        <v>0</v>
      </c>
      <c r="AM72" s="66">
        <f t="shared" si="4"/>
        <v>0</v>
      </c>
      <c r="AN72" s="66">
        <v>0</v>
      </c>
      <c r="AO72" s="66">
        <v>0</v>
      </c>
      <c r="AP72" s="66">
        <f t="shared" si="5"/>
        <v>0</v>
      </c>
      <c r="AQ72" s="66">
        <v>0</v>
      </c>
      <c r="AR72" s="66">
        <f t="shared" si="6"/>
        <v>1794614.8399999999</v>
      </c>
      <c r="AS72" s="66">
        <v>0</v>
      </c>
      <c r="AT72" s="66">
        <v>0</v>
      </c>
      <c r="AU72" s="66" t="s">
        <v>312</v>
      </c>
      <c r="AV72" s="66">
        <v>0</v>
      </c>
      <c r="AW72" s="86">
        <v>0</v>
      </c>
      <c r="AX72" s="86">
        <v>0</v>
      </c>
      <c r="AY72" s="86">
        <v>0</v>
      </c>
      <c r="AZ72" s="86">
        <v>0</v>
      </c>
      <c r="BA72" s="86">
        <v>0</v>
      </c>
      <c r="BB72" s="86"/>
    </row>
    <row r="73" spans="1:54" hidden="1">
      <c r="A73" s="52" t="str">
        <f t="shared" ref="A73:A136" si="8">LEFT(C73,1)</f>
        <v>F</v>
      </c>
      <c r="B73" s="52" t="s">
        <v>151</v>
      </c>
      <c r="C73" s="52" t="s">
        <v>687</v>
      </c>
      <c r="D73" s="85" t="s">
        <v>688</v>
      </c>
      <c r="E73" s="52" t="s">
        <v>709</v>
      </c>
      <c r="F73" s="52" t="s">
        <v>703</v>
      </c>
      <c r="G73" s="52" t="s">
        <v>710</v>
      </c>
      <c r="H73" s="52" t="s">
        <v>703</v>
      </c>
      <c r="I73" s="52" t="s">
        <v>711</v>
      </c>
      <c r="J73" s="52" t="s">
        <v>703</v>
      </c>
      <c r="K73" s="52" t="s">
        <v>268</v>
      </c>
      <c r="L73" s="52">
        <v>1209</v>
      </c>
      <c r="M73" s="52" t="s">
        <v>694</v>
      </c>
      <c r="N73" s="52" t="s">
        <v>270</v>
      </c>
      <c r="O73" s="52" t="s">
        <v>271</v>
      </c>
      <c r="P73" s="52" t="s">
        <v>466</v>
      </c>
      <c r="Q73" s="52" t="s">
        <v>57</v>
      </c>
      <c r="R73" s="52" t="s">
        <v>695</v>
      </c>
      <c r="S73" s="52" t="s">
        <v>58</v>
      </c>
      <c r="T73" s="52" t="s">
        <v>696</v>
      </c>
      <c r="U73" s="52" t="s">
        <v>58</v>
      </c>
      <c r="V73" s="52" t="s">
        <v>628</v>
      </c>
      <c r="W73" s="52" t="s">
        <v>629</v>
      </c>
      <c r="X73" s="52" t="s">
        <v>697</v>
      </c>
      <c r="Y73" s="52" t="s">
        <v>698</v>
      </c>
      <c r="Z73" s="66">
        <v>0</v>
      </c>
      <c r="AA73" s="100">
        <v>0</v>
      </c>
      <c r="AB73" s="66">
        <v>23314469.469999999</v>
      </c>
      <c r="AC73" s="89">
        <f>22670320.3697253-3120000</f>
        <v>19550320.369725302</v>
      </c>
      <c r="AD73" s="86">
        <f t="shared" ref="AD73:AD136" si="9">AA73-AC73</f>
        <v>-19550320.369725302</v>
      </c>
      <c r="AE73" s="66">
        <v>0</v>
      </c>
      <c r="AF73" s="66">
        <v>0</v>
      </c>
      <c r="AG73" s="66">
        <f t="shared" ref="AG73:AG136" si="10">AE73-AF73</f>
        <v>0</v>
      </c>
      <c r="AH73" s="66">
        <v>0</v>
      </c>
      <c r="AI73" s="66">
        <v>0</v>
      </c>
      <c r="AJ73" s="66">
        <f t="shared" ref="AJ73:AJ136" si="11">AH73-AI73</f>
        <v>0</v>
      </c>
      <c r="AK73" s="66">
        <v>0</v>
      </c>
      <c r="AL73" s="66">
        <v>0</v>
      </c>
      <c r="AM73" s="66">
        <f t="shared" ref="AM73:AM136" si="12">AK73-AL73</f>
        <v>0</v>
      </c>
      <c r="AN73" s="66">
        <v>0</v>
      </c>
      <c r="AO73" s="66">
        <v>0</v>
      </c>
      <c r="AP73" s="66">
        <f t="shared" ref="AP73:AP136" si="13">AN73-AO73</f>
        <v>0</v>
      </c>
      <c r="AQ73" s="66">
        <v>0</v>
      </c>
      <c r="AR73" s="66">
        <f t="shared" ref="AR73:AR136" si="14">AP73+AM73+AJ73+AG73+AD73</f>
        <v>-19550320.369725302</v>
      </c>
      <c r="AS73" s="66">
        <v>0</v>
      </c>
      <c r="AT73" s="66">
        <v>0</v>
      </c>
      <c r="AU73" s="66" t="s">
        <v>312</v>
      </c>
      <c r="AV73" s="66">
        <v>0</v>
      </c>
      <c r="AW73" s="86">
        <v>0</v>
      </c>
      <c r="AX73" s="86">
        <v>0</v>
      </c>
      <c r="AY73" s="86">
        <v>0</v>
      </c>
      <c r="AZ73" s="86">
        <v>0</v>
      </c>
      <c r="BA73" s="86">
        <v>0</v>
      </c>
      <c r="BB73" s="86"/>
    </row>
    <row r="74" spans="1:54" hidden="1">
      <c r="A74" s="52" t="str">
        <f t="shared" si="8"/>
        <v>F</v>
      </c>
      <c r="B74" s="52" t="s">
        <v>151</v>
      </c>
      <c r="C74" s="52" t="s">
        <v>712</v>
      </c>
      <c r="D74" s="85" t="s">
        <v>713</v>
      </c>
      <c r="E74" s="52" t="s">
        <v>714</v>
      </c>
      <c r="F74" s="52" t="s">
        <v>166</v>
      </c>
      <c r="G74" s="52" t="s">
        <v>715</v>
      </c>
      <c r="H74" s="52" t="s">
        <v>166</v>
      </c>
      <c r="I74" s="52" t="s">
        <v>716</v>
      </c>
      <c r="J74" s="83" t="s">
        <v>166</v>
      </c>
      <c r="K74" s="52" t="s">
        <v>268</v>
      </c>
      <c r="L74" s="52">
        <v>1080</v>
      </c>
      <c r="M74" s="52" t="s">
        <v>717</v>
      </c>
      <c r="N74" s="52" t="s">
        <v>270</v>
      </c>
      <c r="O74" s="52" t="s">
        <v>291</v>
      </c>
      <c r="P74" s="52" t="s">
        <v>272</v>
      </c>
      <c r="Q74" s="52" t="s">
        <v>124</v>
      </c>
      <c r="R74" s="52" t="s">
        <v>627</v>
      </c>
      <c r="S74" s="52" t="s">
        <v>151</v>
      </c>
      <c r="T74" s="83"/>
      <c r="U74" s="98" t="s">
        <v>165</v>
      </c>
      <c r="V74" s="52" t="s">
        <v>628</v>
      </c>
      <c r="W74" s="52" t="s">
        <v>629</v>
      </c>
      <c r="X74" s="52" t="s">
        <v>630</v>
      </c>
      <c r="Y74" s="52" t="s">
        <v>629</v>
      </c>
      <c r="Z74" s="66">
        <v>0</v>
      </c>
      <c r="AA74" s="66">
        <v>0</v>
      </c>
      <c r="AB74" s="66">
        <v>0</v>
      </c>
      <c r="AC74" s="66">
        <v>0</v>
      </c>
      <c r="AD74" s="86">
        <f t="shared" si="9"/>
        <v>0</v>
      </c>
      <c r="AE74" s="66">
        <v>11600000</v>
      </c>
      <c r="AF74" s="89">
        <f>11600000-11600000</f>
        <v>0</v>
      </c>
      <c r="AG74" s="66">
        <f t="shared" si="10"/>
        <v>11600000</v>
      </c>
      <c r="AH74" s="66">
        <v>12000000</v>
      </c>
      <c r="AI74" s="97">
        <v>0</v>
      </c>
      <c r="AJ74" s="66">
        <f t="shared" si="11"/>
        <v>12000000</v>
      </c>
      <c r="AK74" s="66">
        <v>17000000</v>
      </c>
      <c r="AL74" s="97">
        <v>10554937</v>
      </c>
      <c r="AM74" s="66">
        <f t="shared" si="12"/>
        <v>6445063</v>
      </c>
      <c r="AN74" s="66">
        <v>17000000</v>
      </c>
      <c r="AO74" s="66">
        <v>16310937.5</v>
      </c>
      <c r="AP74" s="66">
        <f t="shared" si="13"/>
        <v>689062.5</v>
      </c>
      <c r="AQ74" s="66">
        <v>17000000</v>
      </c>
      <c r="AR74" s="66">
        <f t="shared" si="14"/>
        <v>30734125.5</v>
      </c>
      <c r="AS74" s="66">
        <v>0</v>
      </c>
      <c r="AT74" s="66" t="s">
        <v>631</v>
      </c>
      <c r="AU74" s="66" t="s">
        <v>280</v>
      </c>
      <c r="AV74" s="66">
        <v>0</v>
      </c>
      <c r="AW74" s="86">
        <v>-11600000</v>
      </c>
      <c r="AX74" s="86">
        <v>-4052287.5</v>
      </c>
      <c r="AY74" s="86">
        <v>-3755750.5</v>
      </c>
      <c r="AZ74" s="86">
        <v>0</v>
      </c>
      <c r="BA74" s="86">
        <v>0</v>
      </c>
      <c r="BB74" s="86"/>
    </row>
    <row r="75" spans="1:54" hidden="1">
      <c r="A75" s="52" t="str">
        <f t="shared" si="8"/>
        <v>F</v>
      </c>
      <c r="B75" s="52" t="s">
        <v>151</v>
      </c>
      <c r="C75" s="52" t="s">
        <v>712</v>
      </c>
      <c r="D75" s="85" t="s">
        <v>713</v>
      </c>
      <c r="E75" s="52" t="s">
        <v>718</v>
      </c>
      <c r="F75" s="52" t="s">
        <v>719</v>
      </c>
      <c r="G75" s="52" t="s">
        <v>720</v>
      </c>
      <c r="H75" s="52" t="s">
        <v>719</v>
      </c>
      <c r="I75" s="52" t="s">
        <v>721</v>
      </c>
      <c r="J75" s="52" t="s">
        <v>719</v>
      </c>
      <c r="K75" s="52" t="s">
        <v>268</v>
      </c>
      <c r="L75" s="52">
        <v>1080</v>
      </c>
      <c r="M75" s="52" t="s">
        <v>717</v>
      </c>
      <c r="N75" s="52" t="s">
        <v>270</v>
      </c>
      <c r="O75" s="52" t="s">
        <v>271</v>
      </c>
      <c r="P75" s="52" t="s">
        <v>272</v>
      </c>
      <c r="Q75" s="52" t="s">
        <v>124</v>
      </c>
      <c r="R75" s="52" t="s">
        <v>627</v>
      </c>
      <c r="S75" s="52" t="s">
        <v>151</v>
      </c>
      <c r="T75" s="52" t="s">
        <v>722</v>
      </c>
      <c r="U75" s="52" t="s">
        <v>156</v>
      </c>
      <c r="V75" s="52" t="s">
        <v>723</v>
      </c>
      <c r="W75" s="52" t="s">
        <v>724</v>
      </c>
      <c r="X75" s="52" t="s">
        <v>725</v>
      </c>
      <c r="Y75" s="52" t="s">
        <v>726</v>
      </c>
      <c r="Z75" s="66">
        <v>0</v>
      </c>
      <c r="AA75" s="66">
        <v>1140530</v>
      </c>
      <c r="AB75" s="66">
        <v>9154630.4000000004</v>
      </c>
      <c r="AC75" s="66">
        <v>0</v>
      </c>
      <c r="AD75" s="86">
        <f t="shared" si="9"/>
        <v>1140530</v>
      </c>
      <c r="AE75" s="66">
        <v>0</v>
      </c>
      <c r="AF75" s="66">
        <v>30100000</v>
      </c>
      <c r="AG75" s="66">
        <f t="shared" si="10"/>
        <v>-30100000</v>
      </c>
      <c r="AH75" s="66">
        <v>0</v>
      </c>
      <c r="AI75" s="66">
        <v>30100000</v>
      </c>
      <c r="AJ75" s="66">
        <f t="shared" si="11"/>
        <v>-30100000</v>
      </c>
      <c r="AK75" s="66">
        <v>0</v>
      </c>
      <c r="AL75" s="66">
        <v>30100000</v>
      </c>
      <c r="AM75" s="66">
        <f t="shared" si="12"/>
        <v>-30100000</v>
      </c>
      <c r="AN75" s="66">
        <v>0</v>
      </c>
      <c r="AO75" s="66">
        <v>30100000</v>
      </c>
      <c r="AP75" s="66">
        <f t="shared" si="13"/>
        <v>-30100000</v>
      </c>
      <c r="AQ75" s="66">
        <v>30100000</v>
      </c>
      <c r="AR75" s="66">
        <f t="shared" si="14"/>
        <v>-119259470</v>
      </c>
      <c r="AS75" s="66">
        <v>0</v>
      </c>
      <c r="AT75" s="66">
        <v>0</v>
      </c>
      <c r="AU75" s="66" t="s">
        <v>280</v>
      </c>
      <c r="AV75" s="66">
        <v>0</v>
      </c>
      <c r="AW75" s="86">
        <v>0</v>
      </c>
      <c r="AX75" s="86">
        <v>0</v>
      </c>
      <c r="AY75" s="86">
        <v>0</v>
      </c>
      <c r="AZ75" s="86">
        <v>0</v>
      </c>
      <c r="BA75" s="86">
        <v>0</v>
      </c>
      <c r="BB75" s="86"/>
    </row>
    <row r="76" spans="1:54" hidden="1">
      <c r="A76" s="52" t="str">
        <f t="shared" si="8"/>
        <v>F</v>
      </c>
      <c r="B76" s="52" t="s">
        <v>151</v>
      </c>
      <c r="C76" s="52" t="s">
        <v>727</v>
      </c>
      <c r="D76" s="85" t="s">
        <v>728</v>
      </c>
      <c r="E76" s="52" t="s">
        <v>729</v>
      </c>
      <c r="F76" s="52" t="s">
        <v>730</v>
      </c>
      <c r="G76" s="52" t="s">
        <v>731</v>
      </c>
      <c r="H76" s="52" t="s">
        <v>730</v>
      </c>
      <c r="I76" s="52" t="s">
        <v>732</v>
      </c>
      <c r="J76" s="52" t="s">
        <v>733</v>
      </c>
      <c r="K76" s="52" t="s">
        <v>268</v>
      </c>
      <c r="L76" s="52">
        <v>1207</v>
      </c>
      <c r="M76" s="52" t="s">
        <v>637</v>
      </c>
      <c r="N76" s="52" t="s">
        <v>270</v>
      </c>
      <c r="O76" s="52" t="s">
        <v>291</v>
      </c>
      <c r="P76" s="52" t="s">
        <v>272</v>
      </c>
      <c r="Q76" s="52" t="s">
        <v>124</v>
      </c>
      <c r="R76" s="52" t="s">
        <v>627</v>
      </c>
      <c r="S76" s="52" t="s">
        <v>151</v>
      </c>
      <c r="T76" s="52" t="s">
        <v>734</v>
      </c>
      <c r="U76" s="52" t="s">
        <v>155</v>
      </c>
      <c r="V76" s="52" t="s">
        <v>735</v>
      </c>
      <c r="W76" s="52" t="s">
        <v>736</v>
      </c>
      <c r="X76" s="52" t="s">
        <v>737</v>
      </c>
      <c r="Y76" s="52" t="s">
        <v>26</v>
      </c>
      <c r="Z76" s="66">
        <v>0</v>
      </c>
      <c r="AA76" s="66">
        <v>0</v>
      </c>
      <c r="AB76" s="66">
        <v>10116.92</v>
      </c>
      <c r="AC76" s="66">
        <v>7070.8500000000022</v>
      </c>
      <c r="AD76" s="86">
        <f t="shared" si="9"/>
        <v>-7070.8500000000022</v>
      </c>
      <c r="AE76" s="66">
        <v>0</v>
      </c>
      <c r="AF76" s="66">
        <v>0</v>
      </c>
      <c r="AG76" s="66">
        <f t="shared" si="10"/>
        <v>0</v>
      </c>
      <c r="AH76" s="66">
        <v>0</v>
      </c>
      <c r="AI76" s="66">
        <v>0</v>
      </c>
      <c r="AJ76" s="66">
        <f t="shared" si="11"/>
        <v>0</v>
      </c>
      <c r="AK76" s="66">
        <v>0</v>
      </c>
      <c r="AL76" s="66">
        <v>0</v>
      </c>
      <c r="AM76" s="66">
        <f t="shared" si="12"/>
        <v>0</v>
      </c>
      <c r="AN76" s="66">
        <v>0</v>
      </c>
      <c r="AO76" s="66">
        <v>0</v>
      </c>
      <c r="AP76" s="66">
        <f t="shared" si="13"/>
        <v>0</v>
      </c>
      <c r="AQ76" s="66">
        <v>0</v>
      </c>
      <c r="AR76" s="66">
        <f t="shared" si="14"/>
        <v>-7070.8500000000022</v>
      </c>
      <c r="AS76" s="66">
        <v>0</v>
      </c>
      <c r="AT76" s="66">
        <v>0</v>
      </c>
      <c r="AU76" s="66" t="s">
        <v>280</v>
      </c>
      <c r="AV76" s="66">
        <v>0</v>
      </c>
      <c r="AW76" s="86">
        <v>0</v>
      </c>
      <c r="AX76" s="86">
        <v>0</v>
      </c>
      <c r="AY76" s="86">
        <v>0</v>
      </c>
      <c r="AZ76" s="86">
        <v>0</v>
      </c>
      <c r="BA76" s="86">
        <v>0</v>
      </c>
      <c r="BB76" s="86"/>
    </row>
    <row r="77" spans="1:54" hidden="1">
      <c r="A77" s="52" t="str">
        <f t="shared" si="8"/>
        <v>F</v>
      </c>
      <c r="B77" s="52" t="s">
        <v>151</v>
      </c>
      <c r="C77" s="52" t="s">
        <v>727</v>
      </c>
      <c r="D77" s="85" t="s">
        <v>728</v>
      </c>
      <c r="E77" s="52" t="s">
        <v>729</v>
      </c>
      <c r="F77" s="52" t="s">
        <v>730</v>
      </c>
      <c r="G77" s="52" t="s">
        <v>731</v>
      </c>
      <c r="H77" s="52" t="s">
        <v>730</v>
      </c>
      <c r="I77" s="52" t="s">
        <v>738</v>
      </c>
      <c r="J77" s="52" t="s">
        <v>739</v>
      </c>
      <c r="K77" s="52" t="s">
        <v>268</v>
      </c>
      <c r="L77" s="52">
        <v>1207</v>
      </c>
      <c r="M77" s="52" t="s">
        <v>637</v>
      </c>
      <c r="N77" s="52" t="s">
        <v>270</v>
      </c>
      <c r="O77" s="52" t="s">
        <v>271</v>
      </c>
      <c r="P77" s="52" t="s">
        <v>272</v>
      </c>
      <c r="Q77" s="52" t="s">
        <v>124</v>
      </c>
      <c r="R77" s="52" t="s">
        <v>627</v>
      </c>
      <c r="S77" s="52" t="s">
        <v>151</v>
      </c>
      <c r="T77" s="52" t="s">
        <v>734</v>
      </c>
      <c r="U77" s="52" t="s">
        <v>155</v>
      </c>
      <c r="V77" s="52" t="s">
        <v>735</v>
      </c>
      <c r="W77" s="52" t="s">
        <v>736</v>
      </c>
      <c r="X77" s="52" t="s">
        <v>737</v>
      </c>
      <c r="Y77" s="52" t="s">
        <v>26</v>
      </c>
      <c r="Z77" s="66">
        <v>0</v>
      </c>
      <c r="AA77" s="66">
        <v>500000</v>
      </c>
      <c r="AB77" s="66">
        <v>507113.2</v>
      </c>
      <c r="AC77" s="66">
        <v>497113.48679999996</v>
      </c>
      <c r="AD77" s="86">
        <f t="shared" si="9"/>
        <v>2886.5132000000449</v>
      </c>
      <c r="AE77" s="66">
        <v>0</v>
      </c>
      <c r="AF77" s="66">
        <v>0</v>
      </c>
      <c r="AG77" s="66">
        <f t="shared" si="10"/>
        <v>0</v>
      </c>
      <c r="AH77" s="66">
        <v>0</v>
      </c>
      <c r="AI77" s="66">
        <v>0</v>
      </c>
      <c r="AJ77" s="66">
        <f t="shared" si="11"/>
        <v>0</v>
      </c>
      <c r="AK77" s="66">
        <v>0</v>
      </c>
      <c r="AL77" s="66">
        <v>0</v>
      </c>
      <c r="AM77" s="66">
        <f t="shared" si="12"/>
        <v>0</v>
      </c>
      <c r="AN77" s="66">
        <v>0</v>
      </c>
      <c r="AO77" s="66">
        <v>0</v>
      </c>
      <c r="AP77" s="66">
        <f t="shared" si="13"/>
        <v>0</v>
      </c>
      <c r="AQ77" s="66">
        <v>0</v>
      </c>
      <c r="AR77" s="66">
        <f t="shared" si="14"/>
        <v>2886.5132000000449</v>
      </c>
      <c r="AS77" s="66">
        <v>0</v>
      </c>
      <c r="AT77" s="66">
        <v>0</v>
      </c>
      <c r="AU77" s="66" t="s">
        <v>280</v>
      </c>
      <c r="AV77" s="66">
        <v>0</v>
      </c>
      <c r="AW77" s="86">
        <v>0</v>
      </c>
      <c r="AX77" s="86">
        <v>0</v>
      </c>
      <c r="AY77" s="86">
        <v>0</v>
      </c>
      <c r="AZ77" s="86">
        <v>0</v>
      </c>
      <c r="BA77" s="86">
        <v>0</v>
      </c>
      <c r="BB77" s="86"/>
    </row>
    <row r="78" spans="1:54" hidden="1">
      <c r="A78" s="52" t="str">
        <f t="shared" si="8"/>
        <v>F</v>
      </c>
      <c r="B78" s="52" t="s">
        <v>151</v>
      </c>
      <c r="C78" s="52" t="s">
        <v>727</v>
      </c>
      <c r="D78" s="85" t="s">
        <v>728</v>
      </c>
      <c r="E78" s="52" t="s">
        <v>740</v>
      </c>
      <c r="F78" s="52" t="s">
        <v>741</v>
      </c>
      <c r="G78" s="52" t="s">
        <v>742</v>
      </c>
      <c r="H78" s="52" t="s">
        <v>741</v>
      </c>
      <c r="I78" s="52" t="s">
        <v>743</v>
      </c>
      <c r="J78" s="52" t="s">
        <v>744</v>
      </c>
      <c r="K78" s="52" t="s">
        <v>268</v>
      </c>
      <c r="L78" s="52">
        <v>1205</v>
      </c>
      <c r="M78" s="52" t="s">
        <v>625</v>
      </c>
      <c r="N78" s="52" t="s">
        <v>270</v>
      </c>
      <c r="O78" s="52" t="s">
        <v>291</v>
      </c>
      <c r="P78" s="52" t="s">
        <v>272</v>
      </c>
      <c r="Q78" s="52" t="s">
        <v>124</v>
      </c>
      <c r="R78" s="52" t="s">
        <v>627</v>
      </c>
      <c r="S78" s="52" t="s">
        <v>151</v>
      </c>
      <c r="T78" s="52" t="s">
        <v>734</v>
      </c>
      <c r="U78" s="52" t="s">
        <v>155</v>
      </c>
      <c r="V78" s="52" t="s">
        <v>735</v>
      </c>
      <c r="W78" s="52" t="s">
        <v>736</v>
      </c>
      <c r="X78" s="52" t="s">
        <v>745</v>
      </c>
      <c r="Y78" s="52" t="s">
        <v>7</v>
      </c>
      <c r="Z78" s="66">
        <v>0</v>
      </c>
      <c r="AA78" s="66">
        <v>0</v>
      </c>
      <c r="AB78" s="66">
        <v>-43180.43</v>
      </c>
      <c r="AC78" s="66">
        <v>-47000</v>
      </c>
      <c r="AD78" s="86">
        <f t="shared" si="9"/>
        <v>47000</v>
      </c>
      <c r="AE78" s="66">
        <v>0</v>
      </c>
      <c r="AF78" s="66">
        <v>0</v>
      </c>
      <c r="AG78" s="66">
        <f t="shared" si="10"/>
        <v>0</v>
      </c>
      <c r="AH78" s="66">
        <v>0</v>
      </c>
      <c r="AI78" s="66">
        <v>0</v>
      </c>
      <c r="AJ78" s="66">
        <f t="shared" si="11"/>
        <v>0</v>
      </c>
      <c r="AK78" s="66">
        <v>0</v>
      </c>
      <c r="AL78" s="66">
        <v>0</v>
      </c>
      <c r="AM78" s="66">
        <f t="shared" si="12"/>
        <v>0</v>
      </c>
      <c r="AN78" s="66">
        <v>0</v>
      </c>
      <c r="AO78" s="66">
        <v>0</v>
      </c>
      <c r="AP78" s="66">
        <f t="shared" si="13"/>
        <v>0</v>
      </c>
      <c r="AQ78" s="66">
        <v>0</v>
      </c>
      <c r="AR78" s="66">
        <f t="shared" si="14"/>
        <v>47000</v>
      </c>
      <c r="AS78" s="66">
        <v>0</v>
      </c>
      <c r="AT78" s="66">
        <v>0</v>
      </c>
      <c r="AU78" s="66" t="s">
        <v>280</v>
      </c>
      <c r="AV78" s="66">
        <v>0</v>
      </c>
      <c r="AW78" s="86">
        <v>0</v>
      </c>
      <c r="AX78" s="86">
        <v>0</v>
      </c>
      <c r="AY78" s="86">
        <v>0</v>
      </c>
      <c r="AZ78" s="86">
        <v>0</v>
      </c>
      <c r="BA78" s="86">
        <v>0</v>
      </c>
      <c r="BB78" s="86"/>
    </row>
    <row r="79" spans="1:54" hidden="1">
      <c r="A79" s="52" t="str">
        <f t="shared" si="8"/>
        <v>F</v>
      </c>
      <c r="B79" s="52" t="s">
        <v>151</v>
      </c>
      <c r="C79" s="52" t="s">
        <v>727</v>
      </c>
      <c r="D79" s="85" t="s">
        <v>728</v>
      </c>
      <c r="E79" s="52" t="s">
        <v>740</v>
      </c>
      <c r="F79" s="52" t="s">
        <v>741</v>
      </c>
      <c r="G79" s="52" t="s">
        <v>742</v>
      </c>
      <c r="H79" s="52" t="s">
        <v>741</v>
      </c>
      <c r="I79" s="52" t="s">
        <v>746</v>
      </c>
      <c r="J79" s="52" t="s">
        <v>747</v>
      </c>
      <c r="K79" s="52" t="s">
        <v>268</v>
      </c>
      <c r="L79" s="52">
        <v>1205</v>
      </c>
      <c r="M79" s="52" t="s">
        <v>625</v>
      </c>
      <c r="N79" s="52" t="s">
        <v>270</v>
      </c>
      <c r="O79" s="52" t="s">
        <v>291</v>
      </c>
      <c r="P79" s="52" t="s">
        <v>272</v>
      </c>
      <c r="Q79" s="52" t="s">
        <v>124</v>
      </c>
      <c r="R79" s="52" t="s">
        <v>627</v>
      </c>
      <c r="S79" s="52" t="s">
        <v>151</v>
      </c>
      <c r="T79" s="52" t="s">
        <v>734</v>
      </c>
      <c r="U79" s="52" t="s">
        <v>155</v>
      </c>
      <c r="V79" s="52" t="s">
        <v>735</v>
      </c>
      <c r="W79" s="52" t="s">
        <v>736</v>
      </c>
      <c r="X79" s="52" t="s">
        <v>745</v>
      </c>
      <c r="Y79" s="52" t="s">
        <v>7</v>
      </c>
      <c r="Z79" s="66">
        <v>0</v>
      </c>
      <c r="AA79" s="66">
        <v>350000</v>
      </c>
      <c r="AB79" s="66">
        <v>347876.39</v>
      </c>
      <c r="AC79" s="66">
        <v>349595.17599999998</v>
      </c>
      <c r="AD79" s="86">
        <f t="shared" si="9"/>
        <v>404.82400000002235</v>
      </c>
      <c r="AE79" s="66">
        <v>0</v>
      </c>
      <c r="AF79" s="66">
        <v>0</v>
      </c>
      <c r="AG79" s="66">
        <f t="shared" si="10"/>
        <v>0</v>
      </c>
      <c r="AH79" s="66">
        <v>0</v>
      </c>
      <c r="AI79" s="66">
        <v>0</v>
      </c>
      <c r="AJ79" s="66">
        <f t="shared" si="11"/>
        <v>0</v>
      </c>
      <c r="AK79" s="66">
        <v>0</v>
      </c>
      <c r="AL79" s="66">
        <v>0</v>
      </c>
      <c r="AM79" s="66">
        <f t="shared" si="12"/>
        <v>0</v>
      </c>
      <c r="AN79" s="66">
        <v>0</v>
      </c>
      <c r="AO79" s="66">
        <v>0</v>
      </c>
      <c r="AP79" s="66">
        <f t="shared" si="13"/>
        <v>0</v>
      </c>
      <c r="AQ79" s="66">
        <v>0</v>
      </c>
      <c r="AR79" s="66">
        <f t="shared" si="14"/>
        <v>404.82400000002235</v>
      </c>
      <c r="AS79" s="66">
        <v>0</v>
      </c>
      <c r="AT79" s="66">
        <v>0</v>
      </c>
      <c r="AU79" s="66" t="s">
        <v>280</v>
      </c>
      <c r="AV79" s="66">
        <v>0</v>
      </c>
      <c r="AW79" s="86">
        <v>0</v>
      </c>
      <c r="AX79" s="86">
        <v>0</v>
      </c>
      <c r="AY79" s="86">
        <v>0</v>
      </c>
      <c r="AZ79" s="86">
        <v>0</v>
      </c>
      <c r="BA79" s="86">
        <v>0</v>
      </c>
      <c r="BB79" s="86"/>
    </row>
    <row r="80" spans="1:54" hidden="1">
      <c r="A80" s="52" t="str">
        <f t="shared" si="8"/>
        <v>F</v>
      </c>
      <c r="B80" s="52" t="s">
        <v>151</v>
      </c>
      <c r="C80" s="52" t="s">
        <v>727</v>
      </c>
      <c r="D80" s="85" t="s">
        <v>728</v>
      </c>
      <c r="E80" s="52" t="s">
        <v>748</v>
      </c>
      <c r="F80" s="52" t="s">
        <v>749</v>
      </c>
      <c r="G80" s="52" t="s">
        <v>750</v>
      </c>
      <c r="H80" s="52" t="s">
        <v>749</v>
      </c>
      <c r="I80" s="52" t="s">
        <v>751</v>
      </c>
      <c r="J80" s="52" t="s">
        <v>752</v>
      </c>
      <c r="K80" s="52" t="s">
        <v>268</v>
      </c>
      <c r="L80" s="52">
        <v>1220</v>
      </c>
      <c r="M80" s="52" t="s">
        <v>641</v>
      </c>
      <c r="N80" s="52" t="s">
        <v>270</v>
      </c>
      <c r="O80" s="52" t="s">
        <v>291</v>
      </c>
      <c r="P80" s="52" t="s">
        <v>272</v>
      </c>
      <c r="Q80" s="52" t="s">
        <v>124</v>
      </c>
      <c r="R80" s="52" t="s">
        <v>627</v>
      </c>
      <c r="S80" s="52" t="s">
        <v>151</v>
      </c>
      <c r="T80" s="52" t="s">
        <v>734</v>
      </c>
      <c r="U80" s="52" t="s">
        <v>155</v>
      </c>
      <c r="V80" s="52" t="s">
        <v>735</v>
      </c>
      <c r="W80" s="52" t="s">
        <v>736</v>
      </c>
      <c r="X80" s="52" t="s">
        <v>753</v>
      </c>
      <c r="Y80" s="52" t="s">
        <v>754</v>
      </c>
      <c r="Z80" s="66">
        <v>0</v>
      </c>
      <c r="AA80" s="66">
        <v>0</v>
      </c>
      <c r="AB80" s="66">
        <v>-0.67</v>
      </c>
      <c r="AC80" s="66">
        <v>-0.39999999999918145</v>
      </c>
      <c r="AD80" s="86">
        <f t="shared" si="9"/>
        <v>0.39999999999918145</v>
      </c>
      <c r="AE80" s="66">
        <v>0</v>
      </c>
      <c r="AF80" s="66">
        <v>0</v>
      </c>
      <c r="AG80" s="66">
        <f t="shared" si="10"/>
        <v>0</v>
      </c>
      <c r="AH80" s="66">
        <v>0</v>
      </c>
      <c r="AI80" s="66">
        <v>0</v>
      </c>
      <c r="AJ80" s="66">
        <f t="shared" si="11"/>
        <v>0</v>
      </c>
      <c r="AK80" s="66">
        <v>0</v>
      </c>
      <c r="AL80" s="66">
        <v>0</v>
      </c>
      <c r="AM80" s="66">
        <f t="shared" si="12"/>
        <v>0</v>
      </c>
      <c r="AN80" s="66">
        <v>0</v>
      </c>
      <c r="AO80" s="66">
        <v>0</v>
      </c>
      <c r="AP80" s="66">
        <f t="shared" si="13"/>
        <v>0</v>
      </c>
      <c r="AQ80" s="66">
        <v>0</v>
      </c>
      <c r="AR80" s="66">
        <f t="shared" si="14"/>
        <v>0.39999999999918145</v>
      </c>
      <c r="AS80" s="66">
        <v>0</v>
      </c>
      <c r="AT80" s="66">
        <v>0</v>
      </c>
      <c r="AU80" s="66" t="s">
        <v>280</v>
      </c>
      <c r="AV80" s="66">
        <v>0</v>
      </c>
      <c r="AW80" s="86">
        <v>0</v>
      </c>
      <c r="AX80" s="86">
        <v>0</v>
      </c>
      <c r="AY80" s="86">
        <v>0</v>
      </c>
      <c r="AZ80" s="86">
        <v>0</v>
      </c>
      <c r="BA80" s="86">
        <v>0</v>
      </c>
      <c r="BB80" s="86"/>
    </row>
    <row r="81" spans="1:54" hidden="1">
      <c r="A81" s="52" t="str">
        <f t="shared" si="8"/>
        <v>F</v>
      </c>
      <c r="B81" s="52" t="s">
        <v>151</v>
      </c>
      <c r="C81" s="52" t="s">
        <v>727</v>
      </c>
      <c r="D81" s="85" t="s">
        <v>728</v>
      </c>
      <c r="E81" s="52" t="s">
        <v>748</v>
      </c>
      <c r="F81" s="52" t="s">
        <v>749</v>
      </c>
      <c r="G81" s="52" t="s">
        <v>750</v>
      </c>
      <c r="H81" s="52" t="s">
        <v>749</v>
      </c>
      <c r="I81" s="52" t="s">
        <v>755</v>
      </c>
      <c r="J81" s="52" t="s">
        <v>756</v>
      </c>
      <c r="K81" s="52" t="s">
        <v>268</v>
      </c>
      <c r="L81" s="52">
        <v>1220</v>
      </c>
      <c r="M81" s="52" t="s">
        <v>641</v>
      </c>
      <c r="N81" s="52" t="s">
        <v>270</v>
      </c>
      <c r="O81" s="52" t="s">
        <v>291</v>
      </c>
      <c r="P81" s="52" t="s">
        <v>272</v>
      </c>
      <c r="Q81" s="52" t="s">
        <v>124</v>
      </c>
      <c r="R81" s="52" t="s">
        <v>627</v>
      </c>
      <c r="S81" s="52" t="s">
        <v>151</v>
      </c>
      <c r="T81" s="52" t="s">
        <v>734</v>
      </c>
      <c r="U81" s="52" t="s">
        <v>155</v>
      </c>
      <c r="V81" s="52" t="s">
        <v>735</v>
      </c>
      <c r="W81" s="52" t="s">
        <v>736</v>
      </c>
      <c r="X81" s="52" t="s">
        <v>753</v>
      </c>
      <c r="Y81" s="52" t="s">
        <v>754</v>
      </c>
      <c r="Z81" s="66">
        <v>0</v>
      </c>
      <c r="AA81" s="66">
        <v>325000</v>
      </c>
      <c r="AB81" s="66">
        <v>324751.84000000003</v>
      </c>
      <c r="AC81" s="66">
        <v>329975.88760000002</v>
      </c>
      <c r="AD81" s="86">
        <f t="shared" si="9"/>
        <v>-4975.8876000000164</v>
      </c>
      <c r="AE81" s="66">
        <v>0</v>
      </c>
      <c r="AF81" s="66">
        <v>0</v>
      </c>
      <c r="AG81" s="66">
        <f t="shared" si="10"/>
        <v>0</v>
      </c>
      <c r="AH81" s="66">
        <v>0</v>
      </c>
      <c r="AI81" s="66">
        <v>0</v>
      </c>
      <c r="AJ81" s="66">
        <f t="shared" si="11"/>
        <v>0</v>
      </c>
      <c r="AK81" s="66">
        <v>0</v>
      </c>
      <c r="AL81" s="66">
        <v>0</v>
      </c>
      <c r="AM81" s="66">
        <f t="shared" si="12"/>
        <v>0</v>
      </c>
      <c r="AN81" s="66">
        <v>0</v>
      </c>
      <c r="AO81" s="66">
        <v>0</v>
      </c>
      <c r="AP81" s="66">
        <f t="shared" si="13"/>
        <v>0</v>
      </c>
      <c r="AQ81" s="66">
        <v>0</v>
      </c>
      <c r="AR81" s="66">
        <f t="shared" si="14"/>
        <v>-4975.8876000000164</v>
      </c>
      <c r="AS81" s="66">
        <v>0</v>
      </c>
      <c r="AT81" s="66">
        <v>0</v>
      </c>
      <c r="AU81" s="66" t="s">
        <v>280</v>
      </c>
      <c r="AV81" s="66">
        <v>0</v>
      </c>
      <c r="AW81" s="86">
        <v>0</v>
      </c>
      <c r="AX81" s="86">
        <v>0</v>
      </c>
      <c r="AY81" s="86">
        <v>0</v>
      </c>
      <c r="AZ81" s="86">
        <v>0</v>
      </c>
      <c r="BA81" s="86">
        <v>0</v>
      </c>
      <c r="BB81" s="86"/>
    </row>
    <row r="82" spans="1:54" hidden="1">
      <c r="A82" s="52" t="str">
        <f t="shared" si="8"/>
        <v>F</v>
      </c>
      <c r="B82" s="52" t="s">
        <v>151</v>
      </c>
      <c r="C82" s="52" t="s">
        <v>727</v>
      </c>
      <c r="D82" s="85" t="s">
        <v>728</v>
      </c>
      <c r="E82" s="52" t="s">
        <v>757</v>
      </c>
      <c r="F82" s="52" t="s">
        <v>758</v>
      </c>
      <c r="G82" s="52" t="s">
        <v>759</v>
      </c>
      <c r="H82" s="52" t="s">
        <v>758</v>
      </c>
      <c r="I82" s="52" t="s">
        <v>760</v>
      </c>
      <c r="J82" s="52" t="s">
        <v>761</v>
      </c>
      <c r="K82" s="52" t="s">
        <v>268</v>
      </c>
      <c r="L82" s="52">
        <v>1221</v>
      </c>
      <c r="M82" s="52" t="s">
        <v>762</v>
      </c>
      <c r="N82" s="52" t="s">
        <v>270</v>
      </c>
      <c r="O82" s="52" t="s">
        <v>291</v>
      </c>
      <c r="P82" s="52" t="s">
        <v>272</v>
      </c>
      <c r="Q82" s="52" t="s">
        <v>124</v>
      </c>
      <c r="R82" s="52" t="s">
        <v>627</v>
      </c>
      <c r="S82" s="52" t="s">
        <v>151</v>
      </c>
      <c r="T82" s="52" t="s">
        <v>734</v>
      </c>
      <c r="U82" s="52" t="s">
        <v>155</v>
      </c>
      <c r="V82" s="52" t="s">
        <v>735</v>
      </c>
      <c r="W82" s="52" t="s">
        <v>736</v>
      </c>
      <c r="X82" s="52" t="s">
        <v>763</v>
      </c>
      <c r="Y82" s="52" t="s">
        <v>76</v>
      </c>
      <c r="Z82" s="66">
        <v>0</v>
      </c>
      <c r="AA82" s="66">
        <v>0</v>
      </c>
      <c r="AB82" s="66">
        <v>17883.71</v>
      </c>
      <c r="AC82" s="66">
        <v>17883.71</v>
      </c>
      <c r="AD82" s="86">
        <f t="shared" si="9"/>
        <v>-17883.71</v>
      </c>
      <c r="AE82" s="66">
        <v>0</v>
      </c>
      <c r="AF82" s="66">
        <v>0</v>
      </c>
      <c r="AG82" s="66">
        <f t="shared" si="10"/>
        <v>0</v>
      </c>
      <c r="AH82" s="66">
        <v>0</v>
      </c>
      <c r="AI82" s="66">
        <v>0</v>
      </c>
      <c r="AJ82" s="66">
        <f t="shared" si="11"/>
        <v>0</v>
      </c>
      <c r="AK82" s="66">
        <v>0</v>
      </c>
      <c r="AL82" s="66">
        <v>0</v>
      </c>
      <c r="AM82" s="66">
        <f t="shared" si="12"/>
        <v>0</v>
      </c>
      <c r="AN82" s="66">
        <v>0</v>
      </c>
      <c r="AO82" s="66">
        <v>0</v>
      </c>
      <c r="AP82" s="66">
        <f t="shared" si="13"/>
        <v>0</v>
      </c>
      <c r="AQ82" s="66">
        <v>0</v>
      </c>
      <c r="AR82" s="66">
        <f t="shared" si="14"/>
        <v>-17883.71</v>
      </c>
      <c r="AS82" s="66">
        <v>0</v>
      </c>
      <c r="AT82" s="66">
        <v>0</v>
      </c>
      <c r="AU82" s="66" t="s">
        <v>280</v>
      </c>
      <c r="AV82" s="66">
        <v>0</v>
      </c>
      <c r="AW82" s="86">
        <v>0</v>
      </c>
      <c r="AX82" s="86">
        <v>0</v>
      </c>
      <c r="AY82" s="86">
        <v>0</v>
      </c>
      <c r="AZ82" s="86">
        <v>0</v>
      </c>
      <c r="BA82" s="86">
        <v>0</v>
      </c>
      <c r="BB82" s="86"/>
    </row>
    <row r="83" spans="1:54" hidden="1">
      <c r="A83" s="52" t="str">
        <f t="shared" si="8"/>
        <v>F</v>
      </c>
      <c r="B83" s="52" t="s">
        <v>151</v>
      </c>
      <c r="C83" s="52" t="s">
        <v>727</v>
      </c>
      <c r="D83" s="85" t="s">
        <v>728</v>
      </c>
      <c r="E83" s="52" t="s">
        <v>757</v>
      </c>
      <c r="F83" s="52" t="s">
        <v>758</v>
      </c>
      <c r="G83" s="52" t="s">
        <v>759</v>
      </c>
      <c r="H83" s="52" t="s">
        <v>758</v>
      </c>
      <c r="I83" s="52" t="s">
        <v>764</v>
      </c>
      <c r="J83" s="52" t="s">
        <v>765</v>
      </c>
      <c r="K83" s="52" t="s">
        <v>268</v>
      </c>
      <c r="L83" s="52">
        <v>1221</v>
      </c>
      <c r="M83" s="52" t="s">
        <v>762</v>
      </c>
      <c r="N83" s="52" t="s">
        <v>270</v>
      </c>
      <c r="O83" s="52" t="s">
        <v>291</v>
      </c>
      <c r="P83" s="52" t="s">
        <v>272</v>
      </c>
      <c r="Q83" s="52" t="s">
        <v>124</v>
      </c>
      <c r="R83" s="52" t="s">
        <v>627</v>
      </c>
      <c r="S83" s="52" t="s">
        <v>151</v>
      </c>
      <c r="T83" s="52" t="s">
        <v>734</v>
      </c>
      <c r="U83" s="52" t="s">
        <v>155</v>
      </c>
      <c r="V83" s="52" t="s">
        <v>735</v>
      </c>
      <c r="W83" s="52" t="s">
        <v>736</v>
      </c>
      <c r="X83" s="52" t="s">
        <v>763</v>
      </c>
      <c r="Y83" s="52" t="s">
        <v>76</v>
      </c>
      <c r="Z83" s="66">
        <v>0</v>
      </c>
      <c r="AA83" s="66">
        <v>350000</v>
      </c>
      <c r="AB83" s="66">
        <v>319497.99</v>
      </c>
      <c r="AC83" s="66">
        <v>340251.57</v>
      </c>
      <c r="AD83" s="86">
        <f t="shared" si="9"/>
        <v>9748.429999999993</v>
      </c>
      <c r="AE83" s="66">
        <v>0</v>
      </c>
      <c r="AF83" s="66">
        <v>0</v>
      </c>
      <c r="AG83" s="66">
        <f t="shared" si="10"/>
        <v>0</v>
      </c>
      <c r="AH83" s="66">
        <v>0</v>
      </c>
      <c r="AI83" s="66">
        <v>0</v>
      </c>
      <c r="AJ83" s="66">
        <f t="shared" si="11"/>
        <v>0</v>
      </c>
      <c r="AK83" s="66">
        <v>0</v>
      </c>
      <c r="AL83" s="66">
        <v>0</v>
      </c>
      <c r="AM83" s="66">
        <f t="shared" si="12"/>
        <v>0</v>
      </c>
      <c r="AN83" s="66">
        <v>0</v>
      </c>
      <c r="AO83" s="66">
        <v>0</v>
      </c>
      <c r="AP83" s="66">
        <f t="shared" si="13"/>
        <v>0</v>
      </c>
      <c r="AQ83" s="66">
        <v>0</v>
      </c>
      <c r="AR83" s="66">
        <f t="shared" si="14"/>
        <v>9748.429999999993</v>
      </c>
      <c r="AS83" s="66">
        <v>0</v>
      </c>
      <c r="AT83" s="66">
        <v>0</v>
      </c>
      <c r="AU83" s="66" t="s">
        <v>280</v>
      </c>
      <c r="AV83" s="66">
        <v>0</v>
      </c>
      <c r="AW83" s="86">
        <v>0</v>
      </c>
      <c r="AX83" s="86">
        <v>0</v>
      </c>
      <c r="AY83" s="86">
        <v>0</v>
      </c>
      <c r="AZ83" s="86">
        <v>0</v>
      </c>
      <c r="BA83" s="86">
        <v>0</v>
      </c>
      <c r="BB83" s="86"/>
    </row>
    <row r="84" spans="1:54" hidden="1">
      <c r="A84" s="52" t="str">
        <f t="shared" si="8"/>
        <v>F</v>
      </c>
      <c r="B84" s="52" t="s">
        <v>151</v>
      </c>
      <c r="C84" s="52" t="s">
        <v>727</v>
      </c>
      <c r="D84" s="85" t="s">
        <v>728</v>
      </c>
      <c r="E84" s="52" t="s">
        <v>766</v>
      </c>
      <c r="F84" s="52" t="s">
        <v>767</v>
      </c>
      <c r="G84" s="52" t="s">
        <v>768</v>
      </c>
      <c r="H84" s="52" t="s">
        <v>767</v>
      </c>
      <c r="I84" s="52" t="s">
        <v>769</v>
      </c>
      <c r="J84" s="52" t="s">
        <v>770</v>
      </c>
      <c r="K84" s="52" t="s">
        <v>268</v>
      </c>
      <c r="L84" s="52">
        <v>1207</v>
      </c>
      <c r="M84" s="52" t="s">
        <v>637</v>
      </c>
      <c r="N84" s="52" t="s">
        <v>270</v>
      </c>
      <c r="O84" s="52" t="s">
        <v>291</v>
      </c>
      <c r="P84" s="52" t="s">
        <v>272</v>
      </c>
      <c r="Q84" s="52" t="s">
        <v>124</v>
      </c>
      <c r="R84" s="52" t="s">
        <v>627</v>
      </c>
      <c r="S84" s="52" t="s">
        <v>151</v>
      </c>
      <c r="T84" s="52" t="s">
        <v>734</v>
      </c>
      <c r="U84" s="52" t="s">
        <v>155</v>
      </c>
      <c r="V84" s="52" t="s">
        <v>735</v>
      </c>
      <c r="W84" s="52" t="s">
        <v>736</v>
      </c>
      <c r="X84" s="52" t="s">
        <v>771</v>
      </c>
      <c r="Y84" s="52" t="s">
        <v>772</v>
      </c>
      <c r="Z84" s="66">
        <v>0</v>
      </c>
      <c r="AA84" s="66">
        <v>0</v>
      </c>
      <c r="AB84" s="66">
        <v>0</v>
      </c>
      <c r="AC84" s="66">
        <v>0</v>
      </c>
      <c r="AD84" s="86">
        <f t="shared" si="9"/>
        <v>0</v>
      </c>
      <c r="AE84" s="66">
        <v>0</v>
      </c>
      <c r="AF84" s="66">
        <v>0</v>
      </c>
      <c r="AG84" s="66">
        <f t="shared" si="10"/>
        <v>0</v>
      </c>
      <c r="AH84" s="66">
        <v>0</v>
      </c>
      <c r="AI84" s="66">
        <v>0</v>
      </c>
      <c r="AJ84" s="66">
        <f t="shared" si="11"/>
        <v>0</v>
      </c>
      <c r="AK84" s="66">
        <v>0</v>
      </c>
      <c r="AL84" s="66">
        <v>0</v>
      </c>
      <c r="AM84" s="66">
        <f t="shared" si="12"/>
        <v>0</v>
      </c>
      <c r="AN84" s="66">
        <v>0</v>
      </c>
      <c r="AO84" s="66">
        <v>0</v>
      </c>
      <c r="AP84" s="66">
        <f t="shared" si="13"/>
        <v>0</v>
      </c>
      <c r="AQ84" s="66">
        <v>0</v>
      </c>
      <c r="AR84" s="66">
        <f t="shared" si="14"/>
        <v>0</v>
      </c>
      <c r="AS84" s="66">
        <v>0</v>
      </c>
      <c r="AT84" s="66">
        <v>0</v>
      </c>
      <c r="AU84" s="66" t="s">
        <v>280</v>
      </c>
      <c r="AV84" s="66">
        <v>0</v>
      </c>
      <c r="AW84" s="86">
        <v>0</v>
      </c>
      <c r="AX84" s="86">
        <v>0</v>
      </c>
      <c r="AY84" s="86">
        <v>0</v>
      </c>
      <c r="AZ84" s="86">
        <v>0</v>
      </c>
      <c r="BA84" s="86">
        <v>0</v>
      </c>
      <c r="BB84" s="86"/>
    </row>
    <row r="85" spans="1:54" hidden="1">
      <c r="A85" s="52" t="str">
        <f t="shared" si="8"/>
        <v>F</v>
      </c>
      <c r="B85" s="52" t="s">
        <v>151</v>
      </c>
      <c r="C85" s="52" t="s">
        <v>727</v>
      </c>
      <c r="D85" s="85" t="s">
        <v>728</v>
      </c>
      <c r="E85" s="52" t="s">
        <v>766</v>
      </c>
      <c r="F85" s="52" t="s">
        <v>767</v>
      </c>
      <c r="G85" s="52" t="s">
        <v>768</v>
      </c>
      <c r="H85" s="52" t="s">
        <v>767</v>
      </c>
      <c r="I85" s="52" t="s">
        <v>773</v>
      </c>
      <c r="J85" s="52" t="s">
        <v>767</v>
      </c>
      <c r="K85" s="52" t="s">
        <v>268</v>
      </c>
      <c r="L85" s="52">
        <v>1207</v>
      </c>
      <c r="M85" s="52" t="s">
        <v>637</v>
      </c>
      <c r="N85" s="52" t="s">
        <v>270</v>
      </c>
      <c r="O85" s="52" t="s">
        <v>291</v>
      </c>
      <c r="P85" s="52" t="s">
        <v>272</v>
      </c>
      <c r="Q85" s="52" t="s">
        <v>124</v>
      </c>
      <c r="R85" s="52" t="s">
        <v>627</v>
      </c>
      <c r="S85" s="52" t="s">
        <v>151</v>
      </c>
      <c r="T85" s="52" t="s">
        <v>734</v>
      </c>
      <c r="U85" s="52" t="s">
        <v>155</v>
      </c>
      <c r="V85" s="52" t="s">
        <v>735</v>
      </c>
      <c r="W85" s="52" t="s">
        <v>736</v>
      </c>
      <c r="X85" s="52" t="s">
        <v>771</v>
      </c>
      <c r="Y85" s="52" t="s">
        <v>772</v>
      </c>
      <c r="Z85" s="66">
        <v>0</v>
      </c>
      <c r="AA85" s="66">
        <v>350000</v>
      </c>
      <c r="AB85" s="66">
        <v>349965.26</v>
      </c>
      <c r="AC85" s="66">
        <v>364698.75879999995</v>
      </c>
      <c r="AD85" s="86">
        <f t="shared" si="9"/>
        <v>-14698.758799999952</v>
      </c>
      <c r="AE85" s="66">
        <v>0</v>
      </c>
      <c r="AF85" s="66">
        <v>0</v>
      </c>
      <c r="AG85" s="66">
        <f t="shared" si="10"/>
        <v>0</v>
      </c>
      <c r="AH85" s="66">
        <v>0</v>
      </c>
      <c r="AI85" s="66">
        <v>0</v>
      </c>
      <c r="AJ85" s="66">
        <f t="shared" si="11"/>
        <v>0</v>
      </c>
      <c r="AK85" s="66">
        <v>0</v>
      </c>
      <c r="AL85" s="66">
        <v>0</v>
      </c>
      <c r="AM85" s="66">
        <f t="shared" si="12"/>
        <v>0</v>
      </c>
      <c r="AN85" s="66">
        <v>0</v>
      </c>
      <c r="AO85" s="66">
        <v>0</v>
      </c>
      <c r="AP85" s="66">
        <f t="shared" si="13"/>
        <v>0</v>
      </c>
      <c r="AQ85" s="66">
        <v>0</v>
      </c>
      <c r="AR85" s="66">
        <f t="shared" si="14"/>
        <v>-14698.758799999952</v>
      </c>
      <c r="AS85" s="66">
        <v>0</v>
      </c>
      <c r="AT85" s="66">
        <v>0</v>
      </c>
      <c r="AU85" s="66" t="s">
        <v>280</v>
      </c>
      <c r="AV85" s="66">
        <v>0</v>
      </c>
      <c r="AW85" s="86">
        <v>0</v>
      </c>
      <c r="AX85" s="86">
        <v>0</v>
      </c>
      <c r="AY85" s="86">
        <v>0</v>
      </c>
      <c r="AZ85" s="86">
        <v>0</v>
      </c>
      <c r="BA85" s="86">
        <v>0</v>
      </c>
      <c r="BB85" s="86"/>
    </row>
    <row r="86" spans="1:54" hidden="1">
      <c r="A86" s="52" t="str">
        <f t="shared" si="8"/>
        <v>F</v>
      </c>
      <c r="B86" s="52" t="s">
        <v>151</v>
      </c>
      <c r="C86" s="52" t="s">
        <v>727</v>
      </c>
      <c r="D86" s="85" t="s">
        <v>728</v>
      </c>
      <c r="E86" s="52" t="s">
        <v>774</v>
      </c>
      <c r="F86" s="52" t="s">
        <v>775</v>
      </c>
      <c r="G86" s="52" t="s">
        <v>776</v>
      </c>
      <c r="H86" s="52" t="s">
        <v>775</v>
      </c>
      <c r="I86" s="52" t="s">
        <v>777</v>
      </c>
      <c r="J86" s="52" t="s">
        <v>778</v>
      </c>
      <c r="K86" s="52" t="s">
        <v>268</v>
      </c>
      <c r="L86" s="52">
        <v>1221</v>
      </c>
      <c r="M86" s="52" t="s">
        <v>762</v>
      </c>
      <c r="N86" s="52" t="s">
        <v>270</v>
      </c>
      <c r="O86" s="52" t="s">
        <v>291</v>
      </c>
      <c r="P86" s="52" t="s">
        <v>272</v>
      </c>
      <c r="Q86" s="52" t="s">
        <v>124</v>
      </c>
      <c r="R86" s="52" t="s">
        <v>627</v>
      </c>
      <c r="S86" s="52" t="s">
        <v>151</v>
      </c>
      <c r="T86" s="52" t="s">
        <v>734</v>
      </c>
      <c r="U86" s="52" t="s">
        <v>155</v>
      </c>
      <c r="V86" s="52" t="s">
        <v>735</v>
      </c>
      <c r="W86" s="52" t="s">
        <v>736</v>
      </c>
      <c r="X86" s="52" t="s">
        <v>779</v>
      </c>
      <c r="Y86" s="52" t="s">
        <v>780</v>
      </c>
      <c r="Z86" s="66">
        <v>0</v>
      </c>
      <c r="AA86" s="66">
        <v>0</v>
      </c>
      <c r="AB86" s="66">
        <v>-564.79999999999995</v>
      </c>
      <c r="AC86" s="66">
        <v>-564.79999999999927</v>
      </c>
      <c r="AD86" s="86">
        <f t="shared" si="9"/>
        <v>564.79999999999927</v>
      </c>
      <c r="AE86" s="66">
        <v>0</v>
      </c>
      <c r="AF86" s="66">
        <v>0</v>
      </c>
      <c r="AG86" s="66">
        <f t="shared" si="10"/>
        <v>0</v>
      </c>
      <c r="AH86" s="66">
        <v>0</v>
      </c>
      <c r="AI86" s="66">
        <v>0</v>
      </c>
      <c r="AJ86" s="66">
        <f t="shared" si="11"/>
        <v>0</v>
      </c>
      <c r="AK86" s="66">
        <v>0</v>
      </c>
      <c r="AL86" s="66">
        <v>0</v>
      </c>
      <c r="AM86" s="66">
        <f t="shared" si="12"/>
        <v>0</v>
      </c>
      <c r="AN86" s="66">
        <v>0</v>
      </c>
      <c r="AO86" s="66">
        <v>0</v>
      </c>
      <c r="AP86" s="66">
        <f t="shared" si="13"/>
        <v>0</v>
      </c>
      <c r="AQ86" s="66">
        <v>0</v>
      </c>
      <c r="AR86" s="66">
        <f t="shared" si="14"/>
        <v>564.79999999999927</v>
      </c>
      <c r="AS86" s="66">
        <v>0</v>
      </c>
      <c r="AT86" s="66">
        <v>0</v>
      </c>
      <c r="AU86" s="66" t="s">
        <v>280</v>
      </c>
      <c r="AV86" s="66">
        <v>0</v>
      </c>
      <c r="AW86" s="86">
        <v>0</v>
      </c>
      <c r="AX86" s="86">
        <v>0</v>
      </c>
      <c r="AY86" s="86">
        <v>0</v>
      </c>
      <c r="AZ86" s="86">
        <v>0</v>
      </c>
      <c r="BA86" s="86">
        <v>0</v>
      </c>
      <c r="BB86" s="86"/>
    </row>
    <row r="87" spans="1:54" hidden="1">
      <c r="A87" s="52" t="str">
        <f t="shared" si="8"/>
        <v>F</v>
      </c>
      <c r="B87" s="52" t="s">
        <v>151</v>
      </c>
      <c r="C87" s="52" t="s">
        <v>727</v>
      </c>
      <c r="D87" s="85" t="s">
        <v>728</v>
      </c>
      <c r="E87" s="52" t="s">
        <v>774</v>
      </c>
      <c r="F87" s="52" t="s">
        <v>775</v>
      </c>
      <c r="G87" s="52" t="s">
        <v>776</v>
      </c>
      <c r="H87" s="52" t="s">
        <v>775</v>
      </c>
      <c r="I87" s="52" t="s">
        <v>781</v>
      </c>
      <c r="J87" s="52" t="s">
        <v>782</v>
      </c>
      <c r="K87" s="52" t="s">
        <v>268</v>
      </c>
      <c r="L87" s="52">
        <v>1221</v>
      </c>
      <c r="M87" s="52" t="s">
        <v>762</v>
      </c>
      <c r="N87" s="52" t="s">
        <v>270</v>
      </c>
      <c r="O87" s="52" t="s">
        <v>291</v>
      </c>
      <c r="P87" s="52" t="s">
        <v>272</v>
      </c>
      <c r="Q87" s="52" t="s">
        <v>124</v>
      </c>
      <c r="R87" s="52" t="s">
        <v>627</v>
      </c>
      <c r="S87" s="52" t="s">
        <v>151</v>
      </c>
      <c r="T87" s="52" t="s">
        <v>734</v>
      </c>
      <c r="U87" s="52" t="s">
        <v>155</v>
      </c>
      <c r="V87" s="52" t="s">
        <v>735</v>
      </c>
      <c r="W87" s="52" t="s">
        <v>736</v>
      </c>
      <c r="X87" s="52" t="s">
        <v>779</v>
      </c>
      <c r="Y87" s="52" t="s">
        <v>780</v>
      </c>
      <c r="Z87" s="66">
        <v>0</v>
      </c>
      <c r="AA87" s="66">
        <v>325000</v>
      </c>
      <c r="AB87" s="66">
        <v>265316.8</v>
      </c>
      <c r="AC87" s="66">
        <v>324884.84999999998</v>
      </c>
      <c r="AD87" s="86">
        <f t="shared" si="9"/>
        <v>115.15000000002328</v>
      </c>
      <c r="AE87" s="66">
        <v>0</v>
      </c>
      <c r="AF87" s="66">
        <v>0</v>
      </c>
      <c r="AG87" s="66">
        <f t="shared" si="10"/>
        <v>0</v>
      </c>
      <c r="AH87" s="66">
        <v>0</v>
      </c>
      <c r="AI87" s="66">
        <v>0</v>
      </c>
      <c r="AJ87" s="66">
        <f t="shared" si="11"/>
        <v>0</v>
      </c>
      <c r="AK87" s="66">
        <v>0</v>
      </c>
      <c r="AL87" s="66">
        <v>0</v>
      </c>
      <c r="AM87" s="66">
        <f t="shared" si="12"/>
        <v>0</v>
      </c>
      <c r="AN87" s="66">
        <v>0</v>
      </c>
      <c r="AO87" s="66">
        <v>0</v>
      </c>
      <c r="AP87" s="66">
        <f t="shared" si="13"/>
        <v>0</v>
      </c>
      <c r="AQ87" s="66">
        <v>0</v>
      </c>
      <c r="AR87" s="66">
        <f t="shared" si="14"/>
        <v>115.15000000002328</v>
      </c>
      <c r="AS87" s="66">
        <v>0</v>
      </c>
      <c r="AT87" s="66">
        <v>0</v>
      </c>
      <c r="AU87" s="66" t="s">
        <v>280</v>
      </c>
      <c r="AV87" s="66">
        <v>0</v>
      </c>
      <c r="AW87" s="86">
        <v>0</v>
      </c>
      <c r="AX87" s="86">
        <v>0</v>
      </c>
      <c r="AY87" s="86">
        <v>0</v>
      </c>
      <c r="AZ87" s="86">
        <v>0</v>
      </c>
      <c r="BA87" s="86">
        <v>0</v>
      </c>
      <c r="BB87" s="86"/>
    </row>
    <row r="88" spans="1:54" hidden="1">
      <c r="A88" s="52" t="str">
        <f t="shared" si="8"/>
        <v>F</v>
      </c>
      <c r="B88" s="52" t="s">
        <v>151</v>
      </c>
      <c r="C88" s="52" t="s">
        <v>727</v>
      </c>
      <c r="D88" s="85" t="s">
        <v>728</v>
      </c>
      <c r="E88" s="52" t="s">
        <v>783</v>
      </c>
      <c r="F88" s="52" t="s">
        <v>784</v>
      </c>
      <c r="G88" s="52" t="s">
        <v>785</v>
      </c>
      <c r="H88" s="52" t="s">
        <v>784</v>
      </c>
      <c r="I88" s="52" t="s">
        <v>786</v>
      </c>
      <c r="J88" s="52" t="s">
        <v>787</v>
      </c>
      <c r="K88" s="52" t="s">
        <v>268</v>
      </c>
      <c r="L88" s="52">
        <v>1205</v>
      </c>
      <c r="M88" s="52" t="s">
        <v>625</v>
      </c>
      <c r="N88" s="52" t="s">
        <v>270</v>
      </c>
      <c r="O88" s="52" t="s">
        <v>291</v>
      </c>
      <c r="P88" s="52" t="s">
        <v>272</v>
      </c>
      <c r="Q88" s="52" t="s">
        <v>124</v>
      </c>
      <c r="R88" s="52" t="s">
        <v>627</v>
      </c>
      <c r="S88" s="52" t="s">
        <v>151</v>
      </c>
      <c r="T88" s="52" t="s">
        <v>734</v>
      </c>
      <c r="U88" s="52" t="s">
        <v>155</v>
      </c>
      <c r="V88" s="52" t="s">
        <v>735</v>
      </c>
      <c r="W88" s="52" t="s">
        <v>736</v>
      </c>
      <c r="X88" s="52" t="s">
        <v>788</v>
      </c>
      <c r="Y88" s="52" t="s">
        <v>789</v>
      </c>
      <c r="Z88" s="66">
        <v>0</v>
      </c>
      <c r="AA88" s="66">
        <v>0</v>
      </c>
      <c r="AB88" s="66">
        <v>33234.370000000003</v>
      </c>
      <c r="AC88" s="66">
        <v>9784.9199999999946</v>
      </c>
      <c r="AD88" s="86">
        <f t="shared" si="9"/>
        <v>-9784.9199999999946</v>
      </c>
      <c r="AE88" s="66">
        <v>0</v>
      </c>
      <c r="AF88" s="66">
        <v>0</v>
      </c>
      <c r="AG88" s="66">
        <f t="shared" si="10"/>
        <v>0</v>
      </c>
      <c r="AH88" s="66">
        <v>0</v>
      </c>
      <c r="AI88" s="66">
        <v>0</v>
      </c>
      <c r="AJ88" s="66">
        <f t="shared" si="11"/>
        <v>0</v>
      </c>
      <c r="AK88" s="66">
        <v>0</v>
      </c>
      <c r="AL88" s="66">
        <v>0</v>
      </c>
      <c r="AM88" s="66">
        <f t="shared" si="12"/>
        <v>0</v>
      </c>
      <c r="AN88" s="66">
        <v>0</v>
      </c>
      <c r="AO88" s="66">
        <v>0</v>
      </c>
      <c r="AP88" s="66">
        <f t="shared" si="13"/>
        <v>0</v>
      </c>
      <c r="AQ88" s="66">
        <v>0</v>
      </c>
      <c r="AR88" s="66">
        <f t="shared" si="14"/>
        <v>-9784.9199999999946</v>
      </c>
      <c r="AS88" s="66">
        <v>0</v>
      </c>
      <c r="AT88" s="66">
        <v>0</v>
      </c>
      <c r="AU88" s="66" t="s">
        <v>280</v>
      </c>
      <c r="AV88" s="66">
        <v>0</v>
      </c>
      <c r="AW88" s="86">
        <v>0</v>
      </c>
      <c r="AX88" s="86">
        <v>0</v>
      </c>
      <c r="AY88" s="86">
        <v>0</v>
      </c>
      <c r="AZ88" s="86">
        <v>0</v>
      </c>
      <c r="BA88" s="86">
        <v>0</v>
      </c>
      <c r="BB88" s="86"/>
    </row>
    <row r="89" spans="1:54" hidden="1">
      <c r="A89" s="52" t="str">
        <f t="shared" si="8"/>
        <v>F</v>
      </c>
      <c r="B89" s="52" t="s">
        <v>151</v>
      </c>
      <c r="C89" s="52" t="s">
        <v>727</v>
      </c>
      <c r="D89" s="85" t="s">
        <v>728</v>
      </c>
      <c r="E89" s="52" t="s">
        <v>783</v>
      </c>
      <c r="F89" s="52" t="s">
        <v>784</v>
      </c>
      <c r="G89" s="52" t="s">
        <v>785</v>
      </c>
      <c r="H89" s="52" t="s">
        <v>784</v>
      </c>
      <c r="I89" s="52" t="s">
        <v>790</v>
      </c>
      <c r="J89" s="52" t="s">
        <v>791</v>
      </c>
      <c r="K89" s="52" t="s">
        <v>268</v>
      </c>
      <c r="L89" s="52">
        <v>1205</v>
      </c>
      <c r="M89" s="52" t="s">
        <v>625</v>
      </c>
      <c r="N89" s="52" t="s">
        <v>270</v>
      </c>
      <c r="O89" s="52" t="s">
        <v>291</v>
      </c>
      <c r="P89" s="52" t="s">
        <v>272</v>
      </c>
      <c r="Q89" s="52" t="s">
        <v>124</v>
      </c>
      <c r="R89" s="52" t="s">
        <v>627</v>
      </c>
      <c r="S89" s="52" t="s">
        <v>151</v>
      </c>
      <c r="T89" s="52" t="s">
        <v>734</v>
      </c>
      <c r="U89" s="52" t="s">
        <v>155</v>
      </c>
      <c r="V89" s="52" t="s">
        <v>735</v>
      </c>
      <c r="W89" s="52" t="s">
        <v>736</v>
      </c>
      <c r="X89" s="52" t="s">
        <v>788</v>
      </c>
      <c r="Y89" s="52" t="s">
        <v>789</v>
      </c>
      <c r="Z89" s="66">
        <v>3000000</v>
      </c>
      <c r="AA89" s="66">
        <v>800000</v>
      </c>
      <c r="AB89" s="66">
        <v>796834.38</v>
      </c>
      <c r="AC89" s="66">
        <v>789324.67999999993</v>
      </c>
      <c r="AD89" s="86">
        <f t="shared" si="9"/>
        <v>10675.320000000065</v>
      </c>
      <c r="AE89" s="66">
        <v>3000000</v>
      </c>
      <c r="AF89" s="97">
        <v>3000000</v>
      </c>
      <c r="AG89" s="66">
        <f t="shared" si="10"/>
        <v>0</v>
      </c>
      <c r="AH89" s="66">
        <v>3000000</v>
      </c>
      <c r="AI89" s="66">
        <v>3000000</v>
      </c>
      <c r="AJ89" s="66">
        <f t="shared" si="11"/>
        <v>0</v>
      </c>
      <c r="AK89" s="66">
        <v>3000000</v>
      </c>
      <c r="AL89" s="66">
        <v>3000000</v>
      </c>
      <c r="AM89" s="66">
        <f t="shared" si="12"/>
        <v>0</v>
      </c>
      <c r="AN89" s="66">
        <v>3000000</v>
      </c>
      <c r="AO89" s="66">
        <v>3000000</v>
      </c>
      <c r="AP89" s="66">
        <f t="shared" si="13"/>
        <v>0</v>
      </c>
      <c r="AQ89" s="66">
        <v>3000000</v>
      </c>
      <c r="AR89" s="66">
        <f t="shared" si="14"/>
        <v>10675.320000000065</v>
      </c>
      <c r="AS89" s="66">
        <v>0</v>
      </c>
      <c r="AT89" s="66">
        <v>0</v>
      </c>
      <c r="AU89" s="66" t="s">
        <v>280</v>
      </c>
      <c r="AV89" s="66">
        <v>0</v>
      </c>
      <c r="AW89" s="86">
        <v>-1500000</v>
      </c>
      <c r="AX89" s="86">
        <v>0</v>
      </c>
      <c r="AY89" s="86">
        <v>0</v>
      </c>
      <c r="AZ89" s="86">
        <v>0</v>
      </c>
      <c r="BA89" s="86">
        <v>0</v>
      </c>
      <c r="BB89" s="86"/>
    </row>
    <row r="90" spans="1:54" hidden="1">
      <c r="A90" s="52" t="str">
        <f t="shared" si="8"/>
        <v>F</v>
      </c>
      <c r="B90" s="52" t="s">
        <v>151</v>
      </c>
      <c r="C90" s="52" t="s">
        <v>792</v>
      </c>
      <c r="D90" s="85" t="s">
        <v>793</v>
      </c>
      <c r="E90" s="52" t="s">
        <v>794</v>
      </c>
      <c r="F90" s="52" t="s">
        <v>795</v>
      </c>
      <c r="G90" s="52" t="s">
        <v>796</v>
      </c>
      <c r="H90" s="52" t="s">
        <v>795</v>
      </c>
      <c r="I90" s="52" t="s">
        <v>797</v>
      </c>
      <c r="J90" s="52" t="s">
        <v>795</v>
      </c>
      <c r="K90" s="52" t="s">
        <v>268</v>
      </c>
      <c r="L90" s="52">
        <v>1203</v>
      </c>
      <c r="M90" s="52" t="s">
        <v>798</v>
      </c>
      <c r="N90" s="52" t="s">
        <v>270</v>
      </c>
      <c r="O90" s="52" t="s">
        <v>271</v>
      </c>
      <c r="P90" s="52" t="s">
        <v>272</v>
      </c>
      <c r="Q90" s="52" t="s">
        <v>124</v>
      </c>
      <c r="R90" s="52" t="s">
        <v>627</v>
      </c>
      <c r="S90" s="52" t="s">
        <v>151</v>
      </c>
      <c r="T90" s="83" t="s">
        <v>799</v>
      </c>
      <c r="U90" s="98" t="s">
        <v>165</v>
      </c>
      <c r="V90" s="52" t="s">
        <v>602</v>
      </c>
      <c r="W90" s="52" t="s">
        <v>599</v>
      </c>
      <c r="X90" s="52" t="s">
        <v>603</v>
      </c>
      <c r="Y90" s="52" t="s">
        <v>601</v>
      </c>
      <c r="Z90" s="66">
        <v>0</v>
      </c>
      <c r="AA90" s="66">
        <v>0</v>
      </c>
      <c r="AB90" s="66">
        <v>64264.61</v>
      </c>
      <c r="AC90" s="66">
        <v>-4554.0599999999995</v>
      </c>
      <c r="AD90" s="86">
        <f t="shared" si="9"/>
        <v>4554.0599999999995</v>
      </c>
      <c r="AE90" s="66">
        <v>0</v>
      </c>
      <c r="AF90" s="66">
        <v>0</v>
      </c>
      <c r="AG90" s="66">
        <f t="shared" si="10"/>
        <v>0</v>
      </c>
      <c r="AH90" s="66">
        <v>0</v>
      </c>
      <c r="AI90" s="66">
        <v>0</v>
      </c>
      <c r="AJ90" s="66">
        <f t="shared" si="11"/>
        <v>0</v>
      </c>
      <c r="AK90" s="66">
        <v>0</v>
      </c>
      <c r="AL90" s="66">
        <v>0</v>
      </c>
      <c r="AM90" s="66">
        <f t="shared" si="12"/>
        <v>0</v>
      </c>
      <c r="AN90" s="66">
        <v>0</v>
      </c>
      <c r="AO90" s="66">
        <v>0</v>
      </c>
      <c r="AP90" s="66">
        <f t="shared" si="13"/>
        <v>0</v>
      </c>
      <c r="AQ90" s="66">
        <v>0</v>
      </c>
      <c r="AR90" s="66">
        <f t="shared" si="14"/>
        <v>4554.0599999999995</v>
      </c>
      <c r="AS90" s="66">
        <v>0</v>
      </c>
      <c r="AT90" s="66" t="s">
        <v>631</v>
      </c>
      <c r="AU90" s="66" t="s">
        <v>280</v>
      </c>
      <c r="AV90" s="66">
        <v>0</v>
      </c>
      <c r="AW90" s="86">
        <v>0</v>
      </c>
      <c r="AX90" s="86">
        <v>0</v>
      </c>
      <c r="AY90" s="86">
        <v>0</v>
      </c>
      <c r="AZ90" s="86">
        <v>0</v>
      </c>
      <c r="BA90" s="86">
        <v>0</v>
      </c>
      <c r="BB90" s="86"/>
    </row>
    <row r="91" spans="1:54" hidden="1">
      <c r="A91" s="52" t="str">
        <f t="shared" si="8"/>
        <v>F</v>
      </c>
      <c r="B91" s="52" t="s">
        <v>151</v>
      </c>
      <c r="C91" s="52" t="s">
        <v>800</v>
      </c>
      <c r="D91" s="85" t="s">
        <v>801</v>
      </c>
      <c r="E91" s="52" t="s">
        <v>802</v>
      </c>
      <c r="F91" s="52" t="s">
        <v>803</v>
      </c>
      <c r="G91" s="52" t="s">
        <v>804</v>
      </c>
      <c r="H91" s="52" t="s">
        <v>805</v>
      </c>
      <c r="I91" s="52" t="s">
        <v>806</v>
      </c>
      <c r="J91" s="52" t="s">
        <v>805</v>
      </c>
      <c r="K91" s="52" t="s">
        <v>268</v>
      </c>
      <c r="L91" s="52">
        <v>1221</v>
      </c>
      <c r="M91" s="52" t="s">
        <v>762</v>
      </c>
      <c r="N91" s="52" t="s">
        <v>270</v>
      </c>
      <c r="O91" s="52" t="s">
        <v>271</v>
      </c>
      <c r="P91" s="52" t="s">
        <v>272</v>
      </c>
      <c r="Q91" s="52" t="s">
        <v>124</v>
      </c>
      <c r="R91" s="52" t="s">
        <v>627</v>
      </c>
      <c r="S91" s="52" t="s">
        <v>151</v>
      </c>
      <c r="T91" s="52" t="s">
        <v>722</v>
      </c>
      <c r="U91" s="52" t="s">
        <v>156</v>
      </c>
      <c r="V91" s="52" t="s">
        <v>723</v>
      </c>
      <c r="W91" s="52" t="s">
        <v>724</v>
      </c>
      <c r="X91" s="52" t="s">
        <v>807</v>
      </c>
      <c r="Y91" s="52" t="s">
        <v>808</v>
      </c>
      <c r="Z91" s="66">
        <v>0</v>
      </c>
      <c r="AA91" s="66">
        <v>399800</v>
      </c>
      <c r="AB91" s="66">
        <v>0</v>
      </c>
      <c r="AC91" s="66">
        <v>0</v>
      </c>
      <c r="AD91" s="86">
        <f t="shared" si="9"/>
        <v>399800</v>
      </c>
      <c r="AE91" s="66">
        <v>0</v>
      </c>
      <c r="AF91" s="66">
        <v>0</v>
      </c>
      <c r="AG91" s="66">
        <f t="shared" si="10"/>
        <v>0</v>
      </c>
      <c r="AH91" s="66">
        <v>0</v>
      </c>
      <c r="AI91" s="66">
        <v>0</v>
      </c>
      <c r="AJ91" s="66">
        <f t="shared" si="11"/>
        <v>0</v>
      </c>
      <c r="AK91" s="66">
        <v>0</v>
      </c>
      <c r="AL91" s="66">
        <v>0</v>
      </c>
      <c r="AM91" s="66">
        <f t="shared" si="12"/>
        <v>0</v>
      </c>
      <c r="AN91" s="66">
        <v>0</v>
      </c>
      <c r="AO91" s="66">
        <v>0</v>
      </c>
      <c r="AP91" s="66">
        <f t="shared" si="13"/>
        <v>0</v>
      </c>
      <c r="AQ91" s="66">
        <v>0</v>
      </c>
      <c r="AR91" s="66">
        <f t="shared" si="14"/>
        <v>399800</v>
      </c>
      <c r="AS91" s="66">
        <v>0</v>
      </c>
      <c r="AT91" s="66">
        <v>0</v>
      </c>
      <c r="AU91" s="66" t="s">
        <v>280</v>
      </c>
      <c r="AV91" s="66">
        <v>0</v>
      </c>
      <c r="AW91" s="86">
        <v>0</v>
      </c>
      <c r="AX91" s="86">
        <v>0</v>
      </c>
      <c r="AY91" s="86">
        <v>0</v>
      </c>
      <c r="AZ91" s="86">
        <v>0</v>
      </c>
      <c r="BA91" s="86">
        <v>0</v>
      </c>
      <c r="BB91" s="86"/>
    </row>
    <row r="92" spans="1:54" hidden="1">
      <c r="A92" s="52" t="str">
        <f t="shared" si="8"/>
        <v>F</v>
      </c>
      <c r="B92" s="52" t="s">
        <v>151</v>
      </c>
      <c r="C92" s="52" t="s">
        <v>800</v>
      </c>
      <c r="D92" s="85" t="s">
        <v>801</v>
      </c>
      <c r="E92" s="52" t="s">
        <v>802</v>
      </c>
      <c r="F92" s="52" t="s">
        <v>803</v>
      </c>
      <c r="G92" s="52" t="s">
        <v>809</v>
      </c>
      <c r="H92" s="52" t="s">
        <v>810</v>
      </c>
      <c r="I92" s="52" t="s">
        <v>811</v>
      </c>
      <c r="J92" s="52" t="s">
        <v>810</v>
      </c>
      <c r="K92" s="52" t="s">
        <v>268</v>
      </c>
      <c r="L92" s="52">
        <v>1221</v>
      </c>
      <c r="M92" s="52" t="s">
        <v>762</v>
      </c>
      <c r="N92" s="52" t="s">
        <v>270</v>
      </c>
      <c r="O92" s="52" t="s">
        <v>271</v>
      </c>
      <c r="P92" s="52" t="s">
        <v>272</v>
      </c>
      <c r="Q92" s="52" t="s">
        <v>124</v>
      </c>
      <c r="R92" s="52" t="s">
        <v>627</v>
      </c>
      <c r="S92" s="52" t="s">
        <v>151</v>
      </c>
      <c r="T92" s="52" t="s">
        <v>722</v>
      </c>
      <c r="U92" s="52" t="s">
        <v>156</v>
      </c>
      <c r="V92" s="52" t="s">
        <v>723</v>
      </c>
      <c r="W92" s="52" t="s">
        <v>724</v>
      </c>
      <c r="X92" s="52" t="s">
        <v>807</v>
      </c>
      <c r="Y92" s="52" t="s">
        <v>808</v>
      </c>
      <c r="Z92" s="66">
        <v>0</v>
      </c>
      <c r="AA92" s="66">
        <v>176000</v>
      </c>
      <c r="AB92" s="66">
        <v>176000</v>
      </c>
      <c r="AC92" s="66">
        <v>176000</v>
      </c>
      <c r="AD92" s="86">
        <f t="shared" si="9"/>
        <v>0</v>
      </c>
      <c r="AE92" s="66">
        <v>0</v>
      </c>
      <c r="AF92" s="66">
        <v>0</v>
      </c>
      <c r="AG92" s="66">
        <f t="shared" si="10"/>
        <v>0</v>
      </c>
      <c r="AH92" s="66">
        <v>0</v>
      </c>
      <c r="AI92" s="66">
        <v>0</v>
      </c>
      <c r="AJ92" s="66">
        <f t="shared" si="11"/>
        <v>0</v>
      </c>
      <c r="AK92" s="66">
        <v>0</v>
      </c>
      <c r="AL92" s="66">
        <v>0</v>
      </c>
      <c r="AM92" s="66">
        <f t="shared" si="12"/>
        <v>0</v>
      </c>
      <c r="AN92" s="66">
        <v>0</v>
      </c>
      <c r="AO92" s="66">
        <v>0</v>
      </c>
      <c r="AP92" s="66">
        <f t="shared" si="13"/>
        <v>0</v>
      </c>
      <c r="AQ92" s="66">
        <v>0</v>
      </c>
      <c r="AR92" s="66">
        <f t="shared" si="14"/>
        <v>0</v>
      </c>
      <c r="AS92" s="66">
        <v>0</v>
      </c>
      <c r="AT92" s="66">
        <v>0</v>
      </c>
      <c r="AU92" s="66" t="s">
        <v>280</v>
      </c>
      <c r="AV92" s="66">
        <v>0</v>
      </c>
      <c r="AW92" s="86">
        <v>0</v>
      </c>
      <c r="AX92" s="86">
        <v>0</v>
      </c>
      <c r="AY92" s="86">
        <v>0</v>
      </c>
      <c r="AZ92" s="86">
        <v>0</v>
      </c>
      <c r="BA92" s="86">
        <v>0</v>
      </c>
      <c r="BB92" s="86"/>
    </row>
    <row r="93" spans="1:54" hidden="1">
      <c r="A93" s="52" t="str">
        <f t="shared" si="8"/>
        <v>F</v>
      </c>
      <c r="B93" s="52" t="s">
        <v>151</v>
      </c>
      <c r="C93" s="52" t="s">
        <v>800</v>
      </c>
      <c r="D93" s="85" t="s">
        <v>801</v>
      </c>
      <c r="E93" s="52" t="s">
        <v>812</v>
      </c>
      <c r="F93" s="52" t="s">
        <v>621</v>
      </c>
      <c r="G93" s="52" t="s">
        <v>813</v>
      </c>
      <c r="H93" s="52" t="s">
        <v>814</v>
      </c>
      <c r="I93" s="52" t="s">
        <v>815</v>
      </c>
      <c r="J93" s="52" t="s">
        <v>816</v>
      </c>
      <c r="K93" s="52" t="s">
        <v>268</v>
      </c>
      <c r="L93" s="52">
        <v>1205</v>
      </c>
      <c r="M93" s="52" t="s">
        <v>625</v>
      </c>
      <c r="N93" s="52" t="s">
        <v>270</v>
      </c>
      <c r="O93" s="52" t="s">
        <v>626</v>
      </c>
      <c r="P93" s="52" t="s">
        <v>272</v>
      </c>
      <c r="Q93" s="52" t="s">
        <v>124</v>
      </c>
      <c r="R93" s="52" t="s">
        <v>627</v>
      </c>
      <c r="S93" s="52" t="s">
        <v>151</v>
      </c>
      <c r="T93" s="52" t="s">
        <v>722</v>
      </c>
      <c r="U93" s="52" t="s">
        <v>156</v>
      </c>
      <c r="V93" s="52" t="s">
        <v>723</v>
      </c>
      <c r="W93" s="52" t="s">
        <v>724</v>
      </c>
      <c r="X93" s="52" t="s">
        <v>807</v>
      </c>
      <c r="Y93" s="52" t="s">
        <v>808</v>
      </c>
      <c r="Z93" s="66">
        <v>0</v>
      </c>
      <c r="AA93" s="66">
        <v>0</v>
      </c>
      <c r="AB93" s="66">
        <v>0</v>
      </c>
      <c r="AC93" s="66">
        <v>0</v>
      </c>
      <c r="AD93" s="86">
        <f t="shared" si="9"/>
        <v>0</v>
      </c>
      <c r="AE93" s="66">
        <v>0</v>
      </c>
      <c r="AF93" s="66">
        <v>0</v>
      </c>
      <c r="AG93" s="66">
        <f t="shared" si="10"/>
        <v>0</v>
      </c>
      <c r="AH93" s="66">
        <v>0</v>
      </c>
      <c r="AI93" s="66">
        <v>0</v>
      </c>
      <c r="AJ93" s="66">
        <f t="shared" si="11"/>
        <v>0</v>
      </c>
      <c r="AK93" s="66">
        <v>0</v>
      </c>
      <c r="AL93" s="66">
        <v>0</v>
      </c>
      <c r="AM93" s="66">
        <f t="shared" si="12"/>
        <v>0</v>
      </c>
      <c r="AN93" s="66">
        <v>0</v>
      </c>
      <c r="AO93" s="66">
        <v>0</v>
      </c>
      <c r="AP93" s="66">
        <f t="shared" si="13"/>
        <v>0</v>
      </c>
      <c r="AQ93" s="66">
        <v>0</v>
      </c>
      <c r="AR93" s="66">
        <f t="shared" si="14"/>
        <v>0</v>
      </c>
      <c r="AS93" s="66">
        <v>0</v>
      </c>
      <c r="AT93" s="66">
        <v>0</v>
      </c>
      <c r="AU93" s="66" t="s">
        <v>280</v>
      </c>
      <c r="AV93" s="66">
        <v>0</v>
      </c>
      <c r="AW93" s="86">
        <v>0</v>
      </c>
      <c r="AX93" s="86">
        <v>0</v>
      </c>
      <c r="AY93" s="86">
        <v>0</v>
      </c>
      <c r="AZ93" s="86">
        <v>0</v>
      </c>
      <c r="BA93" s="86">
        <v>0</v>
      </c>
      <c r="BB93" s="86"/>
    </row>
    <row r="94" spans="1:54" hidden="1">
      <c r="A94" s="52" t="str">
        <f t="shared" si="8"/>
        <v>F</v>
      </c>
      <c r="B94" s="52" t="s">
        <v>151</v>
      </c>
      <c r="C94" s="52" t="s">
        <v>800</v>
      </c>
      <c r="D94" s="85" t="s">
        <v>801</v>
      </c>
      <c r="E94" s="52" t="s">
        <v>812</v>
      </c>
      <c r="F94" s="52" t="s">
        <v>621</v>
      </c>
      <c r="G94" s="52" t="s">
        <v>813</v>
      </c>
      <c r="H94" s="52" t="s">
        <v>814</v>
      </c>
      <c r="I94" s="52" t="s">
        <v>817</v>
      </c>
      <c r="J94" s="52" t="s">
        <v>818</v>
      </c>
      <c r="K94" s="52" t="s">
        <v>268</v>
      </c>
      <c r="L94" s="52">
        <v>1205</v>
      </c>
      <c r="M94" s="52" t="s">
        <v>625</v>
      </c>
      <c r="N94" s="52" t="s">
        <v>270</v>
      </c>
      <c r="O94" s="52" t="s">
        <v>271</v>
      </c>
      <c r="P94" s="52" t="s">
        <v>272</v>
      </c>
      <c r="Q94" s="52" t="s">
        <v>124</v>
      </c>
      <c r="R94" s="52" t="s">
        <v>627</v>
      </c>
      <c r="S94" s="52" t="s">
        <v>151</v>
      </c>
      <c r="T94" s="52" t="s">
        <v>722</v>
      </c>
      <c r="U94" s="52" t="s">
        <v>156</v>
      </c>
      <c r="V94" s="52" t="s">
        <v>723</v>
      </c>
      <c r="W94" s="52" t="s">
        <v>724</v>
      </c>
      <c r="X94" s="52" t="s">
        <v>807</v>
      </c>
      <c r="Y94" s="52" t="s">
        <v>808</v>
      </c>
      <c r="Z94" s="66">
        <v>0</v>
      </c>
      <c r="AA94" s="66">
        <v>500000</v>
      </c>
      <c r="AB94" s="66">
        <v>0</v>
      </c>
      <c r="AC94" s="66">
        <v>0</v>
      </c>
      <c r="AD94" s="86">
        <f t="shared" si="9"/>
        <v>500000</v>
      </c>
      <c r="AE94" s="66">
        <v>0</v>
      </c>
      <c r="AF94" s="66">
        <v>0</v>
      </c>
      <c r="AG94" s="66">
        <f t="shared" si="10"/>
        <v>0</v>
      </c>
      <c r="AH94" s="66">
        <v>0</v>
      </c>
      <c r="AI94" s="66">
        <v>0</v>
      </c>
      <c r="AJ94" s="66">
        <f t="shared" si="11"/>
        <v>0</v>
      </c>
      <c r="AK94" s="66">
        <v>0</v>
      </c>
      <c r="AL94" s="66">
        <v>0</v>
      </c>
      <c r="AM94" s="66">
        <f t="shared" si="12"/>
        <v>0</v>
      </c>
      <c r="AN94" s="66">
        <v>0</v>
      </c>
      <c r="AO94" s="66">
        <v>0</v>
      </c>
      <c r="AP94" s="66">
        <f t="shared" si="13"/>
        <v>0</v>
      </c>
      <c r="AQ94" s="66">
        <v>0</v>
      </c>
      <c r="AR94" s="66">
        <f t="shared" si="14"/>
        <v>500000</v>
      </c>
      <c r="AS94" s="66">
        <v>0</v>
      </c>
      <c r="AT94" s="66">
        <v>0</v>
      </c>
      <c r="AU94" s="66" t="s">
        <v>280</v>
      </c>
      <c r="AV94" s="66">
        <v>0</v>
      </c>
      <c r="AW94" s="86">
        <v>0</v>
      </c>
      <c r="AX94" s="86">
        <v>0</v>
      </c>
      <c r="AY94" s="86">
        <v>0</v>
      </c>
      <c r="AZ94" s="86">
        <v>0</v>
      </c>
      <c r="BA94" s="86">
        <v>0</v>
      </c>
      <c r="BB94" s="86"/>
    </row>
    <row r="95" spans="1:54" hidden="1">
      <c r="A95" s="52" t="str">
        <f t="shared" si="8"/>
        <v>F</v>
      </c>
      <c r="B95" s="52" t="s">
        <v>151</v>
      </c>
      <c r="C95" s="52" t="s">
        <v>800</v>
      </c>
      <c r="D95" s="85" t="s">
        <v>801</v>
      </c>
      <c r="E95" s="52" t="s">
        <v>812</v>
      </c>
      <c r="F95" s="52" t="s">
        <v>621</v>
      </c>
      <c r="G95" s="52" t="s">
        <v>819</v>
      </c>
      <c r="H95" s="52" t="s">
        <v>820</v>
      </c>
      <c r="I95" s="52" t="s">
        <v>821</v>
      </c>
      <c r="J95" s="52" t="s">
        <v>820</v>
      </c>
      <c r="K95" s="52" t="s">
        <v>268</v>
      </c>
      <c r="L95" s="52">
        <v>1205</v>
      </c>
      <c r="M95" s="52" t="s">
        <v>625</v>
      </c>
      <c r="N95" s="52" t="s">
        <v>270</v>
      </c>
      <c r="O95" s="52" t="s">
        <v>271</v>
      </c>
      <c r="P95" s="52" t="s">
        <v>272</v>
      </c>
      <c r="Q95" s="52" t="s">
        <v>124</v>
      </c>
      <c r="R95" s="52" t="s">
        <v>627</v>
      </c>
      <c r="S95" s="52" t="s">
        <v>151</v>
      </c>
      <c r="T95" s="52" t="s">
        <v>722</v>
      </c>
      <c r="U95" s="52" t="s">
        <v>156</v>
      </c>
      <c r="V95" s="52" t="s">
        <v>723</v>
      </c>
      <c r="W95" s="52" t="s">
        <v>724</v>
      </c>
      <c r="X95" s="52" t="s">
        <v>807</v>
      </c>
      <c r="Y95" s="52" t="s">
        <v>808</v>
      </c>
      <c r="Z95" s="66">
        <v>0</v>
      </c>
      <c r="AA95" s="66">
        <v>100000</v>
      </c>
      <c r="AB95" s="66">
        <v>30000</v>
      </c>
      <c r="AC95" s="66">
        <v>30000</v>
      </c>
      <c r="AD95" s="86">
        <f t="shared" si="9"/>
        <v>70000</v>
      </c>
      <c r="AE95" s="66">
        <v>0</v>
      </c>
      <c r="AF95" s="66">
        <v>0</v>
      </c>
      <c r="AG95" s="66">
        <f t="shared" si="10"/>
        <v>0</v>
      </c>
      <c r="AH95" s="66">
        <v>0</v>
      </c>
      <c r="AI95" s="66">
        <v>0</v>
      </c>
      <c r="AJ95" s="66">
        <f t="shared" si="11"/>
        <v>0</v>
      </c>
      <c r="AK95" s="66">
        <v>0</v>
      </c>
      <c r="AL95" s="66">
        <v>0</v>
      </c>
      <c r="AM95" s="66">
        <f t="shared" si="12"/>
        <v>0</v>
      </c>
      <c r="AN95" s="66">
        <v>0</v>
      </c>
      <c r="AO95" s="66">
        <v>0</v>
      </c>
      <c r="AP95" s="66">
        <f t="shared" si="13"/>
        <v>0</v>
      </c>
      <c r="AQ95" s="66">
        <v>0</v>
      </c>
      <c r="AR95" s="66">
        <f t="shared" si="14"/>
        <v>70000</v>
      </c>
      <c r="AS95" s="66">
        <v>0</v>
      </c>
      <c r="AT95" s="66">
        <v>0</v>
      </c>
      <c r="AU95" s="66" t="s">
        <v>280</v>
      </c>
      <c r="AV95" s="66">
        <v>0</v>
      </c>
      <c r="AW95" s="86">
        <v>0</v>
      </c>
      <c r="AX95" s="86">
        <v>0</v>
      </c>
      <c r="AY95" s="86">
        <v>0</v>
      </c>
      <c r="AZ95" s="86">
        <v>0</v>
      </c>
      <c r="BA95" s="86">
        <v>0</v>
      </c>
      <c r="BB95" s="86"/>
    </row>
    <row r="96" spans="1:54" hidden="1">
      <c r="A96" s="52" t="str">
        <f t="shared" si="8"/>
        <v>F</v>
      </c>
      <c r="B96" s="52" t="s">
        <v>151</v>
      </c>
      <c r="C96" s="52" t="s">
        <v>800</v>
      </c>
      <c r="D96" s="85" t="s">
        <v>801</v>
      </c>
      <c r="E96" s="52" t="s">
        <v>812</v>
      </c>
      <c r="F96" s="52" t="s">
        <v>621</v>
      </c>
      <c r="G96" s="52" t="s">
        <v>822</v>
      </c>
      <c r="H96" s="52" t="s">
        <v>823</v>
      </c>
      <c r="I96" s="52" t="s">
        <v>824</v>
      </c>
      <c r="J96" s="52" t="s">
        <v>823</v>
      </c>
      <c r="K96" s="52" t="s">
        <v>268</v>
      </c>
      <c r="L96" s="52">
        <v>1205</v>
      </c>
      <c r="M96" s="52" t="s">
        <v>625</v>
      </c>
      <c r="N96" s="52" t="s">
        <v>270</v>
      </c>
      <c r="O96" s="52" t="s">
        <v>271</v>
      </c>
      <c r="P96" s="52" t="s">
        <v>272</v>
      </c>
      <c r="Q96" s="52" t="s">
        <v>124</v>
      </c>
      <c r="R96" s="52" t="s">
        <v>627</v>
      </c>
      <c r="S96" s="52" t="s">
        <v>151</v>
      </c>
      <c r="T96" s="52" t="s">
        <v>722</v>
      </c>
      <c r="U96" s="52" t="s">
        <v>156</v>
      </c>
      <c r="V96" s="52" t="s">
        <v>723</v>
      </c>
      <c r="W96" s="52" t="s">
        <v>724</v>
      </c>
      <c r="X96" s="52" t="s">
        <v>807</v>
      </c>
      <c r="Y96" s="52" t="s">
        <v>808</v>
      </c>
      <c r="Z96" s="66">
        <v>0</v>
      </c>
      <c r="AA96" s="66">
        <v>1700000</v>
      </c>
      <c r="AB96" s="66">
        <v>1694505.01</v>
      </c>
      <c r="AC96" s="66">
        <v>1697144.5479999997</v>
      </c>
      <c r="AD96" s="86">
        <f t="shared" si="9"/>
        <v>2855.4520000002813</v>
      </c>
      <c r="AE96" s="66">
        <v>0</v>
      </c>
      <c r="AF96" s="66">
        <v>0</v>
      </c>
      <c r="AG96" s="66">
        <f t="shared" si="10"/>
        <v>0</v>
      </c>
      <c r="AH96" s="66">
        <v>0</v>
      </c>
      <c r="AI96" s="66">
        <v>0</v>
      </c>
      <c r="AJ96" s="66">
        <f t="shared" si="11"/>
        <v>0</v>
      </c>
      <c r="AK96" s="66">
        <v>0</v>
      </c>
      <c r="AL96" s="66">
        <v>0</v>
      </c>
      <c r="AM96" s="66">
        <f t="shared" si="12"/>
        <v>0</v>
      </c>
      <c r="AN96" s="66">
        <v>0</v>
      </c>
      <c r="AO96" s="66">
        <v>0</v>
      </c>
      <c r="AP96" s="66">
        <f t="shared" si="13"/>
        <v>0</v>
      </c>
      <c r="AQ96" s="66">
        <v>0</v>
      </c>
      <c r="AR96" s="66">
        <f t="shared" si="14"/>
        <v>2855.4520000002813</v>
      </c>
      <c r="AS96" s="66">
        <v>0</v>
      </c>
      <c r="AT96" s="66">
        <v>0</v>
      </c>
      <c r="AU96" s="66" t="s">
        <v>280</v>
      </c>
      <c r="AV96" s="66">
        <v>0</v>
      </c>
      <c r="AW96" s="86">
        <v>0</v>
      </c>
      <c r="AX96" s="86">
        <v>0</v>
      </c>
      <c r="AY96" s="86">
        <v>0</v>
      </c>
      <c r="AZ96" s="86">
        <v>0</v>
      </c>
      <c r="BA96" s="86">
        <v>0</v>
      </c>
      <c r="BB96" s="86"/>
    </row>
    <row r="97" spans="1:54" hidden="1">
      <c r="A97" s="52" t="str">
        <f t="shared" si="8"/>
        <v>F</v>
      </c>
      <c r="B97" s="52" t="s">
        <v>151</v>
      </c>
      <c r="C97" s="52" t="s">
        <v>800</v>
      </c>
      <c r="D97" s="85" t="s">
        <v>801</v>
      </c>
      <c r="E97" s="52" t="s">
        <v>812</v>
      </c>
      <c r="F97" s="52" t="s">
        <v>621</v>
      </c>
      <c r="G97" s="52" t="s">
        <v>825</v>
      </c>
      <c r="H97" s="52" t="s">
        <v>826</v>
      </c>
      <c r="I97" s="52" t="s">
        <v>827</v>
      </c>
      <c r="J97" s="52" t="s">
        <v>826</v>
      </c>
      <c r="K97" s="52" t="s">
        <v>268</v>
      </c>
      <c r="L97" s="52">
        <v>1205</v>
      </c>
      <c r="M97" s="52" t="s">
        <v>625</v>
      </c>
      <c r="N97" s="52" t="s">
        <v>270</v>
      </c>
      <c r="O97" s="52" t="s">
        <v>271</v>
      </c>
      <c r="P97" s="52" t="s">
        <v>272</v>
      </c>
      <c r="Q97" s="52" t="s">
        <v>124</v>
      </c>
      <c r="R97" s="52" t="s">
        <v>627</v>
      </c>
      <c r="S97" s="52" t="s">
        <v>151</v>
      </c>
      <c r="T97" s="52" t="s">
        <v>722</v>
      </c>
      <c r="U97" s="52" t="s">
        <v>156</v>
      </c>
      <c r="V97" s="52" t="s">
        <v>723</v>
      </c>
      <c r="W97" s="52" t="s">
        <v>724</v>
      </c>
      <c r="X97" s="52" t="s">
        <v>807</v>
      </c>
      <c r="Y97" s="52" t="s">
        <v>808</v>
      </c>
      <c r="Z97" s="66">
        <v>0</v>
      </c>
      <c r="AA97" s="66">
        <v>0</v>
      </c>
      <c r="AB97" s="66">
        <v>0</v>
      </c>
      <c r="AC97" s="66">
        <v>0</v>
      </c>
      <c r="AD97" s="86">
        <f t="shared" si="9"/>
        <v>0</v>
      </c>
      <c r="AE97" s="66">
        <v>0</v>
      </c>
      <c r="AF97" s="66">
        <v>0</v>
      </c>
      <c r="AG97" s="66">
        <f t="shared" si="10"/>
        <v>0</v>
      </c>
      <c r="AH97" s="66">
        <v>0</v>
      </c>
      <c r="AI97" s="66">
        <v>0</v>
      </c>
      <c r="AJ97" s="66">
        <f t="shared" si="11"/>
        <v>0</v>
      </c>
      <c r="AK97" s="66">
        <v>0</v>
      </c>
      <c r="AL97" s="66">
        <v>0</v>
      </c>
      <c r="AM97" s="66">
        <f t="shared" si="12"/>
        <v>0</v>
      </c>
      <c r="AN97" s="66">
        <v>0</v>
      </c>
      <c r="AO97" s="66">
        <v>0</v>
      </c>
      <c r="AP97" s="66">
        <f t="shared" si="13"/>
        <v>0</v>
      </c>
      <c r="AQ97" s="66">
        <v>0</v>
      </c>
      <c r="AR97" s="66">
        <f t="shared" si="14"/>
        <v>0</v>
      </c>
      <c r="AS97" s="66">
        <v>0</v>
      </c>
      <c r="AT97" s="66">
        <v>0</v>
      </c>
      <c r="AU97" s="66" t="s">
        <v>280</v>
      </c>
      <c r="AV97" s="66">
        <v>0</v>
      </c>
      <c r="AW97" s="86">
        <v>0</v>
      </c>
      <c r="AX97" s="86">
        <v>0</v>
      </c>
      <c r="AY97" s="86">
        <v>0</v>
      </c>
      <c r="AZ97" s="86">
        <v>0</v>
      </c>
      <c r="BA97" s="86">
        <v>0</v>
      </c>
      <c r="BB97" s="86"/>
    </row>
    <row r="98" spans="1:54" hidden="1">
      <c r="A98" s="52" t="str">
        <f t="shared" si="8"/>
        <v>F</v>
      </c>
      <c r="B98" s="52" t="s">
        <v>151</v>
      </c>
      <c r="C98" s="52" t="s">
        <v>800</v>
      </c>
      <c r="D98" s="85" t="s">
        <v>801</v>
      </c>
      <c r="E98" s="52" t="s">
        <v>812</v>
      </c>
      <c r="F98" s="52" t="s">
        <v>621</v>
      </c>
      <c r="G98" s="52" t="s">
        <v>828</v>
      </c>
      <c r="H98" s="52" t="s">
        <v>829</v>
      </c>
      <c r="I98" s="52" t="s">
        <v>830</v>
      </c>
      <c r="J98" s="52" t="s">
        <v>829</v>
      </c>
      <c r="K98" s="52" t="s">
        <v>268</v>
      </c>
      <c r="L98" s="52">
        <v>1205</v>
      </c>
      <c r="M98" s="52" t="s">
        <v>625</v>
      </c>
      <c r="N98" s="52" t="s">
        <v>270</v>
      </c>
      <c r="O98" s="52" t="s">
        <v>306</v>
      </c>
      <c r="P98" s="52" t="s">
        <v>272</v>
      </c>
      <c r="Q98" s="52" t="s">
        <v>124</v>
      </c>
      <c r="R98" s="52" t="s">
        <v>627</v>
      </c>
      <c r="S98" s="52" t="s">
        <v>151</v>
      </c>
      <c r="T98" s="52" t="s">
        <v>722</v>
      </c>
      <c r="U98" s="52" t="s">
        <v>156</v>
      </c>
      <c r="V98" s="52" t="s">
        <v>723</v>
      </c>
      <c r="W98" s="52" t="s">
        <v>724</v>
      </c>
      <c r="X98" s="52" t="s">
        <v>807</v>
      </c>
      <c r="Y98" s="52" t="s">
        <v>808</v>
      </c>
      <c r="Z98" s="66">
        <v>0</v>
      </c>
      <c r="AA98" s="66">
        <v>322000</v>
      </c>
      <c r="AB98" s="66">
        <v>324026.42</v>
      </c>
      <c r="AC98" s="66">
        <v>328223.55</v>
      </c>
      <c r="AD98" s="86">
        <f t="shared" si="9"/>
        <v>-6223.5499999999884</v>
      </c>
      <c r="AE98" s="66">
        <v>0</v>
      </c>
      <c r="AF98" s="66">
        <v>0</v>
      </c>
      <c r="AG98" s="66">
        <f t="shared" si="10"/>
        <v>0</v>
      </c>
      <c r="AH98" s="66">
        <v>0</v>
      </c>
      <c r="AI98" s="66">
        <v>0</v>
      </c>
      <c r="AJ98" s="66">
        <f t="shared" si="11"/>
        <v>0</v>
      </c>
      <c r="AK98" s="66">
        <v>0</v>
      </c>
      <c r="AL98" s="66">
        <v>0</v>
      </c>
      <c r="AM98" s="66">
        <f t="shared" si="12"/>
        <v>0</v>
      </c>
      <c r="AN98" s="66">
        <v>0</v>
      </c>
      <c r="AO98" s="66">
        <v>0</v>
      </c>
      <c r="AP98" s="66">
        <f t="shared" si="13"/>
        <v>0</v>
      </c>
      <c r="AQ98" s="66">
        <v>0</v>
      </c>
      <c r="AR98" s="66">
        <f t="shared" si="14"/>
        <v>-6223.5499999999884</v>
      </c>
      <c r="AS98" s="66">
        <v>0</v>
      </c>
      <c r="AT98" s="66">
        <v>0</v>
      </c>
      <c r="AU98" s="66" t="s">
        <v>280</v>
      </c>
      <c r="AV98" s="66">
        <v>0</v>
      </c>
      <c r="AW98" s="86">
        <v>0</v>
      </c>
      <c r="AX98" s="86">
        <v>0</v>
      </c>
      <c r="AY98" s="86">
        <v>0</v>
      </c>
      <c r="AZ98" s="86">
        <v>0</v>
      </c>
      <c r="BA98" s="86">
        <v>0</v>
      </c>
      <c r="BB98" s="86"/>
    </row>
    <row r="99" spans="1:54" hidden="1">
      <c r="A99" s="52" t="str">
        <f t="shared" si="8"/>
        <v>F</v>
      </c>
      <c r="B99" s="52" t="s">
        <v>151</v>
      </c>
      <c r="C99" s="52" t="s">
        <v>800</v>
      </c>
      <c r="D99" s="85" t="s">
        <v>801</v>
      </c>
      <c r="E99" s="52" t="s">
        <v>812</v>
      </c>
      <c r="F99" s="52" t="s">
        <v>621</v>
      </c>
      <c r="G99" s="52" t="s">
        <v>831</v>
      </c>
      <c r="H99" s="52" t="s">
        <v>832</v>
      </c>
      <c r="I99" s="52" t="s">
        <v>833</v>
      </c>
      <c r="J99" s="52" t="s">
        <v>832</v>
      </c>
      <c r="K99" s="52" t="s">
        <v>268</v>
      </c>
      <c r="L99" s="52">
        <v>1205</v>
      </c>
      <c r="M99" s="52" t="s">
        <v>625</v>
      </c>
      <c r="N99" s="52" t="s">
        <v>270</v>
      </c>
      <c r="O99" s="52" t="s">
        <v>271</v>
      </c>
      <c r="P99" s="52" t="s">
        <v>272</v>
      </c>
      <c r="Q99" s="52" t="s">
        <v>124</v>
      </c>
      <c r="R99" s="52" t="s">
        <v>627</v>
      </c>
      <c r="S99" s="52" t="s">
        <v>151</v>
      </c>
      <c r="T99" s="52" t="s">
        <v>722</v>
      </c>
      <c r="U99" s="52" t="s">
        <v>156</v>
      </c>
      <c r="V99" s="52" t="s">
        <v>723</v>
      </c>
      <c r="W99" s="52" t="s">
        <v>724</v>
      </c>
      <c r="X99" s="52" t="s">
        <v>807</v>
      </c>
      <c r="Y99" s="52" t="s">
        <v>808</v>
      </c>
      <c r="Z99" s="66">
        <v>0</v>
      </c>
      <c r="AA99" s="66">
        <v>250000</v>
      </c>
      <c r="AB99" s="66">
        <v>249866.06</v>
      </c>
      <c r="AC99" s="66">
        <v>248804.55951999998</v>
      </c>
      <c r="AD99" s="86">
        <f t="shared" si="9"/>
        <v>1195.4404800000193</v>
      </c>
      <c r="AE99" s="66">
        <v>0</v>
      </c>
      <c r="AF99" s="66">
        <v>0</v>
      </c>
      <c r="AG99" s="66">
        <f t="shared" si="10"/>
        <v>0</v>
      </c>
      <c r="AH99" s="66">
        <v>0</v>
      </c>
      <c r="AI99" s="66">
        <v>0</v>
      </c>
      <c r="AJ99" s="66">
        <f t="shared" si="11"/>
        <v>0</v>
      </c>
      <c r="AK99" s="66">
        <v>0</v>
      </c>
      <c r="AL99" s="66">
        <v>0</v>
      </c>
      <c r="AM99" s="66">
        <f t="shared" si="12"/>
        <v>0</v>
      </c>
      <c r="AN99" s="66">
        <v>0</v>
      </c>
      <c r="AO99" s="66">
        <v>0</v>
      </c>
      <c r="AP99" s="66">
        <f t="shared" si="13"/>
        <v>0</v>
      </c>
      <c r="AQ99" s="66">
        <v>0</v>
      </c>
      <c r="AR99" s="66">
        <f t="shared" si="14"/>
        <v>1195.4404800000193</v>
      </c>
      <c r="AS99" s="66">
        <v>0</v>
      </c>
      <c r="AT99" s="66">
        <v>0</v>
      </c>
      <c r="AU99" s="66" t="s">
        <v>280</v>
      </c>
      <c r="AV99" s="66">
        <v>0</v>
      </c>
      <c r="AW99" s="86">
        <v>0</v>
      </c>
      <c r="AX99" s="86">
        <v>0</v>
      </c>
      <c r="AY99" s="86">
        <v>0</v>
      </c>
      <c r="AZ99" s="86">
        <v>0</v>
      </c>
      <c r="BA99" s="86">
        <v>0</v>
      </c>
      <c r="BB99" s="86"/>
    </row>
    <row r="100" spans="1:54" hidden="1">
      <c r="A100" s="52" t="str">
        <f t="shared" si="8"/>
        <v>F</v>
      </c>
      <c r="B100" s="52" t="s">
        <v>151</v>
      </c>
      <c r="C100" s="52" t="s">
        <v>800</v>
      </c>
      <c r="D100" s="85" t="s">
        <v>801</v>
      </c>
      <c r="E100" s="52" t="s">
        <v>812</v>
      </c>
      <c r="F100" s="52" t="s">
        <v>621</v>
      </c>
      <c r="G100" s="52" t="s">
        <v>834</v>
      </c>
      <c r="H100" s="52" t="s">
        <v>835</v>
      </c>
      <c r="I100" s="52" t="s">
        <v>836</v>
      </c>
      <c r="J100" s="52" t="s">
        <v>835</v>
      </c>
      <c r="K100" s="52" t="s">
        <v>268</v>
      </c>
      <c r="L100" s="52">
        <v>1205</v>
      </c>
      <c r="M100" s="52" t="s">
        <v>625</v>
      </c>
      <c r="N100" s="52" t="s">
        <v>270</v>
      </c>
      <c r="O100" s="52" t="s">
        <v>626</v>
      </c>
      <c r="P100" s="52" t="s">
        <v>272</v>
      </c>
      <c r="Q100" s="52" t="s">
        <v>124</v>
      </c>
      <c r="R100" s="52" t="s">
        <v>627</v>
      </c>
      <c r="S100" s="52" t="s">
        <v>151</v>
      </c>
      <c r="T100" s="52" t="s">
        <v>722</v>
      </c>
      <c r="U100" s="52" t="s">
        <v>156</v>
      </c>
      <c r="V100" s="52" t="s">
        <v>723</v>
      </c>
      <c r="W100" s="52" t="s">
        <v>724</v>
      </c>
      <c r="X100" s="52" t="s">
        <v>807</v>
      </c>
      <c r="Y100" s="52" t="s">
        <v>808</v>
      </c>
      <c r="Z100" s="66">
        <v>0</v>
      </c>
      <c r="AA100" s="66">
        <v>0</v>
      </c>
      <c r="AB100" s="66">
        <v>786.89</v>
      </c>
      <c r="AC100" s="66">
        <v>1130.54</v>
      </c>
      <c r="AD100" s="86">
        <f t="shared" si="9"/>
        <v>-1130.54</v>
      </c>
      <c r="AE100" s="66">
        <v>0</v>
      </c>
      <c r="AF100" s="66">
        <v>0</v>
      </c>
      <c r="AG100" s="66">
        <f t="shared" si="10"/>
        <v>0</v>
      </c>
      <c r="AH100" s="66">
        <v>0</v>
      </c>
      <c r="AI100" s="66">
        <v>0</v>
      </c>
      <c r="AJ100" s="66">
        <f t="shared" si="11"/>
        <v>0</v>
      </c>
      <c r="AK100" s="66">
        <v>0</v>
      </c>
      <c r="AL100" s="66">
        <v>0</v>
      </c>
      <c r="AM100" s="66">
        <f t="shared" si="12"/>
        <v>0</v>
      </c>
      <c r="AN100" s="66">
        <v>0</v>
      </c>
      <c r="AO100" s="66">
        <v>0</v>
      </c>
      <c r="AP100" s="66">
        <f t="shared" si="13"/>
        <v>0</v>
      </c>
      <c r="AQ100" s="66">
        <v>0</v>
      </c>
      <c r="AR100" s="66">
        <f t="shared" si="14"/>
        <v>-1130.54</v>
      </c>
      <c r="AS100" s="66">
        <v>0</v>
      </c>
      <c r="AT100" s="66">
        <v>0</v>
      </c>
      <c r="AU100" s="66" t="s">
        <v>280</v>
      </c>
      <c r="AV100" s="66">
        <v>0</v>
      </c>
      <c r="AW100" s="86">
        <v>0</v>
      </c>
      <c r="AX100" s="86">
        <v>0</v>
      </c>
      <c r="AY100" s="86">
        <v>0</v>
      </c>
      <c r="AZ100" s="86">
        <v>0</v>
      </c>
      <c r="BA100" s="86">
        <v>0</v>
      </c>
      <c r="BB100" s="86"/>
    </row>
    <row r="101" spans="1:54" hidden="1">
      <c r="A101" s="52" t="str">
        <f t="shared" si="8"/>
        <v>F</v>
      </c>
      <c r="B101" s="52" t="s">
        <v>151</v>
      </c>
      <c r="C101" s="52" t="s">
        <v>800</v>
      </c>
      <c r="D101" s="85" t="s">
        <v>801</v>
      </c>
      <c r="E101" s="52" t="s">
        <v>812</v>
      </c>
      <c r="F101" s="52" t="s">
        <v>621</v>
      </c>
      <c r="G101" s="52" t="s">
        <v>837</v>
      </c>
      <c r="H101" s="52" t="s">
        <v>838</v>
      </c>
      <c r="I101" s="52" t="s">
        <v>839</v>
      </c>
      <c r="J101" s="52" t="s">
        <v>838</v>
      </c>
      <c r="K101" s="52" t="s">
        <v>268</v>
      </c>
      <c r="L101" s="52">
        <v>1205</v>
      </c>
      <c r="M101" s="52" t="s">
        <v>625</v>
      </c>
      <c r="N101" s="52" t="s">
        <v>270</v>
      </c>
      <c r="O101" s="52" t="s">
        <v>271</v>
      </c>
      <c r="P101" s="52" t="s">
        <v>272</v>
      </c>
      <c r="Q101" s="52" t="s">
        <v>124</v>
      </c>
      <c r="R101" s="52" t="s">
        <v>627</v>
      </c>
      <c r="S101" s="52" t="s">
        <v>151</v>
      </c>
      <c r="T101" s="52" t="s">
        <v>722</v>
      </c>
      <c r="U101" s="52" t="s">
        <v>156</v>
      </c>
      <c r="V101" s="52" t="s">
        <v>723</v>
      </c>
      <c r="W101" s="52" t="s">
        <v>724</v>
      </c>
      <c r="X101" s="52" t="s">
        <v>807</v>
      </c>
      <c r="Y101" s="52" t="s">
        <v>808</v>
      </c>
      <c r="Z101" s="66">
        <v>0</v>
      </c>
      <c r="AA101" s="66">
        <v>150000</v>
      </c>
      <c r="AB101" s="66">
        <v>150000</v>
      </c>
      <c r="AC101" s="66">
        <v>150476.47</v>
      </c>
      <c r="AD101" s="86">
        <f t="shared" si="9"/>
        <v>-476.47000000000116</v>
      </c>
      <c r="AE101" s="66">
        <v>0</v>
      </c>
      <c r="AF101" s="66">
        <v>0</v>
      </c>
      <c r="AG101" s="66">
        <f t="shared" si="10"/>
        <v>0</v>
      </c>
      <c r="AH101" s="66">
        <v>0</v>
      </c>
      <c r="AI101" s="66">
        <v>0</v>
      </c>
      <c r="AJ101" s="66">
        <f t="shared" si="11"/>
        <v>0</v>
      </c>
      <c r="AK101" s="66">
        <v>0</v>
      </c>
      <c r="AL101" s="66">
        <v>0</v>
      </c>
      <c r="AM101" s="66">
        <f t="shared" si="12"/>
        <v>0</v>
      </c>
      <c r="AN101" s="66">
        <v>0</v>
      </c>
      <c r="AO101" s="66">
        <v>0</v>
      </c>
      <c r="AP101" s="66">
        <f t="shared" si="13"/>
        <v>0</v>
      </c>
      <c r="AQ101" s="66">
        <v>0</v>
      </c>
      <c r="AR101" s="66">
        <f t="shared" si="14"/>
        <v>-476.47000000000116</v>
      </c>
      <c r="AS101" s="66">
        <v>0</v>
      </c>
      <c r="AT101" s="66">
        <v>0</v>
      </c>
      <c r="AU101" s="66" t="s">
        <v>280</v>
      </c>
      <c r="AV101" s="66">
        <v>0</v>
      </c>
      <c r="AW101" s="86">
        <v>0</v>
      </c>
      <c r="AX101" s="86">
        <v>0</v>
      </c>
      <c r="AY101" s="86">
        <v>0</v>
      </c>
      <c r="AZ101" s="86">
        <v>0</v>
      </c>
      <c r="BA101" s="86">
        <v>0</v>
      </c>
      <c r="BB101" s="86"/>
    </row>
    <row r="102" spans="1:54" hidden="1">
      <c r="A102" s="52" t="str">
        <f t="shared" si="8"/>
        <v>F</v>
      </c>
      <c r="B102" s="52" t="s">
        <v>151</v>
      </c>
      <c r="C102" s="52" t="s">
        <v>800</v>
      </c>
      <c r="D102" s="85" t="s">
        <v>801</v>
      </c>
      <c r="E102" s="52" t="s">
        <v>812</v>
      </c>
      <c r="F102" s="52" t="s">
        <v>621</v>
      </c>
      <c r="G102" s="52" t="s">
        <v>840</v>
      </c>
      <c r="H102" s="52" t="s">
        <v>841</v>
      </c>
      <c r="I102" s="52" t="s">
        <v>842</v>
      </c>
      <c r="J102" s="52" t="s">
        <v>841</v>
      </c>
      <c r="K102" s="52" t="s">
        <v>268</v>
      </c>
      <c r="L102" s="52">
        <v>1205</v>
      </c>
      <c r="M102" s="52" t="s">
        <v>625</v>
      </c>
      <c r="N102" s="52" t="s">
        <v>270</v>
      </c>
      <c r="O102" s="52" t="s">
        <v>271</v>
      </c>
      <c r="P102" s="52" t="s">
        <v>272</v>
      </c>
      <c r="Q102" s="52" t="s">
        <v>124</v>
      </c>
      <c r="R102" s="52" t="s">
        <v>627</v>
      </c>
      <c r="S102" s="52" t="s">
        <v>151</v>
      </c>
      <c r="T102" s="52" t="s">
        <v>722</v>
      </c>
      <c r="U102" s="52" t="s">
        <v>156</v>
      </c>
      <c r="V102" s="52" t="s">
        <v>723</v>
      </c>
      <c r="W102" s="52" t="s">
        <v>724</v>
      </c>
      <c r="X102" s="52" t="s">
        <v>807</v>
      </c>
      <c r="Y102" s="52" t="s">
        <v>808</v>
      </c>
      <c r="Z102" s="66">
        <v>0</v>
      </c>
      <c r="AA102" s="66">
        <v>500000</v>
      </c>
      <c r="AB102" s="66">
        <v>500000.49</v>
      </c>
      <c r="AC102" s="66">
        <v>498279.40299999999</v>
      </c>
      <c r="AD102" s="86">
        <f t="shared" si="9"/>
        <v>1720.5970000000088</v>
      </c>
      <c r="AE102" s="66">
        <v>0</v>
      </c>
      <c r="AF102" s="66">
        <v>0</v>
      </c>
      <c r="AG102" s="66">
        <f t="shared" si="10"/>
        <v>0</v>
      </c>
      <c r="AH102" s="66">
        <v>0</v>
      </c>
      <c r="AI102" s="66">
        <v>0</v>
      </c>
      <c r="AJ102" s="66">
        <f t="shared" si="11"/>
        <v>0</v>
      </c>
      <c r="AK102" s="66">
        <v>0</v>
      </c>
      <c r="AL102" s="66">
        <v>0</v>
      </c>
      <c r="AM102" s="66">
        <f t="shared" si="12"/>
        <v>0</v>
      </c>
      <c r="AN102" s="66">
        <v>0</v>
      </c>
      <c r="AO102" s="66">
        <v>0</v>
      </c>
      <c r="AP102" s="66">
        <f t="shared" si="13"/>
        <v>0</v>
      </c>
      <c r="AQ102" s="66">
        <v>0</v>
      </c>
      <c r="AR102" s="66">
        <f t="shared" si="14"/>
        <v>1720.5970000000088</v>
      </c>
      <c r="AS102" s="66">
        <v>0</v>
      </c>
      <c r="AT102" s="66">
        <v>0</v>
      </c>
      <c r="AU102" s="66" t="s">
        <v>280</v>
      </c>
      <c r="AV102" s="66">
        <v>0</v>
      </c>
      <c r="AW102" s="86">
        <v>0</v>
      </c>
      <c r="AX102" s="86">
        <v>0</v>
      </c>
      <c r="AY102" s="86">
        <v>0</v>
      </c>
      <c r="AZ102" s="86">
        <v>0</v>
      </c>
      <c r="BA102" s="86">
        <v>0</v>
      </c>
      <c r="BB102" s="86"/>
    </row>
    <row r="103" spans="1:54" hidden="1">
      <c r="A103" s="52" t="str">
        <f t="shared" si="8"/>
        <v>F</v>
      </c>
      <c r="B103" s="52" t="s">
        <v>151</v>
      </c>
      <c r="C103" s="52" t="s">
        <v>800</v>
      </c>
      <c r="D103" s="85" t="s">
        <v>801</v>
      </c>
      <c r="E103" s="52" t="s">
        <v>812</v>
      </c>
      <c r="F103" s="52" t="s">
        <v>621</v>
      </c>
      <c r="G103" s="52" t="s">
        <v>843</v>
      </c>
      <c r="H103" s="52" t="s">
        <v>844</v>
      </c>
      <c r="I103" s="52" t="s">
        <v>845</v>
      </c>
      <c r="J103" s="52" t="s">
        <v>844</v>
      </c>
      <c r="K103" s="52" t="s">
        <v>268</v>
      </c>
      <c r="L103" s="52">
        <v>1205</v>
      </c>
      <c r="M103" s="52" t="s">
        <v>625</v>
      </c>
      <c r="N103" s="52" t="s">
        <v>270</v>
      </c>
      <c r="O103" s="52" t="s">
        <v>271</v>
      </c>
      <c r="P103" s="52" t="s">
        <v>272</v>
      </c>
      <c r="Q103" s="52" t="s">
        <v>124</v>
      </c>
      <c r="R103" s="52" t="s">
        <v>627</v>
      </c>
      <c r="S103" s="52" t="s">
        <v>151</v>
      </c>
      <c r="T103" s="52" t="s">
        <v>722</v>
      </c>
      <c r="U103" s="52" t="s">
        <v>156</v>
      </c>
      <c r="V103" s="52" t="s">
        <v>723</v>
      </c>
      <c r="W103" s="52" t="s">
        <v>724</v>
      </c>
      <c r="X103" s="52" t="s">
        <v>807</v>
      </c>
      <c r="Y103" s="52" t="s">
        <v>808</v>
      </c>
      <c r="Z103" s="66">
        <v>0</v>
      </c>
      <c r="AA103" s="66">
        <v>250000</v>
      </c>
      <c r="AB103" s="66">
        <v>250424.98</v>
      </c>
      <c r="AC103" s="66">
        <v>257686.73968</v>
      </c>
      <c r="AD103" s="86">
        <f t="shared" si="9"/>
        <v>-7686.7396799999988</v>
      </c>
      <c r="AE103" s="66">
        <v>0</v>
      </c>
      <c r="AF103" s="66">
        <v>0</v>
      </c>
      <c r="AG103" s="66">
        <f t="shared" si="10"/>
        <v>0</v>
      </c>
      <c r="AH103" s="66">
        <v>0</v>
      </c>
      <c r="AI103" s="66">
        <v>0</v>
      </c>
      <c r="AJ103" s="66">
        <f t="shared" si="11"/>
        <v>0</v>
      </c>
      <c r="AK103" s="66">
        <v>0</v>
      </c>
      <c r="AL103" s="66">
        <v>0</v>
      </c>
      <c r="AM103" s="66">
        <f t="shared" si="12"/>
        <v>0</v>
      </c>
      <c r="AN103" s="66">
        <v>0</v>
      </c>
      <c r="AO103" s="66">
        <v>0</v>
      </c>
      <c r="AP103" s="66">
        <f t="shared" si="13"/>
        <v>0</v>
      </c>
      <c r="AQ103" s="66">
        <v>0</v>
      </c>
      <c r="AR103" s="66">
        <f t="shared" si="14"/>
        <v>-7686.7396799999988</v>
      </c>
      <c r="AS103" s="66">
        <v>0</v>
      </c>
      <c r="AT103" s="66">
        <v>0</v>
      </c>
      <c r="AU103" s="66" t="s">
        <v>280</v>
      </c>
      <c r="AV103" s="66">
        <v>0</v>
      </c>
      <c r="AW103" s="86">
        <v>0</v>
      </c>
      <c r="AX103" s="86">
        <v>0</v>
      </c>
      <c r="AY103" s="86">
        <v>0</v>
      </c>
      <c r="AZ103" s="86">
        <v>0</v>
      </c>
      <c r="BA103" s="86">
        <v>0</v>
      </c>
      <c r="BB103" s="86"/>
    </row>
    <row r="104" spans="1:54" hidden="1">
      <c r="A104" s="52" t="str">
        <f t="shared" si="8"/>
        <v>F</v>
      </c>
      <c r="B104" s="52" t="s">
        <v>151</v>
      </c>
      <c r="C104" s="52" t="s">
        <v>800</v>
      </c>
      <c r="D104" s="85" t="s">
        <v>801</v>
      </c>
      <c r="E104" s="52" t="s">
        <v>812</v>
      </c>
      <c r="F104" s="52" t="s">
        <v>621</v>
      </c>
      <c r="G104" s="52" t="s">
        <v>846</v>
      </c>
      <c r="H104" s="52" t="s">
        <v>847</v>
      </c>
      <c r="I104" s="52" t="s">
        <v>848</v>
      </c>
      <c r="J104" s="52" t="s">
        <v>847</v>
      </c>
      <c r="K104" s="52" t="s">
        <v>268</v>
      </c>
      <c r="L104" s="52">
        <v>1205</v>
      </c>
      <c r="M104" s="52" t="s">
        <v>625</v>
      </c>
      <c r="N104" s="52" t="s">
        <v>270</v>
      </c>
      <c r="O104" s="52" t="s">
        <v>271</v>
      </c>
      <c r="P104" s="52" t="s">
        <v>272</v>
      </c>
      <c r="Q104" s="52" t="s">
        <v>124</v>
      </c>
      <c r="R104" s="52" t="s">
        <v>627</v>
      </c>
      <c r="S104" s="52" t="s">
        <v>151</v>
      </c>
      <c r="T104" s="52" t="s">
        <v>722</v>
      </c>
      <c r="U104" s="52" t="s">
        <v>156</v>
      </c>
      <c r="V104" s="52" t="s">
        <v>723</v>
      </c>
      <c r="W104" s="52" t="s">
        <v>724</v>
      </c>
      <c r="X104" s="52" t="s">
        <v>807</v>
      </c>
      <c r="Y104" s="52" t="s">
        <v>808</v>
      </c>
      <c r="Z104" s="66">
        <v>0</v>
      </c>
      <c r="AA104" s="66">
        <v>0</v>
      </c>
      <c r="AB104" s="66">
        <v>304806.76</v>
      </c>
      <c r="AC104" s="66">
        <v>332320.56</v>
      </c>
      <c r="AD104" s="86">
        <f t="shared" si="9"/>
        <v>-332320.56</v>
      </c>
      <c r="AE104" s="66">
        <v>0</v>
      </c>
      <c r="AF104" s="66">
        <v>0</v>
      </c>
      <c r="AG104" s="66">
        <f t="shared" si="10"/>
        <v>0</v>
      </c>
      <c r="AH104" s="66">
        <v>0</v>
      </c>
      <c r="AI104" s="66">
        <v>0</v>
      </c>
      <c r="AJ104" s="66">
        <f t="shared" si="11"/>
        <v>0</v>
      </c>
      <c r="AK104" s="66">
        <v>0</v>
      </c>
      <c r="AL104" s="66">
        <v>0</v>
      </c>
      <c r="AM104" s="66">
        <f t="shared" si="12"/>
        <v>0</v>
      </c>
      <c r="AN104" s="66">
        <v>0</v>
      </c>
      <c r="AO104" s="66">
        <v>0</v>
      </c>
      <c r="AP104" s="66">
        <f t="shared" si="13"/>
        <v>0</v>
      </c>
      <c r="AQ104" s="66">
        <v>0</v>
      </c>
      <c r="AR104" s="66">
        <f t="shared" si="14"/>
        <v>-332320.56</v>
      </c>
      <c r="AS104" s="66">
        <v>0</v>
      </c>
      <c r="AT104" s="66">
        <v>0</v>
      </c>
      <c r="AU104" s="66" t="s">
        <v>280</v>
      </c>
      <c r="AV104" s="66">
        <v>0</v>
      </c>
      <c r="AW104" s="86">
        <v>0</v>
      </c>
      <c r="AX104" s="86">
        <v>0</v>
      </c>
      <c r="AY104" s="86">
        <v>0</v>
      </c>
      <c r="AZ104" s="86">
        <v>0</v>
      </c>
      <c r="BA104" s="86">
        <v>0</v>
      </c>
      <c r="BB104" s="86"/>
    </row>
    <row r="105" spans="1:54" hidden="1">
      <c r="A105" s="52" t="str">
        <f t="shared" si="8"/>
        <v>F</v>
      </c>
      <c r="B105" s="52" t="s">
        <v>151</v>
      </c>
      <c r="C105" s="52" t="s">
        <v>800</v>
      </c>
      <c r="D105" s="85" t="s">
        <v>801</v>
      </c>
      <c r="E105" s="52" t="s">
        <v>849</v>
      </c>
      <c r="F105" s="52" t="s">
        <v>850</v>
      </c>
      <c r="G105" s="52" t="s">
        <v>851</v>
      </c>
      <c r="H105" s="52" t="s">
        <v>852</v>
      </c>
      <c r="I105" s="52" t="s">
        <v>853</v>
      </c>
      <c r="J105" s="52" t="s">
        <v>854</v>
      </c>
      <c r="K105" s="52" t="s">
        <v>268</v>
      </c>
      <c r="L105" s="52">
        <v>1207</v>
      </c>
      <c r="M105" s="52" t="s">
        <v>637</v>
      </c>
      <c r="N105" s="52" t="s">
        <v>270</v>
      </c>
      <c r="O105" s="52" t="s">
        <v>306</v>
      </c>
      <c r="P105" s="52" t="s">
        <v>272</v>
      </c>
      <c r="Q105" s="52" t="s">
        <v>124</v>
      </c>
      <c r="R105" s="52" t="s">
        <v>627</v>
      </c>
      <c r="S105" s="52" t="s">
        <v>151</v>
      </c>
      <c r="T105" s="52" t="s">
        <v>722</v>
      </c>
      <c r="U105" s="52" t="s">
        <v>156</v>
      </c>
      <c r="V105" s="52" t="s">
        <v>723</v>
      </c>
      <c r="W105" s="52" t="s">
        <v>724</v>
      </c>
      <c r="X105" s="52" t="s">
        <v>807</v>
      </c>
      <c r="Y105" s="52" t="s">
        <v>808</v>
      </c>
      <c r="Z105" s="66">
        <v>0</v>
      </c>
      <c r="AA105" s="66">
        <v>0</v>
      </c>
      <c r="AB105" s="66">
        <v>0</v>
      </c>
      <c r="AC105" s="66">
        <v>0</v>
      </c>
      <c r="AD105" s="86">
        <f t="shared" si="9"/>
        <v>0</v>
      </c>
      <c r="AE105" s="66">
        <v>0</v>
      </c>
      <c r="AF105" s="66">
        <v>0</v>
      </c>
      <c r="AG105" s="66">
        <f t="shared" si="10"/>
        <v>0</v>
      </c>
      <c r="AH105" s="66">
        <v>0</v>
      </c>
      <c r="AI105" s="66">
        <v>0</v>
      </c>
      <c r="AJ105" s="66">
        <f t="shared" si="11"/>
        <v>0</v>
      </c>
      <c r="AK105" s="66">
        <v>0</v>
      </c>
      <c r="AL105" s="66">
        <v>0</v>
      </c>
      <c r="AM105" s="66">
        <f t="shared" si="12"/>
        <v>0</v>
      </c>
      <c r="AN105" s="66">
        <v>0</v>
      </c>
      <c r="AO105" s="66">
        <v>0</v>
      </c>
      <c r="AP105" s="66">
        <f t="shared" si="13"/>
        <v>0</v>
      </c>
      <c r="AQ105" s="66">
        <v>0</v>
      </c>
      <c r="AR105" s="66">
        <f t="shared" si="14"/>
        <v>0</v>
      </c>
      <c r="AS105" s="66">
        <v>0</v>
      </c>
      <c r="AT105" s="66">
        <v>0</v>
      </c>
      <c r="AU105" s="66" t="s">
        <v>280</v>
      </c>
      <c r="AV105" s="66">
        <v>0</v>
      </c>
      <c r="AW105" s="86">
        <v>0</v>
      </c>
      <c r="AX105" s="86">
        <v>0</v>
      </c>
      <c r="AY105" s="86">
        <v>0</v>
      </c>
      <c r="AZ105" s="86">
        <v>0</v>
      </c>
      <c r="BA105" s="86">
        <v>0</v>
      </c>
      <c r="BB105" s="86"/>
    </row>
    <row r="106" spans="1:54" hidden="1">
      <c r="A106" s="52" t="str">
        <f t="shared" si="8"/>
        <v>F</v>
      </c>
      <c r="B106" s="52" t="s">
        <v>151</v>
      </c>
      <c r="C106" s="52" t="s">
        <v>800</v>
      </c>
      <c r="D106" s="85" t="s">
        <v>801</v>
      </c>
      <c r="E106" s="52" t="s">
        <v>855</v>
      </c>
      <c r="F106" s="52" t="s">
        <v>856</v>
      </c>
      <c r="G106" s="52" t="s">
        <v>857</v>
      </c>
      <c r="H106" s="52" t="s">
        <v>858</v>
      </c>
      <c r="I106" s="52" t="s">
        <v>859</v>
      </c>
      <c r="J106" s="52" t="s">
        <v>858</v>
      </c>
      <c r="K106" s="52" t="s">
        <v>268</v>
      </c>
      <c r="L106" s="52">
        <v>1205</v>
      </c>
      <c r="M106" s="52" t="s">
        <v>625</v>
      </c>
      <c r="N106" s="52" t="s">
        <v>270</v>
      </c>
      <c r="O106" s="52" t="s">
        <v>626</v>
      </c>
      <c r="P106" s="52" t="s">
        <v>272</v>
      </c>
      <c r="Q106" s="52" t="s">
        <v>124</v>
      </c>
      <c r="R106" s="52" t="s">
        <v>627</v>
      </c>
      <c r="S106" s="52" t="s">
        <v>151</v>
      </c>
      <c r="T106" s="52" t="s">
        <v>722</v>
      </c>
      <c r="U106" s="52" t="s">
        <v>156</v>
      </c>
      <c r="V106" s="52" t="s">
        <v>723</v>
      </c>
      <c r="W106" s="52" t="s">
        <v>724</v>
      </c>
      <c r="X106" s="52" t="s">
        <v>807</v>
      </c>
      <c r="Y106" s="52" t="s">
        <v>808</v>
      </c>
      <c r="Z106" s="66">
        <v>0</v>
      </c>
      <c r="AA106" s="66">
        <v>0</v>
      </c>
      <c r="AB106" s="66">
        <v>-56777.23</v>
      </c>
      <c r="AC106" s="66">
        <v>-1169.2099999999991</v>
      </c>
      <c r="AD106" s="86">
        <f t="shared" si="9"/>
        <v>1169.2099999999991</v>
      </c>
      <c r="AE106" s="66">
        <v>0</v>
      </c>
      <c r="AF106" s="66">
        <v>0</v>
      </c>
      <c r="AG106" s="66">
        <f t="shared" si="10"/>
        <v>0</v>
      </c>
      <c r="AH106" s="66">
        <v>0</v>
      </c>
      <c r="AI106" s="66">
        <v>0</v>
      </c>
      <c r="AJ106" s="66">
        <f t="shared" si="11"/>
        <v>0</v>
      </c>
      <c r="AK106" s="66">
        <v>0</v>
      </c>
      <c r="AL106" s="66">
        <v>0</v>
      </c>
      <c r="AM106" s="66">
        <f t="shared" si="12"/>
        <v>0</v>
      </c>
      <c r="AN106" s="66">
        <v>0</v>
      </c>
      <c r="AO106" s="66">
        <v>0</v>
      </c>
      <c r="AP106" s="66">
        <f t="shared" si="13"/>
        <v>0</v>
      </c>
      <c r="AQ106" s="66">
        <v>0</v>
      </c>
      <c r="AR106" s="66">
        <f t="shared" si="14"/>
        <v>1169.2099999999991</v>
      </c>
      <c r="AS106" s="66">
        <v>0</v>
      </c>
      <c r="AT106" s="66">
        <v>0</v>
      </c>
      <c r="AU106" s="66" t="s">
        <v>280</v>
      </c>
      <c r="AV106" s="66">
        <v>0</v>
      </c>
      <c r="AW106" s="86">
        <v>0</v>
      </c>
      <c r="AX106" s="86">
        <v>0</v>
      </c>
      <c r="AY106" s="86">
        <v>0</v>
      </c>
      <c r="AZ106" s="86">
        <v>0</v>
      </c>
      <c r="BA106" s="86">
        <v>0</v>
      </c>
      <c r="BB106" s="86"/>
    </row>
    <row r="107" spans="1:54" hidden="1">
      <c r="A107" s="52" t="str">
        <f t="shared" si="8"/>
        <v>F</v>
      </c>
      <c r="B107" s="52" t="s">
        <v>151</v>
      </c>
      <c r="C107" s="52" t="s">
        <v>800</v>
      </c>
      <c r="D107" s="85" t="s">
        <v>801</v>
      </c>
      <c r="E107" s="52" t="s">
        <v>855</v>
      </c>
      <c r="F107" s="52" t="s">
        <v>856</v>
      </c>
      <c r="G107" s="52" t="s">
        <v>860</v>
      </c>
      <c r="H107" s="52" t="s">
        <v>861</v>
      </c>
      <c r="I107" s="52" t="s">
        <v>862</v>
      </c>
      <c r="J107" s="52" t="s">
        <v>863</v>
      </c>
      <c r="K107" s="52" t="s">
        <v>268</v>
      </c>
      <c r="L107" s="52">
        <v>1205</v>
      </c>
      <c r="M107" s="52" t="s">
        <v>625</v>
      </c>
      <c r="N107" s="52" t="s">
        <v>270</v>
      </c>
      <c r="O107" s="52" t="s">
        <v>271</v>
      </c>
      <c r="P107" s="52" t="s">
        <v>272</v>
      </c>
      <c r="Q107" s="52" t="s">
        <v>124</v>
      </c>
      <c r="R107" s="52" t="s">
        <v>627</v>
      </c>
      <c r="S107" s="52" t="s">
        <v>151</v>
      </c>
      <c r="T107" s="52" t="s">
        <v>722</v>
      </c>
      <c r="U107" s="52" t="s">
        <v>156</v>
      </c>
      <c r="V107" s="52" t="s">
        <v>723</v>
      </c>
      <c r="W107" s="52" t="s">
        <v>724</v>
      </c>
      <c r="X107" s="52" t="s">
        <v>807</v>
      </c>
      <c r="Y107" s="52" t="s">
        <v>808</v>
      </c>
      <c r="Z107" s="66">
        <v>0</v>
      </c>
      <c r="AA107" s="66">
        <v>0</v>
      </c>
      <c r="AB107" s="66">
        <v>0</v>
      </c>
      <c r="AC107" s="66">
        <v>0</v>
      </c>
      <c r="AD107" s="86">
        <f t="shared" si="9"/>
        <v>0</v>
      </c>
      <c r="AE107" s="66">
        <v>0</v>
      </c>
      <c r="AF107" s="66">
        <v>0</v>
      </c>
      <c r="AG107" s="66">
        <f t="shared" si="10"/>
        <v>0</v>
      </c>
      <c r="AH107" s="66">
        <v>0</v>
      </c>
      <c r="AI107" s="66">
        <v>0</v>
      </c>
      <c r="AJ107" s="66">
        <f t="shared" si="11"/>
        <v>0</v>
      </c>
      <c r="AK107" s="66">
        <v>0</v>
      </c>
      <c r="AL107" s="66">
        <v>0</v>
      </c>
      <c r="AM107" s="66">
        <f t="shared" si="12"/>
        <v>0</v>
      </c>
      <c r="AN107" s="66">
        <v>0</v>
      </c>
      <c r="AO107" s="66">
        <v>0</v>
      </c>
      <c r="AP107" s="66">
        <f t="shared" si="13"/>
        <v>0</v>
      </c>
      <c r="AQ107" s="66">
        <v>0</v>
      </c>
      <c r="AR107" s="66">
        <f t="shared" si="14"/>
        <v>0</v>
      </c>
      <c r="AS107" s="66">
        <v>0</v>
      </c>
      <c r="AT107" s="66">
        <v>0</v>
      </c>
      <c r="AU107" s="66" t="s">
        <v>280</v>
      </c>
      <c r="AV107" s="66">
        <v>0</v>
      </c>
      <c r="AW107" s="86">
        <v>0</v>
      </c>
      <c r="AX107" s="86">
        <v>0</v>
      </c>
      <c r="AY107" s="86">
        <v>0</v>
      </c>
      <c r="AZ107" s="86">
        <v>0</v>
      </c>
      <c r="BA107" s="86">
        <v>0</v>
      </c>
      <c r="BB107" s="86"/>
    </row>
    <row r="108" spans="1:54" hidden="1">
      <c r="A108" s="52" t="str">
        <f t="shared" si="8"/>
        <v>F</v>
      </c>
      <c r="B108" s="52" t="s">
        <v>151</v>
      </c>
      <c r="C108" s="52" t="s">
        <v>800</v>
      </c>
      <c r="D108" s="85" t="s">
        <v>801</v>
      </c>
      <c r="E108" s="52" t="s">
        <v>855</v>
      </c>
      <c r="F108" s="52" t="s">
        <v>856</v>
      </c>
      <c r="G108" s="52" t="s">
        <v>860</v>
      </c>
      <c r="H108" s="52" t="s">
        <v>861</v>
      </c>
      <c r="I108" s="52" t="s">
        <v>864</v>
      </c>
      <c r="J108" s="52" t="s">
        <v>861</v>
      </c>
      <c r="K108" s="52" t="s">
        <v>268</v>
      </c>
      <c r="L108" s="52">
        <v>1207</v>
      </c>
      <c r="M108" s="52" t="s">
        <v>637</v>
      </c>
      <c r="N108" s="52" t="s">
        <v>270</v>
      </c>
      <c r="O108" s="52" t="s">
        <v>271</v>
      </c>
      <c r="P108" s="52" t="s">
        <v>272</v>
      </c>
      <c r="Q108" s="52" t="s">
        <v>124</v>
      </c>
      <c r="R108" s="52" t="s">
        <v>627</v>
      </c>
      <c r="S108" s="52" t="s">
        <v>151</v>
      </c>
      <c r="T108" s="52" t="s">
        <v>722</v>
      </c>
      <c r="U108" s="52" t="s">
        <v>156</v>
      </c>
      <c r="V108" s="52" t="s">
        <v>723</v>
      </c>
      <c r="W108" s="52" t="s">
        <v>724</v>
      </c>
      <c r="X108" s="52" t="s">
        <v>807</v>
      </c>
      <c r="Y108" s="52" t="s">
        <v>808</v>
      </c>
      <c r="Z108" s="66">
        <v>0</v>
      </c>
      <c r="AA108" s="66">
        <v>30000</v>
      </c>
      <c r="AB108" s="66">
        <v>30000</v>
      </c>
      <c r="AC108" s="66">
        <v>0</v>
      </c>
      <c r="AD108" s="86">
        <f t="shared" si="9"/>
        <v>30000</v>
      </c>
      <c r="AE108" s="66">
        <v>0</v>
      </c>
      <c r="AF108" s="66">
        <v>0</v>
      </c>
      <c r="AG108" s="66">
        <f t="shared" si="10"/>
        <v>0</v>
      </c>
      <c r="AH108" s="66">
        <v>0</v>
      </c>
      <c r="AI108" s="66">
        <v>0</v>
      </c>
      <c r="AJ108" s="66">
        <f t="shared" si="11"/>
        <v>0</v>
      </c>
      <c r="AK108" s="66">
        <v>0</v>
      </c>
      <c r="AL108" s="66">
        <v>0</v>
      </c>
      <c r="AM108" s="66">
        <f t="shared" si="12"/>
        <v>0</v>
      </c>
      <c r="AN108" s="66">
        <v>0</v>
      </c>
      <c r="AO108" s="66">
        <v>0</v>
      </c>
      <c r="AP108" s="66">
        <f t="shared" si="13"/>
        <v>0</v>
      </c>
      <c r="AQ108" s="66">
        <v>0</v>
      </c>
      <c r="AR108" s="66">
        <f t="shared" si="14"/>
        <v>30000</v>
      </c>
      <c r="AS108" s="66">
        <v>0</v>
      </c>
      <c r="AT108" s="66">
        <v>0</v>
      </c>
      <c r="AU108" s="66" t="s">
        <v>280</v>
      </c>
      <c r="AV108" s="66">
        <v>0</v>
      </c>
      <c r="AW108" s="86">
        <v>0</v>
      </c>
      <c r="AX108" s="86">
        <v>0</v>
      </c>
      <c r="AY108" s="86">
        <v>0</v>
      </c>
      <c r="AZ108" s="86">
        <v>0</v>
      </c>
      <c r="BA108" s="86">
        <v>0</v>
      </c>
      <c r="BB108" s="86"/>
    </row>
    <row r="109" spans="1:54" hidden="1">
      <c r="A109" s="52" t="str">
        <f t="shared" si="8"/>
        <v>F</v>
      </c>
      <c r="B109" s="52" t="s">
        <v>151</v>
      </c>
      <c r="C109" s="52" t="s">
        <v>800</v>
      </c>
      <c r="D109" s="85" t="s">
        <v>801</v>
      </c>
      <c r="E109" s="52" t="s">
        <v>865</v>
      </c>
      <c r="F109" s="52" t="s">
        <v>866</v>
      </c>
      <c r="G109" s="52" t="s">
        <v>867</v>
      </c>
      <c r="H109" s="52" t="s">
        <v>868</v>
      </c>
      <c r="I109" s="52" t="s">
        <v>869</v>
      </c>
      <c r="J109" s="52" t="s">
        <v>870</v>
      </c>
      <c r="K109" s="52" t="s">
        <v>268</v>
      </c>
      <c r="L109" s="52">
        <v>1220</v>
      </c>
      <c r="M109" s="52" t="s">
        <v>641</v>
      </c>
      <c r="N109" s="52" t="s">
        <v>270</v>
      </c>
      <c r="O109" s="52" t="s">
        <v>626</v>
      </c>
      <c r="P109" s="52" t="s">
        <v>272</v>
      </c>
      <c r="Q109" s="52" t="s">
        <v>124</v>
      </c>
      <c r="R109" s="52" t="s">
        <v>627</v>
      </c>
      <c r="S109" s="52" t="s">
        <v>151</v>
      </c>
      <c r="T109" s="52" t="s">
        <v>722</v>
      </c>
      <c r="U109" s="52" t="s">
        <v>156</v>
      </c>
      <c r="V109" s="52" t="s">
        <v>723</v>
      </c>
      <c r="W109" s="52" t="s">
        <v>724</v>
      </c>
      <c r="X109" s="52" t="s">
        <v>807</v>
      </c>
      <c r="Y109" s="52" t="s">
        <v>808</v>
      </c>
      <c r="Z109" s="66">
        <v>0</v>
      </c>
      <c r="AA109" s="66">
        <v>45000</v>
      </c>
      <c r="AB109" s="66">
        <v>58221.63</v>
      </c>
      <c r="AC109" s="66">
        <v>58221.63</v>
      </c>
      <c r="AD109" s="86">
        <f t="shared" si="9"/>
        <v>-13221.629999999997</v>
      </c>
      <c r="AE109" s="66">
        <v>0</v>
      </c>
      <c r="AF109" s="66">
        <v>0</v>
      </c>
      <c r="AG109" s="66">
        <f t="shared" si="10"/>
        <v>0</v>
      </c>
      <c r="AH109" s="66">
        <v>0</v>
      </c>
      <c r="AI109" s="66">
        <v>0</v>
      </c>
      <c r="AJ109" s="66">
        <f t="shared" si="11"/>
        <v>0</v>
      </c>
      <c r="AK109" s="66">
        <v>0</v>
      </c>
      <c r="AL109" s="66">
        <v>0</v>
      </c>
      <c r="AM109" s="66">
        <f t="shared" si="12"/>
        <v>0</v>
      </c>
      <c r="AN109" s="66">
        <v>0</v>
      </c>
      <c r="AO109" s="66">
        <v>0</v>
      </c>
      <c r="AP109" s="66">
        <f t="shared" si="13"/>
        <v>0</v>
      </c>
      <c r="AQ109" s="66">
        <v>0</v>
      </c>
      <c r="AR109" s="66">
        <f t="shared" si="14"/>
        <v>-13221.629999999997</v>
      </c>
      <c r="AS109" s="66">
        <v>0</v>
      </c>
      <c r="AT109" s="66">
        <v>0</v>
      </c>
      <c r="AU109" s="66" t="s">
        <v>280</v>
      </c>
      <c r="AV109" s="66">
        <v>0</v>
      </c>
      <c r="AW109" s="86">
        <v>0</v>
      </c>
      <c r="AX109" s="86">
        <v>0</v>
      </c>
      <c r="AY109" s="86">
        <v>0</v>
      </c>
      <c r="AZ109" s="86">
        <v>0</v>
      </c>
      <c r="BA109" s="86">
        <v>0</v>
      </c>
      <c r="BB109" s="86"/>
    </row>
    <row r="110" spans="1:54" hidden="1">
      <c r="A110" s="52" t="str">
        <f t="shared" si="8"/>
        <v>F</v>
      </c>
      <c r="B110" s="52" t="s">
        <v>151</v>
      </c>
      <c r="C110" s="52" t="s">
        <v>800</v>
      </c>
      <c r="D110" s="85" t="s">
        <v>801</v>
      </c>
      <c r="E110" s="52" t="s">
        <v>865</v>
      </c>
      <c r="F110" s="52" t="s">
        <v>866</v>
      </c>
      <c r="G110" s="52" t="s">
        <v>871</v>
      </c>
      <c r="H110" s="52" t="s">
        <v>872</v>
      </c>
      <c r="I110" s="52" t="s">
        <v>873</v>
      </c>
      <c r="J110" s="52" t="s">
        <v>872</v>
      </c>
      <c r="K110" s="52" t="s">
        <v>268</v>
      </c>
      <c r="L110" s="52">
        <v>1220</v>
      </c>
      <c r="M110" s="52" t="s">
        <v>641</v>
      </c>
      <c r="N110" s="52" t="s">
        <v>270</v>
      </c>
      <c r="O110" s="52" t="s">
        <v>271</v>
      </c>
      <c r="P110" s="52" t="s">
        <v>272</v>
      </c>
      <c r="Q110" s="52" t="s">
        <v>124</v>
      </c>
      <c r="R110" s="52" t="s">
        <v>627</v>
      </c>
      <c r="S110" s="52" t="s">
        <v>151</v>
      </c>
      <c r="T110" s="52" t="s">
        <v>722</v>
      </c>
      <c r="U110" s="52" t="s">
        <v>156</v>
      </c>
      <c r="V110" s="52" t="s">
        <v>723</v>
      </c>
      <c r="W110" s="52" t="s">
        <v>724</v>
      </c>
      <c r="X110" s="52" t="s">
        <v>807</v>
      </c>
      <c r="Y110" s="52" t="s">
        <v>808</v>
      </c>
      <c r="Z110" s="66">
        <v>0</v>
      </c>
      <c r="AA110" s="66">
        <v>4008000</v>
      </c>
      <c r="AB110" s="66">
        <v>5390434.9400000004</v>
      </c>
      <c r="AC110" s="66">
        <v>3983137.1168000004</v>
      </c>
      <c r="AD110" s="86">
        <f t="shared" si="9"/>
        <v>24862.883199999575</v>
      </c>
      <c r="AE110" s="66">
        <v>0</v>
      </c>
      <c r="AF110" s="66">
        <v>0</v>
      </c>
      <c r="AG110" s="66">
        <f t="shared" si="10"/>
        <v>0</v>
      </c>
      <c r="AH110" s="66">
        <v>0</v>
      </c>
      <c r="AI110" s="66">
        <v>0</v>
      </c>
      <c r="AJ110" s="66">
        <f t="shared" si="11"/>
        <v>0</v>
      </c>
      <c r="AK110" s="66">
        <v>0</v>
      </c>
      <c r="AL110" s="66">
        <v>0</v>
      </c>
      <c r="AM110" s="66">
        <f t="shared" si="12"/>
        <v>0</v>
      </c>
      <c r="AN110" s="66">
        <v>0</v>
      </c>
      <c r="AO110" s="66">
        <v>0</v>
      </c>
      <c r="AP110" s="66">
        <f t="shared" si="13"/>
        <v>0</v>
      </c>
      <c r="AQ110" s="66">
        <v>0</v>
      </c>
      <c r="AR110" s="66">
        <f t="shared" si="14"/>
        <v>24862.883199999575</v>
      </c>
      <c r="AS110" s="66">
        <v>0</v>
      </c>
      <c r="AT110" s="66">
        <v>0</v>
      </c>
      <c r="AU110" s="66" t="s">
        <v>280</v>
      </c>
      <c r="AV110" s="66">
        <v>0</v>
      </c>
      <c r="AW110" s="86">
        <v>0</v>
      </c>
      <c r="AX110" s="86">
        <v>0</v>
      </c>
      <c r="AY110" s="86">
        <v>0</v>
      </c>
      <c r="AZ110" s="86">
        <v>0</v>
      </c>
      <c r="BA110" s="86">
        <v>0</v>
      </c>
      <c r="BB110" s="86"/>
    </row>
    <row r="111" spans="1:54" hidden="1">
      <c r="A111" s="52" t="str">
        <f t="shared" si="8"/>
        <v>F</v>
      </c>
      <c r="B111" s="52" t="s">
        <v>151</v>
      </c>
      <c r="C111" s="52" t="s">
        <v>800</v>
      </c>
      <c r="D111" s="85" t="s">
        <v>801</v>
      </c>
      <c r="E111" s="52" t="s">
        <v>865</v>
      </c>
      <c r="F111" s="52" t="s">
        <v>866</v>
      </c>
      <c r="G111" s="52" t="s">
        <v>874</v>
      </c>
      <c r="H111" s="52" t="s">
        <v>875</v>
      </c>
      <c r="I111" s="52" t="s">
        <v>876</v>
      </c>
      <c r="J111" s="52" t="s">
        <v>875</v>
      </c>
      <c r="K111" s="52" t="s">
        <v>268</v>
      </c>
      <c r="L111" s="52">
        <v>1220</v>
      </c>
      <c r="M111" s="52" t="s">
        <v>641</v>
      </c>
      <c r="N111" s="52" t="s">
        <v>270</v>
      </c>
      <c r="O111" s="52" t="s">
        <v>271</v>
      </c>
      <c r="P111" s="52" t="s">
        <v>272</v>
      </c>
      <c r="Q111" s="52" t="s">
        <v>124</v>
      </c>
      <c r="R111" s="52" t="s">
        <v>627</v>
      </c>
      <c r="S111" s="52" t="s">
        <v>151</v>
      </c>
      <c r="T111" s="52" t="s">
        <v>722</v>
      </c>
      <c r="U111" s="52" t="s">
        <v>156</v>
      </c>
      <c r="V111" s="52" t="s">
        <v>723</v>
      </c>
      <c r="W111" s="52" t="s">
        <v>724</v>
      </c>
      <c r="X111" s="52" t="s">
        <v>807</v>
      </c>
      <c r="Y111" s="52" t="s">
        <v>808</v>
      </c>
      <c r="Z111" s="66">
        <v>0</v>
      </c>
      <c r="AA111" s="66">
        <v>0</v>
      </c>
      <c r="AB111" s="66">
        <v>0</v>
      </c>
      <c r="AC111" s="66">
        <v>0</v>
      </c>
      <c r="AD111" s="86">
        <f t="shared" si="9"/>
        <v>0</v>
      </c>
      <c r="AE111" s="66">
        <v>0</v>
      </c>
      <c r="AF111" s="66">
        <v>0</v>
      </c>
      <c r="AG111" s="66">
        <f t="shared" si="10"/>
        <v>0</v>
      </c>
      <c r="AH111" s="66">
        <v>0</v>
      </c>
      <c r="AI111" s="66">
        <v>0</v>
      </c>
      <c r="AJ111" s="66">
        <f t="shared" si="11"/>
        <v>0</v>
      </c>
      <c r="AK111" s="66">
        <v>0</v>
      </c>
      <c r="AL111" s="66">
        <v>0</v>
      </c>
      <c r="AM111" s="66">
        <f t="shared" si="12"/>
        <v>0</v>
      </c>
      <c r="AN111" s="66">
        <v>0</v>
      </c>
      <c r="AO111" s="66">
        <v>0</v>
      </c>
      <c r="AP111" s="66">
        <f t="shared" si="13"/>
        <v>0</v>
      </c>
      <c r="AQ111" s="66">
        <v>0</v>
      </c>
      <c r="AR111" s="66">
        <f t="shared" si="14"/>
        <v>0</v>
      </c>
      <c r="AS111" s="66">
        <v>0</v>
      </c>
      <c r="AT111" s="66">
        <v>0</v>
      </c>
      <c r="AU111" s="66" t="s">
        <v>280</v>
      </c>
      <c r="AV111" s="66">
        <v>0</v>
      </c>
      <c r="AW111" s="86">
        <v>0</v>
      </c>
      <c r="AX111" s="86">
        <v>0</v>
      </c>
      <c r="AY111" s="86">
        <v>0</v>
      </c>
      <c r="AZ111" s="86">
        <v>0</v>
      </c>
      <c r="BA111" s="86">
        <v>0</v>
      </c>
      <c r="BB111" s="86"/>
    </row>
    <row r="112" spans="1:54" hidden="1">
      <c r="A112" s="52" t="str">
        <f t="shared" si="8"/>
        <v>F</v>
      </c>
      <c r="B112" s="52" t="s">
        <v>151</v>
      </c>
      <c r="C112" s="52" t="s">
        <v>800</v>
      </c>
      <c r="D112" s="85" t="s">
        <v>801</v>
      </c>
      <c r="E112" s="52" t="s">
        <v>865</v>
      </c>
      <c r="F112" s="52" t="s">
        <v>866</v>
      </c>
      <c r="G112" s="52" t="s">
        <v>877</v>
      </c>
      <c r="H112" s="52" t="s">
        <v>878</v>
      </c>
      <c r="I112" s="52" t="s">
        <v>879</v>
      </c>
      <c r="J112" s="52" t="s">
        <v>878</v>
      </c>
      <c r="K112" s="52" t="s">
        <v>268</v>
      </c>
      <c r="L112" s="52">
        <v>1220</v>
      </c>
      <c r="M112" s="52" t="s">
        <v>641</v>
      </c>
      <c r="N112" s="52" t="s">
        <v>270</v>
      </c>
      <c r="O112" s="52" t="s">
        <v>677</v>
      </c>
      <c r="P112" s="52" t="s">
        <v>272</v>
      </c>
      <c r="Q112" s="52" t="s">
        <v>124</v>
      </c>
      <c r="R112" s="52" t="s">
        <v>627</v>
      </c>
      <c r="S112" s="52" t="s">
        <v>151</v>
      </c>
      <c r="T112" s="52" t="s">
        <v>722</v>
      </c>
      <c r="U112" s="52" t="s">
        <v>156</v>
      </c>
      <c r="V112" s="52" t="s">
        <v>723</v>
      </c>
      <c r="W112" s="52" t="s">
        <v>724</v>
      </c>
      <c r="X112" s="52" t="s">
        <v>807</v>
      </c>
      <c r="Y112" s="52" t="s">
        <v>808</v>
      </c>
      <c r="Z112" s="66">
        <v>0</v>
      </c>
      <c r="AA112" s="66">
        <v>0</v>
      </c>
      <c r="AB112" s="66">
        <v>-4508853.5199999996</v>
      </c>
      <c r="AC112" s="66">
        <v>69949.719999999972</v>
      </c>
      <c r="AD112" s="86">
        <f t="shared" si="9"/>
        <v>-69949.719999999972</v>
      </c>
      <c r="AE112" s="66">
        <v>0</v>
      </c>
      <c r="AF112" s="66">
        <v>0</v>
      </c>
      <c r="AG112" s="66">
        <f t="shared" si="10"/>
        <v>0</v>
      </c>
      <c r="AH112" s="66">
        <v>0</v>
      </c>
      <c r="AI112" s="66">
        <v>0</v>
      </c>
      <c r="AJ112" s="66">
        <f t="shared" si="11"/>
        <v>0</v>
      </c>
      <c r="AK112" s="66">
        <v>0</v>
      </c>
      <c r="AL112" s="66">
        <v>0</v>
      </c>
      <c r="AM112" s="66">
        <f t="shared" si="12"/>
        <v>0</v>
      </c>
      <c r="AN112" s="66">
        <v>0</v>
      </c>
      <c r="AO112" s="66">
        <v>0</v>
      </c>
      <c r="AP112" s="66">
        <f t="shared" si="13"/>
        <v>0</v>
      </c>
      <c r="AQ112" s="66">
        <v>0</v>
      </c>
      <c r="AR112" s="66">
        <f t="shared" si="14"/>
        <v>-69949.719999999972</v>
      </c>
      <c r="AS112" s="66">
        <v>0</v>
      </c>
      <c r="AT112" s="66">
        <v>0</v>
      </c>
      <c r="AU112" s="66" t="s">
        <v>280</v>
      </c>
      <c r="AV112" s="66">
        <v>0</v>
      </c>
      <c r="AW112" s="86">
        <v>0</v>
      </c>
      <c r="AX112" s="86">
        <v>0</v>
      </c>
      <c r="AY112" s="86">
        <v>0</v>
      </c>
      <c r="AZ112" s="86">
        <v>0</v>
      </c>
      <c r="BA112" s="86">
        <v>0</v>
      </c>
      <c r="BB112" s="86"/>
    </row>
    <row r="113" spans="1:54" hidden="1">
      <c r="A113" s="52" t="str">
        <f t="shared" si="8"/>
        <v>F</v>
      </c>
      <c r="B113" s="52" t="s">
        <v>151</v>
      </c>
      <c r="C113" s="52" t="s">
        <v>800</v>
      </c>
      <c r="D113" s="85" t="s">
        <v>801</v>
      </c>
      <c r="E113" s="52" t="s">
        <v>865</v>
      </c>
      <c r="F113" s="52" t="s">
        <v>866</v>
      </c>
      <c r="G113" s="52" t="s">
        <v>880</v>
      </c>
      <c r="H113" s="52" t="s">
        <v>881</v>
      </c>
      <c r="I113" s="52" t="s">
        <v>882</v>
      </c>
      <c r="J113" s="52" t="s">
        <v>883</v>
      </c>
      <c r="K113" s="52" t="s">
        <v>268</v>
      </c>
      <c r="L113" s="52">
        <v>1257</v>
      </c>
      <c r="M113" s="52" t="s">
        <v>647</v>
      </c>
      <c r="N113" s="52" t="s">
        <v>270</v>
      </c>
      <c r="O113" s="52" t="s">
        <v>271</v>
      </c>
      <c r="P113" s="52" t="s">
        <v>272</v>
      </c>
      <c r="Q113" s="52" t="s">
        <v>124</v>
      </c>
      <c r="R113" s="52" t="s">
        <v>627</v>
      </c>
      <c r="S113" s="52" t="s">
        <v>151</v>
      </c>
      <c r="T113" s="52" t="s">
        <v>722</v>
      </c>
      <c r="U113" s="52" t="s">
        <v>156</v>
      </c>
      <c r="V113" s="52" t="s">
        <v>723</v>
      </c>
      <c r="W113" s="52" t="s">
        <v>724</v>
      </c>
      <c r="X113" s="52" t="s">
        <v>807</v>
      </c>
      <c r="Y113" s="52" t="s">
        <v>808</v>
      </c>
      <c r="Z113" s="66">
        <v>0</v>
      </c>
      <c r="AA113" s="66">
        <v>150000</v>
      </c>
      <c r="AB113" s="66">
        <v>150000</v>
      </c>
      <c r="AC113" s="66">
        <v>150000</v>
      </c>
      <c r="AD113" s="86">
        <f t="shared" si="9"/>
        <v>0</v>
      </c>
      <c r="AE113" s="66">
        <v>0</v>
      </c>
      <c r="AF113" s="66">
        <v>0</v>
      </c>
      <c r="AG113" s="66">
        <f t="shared" si="10"/>
        <v>0</v>
      </c>
      <c r="AH113" s="66">
        <v>0</v>
      </c>
      <c r="AI113" s="66">
        <v>0</v>
      </c>
      <c r="AJ113" s="66">
        <f t="shared" si="11"/>
        <v>0</v>
      </c>
      <c r="AK113" s="66">
        <v>0</v>
      </c>
      <c r="AL113" s="66">
        <v>0</v>
      </c>
      <c r="AM113" s="66">
        <f t="shared" si="12"/>
        <v>0</v>
      </c>
      <c r="AN113" s="66">
        <v>0</v>
      </c>
      <c r="AO113" s="66">
        <v>0</v>
      </c>
      <c r="AP113" s="66">
        <f t="shared" si="13"/>
        <v>0</v>
      </c>
      <c r="AQ113" s="66">
        <v>0</v>
      </c>
      <c r="AR113" s="66">
        <f t="shared" si="14"/>
        <v>0</v>
      </c>
      <c r="AS113" s="66">
        <v>0</v>
      </c>
      <c r="AT113" s="66">
        <v>0</v>
      </c>
      <c r="AU113" s="66" t="s">
        <v>280</v>
      </c>
      <c r="AV113" s="66">
        <v>0</v>
      </c>
      <c r="AW113" s="86">
        <v>0</v>
      </c>
      <c r="AX113" s="86">
        <v>0</v>
      </c>
      <c r="AY113" s="86">
        <v>0</v>
      </c>
      <c r="AZ113" s="86">
        <v>0</v>
      </c>
      <c r="BA113" s="86">
        <v>0</v>
      </c>
      <c r="BB113" s="86"/>
    </row>
    <row r="114" spans="1:54" hidden="1">
      <c r="A114" s="52" t="str">
        <f t="shared" si="8"/>
        <v>F</v>
      </c>
      <c r="B114" s="52" t="s">
        <v>151</v>
      </c>
      <c r="C114" s="52" t="s">
        <v>800</v>
      </c>
      <c r="D114" s="85" t="s">
        <v>801</v>
      </c>
      <c r="E114" s="52" t="s">
        <v>865</v>
      </c>
      <c r="F114" s="52" t="s">
        <v>866</v>
      </c>
      <c r="G114" s="52" t="s">
        <v>884</v>
      </c>
      <c r="H114" s="52" t="s">
        <v>885</v>
      </c>
      <c r="I114" s="52" t="s">
        <v>886</v>
      </c>
      <c r="J114" s="52" t="s">
        <v>887</v>
      </c>
      <c r="K114" s="52" t="s">
        <v>268</v>
      </c>
      <c r="L114" s="52">
        <v>1220</v>
      </c>
      <c r="M114" s="52" t="s">
        <v>641</v>
      </c>
      <c r="N114" s="52" t="s">
        <v>270</v>
      </c>
      <c r="O114" s="52" t="s">
        <v>291</v>
      </c>
      <c r="P114" s="52" t="s">
        <v>272</v>
      </c>
      <c r="Q114" s="52" t="s">
        <v>124</v>
      </c>
      <c r="R114" s="52" t="s">
        <v>627</v>
      </c>
      <c r="S114" s="52" t="s">
        <v>151</v>
      </c>
      <c r="T114" s="52" t="s">
        <v>722</v>
      </c>
      <c r="U114" s="52" t="s">
        <v>156</v>
      </c>
      <c r="V114" s="52" t="s">
        <v>723</v>
      </c>
      <c r="W114" s="52" t="s">
        <v>724</v>
      </c>
      <c r="X114" s="52" t="s">
        <v>807</v>
      </c>
      <c r="Y114" s="52" t="s">
        <v>808</v>
      </c>
      <c r="Z114" s="66">
        <v>0</v>
      </c>
      <c r="AA114" s="66">
        <v>0</v>
      </c>
      <c r="AB114" s="66">
        <v>30646.44</v>
      </c>
      <c r="AC114" s="66">
        <v>30920.3</v>
      </c>
      <c r="AD114" s="86">
        <f t="shared" si="9"/>
        <v>-30920.3</v>
      </c>
      <c r="AE114" s="66">
        <v>0</v>
      </c>
      <c r="AF114" s="66">
        <v>0</v>
      </c>
      <c r="AG114" s="66">
        <f t="shared" si="10"/>
        <v>0</v>
      </c>
      <c r="AH114" s="66">
        <v>0</v>
      </c>
      <c r="AI114" s="66">
        <v>0</v>
      </c>
      <c r="AJ114" s="66">
        <f t="shared" si="11"/>
        <v>0</v>
      </c>
      <c r="AK114" s="66">
        <v>0</v>
      </c>
      <c r="AL114" s="66">
        <v>0</v>
      </c>
      <c r="AM114" s="66">
        <f t="shared" si="12"/>
        <v>0</v>
      </c>
      <c r="AN114" s="66">
        <v>0</v>
      </c>
      <c r="AO114" s="66">
        <v>0</v>
      </c>
      <c r="AP114" s="66">
        <f t="shared" si="13"/>
        <v>0</v>
      </c>
      <c r="AQ114" s="66">
        <v>0</v>
      </c>
      <c r="AR114" s="66">
        <f t="shared" si="14"/>
        <v>-30920.3</v>
      </c>
      <c r="AS114" s="66">
        <v>0</v>
      </c>
      <c r="AT114" s="66">
        <v>0</v>
      </c>
      <c r="AU114" s="66" t="s">
        <v>280</v>
      </c>
      <c r="AV114" s="66">
        <v>0</v>
      </c>
      <c r="AW114" s="86">
        <v>0</v>
      </c>
      <c r="AX114" s="86">
        <v>0</v>
      </c>
      <c r="AY114" s="86">
        <v>0</v>
      </c>
      <c r="AZ114" s="86">
        <v>0</v>
      </c>
      <c r="BA114" s="86">
        <v>0</v>
      </c>
      <c r="BB114" s="86"/>
    </row>
    <row r="115" spans="1:54" hidden="1">
      <c r="A115" s="52" t="str">
        <f t="shared" si="8"/>
        <v>F</v>
      </c>
      <c r="B115" s="52" t="s">
        <v>151</v>
      </c>
      <c r="C115" s="52" t="s">
        <v>800</v>
      </c>
      <c r="D115" s="85" t="s">
        <v>801</v>
      </c>
      <c r="E115" s="52" t="s">
        <v>865</v>
      </c>
      <c r="F115" s="52" t="s">
        <v>866</v>
      </c>
      <c r="G115" s="52" t="s">
        <v>888</v>
      </c>
      <c r="H115" s="52" t="s">
        <v>889</v>
      </c>
      <c r="I115" s="52" t="s">
        <v>890</v>
      </c>
      <c r="J115" s="52" t="s">
        <v>889</v>
      </c>
      <c r="K115" s="52" t="s">
        <v>268</v>
      </c>
      <c r="L115" s="52">
        <v>1207</v>
      </c>
      <c r="M115" s="52" t="s">
        <v>637</v>
      </c>
      <c r="N115" s="52" t="s">
        <v>270</v>
      </c>
      <c r="O115" s="52" t="s">
        <v>271</v>
      </c>
      <c r="P115" s="52" t="s">
        <v>272</v>
      </c>
      <c r="Q115" s="52" t="s">
        <v>124</v>
      </c>
      <c r="R115" s="52" t="s">
        <v>627</v>
      </c>
      <c r="S115" s="52" t="s">
        <v>151</v>
      </c>
      <c r="T115" s="52" t="s">
        <v>722</v>
      </c>
      <c r="U115" s="52" t="s">
        <v>156</v>
      </c>
      <c r="V115" s="52" t="s">
        <v>723</v>
      </c>
      <c r="W115" s="52" t="s">
        <v>724</v>
      </c>
      <c r="X115" s="52" t="s">
        <v>807</v>
      </c>
      <c r="Y115" s="52" t="s">
        <v>808</v>
      </c>
      <c r="Z115" s="66">
        <v>0</v>
      </c>
      <c r="AA115" s="66">
        <v>425000</v>
      </c>
      <c r="AB115" s="66">
        <v>323324.90000000002</v>
      </c>
      <c r="AC115" s="66">
        <v>342968.21</v>
      </c>
      <c r="AD115" s="86">
        <f t="shared" si="9"/>
        <v>82031.789999999979</v>
      </c>
      <c r="AE115" s="66">
        <v>0</v>
      </c>
      <c r="AF115" s="66">
        <v>0</v>
      </c>
      <c r="AG115" s="66">
        <f t="shared" si="10"/>
        <v>0</v>
      </c>
      <c r="AH115" s="66">
        <v>0</v>
      </c>
      <c r="AI115" s="66">
        <v>0</v>
      </c>
      <c r="AJ115" s="66">
        <f t="shared" si="11"/>
        <v>0</v>
      </c>
      <c r="AK115" s="66">
        <v>0</v>
      </c>
      <c r="AL115" s="66">
        <v>0</v>
      </c>
      <c r="AM115" s="66">
        <f t="shared" si="12"/>
        <v>0</v>
      </c>
      <c r="AN115" s="66">
        <v>0</v>
      </c>
      <c r="AO115" s="66">
        <v>0</v>
      </c>
      <c r="AP115" s="66">
        <f t="shared" si="13"/>
        <v>0</v>
      </c>
      <c r="AQ115" s="66">
        <v>0</v>
      </c>
      <c r="AR115" s="66">
        <f t="shared" si="14"/>
        <v>82031.789999999979</v>
      </c>
      <c r="AS115" s="66">
        <v>0</v>
      </c>
      <c r="AT115" s="66">
        <v>0</v>
      </c>
      <c r="AU115" s="66" t="s">
        <v>280</v>
      </c>
      <c r="AV115" s="66">
        <v>0</v>
      </c>
      <c r="AW115" s="86">
        <v>0</v>
      </c>
      <c r="AX115" s="86">
        <v>0</v>
      </c>
      <c r="AY115" s="86">
        <v>0</v>
      </c>
      <c r="AZ115" s="86">
        <v>0</v>
      </c>
      <c r="BA115" s="86">
        <v>0</v>
      </c>
      <c r="BB115" s="86"/>
    </row>
    <row r="116" spans="1:54" hidden="1">
      <c r="A116" s="52" t="str">
        <f t="shared" si="8"/>
        <v>F</v>
      </c>
      <c r="B116" s="52" t="s">
        <v>151</v>
      </c>
      <c r="C116" s="52" t="s">
        <v>800</v>
      </c>
      <c r="D116" s="85" t="s">
        <v>801</v>
      </c>
      <c r="E116" s="52" t="s">
        <v>865</v>
      </c>
      <c r="F116" s="52" t="s">
        <v>866</v>
      </c>
      <c r="G116" s="52" t="s">
        <v>891</v>
      </c>
      <c r="H116" s="52" t="s">
        <v>892</v>
      </c>
      <c r="I116" s="52" t="s">
        <v>893</v>
      </c>
      <c r="J116" s="52" t="s">
        <v>892</v>
      </c>
      <c r="K116" s="52" t="s">
        <v>268</v>
      </c>
      <c r="L116" s="52">
        <v>1220</v>
      </c>
      <c r="M116" s="52" t="s">
        <v>641</v>
      </c>
      <c r="N116" s="52" t="s">
        <v>270</v>
      </c>
      <c r="O116" s="52" t="s">
        <v>626</v>
      </c>
      <c r="P116" s="52" t="s">
        <v>272</v>
      </c>
      <c r="Q116" s="52" t="s">
        <v>124</v>
      </c>
      <c r="R116" s="52" t="s">
        <v>627</v>
      </c>
      <c r="S116" s="52" t="s">
        <v>151</v>
      </c>
      <c r="T116" s="52" t="s">
        <v>722</v>
      </c>
      <c r="U116" s="52" t="s">
        <v>156</v>
      </c>
      <c r="V116" s="52" t="s">
        <v>723</v>
      </c>
      <c r="W116" s="52" t="s">
        <v>724</v>
      </c>
      <c r="X116" s="52" t="s">
        <v>807</v>
      </c>
      <c r="Y116" s="52" t="s">
        <v>808</v>
      </c>
      <c r="Z116" s="66">
        <v>0</v>
      </c>
      <c r="AA116" s="66">
        <v>0</v>
      </c>
      <c r="AB116" s="66">
        <v>12669.42</v>
      </c>
      <c r="AC116" s="66">
        <v>0</v>
      </c>
      <c r="AD116" s="86">
        <f t="shared" si="9"/>
        <v>0</v>
      </c>
      <c r="AE116" s="66">
        <v>0</v>
      </c>
      <c r="AF116" s="66">
        <v>0</v>
      </c>
      <c r="AG116" s="66">
        <f t="shared" si="10"/>
        <v>0</v>
      </c>
      <c r="AH116" s="66">
        <v>0</v>
      </c>
      <c r="AI116" s="66">
        <v>0</v>
      </c>
      <c r="AJ116" s="66">
        <f t="shared" si="11"/>
        <v>0</v>
      </c>
      <c r="AK116" s="66">
        <v>0</v>
      </c>
      <c r="AL116" s="66">
        <v>0</v>
      </c>
      <c r="AM116" s="66">
        <f t="shared" si="12"/>
        <v>0</v>
      </c>
      <c r="AN116" s="66">
        <v>0</v>
      </c>
      <c r="AO116" s="66">
        <v>0</v>
      </c>
      <c r="AP116" s="66">
        <f t="shared" si="13"/>
        <v>0</v>
      </c>
      <c r="AQ116" s="66">
        <v>0</v>
      </c>
      <c r="AR116" s="66">
        <f t="shared" si="14"/>
        <v>0</v>
      </c>
      <c r="AS116" s="66">
        <v>0</v>
      </c>
      <c r="AT116" s="66">
        <v>0</v>
      </c>
      <c r="AU116" s="66" t="s">
        <v>280</v>
      </c>
      <c r="AV116" s="66">
        <v>0</v>
      </c>
      <c r="AW116" s="86">
        <v>0</v>
      </c>
      <c r="AX116" s="86">
        <v>0</v>
      </c>
      <c r="AY116" s="86">
        <v>0</v>
      </c>
      <c r="AZ116" s="86">
        <v>0</v>
      </c>
      <c r="BA116" s="86">
        <v>0</v>
      </c>
      <c r="BB116" s="86"/>
    </row>
    <row r="117" spans="1:54" hidden="1">
      <c r="A117" s="52" t="str">
        <f t="shared" si="8"/>
        <v>F</v>
      </c>
      <c r="B117" s="52" t="s">
        <v>151</v>
      </c>
      <c r="C117" s="52" t="s">
        <v>800</v>
      </c>
      <c r="D117" s="85" t="s">
        <v>801</v>
      </c>
      <c r="E117" s="52" t="s">
        <v>865</v>
      </c>
      <c r="F117" s="52" t="s">
        <v>866</v>
      </c>
      <c r="G117" s="52" t="s">
        <v>894</v>
      </c>
      <c r="H117" s="52" t="s">
        <v>895</v>
      </c>
      <c r="I117" s="52" t="s">
        <v>896</v>
      </c>
      <c r="J117" s="52" t="s">
        <v>895</v>
      </c>
      <c r="K117" s="52" t="s">
        <v>268</v>
      </c>
      <c r="L117" s="52">
        <v>1220</v>
      </c>
      <c r="M117" s="52" t="s">
        <v>641</v>
      </c>
      <c r="N117" s="52" t="s">
        <v>270</v>
      </c>
      <c r="O117" s="52" t="s">
        <v>271</v>
      </c>
      <c r="P117" s="52" t="s">
        <v>272</v>
      </c>
      <c r="Q117" s="52" t="s">
        <v>124</v>
      </c>
      <c r="R117" s="52" t="s">
        <v>627</v>
      </c>
      <c r="S117" s="52" t="s">
        <v>151</v>
      </c>
      <c r="T117" s="52" t="s">
        <v>722</v>
      </c>
      <c r="U117" s="52" t="s">
        <v>156</v>
      </c>
      <c r="V117" s="52" t="s">
        <v>723</v>
      </c>
      <c r="W117" s="52" t="s">
        <v>724</v>
      </c>
      <c r="X117" s="52" t="s">
        <v>807</v>
      </c>
      <c r="Y117" s="52" t="s">
        <v>808</v>
      </c>
      <c r="Z117" s="66">
        <v>0</v>
      </c>
      <c r="AA117" s="66">
        <v>125000</v>
      </c>
      <c r="AB117" s="66">
        <v>125000</v>
      </c>
      <c r="AC117" s="66">
        <v>125000</v>
      </c>
      <c r="AD117" s="86">
        <f t="shared" si="9"/>
        <v>0</v>
      </c>
      <c r="AE117" s="66">
        <v>0</v>
      </c>
      <c r="AF117" s="66">
        <v>0</v>
      </c>
      <c r="AG117" s="66">
        <f t="shared" si="10"/>
        <v>0</v>
      </c>
      <c r="AH117" s="66">
        <v>0</v>
      </c>
      <c r="AI117" s="66">
        <v>0</v>
      </c>
      <c r="AJ117" s="66">
        <f t="shared" si="11"/>
        <v>0</v>
      </c>
      <c r="AK117" s="66">
        <v>0</v>
      </c>
      <c r="AL117" s="66">
        <v>0</v>
      </c>
      <c r="AM117" s="66">
        <f t="shared" si="12"/>
        <v>0</v>
      </c>
      <c r="AN117" s="66">
        <v>0</v>
      </c>
      <c r="AO117" s="66">
        <v>0</v>
      </c>
      <c r="AP117" s="66">
        <f t="shared" si="13"/>
        <v>0</v>
      </c>
      <c r="AQ117" s="66">
        <v>0</v>
      </c>
      <c r="AR117" s="66">
        <f t="shared" si="14"/>
        <v>0</v>
      </c>
      <c r="AS117" s="66">
        <v>0</v>
      </c>
      <c r="AT117" s="66">
        <v>0</v>
      </c>
      <c r="AU117" s="66" t="s">
        <v>280</v>
      </c>
      <c r="AV117" s="66">
        <v>0</v>
      </c>
      <c r="AW117" s="86">
        <v>0</v>
      </c>
      <c r="AX117" s="86">
        <v>0</v>
      </c>
      <c r="AY117" s="86">
        <v>0</v>
      </c>
      <c r="AZ117" s="86">
        <v>0</v>
      </c>
      <c r="BA117" s="86">
        <v>0</v>
      </c>
      <c r="BB117" s="86"/>
    </row>
    <row r="118" spans="1:54" hidden="1">
      <c r="A118" s="52" t="str">
        <f t="shared" si="8"/>
        <v>F</v>
      </c>
      <c r="B118" s="52" t="s">
        <v>151</v>
      </c>
      <c r="C118" s="52" t="s">
        <v>800</v>
      </c>
      <c r="D118" s="85" t="s">
        <v>801</v>
      </c>
      <c r="E118" s="52" t="s">
        <v>865</v>
      </c>
      <c r="F118" s="52" t="s">
        <v>866</v>
      </c>
      <c r="G118" s="52" t="s">
        <v>897</v>
      </c>
      <c r="H118" s="52" t="s">
        <v>898</v>
      </c>
      <c r="I118" s="52" t="s">
        <v>899</v>
      </c>
      <c r="J118" s="52" t="s">
        <v>898</v>
      </c>
      <c r="K118" s="52" t="s">
        <v>268</v>
      </c>
      <c r="L118" s="52">
        <v>1220</v>
      </c>
      <c r="M118" s="52" t="s">
        <v>641</v>
      </c>
      <c r="N118" s="52" t="s">
        <v>270</v>
      </c>
      <c r="O118" s="52" t="s">
        <v>271</v>
      </c>
      <c r="P118" s="52" t="s">
        <v>272</v>
      </c>
      <c r="Q118" s="52" t="s">
        <v>124</v>
      </c>
      <c r="R118" s="52" t="s">
        <v>627</v>
      </c>
      <c r="S118" s="52" t="s">
        <v>151</v>
      </c>
      <c r="T118" s="52" t="s">
        <v>722</v>
      </c>
      <c r="U118" s="52" t="s">
        <v>156</v>
      </c>
      <c r="V118" s="52" t="s">
        <v>723</v>
      </c>
      <c r="W118" s="52" t="s">
        <v>724</v>
      </c>
      <c r="X118" s="52" t="s">
        <v>807</v>
      </c>
      <c r="Y118" s="52" t="s">
        <v>808</v>
      </c>
      <c r="Z118" s="66">
        <v>0</v>
      </c>
      <c r="AA118" s="66">
        <v>75000</v>
      </c>
      <c r="AB118" s="66">
        <v>12505.48</v>
      </c>
      <c r="AC118" s="66">
        <v>10890.48</v>
      </c>
      <c r="AD118" s="86">
        <f t="shared" si="9"/>
        <v>64109.520000000004</v>
      </c>
      <c r="AE118" s="66">
        <v>0</v>
      </c>
      <c r="AF118" s="66">
        <v>0</v>
      </c>
      <c r="AG118" s="66">
        <f t="shared" si="10"/>
        <v>0</v>
      </c>
      <c r="AH118" s="66">
        <v>0</v>
      </c>
      <c r="AI118" s="66">
        <v>0</v>
      </c>
      <c r="AJ118" s="66">
        <f t="shared" si="11"/>
        <v>0</v>
      </c>
      <c r="AK118" s="66">
        <v>0</v>
      </c>
      <c r="AL118" s="66">
        <v>0</v>
      </c>
      <c r="AM118" s="66">
        <f t="shared" si="12"/>
        <v>0</v>
      </c>
      <c r="AN118" s="66">
        <v>0</v>
      </c>
      <c r="AO118" s="66">
        <v>0</v>
      </c>
      <c r="AP118" s="66">
        <f t="shared" si="13"/>
        <v>0</v>
      </c>
      <c r="AQ118" s="66">
        <v>0</v>
      </c>
      <c r="AR118" s="66">
        <f t="shared" si="14"/>
        <v>64109.520000000004</v>
      </c>
      <c r="AS118" s="66">
        <v>0</v>
      </c>
      <c r="AT118" s="66">
        <v>0</v>
      </c>
      <c r="AU118" s="66" t="s">
        <v>280</v>
      </c>
      <c r="AV118" s="66">
        <v>0</v>
      </c>
      <c r="AW118" s="86">
        <v>0</v>
      </c>
      <c r="AX118" s="86">
        <v>0</v>
      </c>
      <c r="AY118" s="86">
        <v>0</v>
      </c>
      <c r="AZ118" s="86">
        <v>0</v>
      </c>
      <c r="BA118" s="86">
        <v>0</v>
      </c>
      <c r="BB118" s="86"/>
    </row>
    <row r="119" spans="1:54" hidden="1">
      <c r="A119" s="52" t="str">
        <f t="shared" si="8"/>
        <v>F</v>
      </c>
      <c r="B119" s="52" t="s">
        <v>151</v>
      </c>
      <c r="C119" s="52" t="s">
        <v>800</v>
      </c>
      <c r="D119" s="85" t="s">
        <v>801</v>
      </c>
      <c r="E119" s="52" t="s">
        <v>865</v>
      </c>
      <c r="F119" s="52" t="s">
        <v>866</v>
      </c>
      <c r="G119" s="52" t="s">
        <v>900</v>
      </c>
      <c r="H119" s="52" t="s">
        <v>901</v>
      </c>
      <c r="I119" s="52" t="s">
        <v>902</v>
      </c>
      <c r="J119" s="52" t="s">
        <v>901</v>
      </c>
      <c r="K119" s="52" t="s">
        <v>268</v>
      </c>
      <c r="L119" s="52">
        <v>1220</v>
      </c>
      <c r="M119" s="52" t="s">
        <v>641</v>
      </c>
      <c r="N119" s="52" t="s">
        <v>270</v>
      </c>
      <c r="O119" s="52" t="s">
        <v>271</v>
      </c>
      <c r="P119" s="52" t="s">
        <v>272</v>
      </c>
      <c r="Q119" s="52" t="s">
        <v>124</v>
      </c>
      <c r="R119" s="52" t="s">
        <v>627</v>
      </c>
      <c r="S119" s="52" t="s">
        <v>151</v>
      </c>
      <c r="T119" s="52" t="s">
        <v>722</v>
      </c>
      <c r="U119" s="52" t="s">
        <v>156</v>
      </c>
      <c r="V119" s="52" t="s">
        <v>723</v>
      </c>
      <c r="W119" s="52" t="s">
        <v>724</v>
      </c>
      <c r="X119" s="52" t="s">
        <v>807</v>
      </c>
      <c r="Y119" s="52" t="s">
        <v>808</v>
      </c>
      <c r="Z119" s="66">
        <v>0</v>
      </c>
      <c r="AA119" s="66">
        <v>100000</v>
      </c>
      <c r="AB119" s="66">
        <v>100000</v>
      </c>
      <c r="AC119" s="66">
        <v>100000</v>
      </c>
      <c r="AD119" s="86">
        <f t="shared" si="9"/>
        <v>0</v>
      </c>
      <c r="AE119" s="66">
        <v>0</v>
      </c>
      <c r="AF119" s="66">
        <v>0</v>
      </c>
      <c r="AG119" s="66">
        <f t="shared" si="10"/>
        <v>0</v>
      </c>
      <c r="AH119" s="66">
        <v>0</v>
      </c>
      <c r="AI119" s="66">
        <v>0</v>
      </c>
      <c r="AJ119" s="66">
        <f t="shared" si="11"/>
        <v>0</v>
      </c>
      <c r="AK119" s="66">
        <v>0</v>
      </c>
      <c r="AL119" s="66">
        <v>0</v>
      </c>
      <c r="AM119" s="66">
        <f t="shared" si="12"/>
        <v>0</v>
      </c>
      <c r="AN119" s="66">
        <v>0</v>
      </c>
      <c r="AO119" s="66">
        <v>0</v>
      </c>
      <c r="AP119" s="66">
        <f t="shared" si="13"/>
        <v>0</v>
      </c>
      <c r="AQ119" s="66">
        <v>0</v>
      </c>
      <c r="AR119" s="66">
        <f t="shared" si="14"/>
        <v>0</v>
      </c>
      <c r="AS119" s="66">
        <v>0</v>
      </c>
      <c r="AT119" s="66">
        <v>0</v>
      </c>
      <c r="AU119" s="66" t="s">
        <v>280</v>
      </c>
      <c r="AV119" s="66">
        <v>0</v>
      </c>
      <c r="AW119" s="86">
        <v>0</v>
      </c>
      <c r="AX119" s="86">
        <v>0</v>
      </c>
      <c r="AY119" s="86">
        <v>0</v>
      </c>
      <c r="AZ119" s="86">
        <v>0</v>
      </c>
      <c r="BA119" s="86">
        <v>0</v>
      </c>
      <c r="BB119" s="86"/>
    </row>
    <row r="120" spans="1:54" hidden="1">
      <c r="A120" s="52" t="str">
        <f t="shared" si="8"/>
        <v>F</v>
      </c>
      <c r="B120" s="52" t="s">
        <v>151</v>
      </c>
      <c r="C120" s="52" t="s">
        <v>800</v>
      </c>
      <c r="D120" s="85" t="s">
        <v>801</v>
      </c>
      <c r="E120" s="52" t="s">
        <v>865</v>
      </c>
      <c r="F120" s="52" t="s">
        <v>866</v>
      </c>
      <c r="G120" s="52" t="s">
        <v>903</v>
      </c>
      <c r="H120" s="52" t="s">
        <v>904</v>
      </c>
      <c r="I120" s="52" t="s">
        <v>905</v>
      </c>
      <c r="J120" s="52" t="s">
        <v>904</v>
      </c>
      <c r="K120" s="52" t="s">
        <v>268</v>
      </c>
      <c r="L120" s="52">
        <v>1239</v>
      </c>
      <c r="M120" s="52" t="s">
        <v>685</v>
      </c>
      <c r="N120" s="52" t="s">
        <v>270</v>
      </c>
      <c r="O120" s="52" t="s">
        <v>271</v>
      </c>
      <c r="P120" s="52" t="s">
        <v>272</v>
      </c>
      <c r="Q120" s="52" t="s">
        <v>124</v>
      </c>
      <c r="R120" s="52" t="s">
        <v>627</v>
      </c>
      <c r="S120" s="52" t="s">
        <v>151</v>
      </c>
      <c r="T120" s="52" t="s">
        <v>722</v>
      </c>
      <c r="U120" s="52" t="s">
        <v>156</v>
      </c>
      <c r="V120" s="52" t="s">
        <v>723</v>
      </c>
      <c r="W120" s="52" t="s">
        <v>724</v>
      </c>
      <c r="X120" s="52" t="s">
        <v>807</v>
      </c>
      <c r="Y120" s="52" t="s">
        <v>808</v>
      </c>
      <c r="Z120" s="66">
        <v>0</v>
      </c>
      <c r="AA120" s="66">
        <v>0</v>
      </c>
      <c r="AB120" s="66">
        <v>-278591.83</v>
      </c>
      <c r="AC120" s="66">
        <v>-266230.44999999995</v>
      </c>
      <c r="AD120" s="86">
        <f t="shared" si="9"/>
        <v>266230.44999999995</v>
      </c>
      <c r="AE120" s="66">
        <v>0</v>
      </c>
      <c r="AF120" s="66">
        <v>0</v>
      </c>
      <c r="AG120" s="66">
        <f t="shared" si="10"/>
        <v>0</v>
      </c>
      <c r="AH120" s="66">
        <v>0</v>
      </c>
      <c r="AI120" s="66">
        <v>0</v>
      </c>
      <c r="AJ120" s="66">
        <f t="shared" si="11"/>
        <v>0</v>
      </c>
      <c r="AK120" s="66">
        <v>0</v>
      </c>
      <c r="AL120" s="66">
        <v>0</v>
      </c>
      <c r="AM120" s="66">
        <f t="shared" si="12"/>
        <v>0</v>
      </c>
      <c r="AN120" s="66">
        <v>0</v>
      </c>
      <c r="AO120" s="66">
        <v>0</v>
      </c>
      <c r="AP120" s="66">
        <f t="shared" si="13"/>
        <v>0</v>
      </c>
      <c r="AQ120" s="66">
        <v>0</v>
      </c>
      <c r="AR120" s="66">
        <f t="shared" si="14"/>
        <v>266230.44999999995</v>
      </c>
      <c r="AS120" s="66">
        <v>0</v>
      </c>
      <c r="AT120" s="66">
        <v>0</v>
      </c>
      <c r="AU120" s="66" t="s">
        <v>280</v>
      </c>
      <c r="AV120" s="66">
        <v>0</v>
      </c>
      <c r="AW120" s="86">
        <v>0</v>
      </c>
      <c r="AX120" s="86">
        <v>0</v>
      </c>
      <c r="AY120" s="86">
        <v>0</v>
      </c>
      <c r="AZ120" s="86">
        <v>0</v>
      </c>
      <c r="BA120" s="86">
        <v>0</v>
      </c>
      <c r="BB120" s="86"/>
    </row>
    <row r="121" spans="1:54" hidden="1">
      <c r="A121" s="52" t="str">
        <f t="shared" si="8"/>
        <v>F</v>
      </c>
      <c r="B121" s="52" t="s">
        <v>151</v>
      </c>
      <c r="C121" s="52" t="s">
        <v>800</v>
      </c>
      <c r="D121" s="85" t="s">
        <v>801</v>
      </c>
      <c r="E121" s="52" t="s">
        <v>865</v>
      </c>
      <c r="F121" s="52" t="s">
        <v>866</v>
      </c>
      <c r="G121" s="52" t="s">
        <v>906</v>
      </c>
      <c r="H121" s="52" t="s">
        <v>907</v>
      </c>
      <c r="I121" s="52" t="s">
        <v>908</v>
      </c>
      <c r="J121" s="52" t="s">
        <v>907</v>
      </c>
      <c r="K121" s="52" t="s">
        <v>268</v>
      </c>
      <c r="L121" s="52">
        <v>1221</v>
      </c>
      <c r="M121" s="52" t="s">
        <v>762</v>
      </c>
      <c r="N121" s="52" t="s">
        <v>270</v>
      </c>
      <c r="O121" s="52" t="s">
        <v>271</v>
      </c>
      <c r="P121" s="52" t="s">
        <v>272</v>
      </c>
      <c r="Q121" s="52" t="s">
        <v>124</v>
      </c>
      <c r="R121" s="52" t="s">
        <v>627</v>
      </c>
      <c r="S121" s="52" t="s">
        <v>151</v>
      </c>
      <c r="T121" s="52" t="s">
        <v>722</v>
      </c>
      <c r="U121" s="52" t="s">
        <v>156</v>
      </c>
      <c r="V121" s="52" t="s">
        <v>723</v>
      </c>
      <c r="W121" s="52" t="s">
        <v>724</v>
      </c>
      <c r="X121" s="52" t="s">
        <v>807</v>
      </c>
      <c r="Y121" s="52" t="s">
        <v>808</v>
      </c>
      <c r="Z121" s="66">
        <v>0</v>
      </c>
      <c r="AA121" s="66">
        <v>0</v>
      </c>
      <c r="AB121" s="66">
        <v>0</v>
      </c>
      <c r="AC121" s="66">
        <v>0</v>
      </c>
      <c r="AD121" s="86">
        <f t="shared" si="9"/>
        <v>0</v>
      </c>
      <c r="AE121" s="66">
        <v>0</v>
      </c>
      <c r="AF121" s="66">
        <v>0</v>
      </c>
      <c r="AG121" s="66">
        <f t="shared" si="10"/>
        <v>0</v>
      </c>
      <c r="AH121" s="66">
        <v>0</v>
      </c>
      <c r="AI121" s="66">
        <v>0</v>
      </c>
      <c r="AJ121" s="66">
        <f t="shared" si="11"/>
        <v>0</v>
      </c>
      <c r="AK121" s="66">
        <v>0</v>
      </c>
      <c r="AL121" s="66">
        <v>0</v>
      </c>
      <c r="AM121" s="66">
        <f t="shared" si="12"/>
        <v>0</v>
      </c>
      <c r="AN121" s="66">
        <v>0</v>
      </c>
      <c r="AO121" s="66">
        <v>0</v>
      </c>
      <c r="AP121" s="66">
        <f t="shared" si="13"/>
        <v>0</v>
      </c>
      <c r="AQ121" s="66">
        <v>0</v>
      </c>
      <c r="AR121" s="66">
        <f t="shared" si="14"/>
        <v>0</v>
      </c>
      <c r="AS121" s="66">
        <v>0</v>
      </c>
      <c r="AT121" s="66">
        <v>0</v>
      </c>
      <c r="AU121" s="66" t="s">
        <v>280</v>
      </c>
      <c r="AV121" s="66">
        <v>0</v>
      </c>
      <c r="AW121" s="86">
        <v>0</v>
      </c>
      <c r="AX121" s="86">
        <v>0</v>
      </c>
      <c r="AY121" s="86">
        <v>0</v>
      </c>
      <c r="AZ121" s="86">
        <v>0</v>
      </c>
      <c r="BA121" s="86">
        <v>0</v>
      </c>
      <c r="BB121" s="86"/>
    </row>
    <row r="122" spans="1:54" hidden="1">
      <c r="A122" s="52" t="str">
        <f t="shared" si="8"/>
        <v>F</v>
      </c>
      <c r="B122" s="52" t="s">
        <v>151</v>
      </c>
      <c r="C122" s="52" t="s">
        <v>800</v>
      </c>
      <c r="D122" s="85" t="s">
        <v>801</v>
      </c>
      <c r="E122" s="52" t="s">
        <v>909</v>
      </c>
      <c r="F122" s="52" t="s">
        <v>910</v>
      </c>
      <c r="G122" s="52" t="s">
        <v>911</v>
      </c>
      <c r="H122" s="52" t="s">
        <v>912</v>
      </c>
      <c r="I122" s="52" t="s">
        <v>913</v>
      </c>
      <c r="J122" s="52" t="s">
        <v>912</v>
      </c>
      <c r="K122" s="52" t="s">
        <v>268</v>
      </c>
      <c r="L122" s="52">
        <v>1226</v>
      </c>
      <c r="M122" s="52" t="s">
        <v>914</v>
      </c>
      <c r="N122" s="52" t="s">
        <v>270</v>
      </c>
      <c r="O122" s="52" t="s">
        <v>271</v>
      </c>
      <c r="P122" s="52" t="s">
        <v>272</v>
      </c>
      <c r="Q122" s="52" t="s">
        <v>124</v>
      </c>
      <c r="R122" s="52" t="s">
        <v>627</v>
      </c>
      <c r="S122" s="52" t="s">
        <v>151</v>
      </c>
      <c r="T122" s="52" t="s">
        <v>722</v>
      </c>
      <c r="U122" s="52" t="s">
        <v>156</v>
      </c>
      <c r="V122" s="52" t="s">
        <v>723</v>
      </c>
      <c r="W122" s="52" t="s">
        <v>724</v>
      </c>
      <c r="X122" s="52" t="s">
        <v>807</v>
      </c>
      <c r="Y122" s="52" t="s">
        <v>808</v>
      </c>
      <c r="Z122" s="66">
        <v>0</v>
      </c>
      <c r="AA122" s="66">
        <v>150000</v>
      </c>
      <c r="AB122" s="66">
        <v>150000</v>
      </c>
      <c r="AC122" s="66">
        <v>0</v>
      </c>
      <c r="AD122" s="86">
        <f t="shared" si="9"/>
        <v>150000</v>
      </c>
      <c r="AE122" s="66">
        <v>0</v>
      </c>
      <c r="AF122" s="66">
        <v>0</v>
      </c>
      <c r="AG122" s="66">
        <f t="shared" si="10"/>
        <v>0</v>
      </c>
      <c r="AH122" s="66">
        <v>0</v>
      </c>
      <c r="AI122" s="66">
        <v>0</v>
      </c>
      <c r="AJ122" s="66">
        <f t="shared" si="11"/>
        <v>0</v>
      </c>
      <c r="AK122" s="66">
        <v>0</v>
      </c>
      <c r="AL122" s="66">
        <v>0</v>
      </c>
      <c r="AM122" s="66">
        <f t="shared" si="12"/>
        <v>0</v>
      </c>
      <c r="AN122" s="66">
        <v>0</v>
      </c>
      <c r="AO122" s="66">
        <v>0</v>
      </c>
      <c r="AP122" s="66">
        <f t="shared" si="13"/>
        <v>0</v>
      </c>
      <c r="AQ122" s="66">
        <v>0</v>
      </c>
      <c r="AR122" s="66">
        <f t="shared" si="14"/>
        <v>150000</v>
      </c>
      <c r="AS122" s="66">
        <v>0</v>
      </c>
      <c r="AT122" s="66">
        <v>0</v>
      </c>
      <c r="AU122" s="66" t="s">
        <v>280</v>
      </c>
      <c r="AV122" s="66">
        <v>0</v>
      </c>
      <c r="AW122" s="86">
        <v>0</v>
      </c>
      <c r="AX122" s="86">
        <v>0</v>
      </c>
      <c r="AY122" s="86">
        <v>0</v>
      </c>
      <c r="AZ122" s="86">
        <v>0</v>
      </c>
      <c r="BA122" s="86">
        <v>0</v>
      </c>
      <c r="BB122" s="86"/>
    </row>
    <row r="123" spans="1:54" hidden="1">
      <c r="A123" s="52" t="str">
        <f t="shared" si="8"/>
        <v>F</v>
      </c>
      <c r="B123" s="52" t="s">
        <v>151</v>
      </c>
      <c r="C123" s="52" t="s">
        <v>800</v>
      </c>
      <c r="D123" s="85" t="s">
        <v>801</v>
      </c>
      <c r="E123" s="52" t="s">
        <v>909</v>
      </c>
      <c r="F123" s="52" t="s">
        <v>910</v>
      </c>
      <c r="G123" s="52" t="s">
        <v>915</v>
      </c>
      <c r="H123" s="52" t="s">
        <v>916</v>
      </c>
      <c r="I123" s="52" t="s">
        <v>917</v>
      </c>
      <c r="J123" s="52" t="s">
        <v>916</v>
      </c>
      <c r="K123" s="52" t="s">
        <v>268</v>
      </c>
      <c r="L123" s="52">
        <v>1207</v>
      </c>
      <c r="M123" s="52" t="s">
        <v>637</v>
      </c>
      <c r="N123" s="52" t="s">
        <v>270</v>
      </c>
      <c r="O123" s="52" t="s">
        <v>271</v>
      </c>
      <c r="P123" s="52" t="s">
        <v>272</v>
      </c>
      <c r="Q123" s="52" t="s">
        <v>124</v>
      </c>
      <c r="R123" s="52" t="s">
        <v>627</v>
      </c>
      <c r="S123" s="52" t="s">
        <v>151</v>
      </c>
      <c r="T123" s="52" t="s">
        <v>722</v>
      </c>
      <c r="U123" s="52" t="s">
        <v>156</v>
      </c>
      <c r="V123" s="52" t="s">
        <v>723</v>
      </c>
      <c r="W123" s="52" t="s">
        <v>724</v>
      </c>
      <c r="X123" s="52" t="s">
        <v>807</v>
      </c>
      <c r="Y123" s="52" t="s">
        <v>808</v>
      </c>
      <c r="Z123" s="66">
        <v>0</v>
      </c>
      <c r="AA123" s="66">
        <v>450000</v>
      </c>
      <c r="AB123" s="66">
        <v>450000</v>
      </c>
      <c r="AC123" s="66">
        <v>450000</v>
      </c>
      <c r="AD123" s="86">
        <f t="shared" si="9"/>
        <v>0</v>
      </c>
      <c r="AE123" s="66">
        <v>0</v>
      </c>
      <c r="AF123" s="66">
        <v>0</v>
      </c>
      <c r="AG123" s="66">
        <f t="shared" si="10"/>
        <v>0</v>
      </c>
      <c r="AH123" s="66">
        <v>0</v>
      </c>
      <c r="AI123" s="66">
        <v>0</v>
      </c>
      <c r="AJ123" s="66">
        <f t="shared" si="11"/>
        <v>0</v>
      </c>
      <c r="AK123" s="66">
        <v>0</v>
      </c>
      <c r="AL123" s="66">
        <v>0</v>
      </c>
      <c r="AM123" s="66">
        <f t="shared" si="12"/>
        <v>0</v>
      </c>
      <c r="AN123" s="66">
        <v>0</v>
      </c>
      <c r="AO123" s="66">
        <v>0</v>
      </c>
      <c r="AP123" s="66">
        <f t="shared" si="13"/>
        <v>0</v>
      </c>
      <c r="AQ123" s="66">
        <v>0</v>
      </c>
      <c r="AR123" s="66">
        <f t="shared" si="14"/>
        <v>0</v>
      </c>
      <c r="AS123" s="66">
        <v>0</v>
      </c>
      <c r="AT123" s="66">
        <v>0</v>
      </c>
      <c r="AU123" s="66" t="s">
        <v>280</v>
      </c>
      <c r="AV123" s="66">
        <v>0</v>
      </c>
      <c r="AW123" s="86">
        <v>0</v>
      </c>
      <c r="AX123" s="86">
        <v>0</v>
      </c>
      <c r="AY123" s="86">
        <v>0</v>
      </c>
      <c r="AZ123" s="86">
        <v>0</v>
      </c>
      <c r="BA123" s="86">
        <v>0</v>
      </c>
      <c r="BB123" s="86"/>
    </row>
    <row r="124" spans="1:54" hidden="1">
      <c r="A124" s="52" t="str">
        <f t="shared" si="8"/>
        <v>F</v>
      </c>
      <c r="B124" s="52" t="s">
        <v>151</v>
      </c>
      <c r="C124" s="52" t="s">
        <v>800</v>
      </c>
      <c r="D124" s="85" t="s">
        <v>801</v>
      </c>
      <c r="E124" s="52" t="s">
        <v>909</v>
      </c>
      <c r="F124" s="52" t="s">
        <v>910</v>
      </c>
      <c r="G124" s="52" t="s">
        <v>918</v>
      </c>
      <c r="H124" s="52" t="s">
        <v>919</v>
      </c>
      <c r="I124" s="52" t="s">
        <v>920</v>
      </c>
      <c r="J124" s="52" t="s">
        <v>921</v>
      </c>
      <c r="K124" s="52" t="s">
        <v>268</v>
      </c>
      <c r="L124" s="52">
        <v>1207</v>
      </c>
      <c r="M124" s="52" t="s">
        <v>637</v>
      </c>
      <c r="N124" s="52" t="s">
        <v>270</v>
      </c>
      <c r="O124" s="52" t="s">
        <v>626</v>
      </c>
      <c r="P124" s="52" t="s">
        <v>272</v>
      </c>
      <c r="Q124" s="52" t="s">
        <v>124</v>
      </c>
      <c r="R124" s="52" t="s">
        <v>627</v>
      </c>
      <c r="S124" s="52" t="s">
        <v>151</v>
      </c>
      <c r="T124" s="52" t="s">
        <v>722</v>
      </c>
      <c r="U124" s="52" t="s">
        <v>156</v>
      </c>
      <c r="V124" s="52" t="s">
        <v>723</v>
      </c>
      <c r="W124" s="52" t="s">
        <v>724</v>
      </c>
      <c r="X124" s="52" t="s">
        <v>807</v>
      </c>
      <c r="Y124" s="52" t="s">
        <v>808</v>
      </c>
      <c r="Z124" s="66">
        <v>0</v>
      </c>
      <c r="AA124" s="66">
        <v>0</v>
      </c>
      <c r="AB124" s="66">
        <v>0</v>
      </c>
      <c r="AC124" s="66">
        <v>0</v>
      </c>
      <c r="AD124" s="86">
        <f t="shared" si="9"/>
        <v>0</v>
      </c>
      <c r="AE124" s="66">
        <v>0</v>
      </c>
      <c r="AF124" s="66">
        <v>0</v>
      </c>
      <c r="AG124" s="66">
        <f t="shared" si="10"/>
        <v>0</v>
      </c>
      <c r="AH124" s="66">
        <v>0</v>
      </c>
      <c r="AI124" s="66">
        <v>0</v>
      </c>
      <c r="AJ124" s="66">
        <f t="shared" si="11"/>
        <v>0</v>
      </c>
      <c r="AK124" s="66">
        <v>0</v>
      </c>
      <c r="AL124" s="66">
        <v>0</v>
      </c>
      <c r="AM124" s="66">
        <f t="shared" si="12"/>
        <v>0</v>
      </c>
      <c r="AN124" s="66">
        <v>0</v>
      </c>
      <c r="AO124" s="66">
        <v>0</v>
      </c>
      <c r="AP124" s="66">
        <f t="shared" si="13"/>
        <v>0</v>
      </c>
      <c r="AQ124" s="66">
        <v>0</v>
      </c>
      <c r="AR124" s="66">
        <f t="shared" si="14"/>
        <v>0</v>
      </c>
      <c r="AS124" s="66">
        <v>0</v>
      </c>
      <c r="AT124" s="66">
        <v>0</v>
      </c>
      <c r="AU124" s="66" t="s">
        <v>280</v>
      </c>
      <c r="AV124" s="66">
        <v>0</v>
      </c>
      <c r="AW124" s="86">
        <v>0</v>
      </c>
      <c r="AX124" s="86">
        <v>0</v>
      </c>
      <c r="AY124" s="86">
        <v>0</v>
      </c>
      <c r="AZ124" s="86">
        <v>0</v>
      </c>
      <c r="BA124" s="86">
        <v>0</v>
      </c>
      <c r="BB124" s="86"/>
    </row>
    <row r="125" spans="1:54" hidden="1">
      <c r="A125" s="52" t="str">
        <f t="shared" si="8"/>
        <v>F</v>
      </c>
      <c r="B125" s="52" t="s">
        <v>151</v>
      </c>
      <c r="C125" s="52" t="s">
        <v>800</v>
      </c>
      <c r="D125" s="85" t="s">
        <v>801</v>
      </c>
      <c r="E125" s="52" t="s">
        <v>909</v>
      </c>
      <c r="F125" s="52" t="s">
        <v>910</v>
      </c>
      <c r="G125" s="52" t="s">
        <v>918</v>
      </c>
      <c r="H125" s="52" t="s">
        <v>919</v>
      </c>
      <c r="I125" s="52" t="s">
        <v>922</v>
      </c>
      <c r="J125" s="52" t="s">
        <v>919</v>
      </c>
      <c r="K125" s="52" t="s">
        <v>268</v>
      </c>
      <c r="L125" s="52">
        <v>1207</v>
      </c>
      <c r="M125" s="52" t="s">
        <v>637</v>
      </c>
      <c r="N125" s="52" t="s">
        <v>270</v>
      </c>
      <c r="O125" s="52" t="s">
        <v>271</v>
      </c>
      <c r="P125" s="52" t="s">
        <v>272</v>
      </c>
      <c r="Q125" s="52" t="s">
        <v>124</v>
      </c>
      <c r="R125" s="52" t="s">
        <v>627</v>
      </c>
      <c r="S125" s="52" t="s">
        <v>151</v>
      </c>
      <c r="T125" s="52" t="s">
        <v>722</v>
      </c>
      <c r="U125" s="52" t="s">
        <v>156</v>
      </c>
      <c r="V125" s="52" t="s">
        <v>723</v>
      </c>
      <c r="W125" s="52" t="s">
        <v>724</v>
      </c>
      <c r="X125" s="52" t="s">
        <v>807</v>
      </c>
      <c r="Y125" s="52" t="s">
        <v>808</v>
      </c>
      <c r="Z125" s="66">
        <v>0</v>
      </c>
      <c r="AA125" s="66">
        <v>850000</v>
      </c>
      <c r="AB125" s="66">
        <v>848709.57</v>
      </c>
      <c r="AC125" s="66">
        <v>841602.18151200004</v>
      </c>
      <c r="AD125" s="86">
        <f t="shared" si="9"/>
        <v>8397.8184879999608</v>
      </c>
      <c r="AE125" s="66">
        <v>0</v>
      </c>
      <c r="AF125" s="66">
        <v>0</v>
      </c>
      <c r="AG125" s="66">
        <f t="shared" si="10"/>
        <v>0</v>
      </c>
      <c r="AH125" s="66">
        <v>0</v>
      </c>
      <c r="AI125" s="66">
        <v>0</v>
      </c>
      <c r="AJ125" s="66">
        <f t="shared" si="11"/>
        <v>0</v>
      </c>
      <c r="AK125" s="66">
        <v>0</v>
      </c>
      <c r="AL125" s="66">
        <v>0</v>
      </c>
      <c r="AM125" s="66">
        <f t="shared" si="12"/>
        <v>0</v>
      </c>
      <c r="AN125" s="66">
        <v>0</v>
      </c>
      <c r="AO125" s="66">
        <v>0</v>
      </c>
      <c r="AP125" s="66">
        <f t="shared" si="13"/>
        <v>0</v>
      </c>
      <c r="AQ125" s="66">
        <v>0</v>
      </c>
      <c r="AR125" s="66">
        <f t="shared" si="14"/>
        <v>8397.8184879999608</v>
      </c>
      <c r="AS125" s="66">
        <v>0</v>
      </c>
      <c r="AT125" s="66">
        <v>0</v>
      </c>
      <c r="AU125" s="66" t="s">
        <v>280</v>
      </c>
      <c r="AV125" s="66">
        <v>0</v>
      </c>
      <c r="AW125" s="86">
        <v>0</v>
      </c>
      <c r="AX125" s="86">
        <v>0</v>
      </c>
      <c r="AY125" s="86">
        <v>0</v>
      </c>
      <c r="AZ125" s="86">
        <v>0</v>
      </c>
      <c r="BA125" s="86">
        <v>0</v>
      </c>
      <c r="BB125" s="86"/>
    </row>
    <row r="126" spans="1:54" hidden="1">
      <c r="A126" s="52" t="str">
        <f t="shared" si="8"/>
        <v>F</v>
      </c>
      <c r="B126" s="52" t="s">
        <v>151</v>
      </c>
      <c r="C126" s="52" t="s">
        <v>800</v>
      </c>
      <c r="D126" s="85" t="s">
        <v>801</v>
      </c>
      <c r="E126" s="52" t="s">
        <v>909</v>
      </c>
      <c r="F126" s="52" t="s">
        <v>910</v>
      </c>
      <c r="G126" s="52" t="s">
        <v>923</v>
      </c>
      <c r="H126" s="52" t="s">
        <v>924</v>
      </c>
      <c r="I126" s="52" t="s">
        <v>925</v>
      </c>
      <c r="J126" s="52" t="s">
        <v>924</v>
      </c>
      <c r="K126" s="52" t="s">
        <v>268</v>
      </c>
      <c r="L126" s="52">
        <v>1207</v>
      </c>
      <c r="M126" s="52" t="s">
        <v>637</v>
      </c>
      <c r="N126" s="52" t="s">
        <v>270</v>
      </c>
      <c r="O126" s="52" t="s">
        <v>271</v>
      </c>
      <c r="P126" s="52" t="s">
        <v>272</v>
      </c>
      <c r="Q126" s="52" t="s">
        <v>124</v>
      </c>
      <c r="R126" s="52" t="s">
        <v>627</v>
      </c>
      <c r="S126" s="52" t="s">
        <v>151</v>
      </c>
      <c r="T126" s="52" t="s">
        <v>722</v>
      </c>
      <c r="U126" s="52" t="s">
        <v>156</v>
      </c>
      <c r="V126" s="52" t="s">
        <v>723</v>
      </c>
      <c r="W126" s="52" t="s">
        <v>724</v>
      </c>
      <c r="X126" s="52" t="s">
        <v>807</v>
      </c>
      <c r="Y126" s="52" t="s">
        <v>808</v>
      </c>
      <c r="Z126" s="66">
        <v>0</v>
      </c>
      <c r="AA126" s="66">
        <v>217000</v>
      </c>
      <c r="AB126" s="66">
        <v>217000</v>
      </c>
      <c r="AC126" s="66">
        <v>901.90000000000009</v>
      </c>
      <c r="AD126" s="86">
        <f t="shared" si="9"/>
        <v>216098.1</v>
      </c>
      <c r="AE126" s="66">
        <v>0</v>
      </c>
      <c r="AF126" s="66">
        <v>0</v>
      </c>
      <c r="AG126" s="66">
        <f t="shared" si="10"/>
        <v>0</v>
      </c>
      <c r="AH126" s="66">
        <v>0</v>
      </c>
      <c r="AI126" s="66">
        <v>0</v>
      </c>
      <c r="AJ126" s="66">
        <f t="shared" si="11"/>
        <v>0</v>
      </c>
      <c r="AK126" s="66">
        <v>0</v>
      </c>
      <c r="AL126" s="66">
        <v>0</v>
      </c>
      <c r="AM126" s="66">
        <f t="shared" si="12"/>
        <v>0</v>
      </c>
      <c r="AN126" s="66">
        <v>0</v>
      </c>
      <c r="AO126" s="66">
        <v>0</v>
      </c>
      <c r="AP126" s="66">
        <f t="shared" si="13"/>
        <v>0</v>
      </c>
      <c r="AQ126" s="66">
        <v>0</v>
      </c>
      <c r="AR126" s="66">
        <f t="shared" si="14"/>
        <v>216098.1</v>
      </c>
      <c r="AS126" s="66">
        <v>0</v>
      </c>
      <c r="AT126" s="66">
        <v>0</v>
      </c>
      <c r="AU126" s="66" t="s">
        <v>280</v>
      </c>
      <c r="AV126" s="66">
        <v>0</v>
      </c>
      <c r="AW126" s="86">
        <v>0</v>
      </c>
      <c r="AX126" s="86">
        <v>0</v>
      </c>
      <c r="AY126" s="86">
        <v>0</v>
      </c>
      <c r="AZ126" s="86">
        <v>0</v>
      </c>
      <c r="BA126" s="86">
        <v>0</v>
      </c>
      <c r="BB126" s="86"/>
    </row>
    <row r="127" spans="1:54" hidden="1">
      <c r="A127" s="52" t="str">
        <f t="shared" si="8"/>
        <v>F</v>
      </c>
      <c r="B127" s="52" t="s">
        <v>151</v>
      </c>
      <c r="C127" s="52" t="s">
        <v>800</v>
      </c>
      <c r="D127" s="85" t="s">
        <v>801</v>
      </c>
      <c r="E127" s="52" t="s">
        <v>909</v>
      </c>
      <c r="F127" s="52" t="s">
        <v>910</v>
      </c>
      <c r="G127" s="52" t="s">
        <v>926</v>
      </c>
      <c r="H127" s="52" t="s">
        <v>927</v>
      </c>
      <c r="I127" s="52" t="s">
        <v>928</v>
      </c>
      <c r="J127" s="52" t="s">
        <v>927</v>
      </c>
      <c r="K127" s="52" t="s">
        <v>268</v>
      </c>
      <c r="L127" s="52">
        <v>1207</v>
      </c>
      <c r="M127" s="52" t="s">
        <v>637</v>
      </c>
      <c r="N127" s="52" t="s">
        <v>270</v>
      </c>
      <c r="O127" s="52" t="s">
        <v>271</v>
      </c>
      <c r="P127" s="52" t="s">
        <v>272</v>
      </c>
      <c r="Q127" s="52" t="s">
        <v>124</v>
      </c>
      <c r="R127" s="52" t="s">
        <v>627</v>
      </c>
      <c r="S127" s="52" t="s">
        <v>151</v>
      </c>
      <c r="T127" s="52" t="s">
        <v>722</v>
      </c>
      <c r="U127" s="52" t="s">
        <v>156</v>
      </c>
      <c r="V127" s="52" t="s">
        <v>723</v>
      </c>
      <c r="W127" s="52" t="s">
        <v>724</v>
      </c>
      <c r="X127" s="52" t="s">
        <v>807</v>
      </c>
      <c r="Y127" s="52" t="s">
        <v>808</v>
      </c>
      <c r="Z127" s="66">
        <v>0</v>
      </c>
      <c r="AA127" s="66">
        <v>0</v>
      </c>
      <c r="AB127" s="66">
        <v>0</v>
      </c>
      <c r="AC127" s="66">
        <v>0</v>
      </c>
      <c r="AD127" s="86">
        <f t="shared" si="9"/>
        <v>0</v>
      </c>
      <c r="AE127" s="66">
        <v>0</v>
      </c>
      <c r="AF127" s="66">
        <v>0</v>
      </c>
      <c r="AG127" s="66">
        <f t="shared" si="10"/>
        <v>0</v>
      </c>
      <c r="AH127" s="66">
        <v>0</v>
      </c>
      <c r="AI127" s="66">
        <v>0</v>
      </c>
      <c r="AJ127" s="66">
        <f t="shared" si="11"/>
        <v>0</v>
      </c>
      <c r="AK127" s="66">
        <v>0</v>
      </c>
      <c r="AL127" s="66">
        <v>0</v>
      </c>
      <c r="AM127" s="66">
        <f t="shared" si="12"/>
        <v>0</v>
      </c>
      <c r="AN127" s="66">
        <v>0</v>
      </c>
      <c r="AO127" s="66">
        <v>0</v>
      </c>
      <c r="AP127" s="66">
        <f t="shared" si="13"/>
        <v>0</v>
      </c>
      <c r="AQ127" s="66">
        <v>0</v>
      </c>
      <c r="AR127" s="66">
        <f t="shared" si="14"/>
        <v>0</v>
      </c>
      <c r="AS127" s="66">
        <v>0</v>
      </c>
      <c r="AT127" s="66">
        <v>0</v>
      </c>
      <c r="AU127" s="66" t="s">
        <v>280</v>
      </c>
      <c r="AV127" s="66">
        <v>0</v>
      </c>
      <c r="AW127" s="86">
        <v>0</v>
      </c>
      <c r="AX127" s="86">
        <v>0</v>
      </c>
      <c r="AY127" s="86">
        <v>0</v>
      </c>
      <c r="AZ127" s="86">
        <v>0</v>
      </c>
      <c r="BA127" s="86">
        <v>0</v>
      </c>
      <c r="BB127" s="86"/>
    </row>
    <row r="128" spans="1:54" hidden="1">
      <c r="A128" s="52" t="str">
        <f t="shared" si="8"/>
        <v>F</v>
      </c>
      <c r="B128" s="52" t="s">
        <v>151</v>
      </c>
      <c r="C128" s="52" t="s">
        <v>800</v>
      </c>
      <c r="D128" s="85" t="s">
        <v>801</v>
      </c>
      <c r="E128" s="52" t="s">
        <v>909</v>
      </c>
      <c r="F128" s="52" t="s">
        <v>910</v>
      </c>
      <c r="G128" s="52" t="s">
        <v>929</v>
      </c>
      <c r="H128" s="52" t="s">
        <v>930</v>
      </c>
      <c r="I128" s="52" t="s">
        <v>931</v>
      </c>
      <c r="J128" s="52" t="s">
        <v>930</v>
      </c>
      <c r="K128" s="52" t="s">
        <v>268</v>
      </c>
      <c r="L128" s="52">
        <v>1207</v>
      </c>
      <c r="M128" s="52" t="s">
        <v>637</v>
      </c>
      <c r="N128" s="52" t="s">
        <v>270</v>
      </c>
      <c r="O128" s="52" t="s">
        <v>271</v>
      </c>
      <c r="P128" s="52" t="s">
        <v>272</v>
      </c>
      <c r="Q128" s="52" t="s">
        <v>124</v>
      </c>
      <c r="R128" s="52" t="s">
        <v>627</v>
      </c>
      <c r="S128" s="52" t="s">
        <v>151</v>
      </c>
      <c r="T128" s="52" t="s">
        <v>722</v>
      </c>
      <c r="U128" s="52" t="s">
        <v>156</v>
      </c>
      <c r="V128" s="52" t="s">
        <v>723</v>
      </c>
      <c r="W128" s="52" t="s">
        <v>724</v>
      </c>
      <c r="X128" s="52" t="s">
        <v>807</v>
      </c>
      <c r="Y128" s="52" t="s">
        <v>808</v>
      </c>
      <c r="Z128" s="66">
        <v>0</v>
      </c>
      <c r="AA128" s="66">
        <v>150000</v>
      </c>
      <c r="AB128" s="66">
        <v>150000</v>
      </c>
      <c r="AC128" s="66">
        <v>150000</v>
      </c>
      <c r="AD128" s="86">
        <f t="shared" si="9"/>
        <v>0</v>
      </c>
      <c r="AE128" s="66">
        <v>0</v>
      </c>
      <c r="AF128" s="66">
        <v>0</v>
      </c>
      <c r="AG128" s="66">
        <f t="shared" si="10"/>
        <v>0</v>
      </c>
      <c r="AH128" s="66">
        <v>0</v>
      </c>
      <c r="AI128" s="66">
        <v>0</v>
      </c>
      <c r="AJ128" s="66">
        <f t="shared" si="11"/>
        <v>0</v>
      </c>
      <c r="AK128" s="66">
        <v>0</v>
      </c>
      <c r="AL128" s="66">
        <v>0</v>
      </c>
      <c r="AM128" s="66">
        <f t="shared" si="12"/>
        <v>0</v>
      </c>
      <c r="AN128" s="66">
        <v>0</v>
      </c>
      <c r="AO128" s="66">
        <v>0</v>
      </c>
      <c r="AP128" s="66">
        <f t="shared" si="13"/>
        <v>0</v>
      </c>
      <c r="AQ128" s="66">
        <v>0</v>
      </c>
      <c r="AR128" s="66">
        <f t="shared" si="14"/>
        <v>0</v>
      </c>
      <c r="AS128" s="66">
        <v>0</v>
      </c>
      <c r="AT128" s="66">
        <v>0</v>
      </c>
      <c r="AU128" s="66" t="s">
        <v>280</v>
      </c>
      <c r="AV128" s="66">
        <v>0</v>
      </c>
      <c r="AW128" s="86">
        <v>0</v>
      </c>
      <c r="AX128" s="86">
        <v>0</v>
      </c>
      <c r="AY128" s="86">
        <v>0</v>
      </c>
      <c r="AZ128" s="86">
        <v>0</v>
      </c>
      <c r="BA128" s="86">
        <v>0</v>
      </c>
      <c r="BB128" s="86"/>
    </row>
    <row r="129" spans="1:54" hidden="1">
      <c r="A129" s="52" t="str">
        <f t="shared" si="8"/>
        <v>F</v>
      </c>
      <c r="B129" s="52" t="s">
        <v>151</v>
      </c>
      <c r="C129" s="52" t="s">
        <v>800</v>
      </c>
      <c r="D129" s="85" t="s">
        <v>801</v>
      </c>
      <c r="E129" s="52" t="s">
        <v>909</v>
      </c>
      <c r="F129" s="52" t="s">
        <v>910</v>
      </c>
      <c r="G129" s="52" t="s">
        <v>932</v>
      </c>
      <c r="H129" s="52" t="s">
        <v>933</v>
      </c>
      <c r="I129" s="52" t="s">
        <v>934</v>
      </c>
      <c r="J129" s="52" t="s">
        <v>935</v>
      </c>
      <c r="K129" s="52" t="s">
        <v>268</v>
      </c>
      <c r="L129" s="52">
        <v>1207</v>
      </c>
      <c r="M129" s="52" t="s">
        <v>637</v>
      </c>
      <c r="N129" s="52" t="s">
        <v>270</v>
      </c>
      <c r="O129" s="52" t="s">
        <v>306</v>
      </c>
      <c r="P129" s="52" t="s">
        <v>272</v>
      </c>
      <c r="Q129" s="52" t="s">
        <v>124</v>
      </c>
      <c r="R129" s="52" t="s">
        <v>627</v>
      </c>
      <c r="S129" s="52" t="s">
        <v>151</v>
      </c>
      <c r="T129" s="52" t="s">
        <v>722</v>
      </c>
      <c r="U129" s="52" t="s">
        <v>156</v>
      </c>
      <c r="V129" s="52" t="s">
        <v>723</v>
      </c>
      <c r="W129" s="52" t="s">
        <v>724</v>
      </c>
      <c r="X129" s="52" t="s">
        <v>807</v>
      </c>
      <c r="Y129" s="52" t="s">
        <v>808</v>
      </c>
      <c r="Z129" s="66">
        <v>0</v>
      </c>
      <c r="AA129" s="66">
        <v>0</v>
      </c>
      <c r="AB129" s="66">
        <v>-23145</v>
      </c>
      <c r="AC129" s="66">
        <v>-19120</v>
      </c>
      <c r="AD129" s="86">
        <f t="shared" si="9"/>
        <v>19120</v>
      </c>
      <c r="AE129" s="66">
        <v>0</v>
      </c>
      <c r="AF129" s="66">
        <v>0</v>
      </c>
      <c r="AG129" s="66">
        <f t="shared" si="10"/>
        <v>0</v>
      </c>
      <c r="AH129" s="66">
        <v>0</v>
      </c>
      <c r="AI129" s="66">
        <v>0</v>
      </c>
      <c r="AJ129" s="66">
        <f t="shared" si="11"/>
        <v>0</v>
      </c>
      <c r="AK129" s="66">
        <v>0</v>
      </c>
      <c r="AL129" s="66">
        <v>0</v>
      </c>
      <c r="AM129" s="66">
        <f t="shared" si="12"/>
        <v>0</v>
      </c>
      <c r="AN129" s="66">
        <v>0</v>
      </c>
      <c r="AO129" s="66">
        <v>0</v>
      </c>
      <c r="AP129" s="66">
        <f t="shared" si="13"/>
        <v>0</v>
      </c>
      <c r="AQ129" s="66">
        <v>0</v>
      </c>
      <c r="AR129" s="66">
        <f t="shared" si="14"/>
        <v>19120</v>
      </c>
      <c r="AS129" s="66">
        <v>0</v>
      </c>
      <c r="AT129" s="66">
        <v>0</v>
      </c>
      <c r="AU129" s="66" t="s">
        <v>280</v>
      </c>
      <c r="AV129" s="66">
        <v>0</v>
      </c>
      <c r="AW129" s="86">
        <v>0</v>
      </c>
      <c r="AX129" s="86">
        <v>0</v>
      </c>
      <c r="AY129" s="86">
        <v>0</v>
      </c>
      <c r="AZ129" s="86">
        <v>0</v>
      </c>
      <c r="BA129" s="86">
        <v>0</v>
      </c>
      <c r="BB129" s="86"/>
    </row>
    <row r="130" spans="1:54" hidden="1">
      <c r="A130" s="52" t="str">
        <f t="shared" si="8"/>
        <v>F</v>
      </c>
      <c r="B130" s="52" t="s">
        <v>151</v>
      </c>
      <c r="C130" s="52" t="s">
        <v>800</v>
      </c>
      <c r="D130" s="85" t="s">
        <v>801</v>
      </c>
      <c r="E130" s="52" t="s">
        <v>909</v>
      </c>
      <c r="F130" s="52" t="s">
        <v>910</v>
      </c>
      <c r="G130" s="52" t="s">
        <v>932</v>
      </c>
      <c r="H130" s="52" t="s">
        <v>933</v>
      </c>
      <c r="I130" s="52" t="s">
        <v>936</v>
      </c>
      <c r="J130" s="52" t="s">
        <v>937</v>
      </c>
      <c r="K130" s="52" t="s">
        <v>268</v>
      </c>
      <c r="L130" s="52">
        <v>1207</v>
      </c>
      <c r="M130" s="52" t="s">
        <v>637</v>
      </c>
      <c r="N130" s="52" t="s">
        <v>270</v>
      </c>
      <c r="O130" s="52" t="s">
        <v>271</v>
      </c>
      <c r="P130" s="52" t="s">
        <v>272</v>
      </c>
      <c r="Q130" s="52" t="s">
        <v>124</v>
      </c>
      <c r="R130" s="52" t="s">
        <v>627</v>
      </c>
      <c r="S130" s="52" t="s">
        <v>151</v>
      </c>
      <c r="T130" s="52" t="s">
        <v>722</v>
      </c>
      <c r="U130" s="52" t="s">
        <v>156</v>
      </c>
      <c r="V130" s="52" t="s">
        <v>723</v>
      </c>
      <c r="W130" s="52" t="s">
        <v>724</v>
      </c>
      <c r="X130" s="52" t="s">
        <v>807</v>
      </c>
      <c r="Y130" s="52" t="s">
        <v>808</v>
      </c>
      <c r="Z130" s="66">
        <v>0</v>
      </c>
      <c r="AA130" s="66">
        <v>0</v>
      </c>
      <c r="AB130" s="66">
        <v>-58833.39</v>
      </c>
      <c r="AC130" s="66">
        <v>-58833.39</v>
      </c>
      <c r="AD130" s="86">
        <f t="shared" si="9"/>
        <v>58833.39</v>
      </c>
      <c r="AE130" s="66">
        <v>0</v>
      </c>
      <c r="AF130" s="66">
        <v>0</v>
      </c>
      <c r="AG130" s="66">
        <f t="shared" si="10"/>
        <v>0</v>
      </c>
      <c r="AH130" s="66">
        <v>0</v>
      </c>
      <c r="AI130" s="66">
        <v>0</v>
      </c>
      <c r="AJ130" s="66">
        <f t="shared" si="11"/>
        <v>0</v>
      </c>
      <c r="AK130" s="66">
        <v>0</v>
      </c>
      <c r="AL130" s="66">
        <v>0</v>
      </c>
      <c r="AM130" s="66">
        <f t="shared" si="12"/>
        <v>0</v>
      </c>
      <c r="AN130" s="66">
        <v>0</v>
      </c>
      <c r="AO130" s="66">
        <v>0</v>
      </c>
      <c r="AP130" s="66">
        <f t="shared" si="13"/>
        <v>0</v>
      </c>
      <c r="AQ130" s="66">
        <v>0</v>
      </c>
      <c r="AR130" s="66">
        <f t="shared" si="14"/>
        <v>58833.39</v>
      </c>
      <c r="AS130" s="66">
        <v>0</v>
      </c>
      <c r="AT130" s="66">
        <v>0</v>
      </c>
      <c r="AU130" s="66" t="s">
        <v>280</v>
      </c>
      <c r="AV130" s="66">
        <v>0</v>
      </c>
      <c r="AW130" s="86">
        <v>0</v>
      </c>
      <c r="AX130" s="86">
        <v>0</v>
      </c>
      <c r="AY130" s="86">
        <v>0</v>
      </c>
      <c r="AZ130" s="86">
        <v>0</v>
      </c>
      <c r="BA130" s="86">
        <v>0</v>
      </c>
      <c r="BB130" s="86"/>
    </row>
    <row r="131" spans="1:54" hidden="1">
      <c r="A131" s="52" t="str">
        <f t="shared" si="8"/>
        <v>F</v>
      </c>
      <c r="B131" s="52" t="s">
        <v>151</v>
      </c>
      <c r="C131" s="52" t="s">
        <v>800</v>
      </c>
      <c r="D131" s="85" t="s">
        <v>801</v>
      </c>
      <c r="E131" s="52" t="s">
        <v>909</v>
      </c>
      <c r="F131" s="52" t="s">
        <v>910</v>
      </c>
      <c r="G131" s="52" t="s">
        <v>938</v>
      </c>
      <c r="H131" s="52" t="s">
        <v>939</v>
      </c>
      <c r="I131" s="52" t="s">
        <v>940</v>
      </c>
      <c r="J131" s="52" t="s">
        <v>939</v>
      </c>
      <c r="K131" s="52" t="s">
        <v>268</v>
      </c>
      <c r="L131" s="52">
        <v>1207</v>
      </c>
      <c r="M131" s="52" t="s">
        <v>637</v>
      </c>
      <c r="N131" s="52" t="s">
        <v>270</v>
      </c>
      <c r="O131" s="52" t="s">
        <v>271</v>
      </c>
      <c r="P131" s="52" t="s">
        <v>272</v>
      </c>
      <c r="Q131" s="52" t="s">
        <v>124</v>
      </c>
      <c r="R131" s="52" t="s">
        <v>627</v>
      </c>
      <c r="S131" s="52" t="s">
        <v>151</v>
      </c>
      <c r="T131" s="52" t="s">
        <v>722</v>
      </c>
      <c r="U131" s="52" t="s">
        <v>156</v>
      </c>
      <c r="V131" s="52" t="s">
        <v>723</v>
      </c>
      <c r="W131" s="52" t="s">
        <v>724</v>
      </c>
      <c r="X131" s="52" t="s">
        <v>807</v>
      </c>
      <c r="Y131" s="52" t="s">
        <v>808</v>
      </c>
      <c r="Z131" s="66">
        <v>0</v>
      </c>
      <c r="AA131" s="66">
        <v>500000</v>
      </c>
      <c r="AB131" s="66">
        <v>0</v>
      </c>
      <c r="AC131" s="66">
        <v>0</v>
      </c>
      <c r="AD131" s="86">
        <f t="shared" si="9"/>
        <v>500000</v>
      </c>
      <c r="AE131" s="66">
        <v>0</v>
      </c>
      <c r="AF131" s="66">
        <v>0</v>
      </c>
      <c r="AG131" s="66">
        <f t="shared" si="10"/>
        <v>0</v>
      </c>
      <c r="AH131" s="66">
        <v>0</v>
      </c>
      <c r="AI131" s="66">
        <v>0</v>
      </c>
      <c r="AJ131" s="66">
        <f t="shared" si="11"/>
        <v>0</v>
      </c>
      <c r="AK131" s="66">
        <v>0</v>
      </c>
      <c r="AL131" s="66">
        <v>0</v>
      </c>
      <c r="AM131" s="66">
        <f t="shared" si="12"/>
        <v>0</v>
      </c>
      <c r="AN131" s="66">
        <v>0</v>
      </c>
      <c r="AO131" s="66">
        <v>0</v>
      </c>
      <c r="AP131" s="66">
        <f t="shared" si="13"/>
        <v>0</v>
      </c>
      <c r="AQ131" s="66">
        <v>0</v>
      </c>
      <c r="AR131" s="66">
        <f t="shared" si="14"/>
        <v>500000</v>
      </c>
      <c r="AS131" s="66">
        <v>0</v>
      </c>
      <c r="AT131" s="66">
        <v>0</v>
      </c>
      <c r="AU131" s="66" t="s">
        <v>280</v>
      </c>
      <c r="AV131" s="66">
        <v>0</v>
      </c>
      <c r="AW131" s="86">
        <v>0</v>
      </c>
      <c r="AX131" s="86">
        <v>0</v>
      </c>
      <c r="AY131" s="86">
        <v>0</v>
      </c>
      <c r="AZ131" s="86">
        <v>0</v>
      </c>
      <c r="BA131" s="86">
        <v>0</v>
      </c>
      <c r="BB131" s="86"/>
    </row>
    <row r="132" spans="1:54" hidden="1">
      <c r="A132" s="52" t="str">
        <f t="shared" si="8"/>
        <v>F</v>
      </c>
      <c r="B132" s="52" t="s">
        <v>151</v>
      </c>
      <c r="C132" s="52" t="s">
        <v>800</v>
      </c>
      <c r="D132" s="85" t="s">
        <v>801</v>
      </c>
      <c r="E132" s="52" t="s">
        <v>909</v>
      </c>
      <c r="F132" s="52" t="s">
        <v>910</v>
      </c>
      <c r="G132" s="52" t="s">
        <v>941</v>
      </c>
      <c r="H132" s="52" t="s">
        <v>942</v>
      </c>
      <c r="I132" s="52" t="s">
        <v>943</v>
      </c>
      <c r="J132" s="52" t="s">
        <v>944</v>
      </c>
      <c r="K132" s="52" t="s">
        <v>268</v>
      </c>
      <c r="L132" s="52">
        <v>1207</v>
      </c>
      <c r="M132" s="52" t="s">
        <v>637</v>
      </c>
      <c r="N132" s="52" t="s">
        <v>270</v>
      </c>
      <c r="O132" s="52" t="s">
        <v>271</v>
      </c>
      <c r="P132" s="52" t="s">
        <v>272</v>
      </c>
      <c r="Q132" s="52" t="s">
        <v>124</v>
      </c>
      <c r="R132" s="52" t="s">
        <v>627</v>
      </c>
      <c r="S132" s="52" t="s">
        <v>151</v>
      </c>
      <c r="T132" s="52" t="s">
        <v>722</v>
      </c>
      <c r="U132" s="52" t="s">
        <v>156</v>
      </c>
      <c r="V132" s="52" t="s">
        <v>723</v>
      </c>
      <c r="W132" s="52" t="s">
        <v>724</v>
      </c>
      <c r="X132" s="52" t="s">
        <v>807</v>
      </c>
      <c r="Y132" s="52" t="s">
        <v>808</v>
      </c>
      <c r="Z132" s="66">
        <v>0</v>
      </c>
      <c r="AA132" s="66">
        <v>0</v>
      </c>
      <c r="AB132" s="66">
        <v>-2091712.75</v>
      </c>
      <c r="AC132" s="66">
        <v>-6229.1999999999625</v>
      </c>
      <c r="AD132" s="86">
        <f t="shared" si="9"/>
        <v>6229.1999999999625</v>
      </c>
      <c r="AE132" s="66">
        <v>0</v>
      </c>
      <c r="AF132" s="66">
        <v>0</v>
      </c>
      <c r="AG132" s="66">
        <f t="shared" si="10"/>
        <v>0</v>
      </c>
      <c r="AH132" s="66">
        <v>0</v>
      </c>
      <c r="AI132" s="66">
        <v>0</v>
      </c>
      <c r="AJ132" s="66">
        <f t="shared" si="11"/>
        <v>0</v>
      </c>
      <c r="AK132" s="66">
        <v>0</v>
      </c>
      <c r="AL132" s="66">
        <v>0</v>
      </c>
      <c r="AM132" s="66">
        <f t="shared" si="12"/>
        <v>0</v>
      </c>
      <c r="AN132" s="66">
        <v>0</v>
      </c>
      <c r="AO132" s="66">
        <v>0</v>
      </c>
      <c r="AP132" s="66">
        <f t="shared" si="13"/>
        <v>0</v>
      </c>
      <c r="AQ132" s="66">
        <v>0</v>
      </c>
      <c r="AR132" s="66">
        <f t="shared" si="14"/>
        <v>6229.1999999999625</v>
      </c>
      <c r="AS132" s="66">
        <v>0</v>
      </c>
      <c r="AT132" s="66">
        <v>0</v>
      </c>
      <c r="AU132" s="66" t="s">
        <v>280</v>
      </c>
      <c r="AV132" s="66">
        <v>0</v>
      </c>
      <c r="AW132" s="86">
        <v>0</v>
      </c>
      <c r="AX132" s="86">
        <v>0</v>
      </c>
      <c r="AY132" s="86">
        <v>0</v>
      </c>
      <c r="AZ132" s="86">
        <v>0</v>
      </c>
      <c r="BA132" s="86">
        <v>0</v>
      </c>
      <c r="BB132" s="86"/>
    </row>
    <row r="133" spans="1:54" hidden="1">
      <c r="A133" s="52" t="str">
        <f t="shared" si="8"/>
        <v>F</v>
      </c>
      <c r="B133" s="52" t="s">
        <v>151</v>
      </c>
      <c r="C133" s="52" t="s">
        <v>800</v>
      </c>
      <c r="D133" s="85" t="s">
        <v>801</v>
      </c>
      <c r="E133" s="52" t="s">
        <v>909</v>
      </c>
      <c r="F133" s="52" t="s">
        <v>910</v>
      </c>
      <c r="G133" s="52" t="s">
        <v>941</v>
      </c>
      <c r="H133" s="52" t="s">
        <v>942</v>
      </c>
      <c r="I133" s="52" t="s">
        <v>945</v>
      </c>
      <c r="J133" s="52" t="s">
        <v>942</v>
      </c>
      <c r="K133" s="52" t="s">
        <v>268</v>
      </c>
      <c r="L133" s="52">
        <v>1207</v>
      </c>
      <c r="M133" s="52" t="s">
        <v>637</v>
      </c>
      <c r="N133" s="52" t="s">
        <v>270</v>
      </c>
      <c r="O133" s="52" t="s">
        <v>271</v>
      </c>
      <c r="P133" s="52" t="s">
        <v>272</v>
      </c>
      <c r="Q133" s="52" t="s">
        <v>124</v>
      </c>
      <c r="R133" s="52" t="s">
        <v>627</v>
      </c>
      <c r="S133" s="52" t="s">
        <v>151</v>
      </c>
      <c r="T133" s="52" t="s">
        <v>722</v>
      </c>
      <c r="U133" s="52" t="s">
        <v>156</v>
      </c>
      <c r="V133" s="52" t="s">
        <v>723</v>
      </c>
      <c r="W133" s="52" t="s">
        <v>724</v>
      </c>
      <c r="X133" s="52" t="s">
        <v>807</v>
      </c>
      <c r="Y133" s="52" t="s">
        <v>808</v>
      </c>
      <c r="Z133" s="66">
        <v>0</v>
      </c>
      <c r="AA133" s="66">
        <v>750000</v>
      </c>
      <c r="AB133" s="66">
        <v>749868.19</v>
      </c>
      <c r="AC133" s="66">
        <v>1027742.6613999999</v>
      </c>
      <c r="AD133" s="86">
        <f t="shared" si="9"/>
        <v>-277742.66139999987</v>
      </c>
      <c r="AE133" s="66">
        <v>0</v>
      </c>
      <c r="AF133" s="66">
        <v>0</v>
      </c>
      <c r="AG133" s="66">
        <f t="shared" si="10"/>
        <v>0</v>
      </c>
      <c r="AH133" s="66">
        <v>0</v>
      </c>
      <c r="AI133" s="66">
        <v>0</v>
      </c>
      <c r="AJ133" s="66">
        <f t="shared" si="11"/>
        <v>0</v>
      </c>
      <c r="AK133" s="66">
        <v>0</v>
      </c>
      <c r="AL133" s="66">
        <v>0</v>
      </c>
      <c r="AM133" s="66">
        <f t="shared" si="12"/>
        <v>0</v>
      </c>
      <c r="AN133" s="66">
        <v>0</v>
      </c>
      <c r="AO133" s="66">
        <v>0</v>
      </c>
      <c r="AP133" s="66">
        <f t="shared" si="13"/>
        <v>0</v>
      </c>
      <c r="AQ133" s="66">
        <v>0</v>
      </c>
      <c r="AR133" s="66">
        <f t="shared" si="14"/>
        <v>-277742.66139999987</v>
      </c>
      <c r="AS133" s="66">
        <v>0</v>
      </c>
      <c r="AT133" s="66">
        <v>0</v>
      </c>
      <c r="AU133" s="66" t="s">
        <v>280</v>
      </c>
      <c r="AV133" s="66">
        <v>0</v>
      </c>
      <c r="AW133" s="86">
        <v>0</v>
      </c>
      <c r="AX133" s="86">
        <v>0</v>
      </c>
      <c r="AY133" s="86">
        <v>0</v>
      </c>
      <c r="AZ133" s="86">
        <v>0</v>
      </c>
      <c r="BA133" s="86">
        <v>0</v>
      </c>
      <c r="BB133" s="86"/>
    </row>
    <row r="134" spans="1:54" hidden="1">
      <c r="A134" s="52" t="str">
        <f t="shared" si="8"/>
        <v>F</v>
      </c>
      <c r="B134" s="52" t="s">
        <v>151</v>
      </c>
      <c r="C134" s="52" t="s">
        <v>800</v>
      </c>
      <c r="D134" s="85" t="s">
        <v>801</v>
      </c>
      <c r="E134" s="52" t="s">
        <v>909</v>
      </c>
      <c r="F134" s="52" t="s">
        <v>910</v>
      </c>
      <c r="G134" s="52" t="s">
        <v>946</v>
      </c>
      <c r="H134" s="52" t="s">
        <v>947</v>
      </c>
      <c r="I134" s="52" t="s">
        <v>948</v>
      </c>
      <c r="J134" s="52" t="s">
        <v>947</v>
      </c>
      <c r="K134" s="52" t="s">
        <v>268</v>
      </c>
      <c r="L134" s="52">
        <v>1213</v>
      </c>
      <c r="M134" s="52" t="s">
        <v>676</v>
      </c>
      <c r="N134" s="52" t="s">
        <v>270</v>
      </c>
      <c r="O134" s="52" t="s">
        <v>271</v>
      </c>
      <c r="P134" s="52" t="s">
        <v>272</v>
      </c>
      <c r="Q134" s="52" t="s">
        <v>124</v>
      </c>
      <c r="R134" s="52" t="s">
        <v>627</v>
      </c>
      <c r="S134" s="52" t="s">
        <v>151</v>
      </c>
      <c r="T134" s="52" t="s">
        <v>722</v>
      </c>
      <c r="U134" s="52" t="s">
        <v>156</v>
      </c>
      <c r="V134" s="52" t="s">
        <v>723</v>
      </c>
      <c r="W134" s="52" t="s">
        <v>724</v>
      </c>
      <c r="X134" s="52" t="s">
        <v>807</v>
      </c>
      <c r="Y134" s="52" t="s">
        <v>808</v>
      </c>
      <c r="Z134" s="66">
        <v>0</v>
      </c>
      <c r="AA134" s="66">
        <v>0</v>
      </c>
      <c r="AB134" s="66">
        <v>0</v>
      </c>
      <c r="AC134" s="66">
        <v>0</v>
      </c>
      <c r="AD134" s="86">
        <f t="shared" si="9"/>
        <v>0</v>
      </c>
      <c r="AE134" s="66">
        <v>0</v>
      </c>
      <c r="AF134" s="66">
        <v>0</v>
      </c>
      <c r="AG134" s="66">
        <f t="shared" si="10"/>
        <v>0</v>
      </c>
      <c r="AH134" s="66">
        <v>0</v>
      </c>
      <c r="AI134" s="66">
        <v>0</v>
      </c>
      <c r="AJ134" s="66">
        <f t="shared" si="11"/>
        <v>0</v>
      </c>
      <c r="AK134" s="66">
        <v>0</v>
      </c>
      <c r="AL134" s="66">
        <v>0</v>
      </c>
      <c r="AM134" s="66">
        <f t="shared" si="12"/>
        <v>0</v>
      </c>
      <c r="AN134" s="66">
        <v>0</v>
      </c>
      <c r="AO134" s="66">
        <v>0</v>
      </c>
      <c r="AP134" s="66">
        <f t="shared" si="13"/>
        <v>0</v>
      </c>
      <c r="AQ134" s="66">
        <v>0</v>
      </c>
      <c r="AR134" s="66">
        <f t="shared" si="14"/>
        <v>0</v>
      </c>
      <c r="AS134" s="66">
        <v>0</v>
      </c>
      <c r="AT134" s="66">
        <v>0</v>
      </c>
      <c r="AU134" s="66" t="s">
        <v>280</v>
      </c>
      <c r="AV134" s="66">
        <v>0</v>
      </c>
      <c r="AW134" s="86">
        <v>0</v>
      </c>
      <c r="AX134" s="86">
        <v>0</v>
      </c>
      <c r="AY134" s="86">
        <v>0</v>
      </c>
      <c r="AZ134" s="86">
        <v>0</v>
      </c>
      <c r="BA134" s="86">
        <v>0</v>
      </c>
      <c r="BB134" s="86"/>
    </row>
    <row r="135" spans="1:54" hidden="1">
      <c r="A135" s="52" t="str">
        <f t="shared" si="8"/>
        <v>F</v>
      </c>
      <c r="B135" s="52" t="s">
        <v>151</v>
      </c>
      <c r="C135" s="52" t="s">
        <v>949</v>
      </c>
      <c r="D135" s="85" t="s">
        <v>950</v>
      </c>
      <c r="E135" s="52" t="s">
        <v>951</v>
      </c>
      <c r="F135" s="52" t="s">
        <v>952</v>
      </c>
      <c r="G135" s="52" t="s">
        <v>953</v>
      </c>
      <c r="H135" s="52" t="s">
        <v>954</v>
      </c>
      <c r="I135" s="52" t="s">
        <v>955</v>
      </c>
      <c r="J135" s="52" t="s">
        <v>956</v>
      </c>
      <c r="K135" s="52" t="s">
        <v>268</v>
      </c>
      <c r="L135" s="52">
        <v>1213</v>
      </c>
      <c r="M135" s="52" t="s">
        <v>676</v>
      </c>
      <c r="N135" s="52" t="s">
        <v>270</v>
      </c>
      <c r="O135" s="52" t="s">
        <v>291</v>
      </c>
      <c r="P135" s="52" t="s">
        <v>272</v>
      </c>
      <c r="Q135" s="52" t="s">
        <v>124</v>
      </c>
      <c r="R135" s="52" t="s">
        <v>627</v>
      </c>
      <c r="S135" s="52" t="s">
        <v>151</v>
      </c>
      <c r="T135" s="52" t="s">
        <v>722</v>
      </c>
      <c r="U135" s="52" t="s">
        <v>156</v>
      </c>
      <c r="V135" s="52" t="s">
        <v>723</v>
      </c>
      <c r="W135" s="52" t="s">
        <v>724</v>
      </c>
      <c r="X135" s="52" t="s">
        <v>957</v>
      </c>
      <c r="Y135" s="52" t="s">
        <v>958</v>
      </c>
      <c r="Z135" s="66">
        <v>0</v>
      </c>
      <c r="AA135" s="66">
        <v>0</v>
      </c>
      <c r="AB135" s="66">
        <v>0</v>
      </c>
      <c r="AC135" s="66">
        <v>0</v>
      </c>
      <c r="AD135" s="86">
        <f t="shared" si="9"/>
        <v>0</v>
      </c>
      <c r="AE135" s="66">
        <v>0</v>
      </c>
      <c r="AF135" s="66">
        <v>0</v>
      </c>
      <c r="AG135" s="66">
        <f t="shared" si="10"/>
        <v>0</v>
      </c>
      <c r="AH135" s="66">
        <v>0</v>
      </c>
      <c r="AI135" s="66">
        <v>0</v>
      </c>
      <c r="AJ135" s="66">
        <f t="shared" si="11"/>
        <v>0</v>
      </c>
      <c r="AK135" s="66">
        <v>0</v>
      </c>
      <c r="AL135" s="66">
        <v>0</v>
      </c>
      <c r="AM135" s="66">
        <f t="shared" si="12"/>
        <v>0</v>
      </c>
      <c r="AN135" s="66">
        <v>0</v>
      </c>
      <c r="AO135" s="66">
        <v>0</v>
      </c>
      <c r="AP135" s="66">
        <f t="shared" si="13"/>
        <v>0</v>
      </c>
      <c r="AQ135" s="66">
        <v>0</v>
      </c>
      <c r="AR135" s="66">
        <f t="shared" si="14"/>
        <v>0</v>
      </c>
      <c r="AS135" s="66">
        <v>0</v>
      </c>
      <c r="AT135" s="66">
        <v>0</v>
      </c>
      <c r="AU135" s="66" t="s">
        <v>280</v>
      </c>
      <c r="AV135" s="66">
        <v>0</v>
      </c>
      <c r="AW135" s="86">
        <v>0</v>
      </c>
      <c r="AX135" s="86">
        <v>0</v>
      </c>
      <c r="AY135" s="86">
        <v>0</v>
      </c>
      <c r="AZ135" s="86">
        <v>0</v>
      </c>
      <c r="BA135" s="86">
        <v>0</v>
      </c>
      <c r="BB135" s="86"/>
    </row>
    <row r="136" spans="1:54" hidden="1">
      <c r="A136" s="52" t="str">
        <f t="shared" si="8"/>
        <v>F</v>
      </c>
      <c r="B136" s="52" t="s">
        <v>151</v>
      </c>
      <c r="C136" s="52" t="s">
        <v>949</v>
      </c>
      <c r="D136" s="85" t="s">
        <v>950</v>
      </c>
      <c r="E136" s="52" t="s">
        <v>951</v>
      </c>
      <c r="F136" s="52" t="s">
        <v>952</v>
      </c>
      <c r="G136" s="52" t="s">
        <v>953</v>
      </c>
      <c r="H136" s="52" t="s">
        <v>954</v>
      </c>
      <c r="I136" s="52" t="s">
        <v>959</v>
      </c>
      <c r="J136" s="52" t="s">
        <v>960</v>
      </c>
      <c r="K136" s="52" t="s">
        <v>268</v>
      </c>
      <c r="L136" s="52">
        <v>1239</v>
      </c>
      <c r="M136" s="52" t="s">
        <v>685</v>
      </c>
      <c r="N136" s="52" t="s">
        <v>270</v>
      </c>
      <c r="O136" s="52" t="s">
        <v>271</v>
      </c>
      <c r="P136" s="52" t="s">
        <v>272</v>
      </c>
      <c r="Q136" s="52" t="s">
        <v>124</v>
      </c>
      <c r="R136" s="52" t="s">
        <v>627</v>
      </c>
      <c r="S136" s="52" t="s">
        <v>151</v>
      </c>
      <c r="T136" s="52" t="s">
        <v>722</v>
      </c>
      <c r="U136" s="52" t="s">
        <v>156</v>
      </c>
      <c r="V136" s="52" t="s">
        <v>723</v>
      </c>
      <c r="W136" s="52" t="s">
        <v>724</v>
      </c>
      <c r="X136" s="52" t="s">
        <v>957</v>
      </c>
      <c r="Y136" s="52" t="s">
        <v>958</v>
      </c>
      <c r="Z136" s="66">
        <v>0</v>
      </c>
      <c r="AA136" s="66">
        <v>300000</v>
      </c>
      <c r="AB136" s="66">
        <v>0</v>
      </c>
      <c r="AC136" s="66">
        <v>0</v>
      </c>
      <c r="AD136" s="86">
        <f t="shared" si="9"/>
        <v>300000</v>
      </c>
      <c r="AE136" s="66">
        <v>0</v>
      </c>
      <c r="AF136" s="66">
        <v>0</v>
      </c>
      <c r="AG136" s="66">
        <f t="shared" si="10"/>
        <v>0</v>
      </c>
      <c r="AH136" s="66">
        <v>0</v>
      </c>
      <c r="AI136" s="66">
        <v>0</v>
      </c>
      <c r="AJ136" s="66">
        <f t="shared" si="11"/>
        <v>0</v>
      </c>
      <c r="AK136" s="66">
        <v>0</v>
      </c>
      <c r="AL136" s="66">
        <v>0</v>
      </c>
      <c r="AM136" s="66">
        <f t="shared" si="12"/>
        <v>0</v>
      </c>
      <c r="AN136" s="66">
        <v>0</v>
      </c>
      <c r="AO136" s="66">
        <v>0</v>
      </c>
      <c r="AP136" s="66">
        <f t="shared" si="13"/>
        <v>0</v>
      </c>
      <c r="AQ136" s="66">
        <v>0</v>
      </c>
      <c r="AR136" s="66">
        <f t="shared" si="14"/>
        <v>300000</v>
      </c>
      <c r="AS136" s="66">
        <v>0</v>
      </c>
      <c r="AT136" s="66">
        <v>0</v>
      </c>
      <c r="AU136" s="66" t="s">
        <v>280</v>
      </c>
      <c r="AV136" s="66">
        <v>0</v>
      </c>
      <c r="AW136" s="86">
        <v>0</v>
      </c>
      <c r="AX136" s="86">
        <v>0</v>
      </c>
      <c r="AY136" s="86">
        <v>0</v>
      </c>
      <c r="AZ136" s="86">
        <v>0</v>
      </c>
      <c r="BA136" s="86">
        <v>0</v>
      </c>
      <c r="BB136" s="86"/>
    </row>
    <row r="137" spans="1:54" hidden="1">
      <c r="A137" s="52" t="str">
        <f t="shared" ref="A137:A200" si="15">LEFT(C137,1)</f>
        <v>F</v>
      </c>
      <c r="B137" s="52" t="s">
        <v>151</v>
      </c>
      <c r="C137" s="52" t="s">
        <v>949</v>
      </c>
      <c r="D137" s="85" t="s">
        <v>950</v>
      </c>
      <c r="E137" s="52" t="s">
        <v>951</v>
      </c>
      <c r="F137" s="52" t="s">
        <v>952</v>
      </c>
      <c r="G137" s="52" t="s">
        <v>961</v>
      </c>
      <c r="H137" s="52" t="s">
        <v>962</v>
      </c>
      <c r="I137" s="52" t="s">
        <v>963</v>
      </c>
      <c r="J137" s="52" t="s">
        <v>964</v>
      </c>
      <c r="K137" s="52" t="s">
        <v>268</v>
      </c>
      <c r="L137" s="52">
        <v>1213</v>
      </c>
      <c r="M137" s="52" t="s">
        <v>676</v>
      </c>
      <c r="N137" s="52" t="s">
        <v>270</v>
      </c>
      <c r="O137" s="52" t="s">
        <v>291</v>
      </c>
      <c r="P137" s="52" t="s">
        <v>272</v>
      </c>
      <c r="Q137" s="52" t="s">
        <v>124</v>
      </c>
      <c r="R137" s="52" t="s">
        <v>627</v>
      </c>
      <c r="S137" s="52" t="s">
        <v>151</v>
      </c>
      <c r="T137" s="52" t="s">
        <v>722</v>
      </c>
      <c r="U137" s="52" t="s">
        <v>156</v>
      </c>
      <c r="V137" s="52" t="s">
        <v>723</v>
      </c>
      <c r="W137" s="52" t="s">
        <v>724</v>
      </c>
      <c r="X137" s="52" t="s">
        <v>957</v>
      </c>
      <c r="Y137" s="52" t="s">
        <v>958</v>
      </c>
      <c r="Z137" s="66">
        <v>0</v>
      </c>
      <c r="AA137" s="66">
        <v>0</v>
      </c>
      <c r="AB137" s="66">
        <v>0</v>
      </c>
      <c r="AC137" s="66">
        <v>0</v>
      </c>
      <c r="AD137" s="86">
        <f t="shared" ref="AD137:AD200" si="16">AA137-AC137</f>
        <v>0</v>
      </c>
      <c r="AE137" s="66">
        <v>0</v>
      </c>
      <c r="AF137" s="66">
        <v>0</v>
      </c>
      <c r="AG137" s="66">
        <f t="shared" ref="AG137:AG200" si="17">AE137-AF137</f>
        <v>0</v>
      </c>
      <c r="AH137" s="66">
        <v>0</v>
      </c>
      <c r="AI137" s="66">
        <v>0</v>
      </c>
      <c r="AJ137" s="66">
        <f t="shared" ref="AJ137:AJ200" si="18">AH137-AI137</f>
        <v>0</v>
      </c>
      <c r="AK137" s="66">
        <v>0</v>
      </c>
      <c r="AL137" s="66">
        <v>0</v>
      </c>
      <c r="AM137" s="66">
        <f t="shared" ref="AM137:AM200" si="19">AK137-AL137</f>
        <v>0</v>
      </c>
      <c r="AN137" s="66">
        <v>0</v>
      </c>
      <c r="AO137" s="66">
        <v>0</v>
      </c>
      <c r="AP137" s="66">
        <f t="shared" ref="AP137:AP200" si="20">AN137-AO137</f>
        <v>0</v>
      </c>
      <c r="AQ137" s="66">
        <v>0</v>
      </c>
      <c r="AR137" s="66">
        <f t="shared" ref="AR137:AR200" si="21">AP137+AM137+AJ137+AG137+AD137</f>
        <v>0</v>
      </c>
      <c r="AS137" s="66">
        <v>0</v>
      </c>
      <c r="AT137" s="66">
        <v>0</v>
      </c>
      <c r="AU137" s="66" t="s">
        <v>280</v>
      </c>
      <c r="AV137" s="66">
        <v>0</v>
      </c>
      <c r="AW137" s="86">
        <v>0</v>
      </c>
      <c r="AX137" s="86">
        <v>0</v>
      </c>
      <c r="AY137" s="86">
        <v>0</v>
      </c>
      <c r="AZ137" s="86">
        <v>0</v>
      </c>
      <c r="BA137" s="86">
        <v>0</v>
      </c>
      <c r="BB137" s="86"/>
    </row>
    <row r="138" spans="1:54" hidden="1">
      <c r="A138" s="52" t="str">
        <f t="shared" si="15"/>
        <v>F</v>
      </c>
      <c r="B138" s="52" t="s">
        <v>151</v>
      </c>
      <c r="C138" s="52" t="s">
        <v>949</v>
      </c>
      <c r="D138" s="85" t="s">
        <v>950</v>
      </c>
      <c r="E138" s="52" t="s">
        <v>951</v>
      </c>
      <c r="F138" s="52" t="s">
        <v>952</v>
      </c>
      <c r="G138" s="52" t="s">
        <v>961</v>
      </c>
      <c r="H138" s="52" t="s">
        <v>962</v>
      </c>
      <c r="I138" s="52" t="s">
        <v>965</v>
      </c>
      <c r="J138" s="52" t="s">
        <v>966</v>
      </c>
      <c r="K138" s="52" t="s">
        <v>268</v>
      </c>
      <c r="L138" s="52">
        <v>1239</v>
      </c>
      <c r="M138" s="52" t="s">
        <v>685</v>
      </c>
      <c r="N138" s="52" t="s">
        <v>270</v>
      </c>
      <c r="O138" s="52" t="s">
        <v>271</v>
      </c>
      <c r="P138" s="52" t="s">
        <v>272</v>
      </c>
      <c r="Q138" s="52" t="s">
        <v>124</v>
      </c>
      <c r="R138" s="52" t="s">
        <v>627</v>
      </c>
      <c r="S138" s="52" t="s">
        <v>151</v>
      </c>
      <c r="T138" s="52" t="s">
        <v>722</v>
      </c>
      <c r="U138" s="52" t="s">
        <v>156</v>
      </c>
      <c r="V138" s="52" t="s">
        <v>723</v>
      </c>
      <c r="W138" s="52" t="s">
        <v>724</v>
      </c>
      <c r="X138" s="52" t="s">
        <v>957</v>
      </c>
      <c r="Y138" s="52" t="s">
        <v>958</v>
      </c>
      <c r="Z138" s="66">
        <v>0</v>
      </c>
      <c r="AA138" s="66">
        <v>425000</v>
      </c>
      <c r="AB138" s="66">
        <v>724976.89</v>
      </c>
      <c r="AC138" s="66">
        <v>7416082.1399999997</v>
      </c>
      <c r="AD138" s="86">
        <f t="shared" si="16"/>
        <v>-6991082.1399999997</v>
      </c>
      <c r="AE138" s="66">
        <v>0</v>
      </c>
      <c r="AF138" s="66">
        <v>0</v>
      </c>
      <c r="AG138" s="66">
        <f t="shared" si="17"/>
        <v>0</v>
      </c>
      <c r="AH138" s="66">
        <v>0</v>
      </c>
      <c r="AI138" s="66">
        <v>0</v>
      </c>
      <c r="AJ138" s="66">
        <f t="shared" si="18"/>
        <v>0</v>
      </c>
      <c r="AK138" s="66">
        <v>0</v>
      </c>
      <c r="AL138" s="66">
        <v>0</v>
      </c>
      <c r="AM138" s="66">
        <f t="shared" si="19"/>
        <v>0</v>
      </c>
      <c r="AN138" s="66">
        <v>0</v>
      </c>
      <c r="AO138" s="66">
        <v>0</v>
      </c>
      <c r="AP138" s="66">
        <f t="shared" si="20"/>
        <v>0</v>
      </c>
      <c r="AQ138" s="66">
        <v>0</v>
      </c>
      <c r="AR138" s="66">
        <f t="shared" si="21"/>
        <v>-6991082.1399999997</v>
      </c>
      <c r="AS138" s="66">
        <v>0</v>
      </c>
      <c r="AT138" s="66">
        <v>0</v>
      </c>
      <c r="AU138" s="66" t="s">
        <v>280</v>
      </c>
      <c r="AV138" s="66">
        <v>0</v>
      </c>
      <c r="AW138" s="86">
        <v>0</v>
      </c>
      <c r="AX138" s="86">
        <v>0</v>
      </c>
      <c r="AY138" s="86">
        <v>0</v>
      </c>
      <c r="AZ138" s="86">
        <v>0</v>
      </c>
      <c r="BA138" s="86">
        <v>0</v>
      </c>
      <c r="BB138" s="86"/>
    </row>
    <row r="139" spans="1:54" hidden="1">
      <c r="A139" s="52" t="str">
        <f t="shared" si="15"/>
        <v>F</v>
      </c>
      <c r="B139" s="52" t="s">
        <v>151</v>
      </c>
      <c r="C139" s="52" t="s">
        <v>949</v>
      </c>
      <c r="D139" s="85" t="s">
        <v>950</v>
      </c>
      <c r="E139" s="52" t="s">
        <v>951</v>
      </c>
      <c r="F139" s="52" t="s">
        <v>952</v>
      </c>
      <c r="G139" s="52" t="s">
        <v>967</v>
      </c>
      <c r="H139" s="52" t="s">
        <v>968</v>
      </c>
      <c r="I139" s="52" t="s">
        <v>969</v>
      </c>
      <c r="J139" s="52" t="s">
        <v>968</v>
      </c>
      <c r="K139" s="52" t="s">
        <v>268</v>
      </c>
      <c r="L139" s="52">
        <v>1221</v>
      </c>
      <c r="M139" s="52" t="s">
        <v>762</v>
      </c>
      <c r="N139" s="52" t="s">
        <v>270</v>
      </c>
      <c r="O139" s="52" t="s">
        <v>271</v>
      </c>
      <c r="P139" s="52" t="s">
        <v>272</v>
      </c>
      <c r="Q139" s="52" t="s">
        <v>124</v>
      </c>
      <c r="R139" s="52" t="s">
        <v>627</v>
      </c>
      <c r="S139" s="52" t="s">
        <v>151</v>
      </c>
      <c r="T139" s="52" t="s">
        <v>722</v>
      </c>
      <c r="U139" s="52" t="s">
        <v>156</v>
      </c>
      <c r="V139" s="52" t="s">
        <v>723</v>
      </c>
      <c r="W139" s="52" t="s">
        <v>724</v>
      </c>
      <c r="X139" s="52" t="s">
        <v>957</v>
      </c>
      <c r="Y139" s="52" t="s">
        <v>958</v>
      </c>
      <c r="Z139" s="66">
        <v>0</v>
      </c>
      <c r="AA139" s="66">
        <v>0</v>
      </c>
      <c r="AB139" s="66">
        <v>0</v>
      </c>
      <c r="AC139" s="66">
        <v>0</v>
      </c>
      <c r="AD139" s="86">
        <f t="shared" si="16"/>
        <v>0</v>
      </c>
      <c r="AE139" s="66">
        <v>0</v>
      </c>
      <c r="AF139" s="66">
        <v>0</v>
      </c>
      <c r="AG139" s="66">
        <f t="shared" si="17"/>
        <v>0</v>
      </c>
      <c r="AH139" s="66">
        <v>0</v>
      </c>
      <c r="AI139" s="66">
        <v>0</v>
      </c>
      <c r="AJ139" s="66">
        <f t="shared" si="18"/>
        <v>0</v>
      </c>
      <c r="AK139" s="66">
        <v>0</v>
      </c>
      <c r="AL139" s="66">
        <v>0</v>
      </c>
      <c r="AM139" s="66">
        <f t="shared" si="19"/>
        <v>0</v>
      </c>
      <c r="AN139" s="66">
        <v>0</v>
      </c>
      <c r="AO139" s="66">
        <v>0</v>
      </c>
      <c r="AP139" s="66">
        <f t="shared" si="20"/>
        <v>0</v>
      </c>
      <c r="AQ139" s="66">
        <v>0</v>
      </c>
      <c r="AR139" s="66">
        <f t="shared" si="21"/>
        <v>0</v>
      </c>
      <c r="AS139" s="66">
        <v>0</v>
      </c>
      <c r="AT139" s="66">
        <v>0</v>
      </c>
      <c r="AU139" s="66" t="s">
        <v>280</v>
      </c>
      <c r="AV139" s="66">
        <v>0</v>
      </c>
      <c r="AW139" s="86">
        <v>0</v>
      </c>
      <c r="AX139" s="86">
        <v>0</v>
      </c>
      <c r="AY139" s="86">
        <v>0</v>
      </c>
      <c r="AZ139" s="86">
        <v>0</v>
      </c>
      <c r="BA139" s="86">
        <v>0</v>
      </c>
      <c r="BB139" s="86"/>
    </row>
    <row r="140" spans="1:54" hidden="1">
      <c r="A140" s="52" t="str">
        <f t="shared" si="15"/>
        <v>F</v>
      </c>
      <c r="B140" s="52" t="s">
        <v>151</v>
      </c>
      <c r="C140" s="52" t="s">
        <v>949</v>
      </c>
      <c r="D140" s="85" t="s">
        <v>950</v>
      </c>
      <c r="E140" s="52" t="s">
        <v>970</v>
      </c>
      <c r="F140" s="52" t="s">
        <v>971</v>
      </c>
      <c r="G140" s="52" t="s">
        <v>972</v>
      </c>
      <c r="H140" s="52" t="s">
        <v>973</v>
      </c>
      <c r="I140" s="52" t="s">
        <v>974</v>
      </c>
      <c r="J140" s="52" t="s">
        <v>973</v>
      </c>
      <c r="K140" s="52" t="s">
        <v>268</v>
      </c>
      <c r="L140" s="52">
        <v>1252</v>
      </c>
      <c r="M140" s="52" t="s">
        <v>975</v>
      </c>
      <c r="N140" s="52" t="s">
        <v>270</v>
      </c>
      <c r="O140" s="52" t="s">
        <v>271</v>
      </c>
      <c r="P140" s="52" t="s">
        <v>272</v>
      </c>
      <c r="Q140" s="52" t="s">
        <v>124</v>
      </c>
      <c r="R140" s="52" t="s">
        <v>627</v>
      </c>
      <c r="S140" s="52" t="s">
        <v>151</v>
      </c>
      <c r="T140" s="52" t="s">
        <v>722</v>
      </c>
      <c r="U140" s="52" t="s">
        <v>156</v>
      </c>
      <c r="V140" s="52" t="s">
        <v>723</v>
      </c>
      <c r="W140" s="52" t="s">
        <v>724</v>
      </c>
      <c r="X140" s="52" t="s">
        <v>957</v>
      </c>
      <c r="Y140" s="52" t="s">
        <v>958</v>
      </c>
      <c r="Z140" s="66">
        <v>0</v>
      </c>
      <c r="AA140" s="66">
        <v>1364000</v>
      </c>
      <c r="AB140" s="66">
        <v>364000</v>
      </c>
      <c r="AC140" s="66">
        <v>374092.33999999997</v>
      </c>
      <c r="AD140" s="86">
        <f t="shared" si="16"/>
        <v>989907.66</v>
      </c>
      <c r="AE140" s="66">
        <v>0</v>
      </c>
      <c r="AF140" s="66">
        <v>0</v>
      </c>
      <c r="AG140" s="66">
        <f t="shared" si="17"/>
        <v>0</v>
      </c>
      <c r="AH140" s="66">
        <v>0</v>
      </c>
      <c r="AI140" s="66">
        <v>0</v>
      </c>
      <c r="AJ140" s="66">
        <f t="shared" si="18"/>
        <v>0</v>
      </c>
      <c r="AK140" s="66">
        <v>0</v>
      </c>
      <c r="AL140" s="66">
        <v>0</v>
      </c>
      <c r="AM140" s="66">
        <f t="shared" si="19"/>
        <v>0</v>
      </c>
      <c r="AN140" s="66">
        <v>0</v>
      </c>
      <c r="AO140" s="66">
        <v>0</v>
      </c>
      <c r="AP140" s="66">
        <f t="shared" si="20"/>
        <v>0</v>
      </c>
      <c r="AQ140" s="66">
        <v>0</v>
      </c>
      <c r="AR140" s="66">
        <f t="shared" si="21"/>
        <v>989907.66</v>
      </c>
      <c r="AS140" s="66">
        <v>0</v>
      </c>
      <c r="AT140" s="66">
        <v>0</v>
      </c>
      <c r="AU140" s="66" t="s">
        <v>280</v>
      </c>
      <c r="AV140" s="66">
        <v>0</v>
      </c>
      <c r="AW140" s="86">
        <v>0</v>
      </c>
      <c r="AX140" s="86">
        <v>0</v>
      </c>
      <c r="AY140" s="86">
        <v>0</v>
      </c>
      <c r="AZ140" s="86">
        <v>0</v>
      </c>
      <c r="BA140" s="86">
        <v>0</v>
      </c>
      <c r="BB140" s="86"/>
    </row>
    <row r="141" spans="1:54" hidden="1">
      <c r="A141" s="52" t="str">
        <f t="shared" si="15"/>
        <v>F</v>
      </c>
      <c r="B141" s="52" t="s">
        <v>151</v>
      </c>
      <c r="C141" s="52" t="s">
        <v>949</v>
      </c>
      <c r="D141" s="85" t="s">
        <v>950</v>
      </c>
      <c r="E141" s="52" t="s">
        <v>970</v>
      </c>
      <c r="F141" s="52" t="s">
        <v>971</v>
      </c>
      <c r="G141" s="52" t="s">
        <v>976</v>
      </c>
      <c r="H141" s="52" t="s">
        <v>977</v>
      </c>
      <c r="I141" s="52" t="s">
        <v>978</v>
      </c>
      <c r="J141" s="52" t="s">
        <v>977</v>
      </c>
      <c r="K141" s="52" t="s">
        <v>268</v>
      </c>
      <c r="L141" s="52">
        <v>1252</v>
      </c>
      <c r="M141" s="52" t="s">
        <v>975</v>
      </c>
      <c r="N141" s="52" t="s">
        <v>270</v>
      </c>
      <c r="O141" s="52" t="s">
        <v>271</v>
      </c>
      <c r="P141" s="52" t="s">
        <v>272</v>
      </c>
      <c r="Q141" s="52" t="s">
        <v>124</v>
      </c>
      <c r="R141" s="52" t="s">
        <v>627</v>
      </c>
      <c r="S141" s="52" t="s">
        <v>151</v>
      </c>
      <c r="T141" s="52" t="s">
        <v>722</v>
      </c>
      <c r="U141" s="52" t="s">
        <v>156</v>
      </c>
      <c r="V141" s="52" t="s">
        <v>723</v>
      </c>
      <c r="W141" s="52" t="s">
        <v>724</v>
      </c>
      <c r="X141" s="52" t="s">
        <v>957</v>
      </c>
      <c r="Y141" s="52" t="s">
        <v>958</v>
      </c>
      <c r="Z141" s="66">
        <v>0</v>
      </c>
      <c r="AA141" s="66">
        <v>136400</v>
      </c>
      <c r="AB141" s="66">
        <v>122760</v>
      </c>
      <c r="AC141" s="66">
        <v>136400</v>
      </c>
      <c r="AD141" s="86">
        <f t="shared" si="16"/>
        <v>0</v>
      </c>
      <c r="AE141" s="66">
        <v>0</v>
      </c>
      <c r="AF141" s="66">
        <v>0</v>
      </c>
      <c r="AG141" s="66">
        <f t="shared" si="17"/>
        <v>0</v>
      </c>
      <c r="AH141" s="66">
        <v>0</v>
      </c>
      <c r="AI141" s="66">
        <v>0</v>
      </c>
      <c r="AJ141" s="66">
        <f t="shared" si="18"/>
        <v>0</v>
      </c>
      <c r="AK141" s="66">
        <v>0</v>
      </c>
      <c r="AL141" s="66">
        <v>0</v>
      </c>
      <c r="AM141" s="66">
        <f t="shared" si="19"/>
        <v>0</v>
      </c>
      <c r="AN141" s="66">
        <v>0</v>
      </c>
      <c r="AO141" s="66">
        <v>0</v>
      </c>
      <c r="AP141" s="66">
        <f t="shared" si="20"/>
        <v>0</v>
      </c>
      <c r="AQ141" s="66">
        <v>0</v>
      </c>
      <c r="AR141" s="66">
        <f t="shared" si="21"/>
        <v>0</v>
      </c>
      <c r="AS141" s="66">
        <v>0</v>
      </c>
      <c r="AT141" s="66">
        <v>0</v>
      </c>
      <c r="AU141" s="66" t="s">
        <v>280</v>
      </c>
      <c r="AV141" s="66">
        <v>0</v>
      </c>
      <c r="AW141" s="86">
        <v>0</v>
      </c>
      <c r="AX141" s="86">
        <v>0</v>
      </c>
      <c r="AY141" s="86">
        <v>0</v>
      </c>
      <c r="AZ141" s="86">
        <v>0</v>
      </c>
      <c r="BA141" s="86">
        <v>0</v>
      </c>
      <c r="BB141" s="86"/>
    </row>
    <row r="142" spans="1:54" hidden="1">
      <c r="A142" s="52" t="str">
        <f t="shared" si="15"/>
        <v>F</v>
      </c>
      <c r="B142" s="52" t="s">
        <v>151</v>
      </c>
      <c r="C142" s="52" t="s">
        <v>949</v>
      </c>
      <c r="D142" s="85" t="s">
        <v>950</v>
      </c>
      <c r="E142" s="52" t="s">
        <v>970</v>
      </c>
      <c r="F142" s="52" t="s">
        <v>971</v>
      </c>
      <c r="G142" s="52" t="s">
        <v>979</v>
      </c>
      <c r="H142" s="52" t="s">
        <v>980</v>
      </c>
      <c r="I142" s="52" t="s">
        <v>981</v>
      </c>
      <c r="J142" s="52" t="s">
        <v>982</v>
      </c>
      <c r="K142" s="52" t="s">
        <v>268</v>
      </c>
      <c r="L142" s="52">
        <v>1214</v>
      </c>
      <c r="M142" s="52" t="s">
        <v>983</v>
      </c>
      <c r="N142" s="52" t="s">
        <v>270</v>
      </c>
      <c r="O142" s="52" t="s">
        <v>291</v>
      </c>
      <c r="P142" s="52" t="s">
        <v>272</v>
      </c>
      <c r="Q142" s="52" t="s">
        <v>124</v>
      </c>
      <c r="R142" s="52" t="s">
        <v>627</v>
      </c>
      <c r="S142" s="52" t="s">
        <v>151</v>
      </c>
      <c r="T142" s="52" t="s">
        <v>722</v>
      </c>
      <c r="U142" s="52" t="s">
        <v>156</v>
      </c>
      <c r="V142" s="52" t="s">
        <v>723</v>
      </c>
      <c r="W142" s="52" t="s">
        <v>724</v>
      </c>
      <c r="X142" s="52" t="s">
        <v>957</v>
      </c>
      <c r="Y142" s="52" t="s">
        <v>958</v>
      </c>
      <c r="Z142" s="66">
        <v>0</v>
      </c>
      <c r="AA142" s="66">
        <v>0</v>
      </c>
      <c r="AB142" s="66">
        <v>0</v>
      </c>
      <c r="AC142" s="66">
        <v>0</v>
      </c>
      <c r="AD142" s="86">
        <f t="shared" si="16"/>
        <v>0</v>
      </c>
      <c r="AE142" s="66">
        <v>0</v>
      </c>
      <c r="AF142" s="66">
        <v>0</v>
      </c>
      <c r="AG142" s="66">
        <f t="shared" si="17"/>
        <v>0</v>
      </c>
      <c r="AH142" s="66">
        <v>0</v>
      </c>
      <c r="AI142" s="66">
        <v>0</v>
      </c>
      <c r="AJ142" s="66">
        <f t="shared" si="18"/>
        <v>0</v>
      </c>
      <c r="AK142" s="66">
        <v>0</v>
      </c>
      <c r="AL142" s="66">
        <v>0</v>
      </c>
      <c r="AM142" s="66">
        <f t="shared" si="19"/>
        <v>0</v>
      </c>
      <c r="AN142" s="66">
        <v>0</v>
      </c>
      <c r="AO142" s="66">
        <v>0</v>
      </c>
      <c r="AP142" s="66">
        <f t="shared" si="20"/>
        <v>0</v>
      </c>
      <c r="AQ142" s="66">
        <v>0</v>
      </c>
      <c r="AR142" s="66">
        <f t="shared" si="21"/>
        <v>0</v>
      </c>
      <c r="AS142" s="66">
        <v>0</v>
      </c>
      <c r="AT142" s="66">
        <v>0</v>
      </c>
      <c r="AU142" s="66" t="s">
        <v>280</v>
      </c>
      <c r="AV142" s="66">
        <v>0</v>
      </c>
      <c r="AW142" s="86">
        <v>0</v>
      </c>
      <c r="AX142" s="86">
        <v>0</v>
      </c>
      <c r="AY142" s="86">
        <v>0</v>
      </c>
      <c r="AZ142" s="86">
        <v>0</v>
      </c>
      <c r="BA142" s="86">
        <v>0</v>
      </c>
      <c r="BB142" s="86"/>
    </row>
    <row r="143" spans="1:54" hidden="1">
      <c r="A143" s="52" t="str">
        <f t="shared" si="15"/>
        <v>F</v>
      </c>
      <c r="B143" s="52" t="s">
        <v>151</v>
      </c>
      <c r="C143" s="52" t="s">
        <v>949</v>
      </c>
      <c r="D143" s="85" t="s">
        <v>950</v>
      </c>
      <c r="E143" s="52" t="s">
        <v>970</v>
      </c>
      <c r="F143" s="52" t="s">
        <v>971</v>
      </c>
      <c r="G143" s="52" t="s">
        <v>984</v>
      </c>
      <c r="H143" s="52" t="s">
        <v>985</v>
      </c>
      <c r="I143" s="52" t="s">
        <v>986</v>
      </c>
      <c r="J143" s="52" t="s">
        <v>987</v>
      </c>
      <c r="K143" s="52" t="s">
        <v>268</v>
      </c>
      <c r="L143" s="52">
        <v>1214</v>
      </c>
      <c r="M143" s="52" t="s">
        <v>983</v>
      </c>
      <c r="N143" s="52" t="s">
        <v>270</v>
      </c>
      <c r="O143" s="52" t="s">
        <v>291</v>
      </c>
      <c r="P143" s="52" t="s">
        <v>272</v>
      </c>
      <c r="Q143" s="52" t="s">
        <v>124</v>
      </c>
      <c r="R143" s="52" t="s">
        <v>627</v>
      </c>
      <c r="S143" s="52" t="s">
        <v>151</v>
      </c>
      <c r="T143" s="52" t="s">
        <v>722</v>
      </c>
      <c r="U143" s="52" t="s">
        <v>156</v>
      </c>
      <c r="V143" s="52" t="s">
        <v>723</v>
      </c>
      <c r="W143" s="52" t="s">
        <v>724</v>
      </c>
      <c r="X143" s="52" t="s">
        <v>988</v>
      </c>
      <c r="Y143" s="52" t="s">
        <v>989</v>
      </c>
      <c r="Z143" s="66">
        <v>0</v>
      </c>
      <c r="AA143" s="66">
        <v>0</v>
      </c>
      <c r="AB143" s="66">
        <v>0</v>
      </c>
      <c r="AC143" s="66">
        <v>-6586.24</v>
      </c>
      <c r="AD143" s="86">
        <f t="shared" si="16"/>
        <v>6586.24</v>
      </c>
      <c r="AE143" s="66">
        <v>0</v>
      </c>
      <c r="AF143" s="66">
        <v>0</v>
      </c>
      <c r="AG143" s="66">
        <f t="shared" si="17"/>
        <v>0</v>
      </c>
      <c r="AH143" s="66">
        <v>0</v>
      </c>
      <c r="AI143" s="66">
        <v>0</v>
      </c>
      <c r="AJ143" s="66">
        <f t="shared" si="18"/>
        <v>0</v>
      </c>
      <c r="AK143" s="66">
        <v>0</v>
      </c>
      <c r="AL143" s="66">
        <v>0</v>
      </c>
      <c r="AM143" s="66">
        <f t="shared" si="19"/>
        <v>0</v>
      </c>
      <c r="AN143" s="66">
        <v>0</v>
      </c>
      <c r="AO143" s="66">
        <v>0</v>
      </c>
      <c r="AP143" s="66">
        <f t="shared" si="20"/>
        <v>0</v>
      </c>
      <c r="AQ143" s="66">
        <v>0</v>
      </c>
      <c r="AR143" s="66">
        <f t="shared" si="21"/>
        <v>6586.24</v>
      </c>
      <c r="AS143" s="66">
        <v>0</v>
      </c>
      <c r="AT143" s="66">
        <v>0</v>
      </c>
      <c r="AU143" s="66" t="s">
        <v>280</v>
      </c>
      <c r="AV143" s="66">
        <v>0</v>
      </c>
      <c r="AW143" s="86">
        <v>0</v>
      </c>
      <c r="AX143" s="86">
        <v>0</v>
      </c>
      <c r="AY143" s="86">
        <v>0</v>
      </c>
      <c r="AZ143" s="86">
        <v>0</v>
      </c>
      <c r="BA143" s="86">
        <v>0</v>
      </c>
      <c r="BB143" s="86"/>
    </row>
    <row r="144" spans="1:54" hidden="1">
      <c r="A144" s="52" t="str">
        <f t="shared" si="15"/>
        <v>F</v>
      </c>
      <c r="B144" s="52" t="s">
        <v>151</v>
      </c>
      <c r="C144" s="52" t="s">
        <v>949</v>
      </c>
      <c r="D144" s="85" t="s">
        <v>950</v>
      </c>
      <c r="E144" s="52" t="s">
        <v>970</v>
      </c>
      <c r="F144" s="52" t="s">
        <v>971</v>
      </c>
      <c r="G144" s="52" t="s">
        <v>990</v>
      </c>
      <c r="H144" s="52" t="s">
        <v>991</v>
      </c>
      <c r="I144" s="52" t="s">
        <v>992</v>
      </c>
      <c r="J144" s="52" t="s">
        <v>993</v>
      </c>
      <c r="K144" s="52" t="s">
        <v>268</v>
      </c>
      <c r="L144" s="52">
        <v>1214</v>
      </c>
      <c r="M144" s="52" t="s">
        <v>983</v>
      </c>
      <c r="N144" s="52" t="s">
        <v>270</v>
      </c>
      <c r="O144" s="52" t="s">
        <v>291</v>
      </c>
      <c r="P144" s="52" t="s">
        <v>272</v>
      </c>
      <c r="Q144" s="52" t="s">
        <v>124</v>
      </c>
      <c r="R144" s="52" t="s">
        <v>627</v>
      </c>
      <c r="S144" s="52" t="s">
        <v>151</v>
      </c>
      <c r="T144" s="52" t="s">
        <v>722</v>
      </c>
      <c r="U144" s="52" t="s">
        <v>156</v>
      </c>
      <c r="V144" s="52" t="s">
        <v>723</v>
      </c>
      <c r="W144" s="52" t="s">
        <v>724</v>
      </c>
      <c r="X144" s="52" t="s">
        <v>957</v>
      </c>
      <c r="Y144" s="52" t="s">
        <v>958</v>
      </c>
      <c r="Z144" s="66">
        <v>0</v>
      </c>
      <c r="AA144" s="66">
        <v>0</v>
      </c>
      <c r="AB144" s="66">
        <v>-1880200.69</v>
      </c>
      <c r="AC144" s="66">
        <v>1537158.6375500001</v>
      </c>
      <c r="AD144" s="86">
        <f t="shared" si="16"/>
        <v>-1537158.6375500001</v>
      </c>
      <c r="AE144" s="66">
        <v>0</v>
      </c>
      <c r="AF144" s="66">
        <v>0</v>
      </c>
      <c r="AG144" s="66">
        <f t="shared" si="17"/>
        <v>0</v>
      </c>
      <c r="AH144" s="66">
        <v>0</v>
      </c>
      <c r="AI144" s="66">
        <v>0</v>
      </c>
      <c r="AJ144" s="66">
        <f t="shared" si="18"/>
        <v>0</v>
      </c>
      <c r="AK144" s="66">
        <v>0</v>
      </c>
      <c r="AL144" s="66">
        <v>0</v>
      </c>
      <c r="AM144" s="66">
        <f t="shared" si="19"/>
        <v>0</v>
      </c>
      <c r="AN144" s="66">
        <v>0</v>
      </c>
      <c r="AO144" s="66">
        <v>0</v>
      </c>
      <c r="AP144" s="66">
        <f t="shared" si="20"/>
        <v>0</v>
      </c>
      <c r="AQ144" s="66">
        <v>0</v>
      </c>
      <c r="AR144" s="66">
        <f t="shared" si="21"/>
        <v>-1537158.6375500001</v>
      </c>
      <c r="AS144" s="66">
        <v>0</v>
      </c>
      <c r="AT144" s="66">
        <v>0</v>
      </c>
      <c r="AU144" s="66" t="s">
        <v>280</v>
      </c>
      <c r="AV144" s="66">
        <v>0</v>
      </c>
      <c r="AW144" s="86">
        <v>0</v>
      </c>
      <c r="AX144" s="86">
        <v>0</v>
      </c>
      <c r="AY144" s="86">
        <v>0</v>
      </c>
      <c r="AZ144" s="86">
        <v>0</v>
      </c>
      <c r="BA144" s="86">
        <v>0</v>
      </c>
      <c r="BB144" s="86"/>
    </row>
    <row r="145" spans="1:54" hidden="1">
      <c r="A145" s="52" t="str">
        <f t="shared" si="15"/>
        <v>F</v>
      </c>
      <c r="B145" s="52" t="s">
        <v>151</v>
      </c>
      <c r="C145" s="52" t="s">
        <v>949</v>
      </c>
      <c r="D145" s="85" t="s">
        <v>950</v>
      </c>
      <c r="E145" s="52" t="s">
        <v>970</v>
      </c>
      <c r="F145" s="52" t="s">
        <v>971</v>
      </c>
      <c r="G145" s="52" t="s">
        <v>994</v>
      </c>
      <c r="H145" s="52" t="s">
        <v>995</v>
      </c>
      <c r="I145" s="52" t="s">
        <v>996</v>
      </c>
      <c r="J145" s="52" t="s">
        <v>997</v>
      </c>
      <c r="K145" s="52" t="s">
        <v>268</v>
      </c>
      <c r="L145" s="52">
        <v>1214</v>
      </c>
      <c r="M145" s="52" t="s">
        <v>983</v>
      </c>
      <c r="N145" s="52" t="s">
        <v>270</v>
      </c>
      <c r="O145" s="52" t="s">
        <v>291</v>
      </c>
      <c r="P145" s="52" t="s">
        <v>272</v>
      </c>
      <c r="Q145" s="52" t="s">
        <v>124</v>
      </c>
      <c r="R145" s="52" t="s">
        <v>627</v>
      </c>
      <c r="S145" s="52" t="s">
        <v>151</v>
      </c>
      <c r="T145" s="52" t="s">
        <v>722</v>
      </c>
      <c r="U145" s="52" t="s">
        <v>156</v>
      </c>
      <c r="V145" s="52" t="s">
        <v>723</v>
      </c>
      <c r="W145" s="52" t="s">
        <v>724</v>
      </c>
      <c r="X145" s="52" t="s">
        <v>957</v>
      </c>
      <c r="Y145" s="52" t="s">
        <v>958</v>
      </c>
      <c r="Z145" s="66">
        <v>0</v>
      </c>
      <c r="AA145" s="66">
        <v>0</v>
      </c>
      <c r="AB145" s="66">
        <v>0</v>
      </c>
      <c r="AC145" s="66">
        <v>0</v>
      </c>
      <c r="AD145" s="86">
        <f t="shared" si="16"/>
        <v>0</v>
      </c>
      <c r="AE145" s="66">
        <v>0</v>
      </c>
      <c r="AF145" s="66">
        <v>0</v>
      </c>
      <c r="AG145" s="66">
        <f t="shared" si="17"/>
        <v>0</v>
      </c>
      <c r="AH145" s="66">
        <v>0</v>
      </c>
      <c r="AI145" s="66">
        <v>0</v>
      </c>
      <c r="AJ145" s="66">
        <f t="shared" si="18"/>
        <v>0</v>
      </c>
      <c r="AK145" s="66">
        <v>0</v>
      </c>
      <c r="AL145" s="66">
        <v>0</v>
      </c>
      <c r="AM145" s="66">
        <f t="shared" si="19"/>
        <v>0</v>
      </c>
      <c r="AN145" s="66">
        <v>0</v>
      </c>
      <c r="AO145" s="66">
        <v>0</v>
      </c>
      <c r="AP145" s="66">
        <f t="shared" si="20"/>
        <v>0</v>
      </c>
      <c r="AQ145" s="66">
        <v>0</v>
      </c>
      <c r="AR145" s="66">
        <f t="shared" si="21"/>
        <v>0</v>
      </c>
      <c r="AS145" s="66">
        <v>0</v>
      </c>
      <c r="AT145" s="66">
        <v>0</v>
      </c>
      <c r="AU145" s="66" t="s">
        <v>280</v>
      </c>
      <c r="AV145" s="66">
        <v>0</v>
      </c>
      <c r="AW145" s="86">
        <v>0</v>
      </c>
      <c r="AX145" s="86">
        <v>0</v>
      </c>
      <c r="AY145" s="86">
        <v>0</v>
      </c>
      <c r="AZ145" s="86">
        <v>0</v>
      </c>
      <c r="BA145" s="86">
        <v>0</v>
      </c>
      <c r="BB145" s="86"/>
    </row>
    <row r="146" spans="1:54" hidden="1">
      <c r="A146" s="52" t="str">
        <f t="shared" si="15"/>
        <v>F</v>
      </c>
      <c r="B146" s="52" t="s">
        <v>151</v>
      </c>
      <c r="C146" s="52" t="s">
        <v>949</v>
      </c>
      <c r="D146" s="85" t="s">
        <v>950</v>
      </c>
      <c r="E146" s="52" t="s">
        <v>970</v>
      </c>
      <c r="F146" s="52" t="s">
        <v>971</v>
      </c>
      <c r="G146" s="52" t="s">
        <v>998</v>
      </c>
      <c r="H146" s="52" t="s">
        <v>999</v>
      </c>
      <c r="I146" s="52" t="s">
        <v>1000</v>
      </c>
      <c r="J146" s="52" t="s">
        <v>1001</v>
      </c>
      <c r="K146" s="52" t="s">
        <v>268</v>
      </c>
      <c r="L146" s="52">
        <v>1214</v>
      </c>
      <c r="M146" s="52" t="s">
        <v>983</v>
      </c>
      <c r="N146" s="52" t="s">
        <v>270</v>
      </c>
      <c r="O146" s="52" t="s">
        <v>291</v>
      </c>
      <c r="P146" s="52" t="s">
        <v>272</v>
      </c>
      <c r="Q146" s="52" t="s">
        <v>124</v>
      </c>
      <c r="R146" s="52" t="s">
        <v>627</v>
      </c>
      <c r="S146" s="52" t="s">
        <v>151</v>
      </c>
      <c r="T146" s="52" t="s">
        <v>722</v>
      </c>
      <c r="U146" s="52" t="s">
        <v>156</v>
      </c>
      <c r="V146" s="52" t="s">
        <v>723</v>
      </c>
      <c r="W146" s="52" t="s">
        <v>724</v>
      </c>
      <c r="X146" s="52" t="s">
        <v>957</v>
      </c>
      <c r="Y146" s="52" t="s">
        <v>958</v>
      </c>
      <c r="Z146" s="66">
        <v>0</v>
      </c>
      <c r="AA146" s="66">
        <v>0</v>
      </c>
      <c r="AB146" s="66">
        <v>0</v>
      </c>
      <c r="AC146" s="66">
        <v>0</v>
      </c>
      <c r="AD146" s="86">
        <f t="shared" si="16"/>
        <v>0</v>
      </c>
      <c r="AE146" s="66">
        <v>0</v>
      </c>
      <c r="AF146" s="66">
        <v>0</v>
      </c>
      <c r="AG146" s="66">
        <f t="shared" si="17"/>
        <v>0</v>
      </c>
      <c r="AH146" s="66">
        <v>0</v>
      </c>
      <c r="AI146" s="66">
        <v>0</v>
      </c>
      <c r="AJ146" s="66">
        <f t="shared" si="18"/>
        <v>0</v>
      </c>
      <c r="AK146" s="66">
        <v>0</v>
      </c>
      <c r="AL146" s="66">
        <v>0</v>
      </c>
      <c r="AM146" s="66">
        <f t="shared" si="19"/>
        <v>0</v>
      </c>
      <c r="AN146" s="66">
        <v>0</v>
      </c>
      <c r="AO146" s="66">
        <v>0</v>
      </c>
      <c r="AP146" s="66">
        <f t="shared" si="20"/>
        <v>0</v>
      </c>
      <c r="AQ146" s="66">
        <v>0</v>
      </c>
      <c r="AR146" s="66">
        <f t="shared" si="21"/>
        <v>0</v>
      </c>
      <c r="AS146" s="66">
        <v>0</v>
      </c>
      <c r="AT146" s="66">
        <v>0</v>
      </c>
      <c r="AU146" s="66" t="s">
        <v>280</v>
      </c>
      <c r="AV146" s="66">
        <v>0</v>
      </c>
      <c r="AW146" s="86">
        <v>0</v>
      </c>
      <c r="AX146" s="86">
        <v>0</v>
      </c>
      <c r="AY146" s="86">
        <v>0</v>
      </c>
      <c r="AZ146" s="86">
        <v>0</v>
      </c>
      <c r="BA146" s="86">
        <v>0</v>
      </c>
      <c r="BB146" s="86"/>
    </row>
    <row r="147" spans="1:54" hidden="1">
      <c r="A147" s="52" t="str">
        <f t="shared" si="15"/>
        <v>F</v>
      </c>
      <c r="B147" s="52" t="s">
        <v>151</v>
      </c>
      <c r="C147" s="52" t="s">
        <v>949</v>
      </c>
      <c r="D147" s="85" t="s">
        <v>950</v>
      </c>
      <c r="E147" s="52" t="s">
        <v>1002</v>
      </c>
      <c r="F147" s="52" t="s">
        <v>1003</v>
      </c>
      <c r="G147" s="52" t="s">
        <v>1004</v>
      </c>
      <c r="H147" s="52" t="s">
        <v>1005</v>
      </c>
      <c r="I147" s="52" t="s">
        <v>1006</v>
      </c>
      <c r="J147" s="52" t="s">
        <v>1005</v>
      </c>
      <c r="K147" s="52" t="s">
        <v>268</v>
      </c>
      <c r="L147" s="52">
        <v>1215</v>
      </c>
      <c r="M147" s="52" t="s">
        <v>1007</v>
      </c>
      <c r="N147" s="52" t="s">
        <v>270</v>
      </c>
      <c r="O147" s="52" t="s">
        <v>271</v>
      </c>
      <c r="P147" s="52" t="s">
        <v>272</v>
      </c>
      <c r="Q147" s="52" t="s">
        <v>124</v>
      </c>
      <c r="R147" s="52" t="s">
        <v>627</v>
      </c>
      <c r="S147" s="52" t="s">
        <v>151</v>
      </c>
      <c r="T147" s="52" t="s">
        <v>722</v>
      </c>
      <c r="U147" s="52" t="s">
        <v>156</v>
      </c>
      <c r="V147" s="52" t="s">
        <v>723</v>
      </c>
      <c r="W147" s="52" t="s">
        <v>724</v>
      </c>
      <c r="X147" s="52" t="s">
        <v>957</v>
      </c>
      <c r="Y147" s="52" t="s">
        <v>958</v>
      </c>
      <c r="Z147" s="66">
        <v>0</v>
      </c>
      <c r="AA147" s="66">
        <v>200000</v>
      </c>
      <c r="AB147" s="66">
        <v>924980.86</v>
      </c>
      <c r="AC147" s="66">
        <v>914663.23400000017</v>
      </c>
      <c r="AD147" s="86">
        <f t="shared" si="16"/>
        <v>-714663.23400000017</v>
      </c>
      <c r="AE147" s="66">
        <v>0</v>
      </c>
      <c r="AF147" s="66">
        <v>0</v>
      </c>
      <c r="AG147" s="66">
        <f t="shared" si="17"/>
        <v>0</v>
      </c>
      <c r="AH147" s="66">
        <v>0</v>
      </c>
      <c r="AI147" s="66">
        <v>0</v>
      </c>
      <c r="AJ147" s="66">
        <f t="shared" si="18"/>
        <v>0</v>
      </c>
      <c r="AK147" s="66">
        <v>0</v>
      </c>
      <c r="AL147" s="66">
        <v>0</v>
      </c>
      <c r="AM147" s="66">
        <f t="shared" si="19"/>
        <v>0</v>
      </c>
      <c r="AN147" s="66">
        <v>0</v>
      </c>
      <c r="AO147" s="66">
        <v>0</v>
      </c>
      <c r="AP147" s="66">
        <f t="shared" si="20"/>
        <v>0</v>
      </c>
      <c r="AQ147" s="66">
        <v>0</v>
      </c>
      <c r="AR147" s="66">
        <f t="shared" si="21"/>
        <v>-714663.23400000017</v>
      </c>
      <c r="AS147" s="66">
        <v>0</v>
      </c>
      <c r="AT147" s="66">
        <v>0</v>
      </c>
      <c r="AU147" s="66" t="s">
        <v>280</v>
      </c>
      <c r="AV147" s="66">
        <v>0</v>
      </c>
      <c r="AW147" s="86">
        <v>0</v>
      </c>
      <c r="AX147" s="86">
        <v>0</v>
      </c>
      <c r="AY147" s="86">
        <v>0</v>
      </c>
      <c r="AZ147" s="86">
        <v>0</v>
      </c>
      <c r="BA147" s="86">
        <v>0</v>
      </c>
      <c r="BB147" s="86"/>
    </row>
    <row r="148" spans="1:54" hidden="1">
      <c r="A148" s="52" t="str">
        <f t="shared" si="15"/>
        <v>F</v>
      </c>
      <c r="B148" s="52" t="s">
        <v>151</v>
      </c>
      <c r="C148" s="52" t="s">
        <v>949</v>
      </c>
      <c r="D148" s="85" t="s">
        <v>950</v>
      </c>
      <c r="E148" s="52" t="s">
        <v>1002</v>
      </c>
      <c r="F148" s="52" t="s">
        <v>1003</v>
      </c>
      <c r="G148" s="52" t="s">
        <v>1008</v>
      </c>
      <c r="H148" s="52" t="s">
        <v>1009</v>
      </c>
      <c r="I148" s="52" t="s">
        <v>1010</v>
      </c>
      <c r="J148" s="52" t="s">
        <v>1011</v>
      </c>
      <c r="K148" s="52" t="s">
        <v>268</v>
      </c>
      <c r="L148" s="52">
        <v>1214</v>
      </c>
      <c r="M148" s="52" t="s">
        <v>983</v>
      </c>
      <c r="N148" s="52" t="s">
        <v>270</v>
      </c>
      <c r="O148" s="52" t="s">
        <v>271</v>
      </c>
      <c r="P148" s="52" t="s">
        <v>272</v>
      </c>
      <c r="Q148" s="52" t="s">
        <v>124</v>
      </c>
      <c r="R148" s="52" t="s">
        <v>627</v>
      </c>
      <c r="S148" s="52" t="s">
        <v>151</v>
      </c>
      <c r="T148" s="52" t="s">
        <v>722</v>
      </c>
      <c r="U148" s="52" t="s">
        <v>156</v>
      </c>
      <c r="V148" s="52" t="s">
        <v>723</v>
      </c>
      <c r="W148" s="52" t="s">
        <v>724</v>
      </c>
      <c r="X148" s="52" t="s">
        <v>988</v>
      </c>
      <c r="Y148" s="52" t="s">
        <v>989</v>
      </c>
      <c r="Z148" s="66">
        <v>0</v>
      </c>
      <c r="AA148" s="66">
        <v>0</v>
      </c>
      <c r="AB148" s="66">
        <v>-312521.15999999997</v>
      </c>
      <c r="AC148" s="66">
        <v>10182.690000000002</v>
      </c>
      <c r="AD148" s="86">
        <f t="shared" si="16"/>
        <v>-10182.690000000002</v>
      </c>
      <c r="AE148" s="66">
        <v>0</v>
      </c>
      <c r="AF148" s="66">
        <v>0</v>
      </c>
      <c r="AG148" s="66">
        <f t="shared" si="17"/>
        <v>0</v>
      </c>
      <c r="AH148" s="66">
        <v>0</v>
      </c>
      <c r="AI148" s="66">
        <v>0</v>
      </c>
      <c r="AJ148" s="66">
        <f t="shared" si="18"/>
        <v>0</v>
      </c>
      <c r="AK148" s="66">
        <v>0</v>
      </c>
      <c r="AL148" s="66">
        <v>0</v>
      </c>
      <c r="AM148" s="66">
        <f t="shared" si="19"/>
        <v>0</v>
      </c>
      <c r="AN148" s="66">
        <v>0</v>
      </c>
      <c r="AO148" s="66">
        <v>0</v>
      </c>
      <c r="AP148" s="66">
        <f t="shared" si="20"/>
        <v>0</v>
      </c>
      <c r="AQ148" s="66">
        <v>0</v>
      </c>
      <c r="AR148" s="66">
        <f t="shared" si="21"/>
        <v>-10182.690000000002</v>
      </c>
      <c r="AS148" s="66">
        <v>0</v>
      </c>
      <c r="AT148" s="66">
        <v>0</v>
      </c>
      <c r="AU148" s="66" t="s">
        <v>280</v>
      </c>
      <c r="AV148" s="66">
        <v>0</v>
      </c>
      <c r="AW148" s="86">
        <v>0</v>
      </c>
      <c r="AX148" s="86">
        <v>0</v>
      </c>
      <c r="AY148" s="86">
        <v>0</v>
      </c>
      <c r="AZ148" s="86">
        <v>0</v>
      </c>
      <c r="BA148" s="86">
        <v>0</v>
      </c>
      <c r="BB148" s="86"/>
    </row>
    <row r="149" spans="1:54" hidden="1">
      <c r="A149" s="52" t="str">
        <f t="shared" si="15"/>
        <v>F</v>
      </c>
      <c r="B149" s="52" t="s">
        <v>151</v>
      </c>
      <c r="C149" s="52" t="s">
        <v>949</v>
      </c>
      <c r="D149" s="85" t="s">
        <v>950</v>
      </c>
      <c r="E149" s="52" t="s">
        <v>1002</v>
      </c>
      <c r="F149" s="52" t="s">
        <v>1003</v>
      </c>
      <c r="G149" s="52" t="s">
        <v>1008</v>
      </c>
      <c r="H149" s="52" t="s">
        <v>1009</v>
      </c>
      <c r="I149" s="52" t="s">
        <v>1012</v>
      </c>
      <c r="J149" s="52" t="s">
        <v>1013</v>
      </c>
      <c r="K149" s="52" t="s">
        <v>268</v>
      </c>
      <c r="L149" s="52">
        <v>1238</v>
      </c>
      <c r="M149" s="52" t="s">
        <v>1014</v>
      </c>
      <c r="N149" s="52" t="s">
        <v>270</v>
      </c>
      <c r="O149" s="52" t="s">
        <v>271</v>
      </c>
      <c r="P149" s="52" t="s">
        <v>272</v>
      </c>
      <c r="Q149" s="52" t="s">
        <v>124</v>
      </c>
      <c r="R149" s="52" t="s">
        <v>627</v>
      </c>
      <c r="S149" s="52" t="s">
        <v>151</v>
      </c>
      <c r="T149" s="52" t="s">
        <v>722</v>
      </c>
      <c r="U149" s="52" t="s">
        <v>156</v>
      </c>
      <c r="V149" s="52" t="s">
        <v>723</v>
      </c>
      <c r="W149" s="52" t="s">
        <v>724</v>
      </c>
      <c r="X149" s="52" t="s">
        <v>988</v>
      </c>
      <c r="Y149" s="52" t="s">
        <v>989</v>
      </c>
      <c r="Z149" s="66">
        <v>0</v>
      </c>
      <c r="AA149" s="66">
        <v>250000</v>
      </c>
      <c r="AB149" s="66">
        <v>250000</v>
      </c>
      <c r="AC149" s="66">
        <v>249999.9999999</v>
      </c>
      <c r="AD149" s="86">
        <f t="shared" si="16"/>
        <v>1.0000076144933701E-7</v>
      </c>
      <c r="AE149" s="66">
        <v>0</v>
      </c>
      <c r="AF149" s="66">
        <v>0</v>
      </c>
      <c r="AG149" s="66">
        <f t="shared" si="17"/>
        <v>0</v>
      </c>
      <c r="AH149" s="66">
        <v>0</v>
      </c>
      <c r="AI149" s="66">
        <v>0</v>
      </c>
      <c r="AJ149" s="66">
        <f t="shared" si="18"/>
        <v>0</v>
      </c>
      <c r="AK149" s="66">
        <v>0</v>
      </c>
      <c r="AL149" s="66">
        <v>0</v>
      </c>
      <c r="AM149" s="66">
        <f t="shared" si="19"/>
        <v>0</v>
      </c>
      <c r="AN149" s="66">
        <v>0</v>
      </c>
      <c r="AO149" s="66">
        <v>0</v>
      </c>
      <c r="AP149" s="66">
        <f t="shared" si="20"/>
        <v>0</v>
      </c>
      <c r="AQ149" s="66">
        <v>0</v>
      </c>
      <c r="AR149" s="66">
        <f t="shared" si="21"/>
        <v>1.0000076144933701E-7</v>
      </c>
      <c r="AS149" s="66">
        <v>0</v>
      </c>
      <c r="AT149" s="66">
        <v>0</v>
      </c>
      <c r="AU149" s="66" t="s">
        <v>280</v>
      </c>
      <c r="AV149" s="66">
        <v>0</v>
      </c>
      <c r="AW149" s="86">
        <v>0</v>
      </c>
      <c r="AX149" s="86">
        <v>0</v>
      </c>
      <c r="AY149" s="86">
        <v>0</v>
      </c>
      <c r="AZ149" s="86">
        <v>0</v>
      </c>
      <c r="BA149" s="86">
        <v>0</v>
      </c>
      <c r="BB149" s="86"/>
    </row>
    <row r="150" spans="1:54" hidden="1">
      <c r="A150" s="52" t="str">
        <f t="shared" si="15"/>
        <v>F</v>
      </c>
      <c r="B150" s="52" t="s">
        <v>151</v>
      </c>
      <c r="C150" s="52" t="s">
        <v>949</v>
      </c>
      <c r="D150" s="85" t="s">
        <v>950</v>
      </c>
      <c r="E150" s="52" t="s">
        <v>1015</v>
      </c>
      <c r="F150" s="52" t="s">
        <v>1016</v>
      </c>
      <c r="G150" s="52" t="s">
        <v>1017</v>
      </c>
      <c r="H150" s="52" t="s">
        <v>1018</v>
      </c>
      <c r="I150" s="52" t="s">
        <v>1019</v>
      </c>
      <c r="J150" s="52" t="s">
        <v>1018</v>
      </c>
      <c r="K150" s="52" t="s">
        <v>268</v>
      </c>
      <c r="L150" s="52">
        <v>1220</v>
      </c>
      <c r="M150" s="52" t="s">
        <v>641</v>
      </c>
      <c r="N150" s="52" t="s">
        <v>270</v>
      </c>
      <c r="O150" s="52" t="s">
        <v>306</v>
      </c>
      <c r="P150" s="52" t="s">
        <v>272</v>
      </c>
      <c r="Q150" s="52" t="s">
        <v>124</v>
      </c>
      <c r="R150" s="52" t="s">
        <v>627</v>
      </c>
      <c r="S150" s="52" t="s">
        <v>151</v>
      </c>
      <c r="T150" s="52" t="s">
        <v>722</v>
      </c>
      <c r="U150" s="52" t="s">
        <v>156</v>
      </c>
      <c r="V150" s="52" t="s">
        <v>723</v>
      </c>
      <c r="W150" s="52" t="s">
        <v>724</v>
      </c>
      <c r="X150" s="52" t="s">
        <v>957</v>
      </c>
      <c r="Y150" s="52" t="s">
        <v>958</v>
      </c>
      <c r="Z150" s="66">
        <v>0</v>
      </c>
      <c r="AA150" s="66">
        <v>0</v>
      </c>
      <c r="AB150" s="66">
        <v>0</v>
      </c>
      <c r="AC150" s="66">
        <v>0</v>
      </c>
      <c r="AD150" s="86">
        <f t="shared" si="16"/>
        <v>0</v>
      </c>
      <c r="AE150" s="66">
        <v>0</v>
      </c>
      <c r="AF150" s="66">
        <v>0</v>
      </c>
      <c r="AG150" s="66">
        <f t="shared" si="17"/>
        <v>0</v>
      </c>
      <c r="AH150" s="66">
        <v>0</v>
      </c>
      <c r="AI150" s="66">
        <v>0</v>
      </c>
      <c r="AJ150" s="66">
        <f t="shared" si="18"/>
        <v>0</v>
      </c>
      <c r="AK150" s="66">
        <v>0</v>
      </c>
      <c r="AL150" s="66">
        <v>0</v>
      </c>
      <c r="AM150" s="66">
        <f t="shared" si="19"/>
        <v>0</v>
      </c>
      <c r="AN150" s="66">
        <v>0</v>
      </c>
      <c r="AO150" s="66">
        <v>0</v>
      </c>
      <c r="AP150" s="66">
        <f t="shared" si="20"/>
        <v>0</v>
      </c>
      <c r="AQ150" s="66">
        <v>0</v>
      </c>
      <c r="AR150" s="66">
        <f t="shared" si="21"/>
        <v>0</v>
      </c>
      <c r="AS150" s="66">
        <v>0</v>
      </c>
      <c r="AT150" s="66">
        <v>0</v>
      </c>
      <c r="AU150" s="66" t="s">
        <v>280</v>
      </c>
      <c r="AV150" s="66">
        <v>0</v>
      </c>
      <c r="AW150" s="86">
        <v>0</v>
      </c>
      <c r="AX150" s="86">
        <v>0</v>
      </c>
      <c r="AY150" s="86">
        <v>0</v>
      </c>
      <c r="AZ150" s="86">
        <v>0</v>
      </c>
      <c r="BA150" s="86">
        <v>0</v>
      </c>
      <c r="BB150" s="86"/>
    </row>
    <row r="151" spans="1:54" hidden="1">
      <c r="A151" s="52" t="str">
        <f t="shared" si="15"/>
        <v>F</v>
      </c>
      <c r="B151" s="52" t="s">
        <v>151</v>
      </c>
      <c r="C151" s="52" t="s">
        <v>949</v>
      </c>
      <c r="D151" s="85" t="s">
        <v>950</v>
      </c>
      <c r="E151" s="52" t="s">
        <v>1015</v>
      </c>
      <c r="F151" s="52" t="s">
        <v>1016</v>
      </c>
      <c r="G151" s="52" t="s">
        <v>1020</v>
      </c>
      <c r="H151" s="52" t="s">
        <v>674</v>
      </c>
      <c r="I151" s="52" t="s">
        <v>1021</v>
      </c>
      <c r="J151" s="52" t="s">
        <v>1022</v>
      </c>
      <c r="K151" s="52" t="s">
        <v>268</v>
      </c>
      <c r="L151" s="52">
        <v>1211</v>
      </c>
      <c r="M151" s="52" t="s">
        <v>1023</v>
      </c>
      <c r="N151" s="52" t="s">
        <v>270</v>
      </c>
      <c r="O151" s="52" t="s">
        <v>306</v>
      </c>
      <c r="P151" s="52" t="s">
        <v>272</v>
      </c>
      <c r="Q151" s="52" t="s">
        <v>124</v>
      </c>
      <c r="R151" s="52" t="s">
        <v>627</v>
      </c>
      <c r="S151" s="52" t="s">
        <v>151</v>
      </c>
      <c r="T151" s="52" t="s">
        <v>722</v>
      </c>
      <c r="U151" s="52" t="s">
        <v>156</v>
      </c>
      <c r="V151" s="52" t="s">
        <v>723</v>
      </c>
      <c r="W151" s="52" t="s">
        <v>724</v>
      </c>
      <c r="X151" s="52" t="s">
        <v>957</v>
      </c>
      <c r="Y151" s="52" t="s">
        <v>958</v>
      </c>
      <c r="Z151" s="66">
        <v>0</v>
      </c>
      <c r="AA151" s="66">
        <v>0</v>
      </c>
      <c r="AB151" s="66">
        <v>1643.16</v>
      </c>
      <c r="AC151" s="66">
        <v>1643.16</v>
      </c>
      <c r="AD151" s="86">
        <f t="shared" si="16"/>
        <v>-1643.16</v>
      </c>
      <c r="AE151" s="66">
        <v>0</v>
      </c>
      <c r="AF151" s="66">
        <v>0</v>
      </c>
      <c r="AG151" s="66">
        <f t="shared" si="17"/>
        <v>0</v>
      </c>
      <c r="AH151" s="66">
        <v>0</v>
      </c>
      <c r="AI151" s="66">
        <v>0</v>
      </c>
      <c r="AJ151" s="66">
        <f t="shared" si="18"/>
        <v>0</v>
      </c>
      <c r="AK151" s="66">
        <v>0</v>
      </c>
      <c r="AL151" s="66">
        <v>0</v>
      </c>
      <c r="AM151" s="66">
        <f t="shared" si="19"/>
        <v>0</v>
      </c>
      <c r="AN151" s="66">
        <v>0</v>
      </c>
      <c r="AO151" s="66">
        <v>0</v>
      </c>
      <c r="AP151" s="66">
        <f t="shared" si="20"/>
        <v>0</v>
      </c>
      <c r="AQ151" s="66">
        <v>0</v>
      </c>
      <c r="AR151" s="66">
        <f t="shared" si="21"/>
        <v>-1643.16</v>
      </c>
      <c r="AS151" s="66">
        <v>0</v>
      </c>
      <c r="AT151" s="66">
        <v>0</v>
      </c>
      <c r="AU151" s="66" t="s">
        <v>280</v>
      </c>
      <c r="AV151" s="66">
        <v>0</v>
      </c>
      <c r="AW151" s="86">
        <v>0</v>
      </c>
      <c r="AX151" s="86">
        <v>0</v>
      </c>
      <c r="AY151" s="86">
        <v>0</v>
      </c>
      <c r="AZ151" s="86">
        <v>0</v>
      </c>
      <c r="BA151" s="86">
        <v>0</v>
      </c>
      <c r="BB151" s="86"/>
    </row>
    <row r="152" spans="1:54" hidden="1">
      <c r="A152" s="52" t="str">
        <f t="shared" si="15"/>
        <v>F</v>
      </c>
      <c r="B152" s="52" t="s">
        <v>151</v>
      </c>
      <c r="C152" s="52" t="s">
        <v>949</v>
      </c>
      <c r="D152" s="85" t="s">
        <v>950</v>
      </c>
      <c r="E152" s="52" t="s">
        <v>1015</v>
      </c>
      <c r="F152" s="52" t="s">
        <v>1016</v>
      </c>
      <c r="G152" s="52" t="s">
        <v>1024</v>
      </c>
      <c r="H152" s="52" t="s">
        <v>1025</v>
      </c>
      <c r="I152" s="52" t="s">
        <v>1026</v>
      </c>
      <c r="J152" s="52" t="s">
        <v>1025</v>
      </c>
      <c r="K152" s="52" t="s">
        <v>268</v>
      </c>
      <c r="L152" s="52">
        <v>1214</v>
      </c>
      <c r="M152" s="52" t="s">
        <v>983</v>
      </c>
      <c r="N152" s="52" t="s">
        <v>270</v>
      </c>
      <c r="O152" s="52" t="s">
        <v>306</v>
      </c>
      <c r="P152" s="52" t="s">
        <v>272</v>
      </c>
      <c r="Q152" s="52" t="s">
        <v>124</v>
      </c>
      <c r="R152" s="52" t="s">
        <v>627</v>
      </c>
      <c r="S152" s="52" t="s">
        <v>151</v>
      </c>
      <c r="T152" s="52" t="s">
        <v>722</v>
      </c>
      <c r="U152" s="52" t="s">
        <v>156</v>
      </c>
      <c r="V152" s="52" t="s">
        <v>723</v>
      </c>
      <c r="W152" s="52" t="s">
        <v>724</v>
      </c>
      <c r="X152" s="52" t="s">
        <v>957</v>
      </c>
      <c r="Y152" s="52" t="s">
        <v>958</v>
      </c>
      <c r="Z152" s="66">
        <v>0</v>
      </c>
      <c r="AA152" s="66">
        <v>0</v>
      </c>
      <c r="AB152" s="66">
        <v>3617.94</v>
      </c>
      <c r="AC152" s="66">
        <v>3703.48</v>
      </c>
      <c r="AD152" s="86">
        <f t="shared" si="16"/>
        <v>-3703.48</v>
      </c>
      <c r="AE152" s="66">
        <v>0</v>
      </c>
      <c r="AF152" s="66">
        <v>0</v>
      </c>
      <c r="AG152" s="66">
        <f t="shared" si="17"/>
        <v>0</v>
      </c>
      <c r="AH152" s="66">
        <v>0</v>
      </c>
      <c r="AI152" s="66">
        <v>0</v>
      </c>
      <c r="AJ152" s="66">
        <f t="shared" si="18"/>
        <v>0</v>
      </c>
      <c r="AK152" s="66">
        <v>0</v>
      </c>
      <c r="AL152" s="66">
        <v>0</v>
      </c>
      <c r="AM152" s="66">
        <f t="shared" si="19"/>
        <v>0</v>
      </c>
      <c r="AN152" s="66">
        <v>0</v>
      </c>
      <c r="AO152" s="66">
        <v>0</v>
      </c>
      <c r="AP152" s="66">
        <f t="shared" si="20"/>
        <v>0</v>
      </c>
      <c r="AQ152" s="66">
        <v>0</v>
      </c>
      <c r="AR152" s="66">
        <f t="shared" si="21"/>
        <v>-3703.48</v>
      </c>
      <c r="AS152" s="66">
        <v>0</v>
      </c>
      <c r="AT152" s="66">
        <v>0</v>
      </c>
      <c r="AU152" s="66" t="s">
        <v>280</v>
      </c>
      <c r="AV152" s="66">
        <v>0</v>
      </c>
      <c r="AW152" s="86">
        <v>0</v>
      </c>
      <c r="AX152" s="86">
        <v>0</v>
      </c>
      <c r="AY152" s="86">
        <v>0</v>
      </c>
      <c r="AZ152" s="86">
        <v>0</v>
      </c>
      <c r="BA152" s="86">
        <v>0</v>
      </c>
      <c r="BB152" s="86"/>
    </row>
    <row r="153" spans="1:54" hidden="1">
      <c r="A153" s="52" t="str">
        <f t="shared" si="15"/>
        <v>F</v>
      </c>
      <c r="B153" s="52" t="s">
        <v>151</v>
      </c>
      <c r="C153" s="52" t="s">
        <v>949</v>
      </c>
      <c r="D153" s="85" t="s">
        <v>950</v>
      </c>
      <c r="E153" s="52" t="s">
        <v>1015</v>
      </c>
      <c r="F153" s="52" t="s">
        <v>1016</v>
      </c>
      <c r="G153" s="52" t="s">
        <v>1027</v>
      </c>
      <c r="H153" s="52" t="s">
        <v>1028</v>
      </c>
      <c r="I153" s="52" t="s">
        <v>1029</v>
      </c>
      <c r="J153" s="52" t="s">
        <v>1030</v>
      </c>
      <c r="K153" s="52" t="s">
        <v>268</v>
      </c>
      <c r="L153" s="52">
        <v>1214</v>
      </c>
      <c r="M153" s="52" t="s">
        <v>983</v>
      </c>
      <c r="N153" s="52" t="s">
        <v>270</v>
      </c>
      <c r="O153" s="52" t="s">
        <v>291</v>
      </c>
      <c r="P153" s="52" t="s">
        <v>272</v>
      </c>
      <c r="Q153" s="52" t="s">
        <v>124</v>
      </c>
      <c r="R153" s="52" t="s">
        <v>627</v>
      </c>
      <c r="S153" s="52" t="s">
        <v>151</v>
      </c>
      <c r="T153" s="52" t="s">
        <v>722</v>
      </c>
      <c r="U153" s="52" t="s">
        <v>156</v>
      </c>
      <c r="V153" s="52" t="s">
        <v>723</v>
      </c>
      <c r="W153" s="52" t="s">
        <v>724</v>
      </c>
      <c r="X153" s="52" t="s">
        <v>957</v>
      </c>
      <c r="Y153" s="52" t="s">
        <v>958</v>
      </c>
      <c r="Z153" s="66">
        <v>0</v>
      </c>
      <c r="AA153" s="66">
        <v>0</v>
      </c>
      <c r="AB153" s="66">
        <v>0</v>
      </c>
      <c r="AC153" s="66">
        <v>0</v>
      </c>
      <c r="AD153" s="86">
        <f t="shared" si="16"/>
        <v>0</v>
      </c>
      <c r="AE153" s="66">
        <v>0</v>
      </c>
      <c r="AF153" s="66">
        <v>0</v>
      </c>
      <c r="AG153" s="66">
        <f t="shared" si="17"/>
        <v>0</v>
      </c>
      <c r="AH153" s="66">
        <v>0</v>
      </c>
      <c r="AI153" s="66">
        <v>0</v>
      </c>
      <c r="AJ153" s="66">
        <f t="shared" si="18"/>
        <v>0</v>
      </c>
      <c r="AK153" s="66">
        <v>0</v>
      </c>
      <c r="AL153" s="66">
        <v>0</v>
      </c>
      <c r="AM153" s="66">
        <f t="shared" si="19"/>
        <v>0</v>
      </c>
      <c r="AN153" s="66">
        <v>0</v>
      </c>
      <c r="AO153" s="66">
        <v>0</v>
      </c>
      <c r="AP153" s="66">
        <f t="shared" si="20"/>
        <v>0</v>
      </c>
      <c r="AQ153" s="66">
        <v>0</v>
      </c>
      <c r="AR153" s="66">
        <f t="shared" si="21"/>
        <v>0</v>
      </c>
      <c r="AS153" s="66">
        <v>0</v>
      </c>
      <c r="AT153" s="66">
        <v>0</v>
      </c>
      <c r="AU153" s="66" t="s">
        <v>280</v>
      </c>
      <c r="AV153" s="66">
        <v>0</v>
      </c>
      <c r="AW153" s="86">
        <v>0</v>
      </c>
      <c r="AX153" s="86">
        <v>0</v>
      </c>
      <c r="AY153" s="86">
        <v>0</v>
      </c>
      <c r="AZ153" s="86">
        <v>0</v>
      </c>
      <c r="BA153" s="86">
        <v>0</v>
      </c>
      <c r="BB153" s="86"/>
    </row>
    <row r="154" spans="1:54" hidden="1">
      <c r="A154" s="52" t="str">
        <f t="shared" si="15"/>
        <v>F</v>
      </c>
      <c r="B154" s="52" t="s">
        <v>151</v>
      </c>
      <c r="C154" s="52" t="s">
        <v>949</v>
      </c>
      <c r="D154" s="85" t="s">
        <v>950</v>
      </c>
      <c r="E154" s="52" t="s">
        <v>1031</v>
      </c>
      <c r="F154" s="52" t="s">
        <v>1032</v>
      </c>
      <c r="G154" s="52" t="s">
        <v>1033</v>
      </c>
      <c r="H154" s="52" t="s">
        <v>1034</v>
      </c>
      <c r="I154" s="52" t="s">
        <v>1035</v>
      </c>
      <c r="J154" s="52" t="s">
        <v>1036</v>
      </c>
      <c r="K154" s="52" t="s">
        <v>268</v>
      </c>
      <c r="L154" s="52">
        <v>1215</v>
      </c>
      <c r="M154" s="52" t="s">
        <v>1007</v>
      </c>
      <c r="N154" s="52" t="s">
        <v>270</v>
      </c>
      <c r="O154" s="52" t="s">
        <v>291</v>
      </c>
      <c r="P154" s="52" t="s">
        <v>272</v>
      </c>
      <c r="Q154" s="52" t="s">
        <v>124</v>
      </c>
      <c r="R154" s="52" t="s">
        <v>627</v>
      </c>
      <c r="S154" s="52" t="s">
        <v>151</v>
      </c>
      <c r="T154" s="52" t="s">
        <v>722</v>
      </c>
      <c r="U154" s="52" t="s">
        <v>156</v>
      </c>
      <c r="V154" s="52" t="s">
        <v>723</v>
      </c>
      <c r="W154" s="52" t="s">
        <v>724</v>
      </c>
      <c r="X154" s="52" t="s">
        <v>988</v>
      </c>
      <c r="Y154" s="52" t="s">
        <v>989</v>
      </c>
      <c r="Z154" s="66">
        <v>0</v>
      </c>
      <c r="AA154" s="66">
        <v>0</v>
      </c>
      <c r="AB154" s="66">
        <v>23623.39</v>
      </c>
      <c r="AC154" s="66">
        <v>53544.39</v>
      </c>
      <c r="AD154" s="86">
        <f t="shared" si="16"/>
        <v>-53544.39</v>
      </c>
      <c r="AE154" s="66">
        <v>0</v>
      </c>
      <c r="AF154" s="66">
        <v>0</v>
      </c>
      <c r="AG154" s="66">
        <f t="shared" si="17"/>
        <v>0</v>
      </c>
      <c r="AH154" s="66">
        <v>0</v>
      </c>
      <c r="AI154" s="66">
        <v>0</v>
      </c>
      <c r="AJ154" s="66">
        <f t="shared" si="18"/>
        <v>0</v>
      </c>
      <c r="AK154" s="66">
        <v>0</v>
      </c>
      <c r="AL154" s="66">
        <v>0</v>
      </c>
      <c r="AM154" s="66">
        <f t="shared" si="19"/>
        <v>0</v>
      </c>
      <c r="AN154" s="66">
        <v>0</v>
      </c>
      <c r="AO154" s="66">
        <v>0</v>
      </c>
      <c r="AP154" s="66">
        <f t="shared" si="20"/>
        <v>0</v>
      </c>
      <c r="AQ154" s="66">
        <v>0</v>
      </c>
      <c r="AR154" s="66">
        <f t="shared" si="21"/>
        <v>-53544.39</v>
      </c>
      <c r="AS154" s="66">
        <v>0</v>
      </c>
      <c r="AT154" s="66">
        <v>0</v>
      </c>
      <c r="AU154" s="66" t="s">
        <v>280</v>
      </c>
      <c r="AV154" s="66">
        <v>0</v>
      </c>
      <c r="AW154" s="86">
        <v>0</v>
      </c>
      <c r="AX154" s="86">
        <v>0</v>
      </c>
      <c r="AY154" s="86">
        <v>0</v>
      </c>
      <c r="AZ154" s="86">
        <v>0</v>
      </c>
      <c r="BA154" s="86">
        <v>0</v>
      </c>
      <c r="BB154" s="86"/>
    </row>
    <row r="155" spans="1:54" hidden="1">
      <c r="A155" s="52" t="str">
        <f t="shared" si="15"/>
        <v>F</v>
      </c>
      <c r="B155" s="52" t="s">
        <v>151</v>
      </c>
      <c r="C155" s="52" t="s">
        <v>949</v>
      </c>
      <c r="D155" s="85" t="s">
        <v>950</v>
      </c>
      <c r="E155" s="52" t="s">
        <v>1031</v>
      </c>
      <c r="F155" s="52" t="s">
        <v>1032</v>
      </c>
      <c r="G155" s="52" t="s">
        <v>1037</v>
      </c>
      <c r="H155" s="52" t="s">
        <v>1038</v>
      </c>
      <c r="I155" s="52" t="s">
        <v>1039</v>
      </c>
      <c r="J155" s="52" t="s">
        <v>1040</v>
      </c>
      <c r="K155" s="52" t="s">
        <v>268</v>
      </c>
      <c r="L155" s="52">
        <v>1243</v>
      </c>
      <c r="M155" s="52" t="s">
        <v>1041</v>
      </c>
      <c r="N155" s="52" t="s">
        <v>270</v>
      </c>
      <c r="O155" s="52" t="s">
        <v>271</v>
      </c>
      <c r="P155" s="52" t="s">
        <v>272</v>
      </c>
      <c r="Q155" s="52" t="s">
        <v>124</v>
      </c>
      <c r="R155" s="52" t="s">
        <v>627</v>
      </c>
      <c r="S155" s="52" t="s">
        <v>151</v>
      </c>
      <c r="T155" s="52" t="s">
        <v>722</v>
      </c>
      <c r="U155" s="52" t="s">
        <v>156</v>
      </c>
      <c r="V155" s="52" t="s">
        <v>723</v>
      </c>
      <c r="W155" s="52" t="s">
        <v>724</v>
      </c>
      <c r="X155" s="52" t="s">
        <v>957</v>
      </c>
      <c r="Y155" s="52" t="s">
        <v>958</v>
      </c>
      <c r="Z155" s="66">
        <v>0</v>
      </c>
      <c r="AA155" s="66">
        <v>220000</v>
      </c>
      <c r="AB155" s="66">
        <v>220335.79</v>
      </c>
      <c r="AC155" s="66">
        <v>232028.24129999999</v>
      </c>
      <c r="AD155" s="86">
        <f t="shared" si="16"/>
        <v>-12028.241299999994</v>
      </c>
      <c r="AE155" s="66">
        <v>0</v>
      </c>
      <c r="AF155" s="66">
        <v>0</v>
      </c>
      <c r="AG155" s="66">
        <f t="shared" si="17"/>
        <v>0</v>
      </c>
      <c r="AH155" s="66">
        <v>0</v>
      </c>
      <c r="AI155" s="66">
        <v>0</v>
      </c>
      <c r="AJ155" s="66">
        <f t="shared" si="18"/>
        <v>0</v>
      </c>
      <c r="AK155" s="66">
        <v>0</v>
      </c>
      <c r="AL155" s="66">
        <v>0</v>
      </c>
      <c r="AM155" s="66">
        <f t="shared" si="19"/>
        <v>0</v>
      </c>
      <c r="AN155" s="66">
        <v>0</v>
      </c>
      <c r="AO155" s="66">
        <v>0</v>
      </c>
      <c r="AP155" s="66">
        <f t="shared" si="20"/>
        <v>0</v>
      </c>
      <c r="AQ155" s="66">
        <v>0</v>
      </c>
      <c r="AR155" s="66">
        <f t="shared" si="21"/>
        <v>-12028.241299999994</v>
      </c>
      <c r="AS155" s="66">
        <v>0</v>
      </c>
      <c r="AT155" s="66">
        <v>0</v>
      </c>
      <c r="AU155" s="66" t="s">
        <v>280</v>
      </c>
      <c r="AV155" s="66">
        <v>0</v>
      </c>
      <c r="AW155" s="86">
        <v>0</v>
      </c>
      <c r="AX155" s="86">
        <v>0</v>
      </c>
      <c r="AY155" s="86">
        <v>0</v>
      </c>
      <c r="AZ155" s="86">
        <v>0</v>
      </c>
      <c r="BA155" s="86">
        <v>0</v>
      </c>
      <c r="BB155" s="86"/>
    </row>
    <row r="156" spans="1:54" hidden="1">
      <c r="A156" s="52" t="str">
        <f t="shared" si="15"/>
        <v>F</v>
      </c>
      <c r="B156" s="52" t="s">
        <v>151</v>
      </c>
      <c r="C156" s="52" t="s">
        <v>949</v>
      </c>
      <c r="D156" s="85" t="s">
        <v>950</v>
      </c>
      <c r="E156" s="52" t="s">
        <v>1031</v>
      </c>
      <c r="F156" s="52" t="s">
        <v>1032</v>
      </c>
      <c r="G156" s="52" t="s">
        <v>1042</v>
      </c>
      <c r="H156" s="52" t="s">
        <v>1043</v>
      </c>
      <c r="I156" s="52" t="s">
        <v>1044</v>
      </c>
      <c r="J156" s="52" t="s">
        <v>1043</v>
      </c>
      <c r="K156" s="52" t="s">
        <v>268</v>
      </c>
      <c r="L156" s="52">
        <v>1243</v>
      </c>
      <c r="M156" s="52" t="s">
        <v>1041</v>
      </c>
      <c r="N156" s="52" t="s">
        <v>270</v>
      </c>
      <c r="O156" s="52" t="s">
        <v>271</v>
      </c>
      <c r="P156" s="52" t="s">
        <v>272</v>
      </c>
      <c r="Q156" s="52" t="s">
        <v>124</v>
      </c>
      <c r="R156" s="52" t="s">
        <v>627</v>
      </c>
      <c r="S156" s="52" t="s">
        <v>151</v>
      </c>
      <c r="T156" s="52" t="s">
        <v>722</v>
      </c>
      <c r="U156" s="52" t="s">
        <v>156</v>
      </c>
      <c r="V156" s="52" t="s">
        <v>723</v>
      </c>
      <c r="W156" s="52" t="s">
        <v>724</v>
      </c>
      <c r="X156" s="52" t="s">
        <v>957</v>
      </c>
      <c r="Y156" s="52" t="s">
        <v>958</v>
      </c>
      <c r="Z156" s="66">
        <v>0</v>
      </c>
      <c r="AA156" s="66">
        <v>3900000</v>
      </c>
      <c r="AB156" s="66">
        <v>3897455.37</v>
      </c>
      <c r="AC156" s="66">
        <v>3893440.4844199996</v>
      </c>
      <c r="AD156" s="86">
        <f t="shared" si="16"/>
        <v>6559.5155800003558</v>
      </c>
      <c r="AE156" s="66">
        <v>0</v>
      </c>
      <c r="AF156" s="66">
        <v>0</v>
      </c>
      <c r="AG156" s="66">
        <f t="shared" si="17"/>
        <v>0</v>
      </c>
      <c r="AH156" s="66">
        <v>0</v>
      </c>
      <c r="AI156" s="66">
        <v>0</v>
      </c>
      <c r="AJ156" s="66">
        <f t="shared" si="18"/>
        <v>0</v>
      </c>
      <c r="AK156" s="66">
        <v>0</v>
      </c>
      <c r="AL156" s="66">
        <v>0</v>
      </c>
      <c r="AM156" s="66">
        <f t="shared" si="19"/>
        <v>0</v>
      </c>
      <c r="AN156" s="66">
        <v>0</v>
      </c>
      <c r="AO156" s="66">
        <v>0</v>
      </c>
      <c r="AP156" s="66">
        <f t="shared" si="20"/>
        <v>0</v>
      </c>
      <c r="AQ156" s="66">
        <v>0</v>
      </c>
      <c r="AR156" s="66">
        <f t="shared" si="21"/>
        <v>6559.5155800003558</v>
      </c>
      <c r="AS156" s="66">
        <v>0</v>
      </c>
      <c r="AT156" s="66">
        <v>0</v>
      </c>
      <c r="AU156" s="66" t="s">
        <v>280</v>
      </c>
      <c r="AV156" s="66">
        <v>0</v>
      </c>
      <c r="AW156" s="86">
        <v>0</v>
      </c>
      <c r="AX156" s="86">
        <v>0</v>
      </c>
      <c r="AY156" s="86">
        <v>0</v>
      </c>
      <c r="AZ156" s="86">
        <v>0</v>
      </c>
      <c r="BA156" s="86">
        <v>0</v>
      </c>
      <c r="BB156" s="86"/>
    </row>
    <row r="157" spans="1:54" hidden="1">
      <c r="A157" s="52" t="str">
        <f t="shared" si="15"/>
        <v>F</v>
      </c>
      <c r="B157" s="52" t="s">
        <v>151</v>
      </c>
      <c r="C157" s="52" t="s">
        <v>949</v>
      </c>
      <c r="D157" s="85" t="s">
        <v>950</v>
      </c>
      <c r="E157" s="52" t="s">
        <v>1031</v>
      </c>
      <c r="F157" s="52" t="s">
        <v>1032</v>
      </c>
      <c r="G157" s="52" t="s">
        <v>1045</v>
      </c>
      <c r="H157" s="52" t="s">
        <v>1046</v>
      </c>
      <c r="I157" s="52" t="s">
        <v>1047</v>
      </c>
      <c r="J157" s="52" t="s">
        <v>1046</v>
      </c>
      <c r="K157" s="52" t="s">
        <v>268</v>
      </c>
      <c r="L157" s="52">
        <v>1243</v>
      </c>
      <c r="M157" s="52" t="s">
        <v>1041</v>
      </c>
      <c r="N157" s="52" t="s">
        <v>270</v>
      </c>
      <c r="O157" s="52" t="s">
        <v>271</v>
      </c>
      <c r="P157" s="52" t="s">
        <v>272</v>
      </c>
      <c r="Q157" s="52" t="s">
        <v>124</v>
      </c>
      <c r="R157" s="52" t="s">
        <v>627</v>
      </c>
      <c r="S157" s="52" t="s">
        <v>151</v>
      </c>
      <c r="T157" s="52" t="s">
        <v>722</v>
      </c>
      <c r="U157" s="52" t="s">
        <v>156</v>
      </c>
      <c r="V157" s="52" t="s">
        <v>723</v>
      </c>
      <c r="W157" s="52" t="s">
        <v>724</v>
      </c>
      <c r="X157" s="52" t="s">
        <v>957</v>
      </c>
      <c r="Y157" s="52" t="s">
        <v>958</v>
      </c>
      <c r="Z157" s="66">
        <v>0</v>
      </c>
      <c r="AA157" s="66">
        <v>50000</v>
      </c>
      <c r="AB157" s="66">
        <v>16931.39</v>
      </c>
      <c r="AC157" s="66">
        <v>17494.36</v>
      </c>
      <c r="AD157" s="86">
        <f t="shared" si="16"/>
        <v>32505.64</v>
      </c>
      <c r="AE157" s="66">
        <v>0</v>
      </c>
      <c r="AF157" s="66">
        <v>0</v>
      </c>
      <c r="AG157" s="66">
        <f t="shared" si="17"/>
        <v>0</v>
      </c>
      <c r="AH157" s="66">
        <v>0</v>
      </c>
      <c r="AI157" s="66">
        <v>0</v>
      </c>
      <c r="AJ157" s="66">
        <f t="shared" si="18"/>
        <v>0</v>
      </c>
      <c r="AK157" s="66">
        <v>0</v>
      </c>
      <c r="AL157" s="66">
        <v>0</v>
      </c>
      <c r="AM157" s="66">
        <f t="shared" si="19"/>
        <v>0</v>
      </c>
      <c r="AN157" s="66">
        <v>0</v>
      </c>
      <c r="AO157" s="66">
        <v>0</v>
      </c>
      <c r="AP157" s="66">
        <f t="shared" si="20"/>
        <v>0</v>
      </c>
      <c r="AQ157" s="66">
        <v>0</v>
      </c>
      <c r="AR157" s="66">
        <f t="shared" si="21"/>
        <v>32505.64</v>
      </c>
      <c r="AS157" s="66">
        <v>0</v>
      </c>
      <c r="AT157" s="66">
        <v>0</v>
      </c>
      <c r="AU157" s="66" t="s">
        <v>280</v>
      </c>
      <c r="AV157" s="66">
        <v>0</v>
      </c>
      <c r="AW157" s="86">
        <v>0</v>
      </c>
      <c r="AX157" s="86">
        <v>0</v>
      </c>
      <c r="AY157" s="86">
        <v>0</v>
      </c>
      <c r="AZ157" s="86">
        <v>0</v>
      </c>
      <c r="BA157" s="86">
        <v>0</v>
      </c>
      <c r="BB157" s="86"/>
    </row>
    <row r="158" spans="1:54" hidden="1">
      <c r="A158" s="52" t="str">
        <f t="shared" si="15"/>
        <v>F</v>
      </c>
      <c r="B158" s="52" t="s">
        <v>151</v>
      </c>
      <c r="C158" s="52" t="s">
        <v>949</v>
      </c>
      <c r="D158" s="85" t="s">
        <v>950</v>
      </c>
      <c r="E158" s="52" t="s">
        <v>1031</v>
      </c>
      <c r="F158" s="52" t="s">
        <v>1032</v>
      </c>
      <c r="G158" s="52" t="s">
        <v>1048</v>
      </c>
      <c r="H158" s="52" t="s">
        <v>1049</v>
      </c>
      <c r="I158" s="52" t="s">
        <v>1050</v>
      </c>
      <c r="J158" s="52" t="s">
        <v>1051</v>
      </c>
      <c r="K158" s="52" t="s">
        <v>268</v>
      </c>
      <c r="L158" s="52">
        <v>1215</v>
      </c>
      <c r="M158" s="52" t="s">
        <v>1007</v>
      </c>
      <c r="N158" s="52" t="s">
        <v>270</v>
      </c>
      <c r="O158" s="52" t="s">
        <v>306</v>
      </c>
      <c r="P158" s="52" t="s">
        <v>272</v>
      </c>
      <c r="Q158" s="52" t="s">
        <v>124</v>
      </c>
      <c r="R158" s="52" t="s">
        <v>627</v>
      </c>
      <c r="S158" s="52" t="s">
        <v>151</v>
      </c>
      <c r="T158" s="52" t="s">
        <v>722</v>
      </c>
      <c r="U158" s="52" t="s">
        <v>156</v>
      </c>
      <c r="V158" s="52" t="s">
        <v>723</v>
      </c>
      <c r="W158" s="52" t="s">
        <v>724</v>
      </c>
      <c r="X158" s="52" t="s">
        <v>957</v>
      </c>
      <c r="Y158" s="52" t="s">
        <v>958</v>
      </c>
      <c r="Z158" s="66">
        <v>0</v>
      </c>
      <c r="AA158" s="66">
        <v>0</v>
      </c>
      <c r="AB158" s="66">
        <v>25937.18</v>
      </c>
      <c r="AC158" s="66">
        <v>34023.2111</v>
      </c>
      <c r="AD158" s="86">
        <f t="shared" si="16"/>
        <v>-34023.2111</v>
      </c>
      <c r="AE158" s="66">
        <v>0</v>
      </c>
      <c r="AF158" s="66">
        <v>0</v>
      </c>
      <c r="AG158" s="66">
        <f t="shared" si="17"/>
        <v>0</v>
      </c>
      <c r="AH158" s="66">
        <v>0</v>
      </c>
      <c r="AI158" s="66">
        <v>0</v>
      </c>
      <c r="AJ158" s="66">
        <f t="shared" si="18"/>
        <v>0</v>
      </c>
      <c r="AK158" s="66">
        <v>0</v>
      </c>
      <c r="AL158" s="66">
        <v>0</v>
      </c>
      <c r="AM158" s="66">
        <f t="shared" si="19"/>
        <v>0</v>
      </c>
      <c r="AN158" s="66">
        <v>0</v>
      </c>
      <c r="AO158" s="66">
        <v>0</v>
      </c>
      <c r="AP158" s="66">
        <f t="shared" si="20"/>
        <v>0</v>
      </c>
      <c r="AQ158" s="66">
        <v>0</v>
      </c>
      <c r="AR158" s="66">
        <f t="shared" si="21"/>
        <v>-34023.2111</v>
      </c>
      <c r="AS158" s="66">
        <v>0</v>
      </c>
      <c r="AT158" s="66">
        <v>0</v>
      </c>
      <c r="AU158" s="66" t="s">
        <v>280</v>
      </c>
      <c r="AV158" s="66">
        <v>0</v>
      </c>
      <c r="AW158" s="86">
        <v>0</v>
      </c>
      <c r="AX158" s="86">
        <v>0</v>
      </c>
      <c r="AY158" s="86">
        <v>0</v>
      </c>
      <c r="AZ158" s="86">
        <v>0</v>
      </c>
      <c r="BA158" s="86">
        <v>0</v>
      </c>
      <c r="BB158" s="86"/>
    </row>
    <row r="159" spans="1:54" hidden="1">
      <c r="A159" s="52" t="str">
        <f t="shared" si="15"/>
        <v>F</v>
      </c>
      <c r="B159" s="52" t="s">
        <v>151</v>
      </c>
      <c r="C159" s="52" t="s">
        <v>949</v>
      </c>
      <c r="D159" s="85" t="s">
        <v>950</v>
      </c>
      <c r="E159" s="52" t="s">
        <v>1031</v>
      </c>
      <c r="F159" s="52" t="s">
        <v>1032</v>
      </c>
      <c r="G159" s="52" t="s">
        <v>1052</v>
      </c>
      <c r="H159" s="52" t="s">
        <v>1053</v>
      </c>
      <c r="I159" s="52" t="s">
        <v>1054</v>
      </c>
      <c r="J159" s="52" t="s">
        <v>1053</v>
      </c>
      <c r="K159" s="52" t="s">
        <v>268</v>
      </c>
      <c r="L159" s="52">
        <v>1215</v>
      </c>
      <c r="M159" s="52" t="s">
        <v>1007</v>
      </c>
      <c r="N159" s="52" t="s">
        <v>270</v>
      </c>
      <c r="O159" s="52" t="s">
        <v>271</v>
      </c>
      <c r="P159" s="52" t="s">
        <v>272</v>
      </c>
      <c r="Q159" s="52" t="s">
        <v>124</v>
      </c>
      <c r="R159" s="52" t="s">
        <v>627</v>
      </c>
      <c r="S159" s="52" t="s">
        <v>151</v>
      </c>
      <c r="T159" s="52" t="s">
        <v>722</v>
      </c>
      <c r="U159" s="52" t="s">
        <v>156</v>
      </c>
      <c r="V159" s="52" t="s">
        <v>723</v>
      </c>
      <c r="W159" s="52" t="s">
        <v>724</v>
      </c>
      <c r="X159" s="52" t="s">
        <v>957</v>
      </c>
      <c r="Y159" s="52" t="s">
        <v>958</v>
      </c>
      <c r="Z159" s="66">
        <v>0</v>
      </c>
      <c r="AA159" s="66">
        <v>0</v>
      </c>
      <c r="AB159" s="66">
        <v>0</v>
      </c>
      <c r="AC159" s="66">
        <v>0</v>
      </c>
      <c r="AD159" s="86">
        <f t="shared" si="16"/>
        <v>0</v>
      </c>
      <c r="AE159" s="66">
        <v>0</v>
      </c>
      <c r="AF159" s="66">
        <v>0</v>
      </c>
      <c r="AG159" s="66">
        <f t="shared" si="17"/>
        <v>0</v>
      </c>
      <c r="AH159" s="66">
        <v>0</v>
      </c>
      <c r="AI159" s="66">
        <v>0</v>
      </c>
      <c r="AJ159" s="66">
        <f t="shared" si="18"/>
        <v>0</v>
      </c>
      <c r="AK159" s="66">
        <v>0</v>
      </c>
      <c r="AL159" s="66">
        <v>0</v>
      </c>
      <c r="AM159" s="66">
        <f t="shared" si="19"/>
        <v>0</v>
      </c>
      <c r="AN159" s="66">
        <v>0</v>
      </c>
      <c r="AO159" s="66">
        <v>0</v>
      </c>
      <c r="AP159" s="66">
        <f t="shared" si="20"/>
        <v>0</v>
      </c>
      <c r="AQ159" s="66">
        <v>0</v>
      </c>
      <c r="AR159" s="66">
        <f t="shared" si="21"/>
        <v>0</v>
      </c>
      <c r="AS159" s="66">
        <v>0</v>
      </c>
      <c r="AT159" s="66">
        <v>0</v>
      </c>
      <c r="AU159" s="66" t="s">
        <v>280</v>
      </c>
      <c r="AV159" s="66">
        <v>0</v>
      </c>
      <c r="AW159" s="86">
        <v>0</v>
      </c>
      <c r="AX159" s="86">
        <v>0</v>
      </c>
      <c r="AY159" s="86">
        <v>0</v>
      </c>
      <c r="AZ159" s="86">
        <v>0</v>
      </c>
      <c r="BA159" s="86">
        <v>0</v>
      </c>
      <c r="BB159" s="86"/>
    </row>
    <row r="160" spans="1:54" hidden="1">
      <c r="A160" s="52" t="str">
        <f t="shared" si="15"/>
        <v>F</v>
      </c>
      <c r="B160" s="52" t="s">
        <v>151</v>
      </c>
      <c r="C160" s="52" t="s">
        <v>949</v>
      </c>
      <c r="D160" s="85" t="s">
        <v>950</v>
      </c>
      <c r="E160" s="52" t="s">
        <v>1055</v>
      </c>
      <c r="F160" s="52" t="s">
        <v>1056</v>
      </c>
      <c r="G160" s="52" t="s">
        <v>1057</v>
      </c>
      <c r="H160" s="52" t="s">
        <v>1058</v>
      </c>
      <c r="I160" s="52" t="s">
        <v>1059</v>
      </c>
      <c r="J160" s="52" t="s">
        <v>1060</v>
      </c>
      <c r="K160" s="52" t="s">
        <v>268</v>
      </c>
      <c r="L160" s="52">
        <v>1210</v>
      </c>
      <c r="M160" s="52" t="s">
        <v>1061</v>
      </c>
      <c r="N160" s="52" t="s">
        <v>270</v>
      </c>
      <c r="O160" s="52" t="s">
        <v>291</v>
      </c>
      <c r="P160" s="52" t="s">
        <v>272</v>
      </c>
      <c r="Q160" s="52" t="s">
        <v>124</v>
      </c>
      <c r="R160" s="52" t="s">
        <v>627</v>
      </c>
      <c r="S160" s="52" t="s">
        <v>151</v>
      </c>
      <c r="T160" s="52" t="s">
        <v>722</v>
      </c>
      <c r="U160" s="52" t="s">
        <v>156</v>
      </c>
      <c r="V160" s="52" t="s">
        <v>723</v>
      </c>
      <c r="W160" s="52" t="s">
        <v>724</v>
      </c>
      <c r="X160" s="52" t="s">
        <v>957</v>
      </c>
      <c r="Y160" s="52" t="s">
        <v>958</v>
      </c>
      <c r="Z160" s="66">
        <v>0</v>
      </c>
      <c r="AA160" s="66">
        <v>0</v>
      </c>
      <c r="AB160" s="66">
        <v>0</v>
      </c>
      <c r="AC160" s="66">
        <v>0</v>
      </c>
      <c r="AD160" s="86">
        <f t="shared" si="16"/>
        <v>0</v>
      </c>
      <c r="AE160" s="66">
        <v>0</v>
      </c>
      <c r="AF160" s="66">
        <v>0</v>
      </c>
      <c r="AG160" s="66">
        <f t="shared" si="17"/>
        <v>0</v>
      </c>
      <c r="AH160" s="66">
        <v>0</v>
      </c>
      <c r="AI160" s="66">
        <v>0</v>
      </c>
      <c r="AJ160" s="66">
        <f t="shared" si="18"/>
        <v>0</v>
      </c>
      <c r="AK160" s="66">
        <v>0</v>
      </c>
      <c r="AL160" s="66">
        <v>0</v>
      </c>
      <c r="AM160" s="66">
        <f t="shared" si="19"/>
        <v>0</v>
      </c>
      <c r="AN160" s="66">
        <v>0</v>
      </c>
      <c r="AO160" s="66">
        <v>0</v>
      </c>
      <c r="AP160" s="66">
        <f t="shared" si="20"/>
        <v>0</v>
      </c>
      <c r="AQ160" s="66">
        <v>0</v>
      </c>
      <c r="AR160" s="66">
        <f t="shared" si="21"/>
        <v>0</v>
      </c>
      <c r="AS160" s="66">
        <v>0</v>
      </c>
      <c r="AT160" s="66">
        <v>0</v>
      </c>
      <c r="AU160" s="66" t="s">
        <v>280</v>
      </c>
      <c r="AV160" s="66">
        <v>0</v>
      </c>
      <c r="AW160" s="86">
        <v>0</v>
      </c>
      <c r="AX160" s="86">
        <v>0</v>
      </c>
      <c r="AY160" s="86">
        <v>0</v>
      </c>
      <c r="AZ160" s="86">
        <v>0</v>
      </c>
      <c r="BA160" s="86">
        <v>0</v>
      </c>
      <c r="BB160" s="86"/>
    </row>
    <row r="161" spans="1:54" hidden="1">
      <c r="A161" s="52" t="str">
        <f t="shared" si="15"/>
        <v>F</v>
      </c>
      <c r="B161" s="52" t="s">
        <v>151</v>
      </c>
      <c r="C161" s="52" t="s">
        <v>949</v>
      </c>
      <c r="D161" s="85" t="s">
        <v>950</v>
      </c>
      <c r="E161" s="52" t="s">
        <v>1055</v>
      </c>
      <c r="F161" s="52" t="s">
        <v>1056</v>
      </c>
      <c r="G161" s="52" t="s">
        <v>1062</v>
      </c>
      <c r="H161" s="52" t="s">
        <v>1063</v>
      </c>
      <c r="I161" s="52" t="s">
        <v>1064</v>
      </c>
      <c r="J161" s="52" t="s">
        <v>1063</v>
      </c>
      <c r="K161" s="52" t="s">
        <v>268</v>
      </c>
      <c r="L161" s="52">
        <v>1213</v>
      </c>
      <c r="M161" s="52" t="s">
        <v>676</v>
      </c>
      <c r="N161" s="52" t="s">
        <v>270</v>
      </c>
      <c r="O161" s="52" t="s">
        <v>271</v>
      </c>
      <c r="P161" s="52" t="s">
        <v>272</v>
      </c>
      <c r="Q161" s="52" t="s">
        <v>124</v>
      </c>
      <c r="R161" s="52" t="s">
        <v>627</v>
      </c>
      <c r="S161" s="52" t="s">
        <v>151</v>
      </c>
      <c r="T161" s="52" t="s">
        <v>722</v>
      </c>
      <c r="U161" s="52" t="s">
        <v>156</v>
      </c>
      <c r="V161" s="52" t="s">
        <v>723</v>
      </c>
      <c r="W161" s="52" t="s">
        <v>724</v>
      </c>
      <c r="X161" s="52" t="s">
        <v>957</v>
      </c>
      <c r="Y161" s="52" t="s">
        <v>958</v>
      </c>
      <c r="Z161" s="66">
        <v>0</v>
      </c>
      <c r="AA161" s="66">
        <v>250000</v>
      </c>
      <c r="AB161" s="66">
        <v>253429.06</v>
      </c>
      <c r="AC161" s="66">
        <v>276043.89788799995</v>
      </c>
      <c r="AD161" s="86">
        <f t="shared" si="16"/>
        <v>-26043.897887999949</v>
      </c>
      <c r="AE161" s="66">
        <v>0</v>
      </c>
      <c r="AF161" s="66">
        <v>0</v>
      </c>
      <c r="AG161" s="66">
        <f t="shared" si="17"/>
        <v>0</v>
      </c>
      <c r="AH161" s="66">
        <v>0</v>
      </c>
      <c r="AI161" s="66">
        <v>0</v>
      </c>
      <c r="AJ161" s="66">
        <f t="shared" si="18"/>
        <v>0</v>
      </c>
      <c r="AK161" s="66">
        <v>0</v>
      </c>
      <c r="AL161" s="66">
        <v>0</v>
      </c>
      <c r="AM161" s="66">
        <f t="shared" si="19"/>
        <v>0</v>
      </c>
      <c r="AN161" s="66">
        <v>0</v>
      </c>
      <c r="AO161" s="66">
        <v>0</v>
      </c>
      <c r="AP161" s="66">
        <f t="shared" si="20"/>
        <v>0</v>
      </c>
      <c r="AQ161" s="66">
        <v>0</v>
      </c>
      <c r="AR161" s="66">
        <f t="shared" si="21"/>
        <v>-26043.897887999949</v>
      </c>
      <c r="AS161" s="66">
        <v>0</v>
      </c>
      <c r="AT161" s="66">
        <v>0</v>
      </c>
      <c r="AU161" s="66" t="s">
        <v>280</v>
      </c>
      <c r="AV161" s="66">
        <v>0</v>
      </c>
      <c r="AW161" s="86">
        <v>0</v>
      </c>
      <c r="AX161" s="86">
        <v>0</v>
      </c>
      <c r="AY161" s="86">
        <v>0</v>
      </c>
      <c r="AZ161" s="86">
        <v>0</v>
      </c>
      <c r="BA161" s="86">
        <v>0</v>
      </c>
      <c r="BB161" s="86"/>
    </row>
    <row r="162" spans="1:54" hidden="1">
      <c r="A162" s="52" t="str">
        <f t="shared" si="15"/>
        <v>F</v>
      </c>
      <c r="B162" s="52" t="s">
        <v>151</v>
      </c>
      <c r="C162" s="52" t="s">
        <v>949</v>
      </c>
      <c r="D162" s="85" t="s">
        <v>950</v>
      </c>
      <c r="E162" s="52" t="s">
        <v>1055</v>
      </c>
      <c r="F162" s="52" t="s">
        <v>1056</v>
      </c>
      <c r="G162" s="52" t="s">
        <v>1065</v>
      </c>
      <c r="H162" s="52" t="s">
        <v>1066</v>
      </c>
      <c r="I162" s="52" t="s">
        <v>1067</v>
      </c>
      <c r="J162" s="52" t="s">
        <v>1068</v>
      </c>
      <c r="K162" s="52" t="s">
        <v>268</v>
      </c>
      <c r="L162" s="52">
        <v>1210</v>
      </c>
      <c r="M162" s="52" t="s">
        <v>1061</v>
      </c>
      <c r="N162" s="52" t="s">
        <v>270</v>
      </c>
      <c r="O162" s="52" t="s">
        <v>291</v>
      </c>
      <c r="P162" s="52" t="s">
        <v>272</v>
      </c>
      <c r="Q162" s="52" t="s">
        <v>124</v>
      </c>
      <c r="R162" s="52" t="s">
        <v>627</v>
      </c>
      <c r="S162" s="52" t="s">
        <v>151</v>
      </c>
      <c r="T162" s="52" t="s">
        <v>722</v>
      </c>
      <c r="U162" s="52" t="s">
        <v>156</v>
      </c>
      <c r="V162" s="52" t="s">
        <v>723</v>
      </c>
      <c r="W162" s="52" t="s">
        <v>724</v>
      </c>
      <c r="X162" s="52" t="s">
        <v>957</v>
      </c>
      <c r="Y162" s="52" t="s">
        <v>958</v>
      </c>
      <c r="Z162" s="66">
        <v>0</v>
      </c>
      <c r="AA162" s="66">
        <v>0</v>
      </c>
      <c r="AB162" s="66">
        <v>0</v>
      </c>
      <c r="AC162" s="66">
        <v>0</v>
      </c>
      <c r="AD162" s="86">
        <f t="shared" si="16"/>
        <v>0</v>
      </c>
      <c r="AE162" s="66">
        <v>0</v>
      </c>
      <c r="AF162" s="66">
        <v>0</v>
      </c>
      <c r="AG162" s="66">
        <f t="shared" si="17"/>
        <v>0</v>
      </c>
      <c r="AH162" s="66">
        <v>0</v>
      </c>
      <c r="AI162" s="66">
        <v>0</v>
      </c>
      <c r="AJ162" s="66">
        <f t="shared" si="18"/>
        <v>0</v>
      </c>
      <c r="AK162" s="66">
        <v>0</v>
      </c>
      <c r="AL162" s="66">
        <v>0</v>
      </c>
      <c r="AM162" s="66">
        <f t="shared" si="19"/>
        <v>0</v>
      </c>
      <c r="AN162" s="66">
        <v>0</v>
      </c>
      <c r="AO162" s="66">
        <v>0</v>
      </c>
      <c r="AP162" s="66">
        <f t="shared" si="20"/>
        <v>0</v>
      </c>
      <c r="AQ162" s="66">
        <v>0</v>
      </c>
      <c r="AR162" s="66">
        <f t="shared" si="21"/>
        <v>0</v>
      </c>
      <c r="AS162" s="66">
        <v>0</v>
      </c>
      <c r="AT162" s="66">
        <v>0</v>
      </c>
      <c r="AU162" s="66" t="s">
        <v>280</v>
      </c>
      <c r="AV162" s="66">
        <v>0</v>
      </c>
      <c r="AW162" s="86">
        <v>0</v>
      </c>
      <c r="AX162" s="86">
        <v>0</v>
      </c>
      <c r="AY162" s="86">
        <v>0</v>
      </c>
      <c r="AZ162" s="86">
        <v>0</v>
      </c>
      <c r="BA162" s="86">
        <v>0</v>
      </c>
      <c r="BB162" s="86"/>
    </row>
    <row r="163" spans="1:54" hidden="1">
      <c r="A163" s="52" t="str">
        <f t="shared" si="15"/>
        <v>F</v>
      </c>
      <c r="B163" s="52" t="s">
        <v>151</v>
      </c>
      <c r="C163" s="52" t="s">
        <v>949</v>
      </c>
      <c r="D163" s="85" t="s">
        <v>950</v>
      </c>
      <c r="E163" s="52" t="s">
        <v>1055</v>
      </c>
      <c r="F163" s="52" t="s">
        <v>1056</v>
      </c>
      <c r="G163" s="52" t="s">
        <v>1069</v>
      </c>
      <c r="H163" s="52" t="s">
        <v>1070</v>
      </c>
      <c r="I163" s="52" t="s">
        <v>1071</v>
      </c>
      <c r="J163" s="52" t="s">
        <v>1070</v>
      </c>
      <c r="K163" s="52" t="s">
        <v>268</v>
      </c>
      <c r="L163" s="52">
        <v>1210</v>
      </c>
      <c r="M163" s="52" t="s">
        <v>1061</v>
      </c>
      <c r="N163" s="52" t="s">
        <v>270</v>
      </c>
      <c r="O163" s="52" t="s">
        <v>271</v>
      </c>
      <c r="P163" s="52" t="s">
        <v>272</v>
      </c>
      <c r="Q163" s="52" t="s">
        <v>124</v>
      </c>
      <c r="R163" s="52" t="s">
        <v>627</v>
      </c>
      <c r="S163" s="52" t="s">
        <v>151</v>
      </c>
      <c r="T163" s="52" t="s">
        <v>722</v>
      </c>
      <c r="U163" s="52" t="s">
        <v>156</v>
      </c>
      <c r="V163" s="52" t="s">
        <v>723</v>
      </c>
      <c r="W163" s="52" t="s">
        <v>724</v>
      </c>
      <c r="X163" s="52" t="s">
        <v>957</v>
      </c>
      <c r="Y163" s="52" t="s">
        <v>958</v>
      </c>
      <c r="Z163" s="66">
        <v>0</v>
      </c>
      <c r="AA163" s="66">
        <v>0</v>
      </c>
      <c r="AB163" s="66">
        <v>0</v>
      </c>
      <c r="AC163" s="66">
        <v>0</v>
      </c>
      <c r="AD163" s="86">
        <f t="shared" si="16"/>
        <v>0</v>
      </c>
      <c r="AE163" s="66">
        <v>0</v>
      </c>
      <c r="AF163" s="66">
        <v>0</v>
      </c>
      <c r="AG163" s="66">
        <f t="shared" si="17"/>
        <v>0</v>
      </c>
      <c r="AH163" s="66">
        <v>0</v>
      </c>
      <c r="AI163" s="66">
        <v>0</v>
      </c>
      <c r="AJ163" s="66">
        <f t="shared" si="18"/>
        <v>0</v>
      </c>
      <c r="AK163" s="66">
        <v>0</v>
      </c>
      <c r="AL163" s="66">
        <v>0</v>
      </c>
      <c r="AM163" s="66">
        <f t="shared" si="19"/>
        <v>0</v>
      </c>
      <c r="AN163" s="66">
        <v>0</v>
      </c>
      <c r="AO163" s="66">
        <v>0</v>
      </c>
      <c r="AP163" s="66">
        <f t="shared" si="20"/>
        <v>0</v>
      </c>
      <c r="AQ163" s="66">
        <v>0</v>
      </c>
      <c r="AR163" s="66">
        <f t="shared" si="21"/>
        <v>0</v>
      </c>
      <c r="AS163" s="66">
        <v>0</v>
      </c>
      <c r="AT163" s="66">
        <v>0</v>
      </c>
      <c r="AU163" s="66" t="s">
        <v>280</v>
      </c>
      <c r="AV163" s="66">
        <v>0</v>
      </c>
      <c r="AW163" s="86">
        <v>0</v>
      </c>
      <c r="AX163" s="86">
        <v>0</v>
      </c>
      <c r="AY163" s="86">
        <v>0</v>
      </c>
      <c r="AZ163" s="86">
        <v>0</v>
      </c>
      <c r="BA163" s="86">
        <v>0</v>
      </c>
      <c r="BB163" s="86"/>
    </row>
    <row r="164" spans="1:54" hidden="1">
      <c r="A164" s="52" t="str">
        <f t="shared" si="15"/>
        <v>F</v>
      </c>
      <c r="B164" s="52" t="s">
        <v>151</v>
      </c>
      <c r="C164" s="52" t="s">
        <v>949</v>
      </c>
      <c r="D164" s="85" t="s">
        <v>950</v>
      </c>
      <c r="E164" s="52" t="s">
        <v>1055</v>
      </c>
      <c r="F164" s="52" t="s">
        <v>1056</v>
      </c>
      <c r="G164" s="52" t="s">
        <v>1072</v>
      </c>
      <c r="H164" s="52" t="s">
        <v>1073</v>
      </c>
      <c r="I164" s="52" t="s">
        <v>1074</v>
      </c>
      <c r="J164" s="52" t="s">
        <v>1073</v>
      </c>
      <c r="K164" s="52" t="s">
        <v>268</v>
      </c>
      <c r="L164" s="52">
        <v>1235</v>
      </c>
      <c r="M164" s="52" t="s">
        <v>1075</v>
      </c>
      <c r="N164" s="52" t="s">
        <v>270</v>
      </c>
      <c r="O164" s="52" t="s">
        <v>271</v>
      </c>
      <c r="P164" s="52" t="s">
        <v>272</v>
      </c>
      <c r="Q164" s="52" t="s">
        <v>124</v>
      </c>
      <c r="R164" s="52" t="s">
        <v>627</v>
      </c>
      <c r="S164" s="52" t="s">
        <v>151</v>
      </c>
      <c r="T164" s="52" t="s">
        <v>722</v>
      </c>
      <c r="U164" s="52" t="s">
        <v>156</v>
      </c>
      <c r="V164" s="52" t="s">
        <v>723</v>
      </c>
      <c r="W164" s="52" t="s">
        <v>724</v>
      </c>
      <c r="X164" s="52" t="s">
        <v>988</v>
      </c>
      <c r="Y164" s="52" t="s">
        <v>989</v>
      </c>
      <c r="Z164" s="66">
        <v>0</v>
      </c>
      <c r="AA164" s="66">
        <v>100000</v>
      </c>
      <c r="AB164" s="66">
        <v>100000</v>
      </c>
      <c r="AC164" s="66">
        <v>100000</v>
      </c>
      <c r="AD164" s="86">
        <f t="shared" si="16"/>
        <v>0</v>
      </c>
      <c r="AE164" s="66">
        <v>0</v>
      </c>
      <c r="AF164" s="66">
        <v>0</v>
      </c>
      <c r="AG164" s="66">
        <f t="shared" si="17"/>
        <v>0</v>
      </c>
      <c r="AH164" s="66">
        <v>0</v>
      </c>
      <c r="AI164" s="66">
        <v>0</v>
      </c>
      <c r="AJ164" s="66">
        <f t="shared" si="18"/>
        <v>0</v>
      </c>
      <c r="AK164" s="66">
        <v>0</v>
      </c>
      <c r="AL164" s="66">
        <v>0</v>
      </c>
      <c r="AM164" s="66">
        <f t="shared" si="19"/>
        <v>0</v>
      </c>
      <c r="AN164" s="66">
        <v>0</v>
      </c>
      <c r="AO164" s="66">
        <v>0</v>
      </c>
      <c r="AP164" s="66">
        <f t="shared" si="20"/>
        <v>0</v>
      </c>
      <c r="AQ164" s="66">
        <v>0</v>
      </c>
      <c r="AR164" s="66">
        <f t="shared" si="21"/>
        <v>0</v>
      </c>
      <c r="AS164" s="66">
        <v>0</v>
      </c>
      <c r="AT164" s="66">
        <v>0</v>
      </c>
      <c r="AU164" s="66" t="s">
        <v>280</v>
      </c>
      <c r="AV164" s="66">
        <v>0</v>
      </c>
      <c r="AW164" s="86">
        <v>0</v>
      </c>
      <c r="AX164" s="86">
        <v>0</v>
      </c>
      <c r="AY164" s="86">
        <v>0</v>
      </c>
      <c r="AZ164" s="86">
        <v>0</v>
      </c>
      <c r="BA164" s="86">
        <v>0</v>
      </c>
      <c r="BB164" s="86"/>
    </row>
    <row r="165" spans="1:54" hidden="1">
      <c r="A165" s="52" t="str">
        <f t="shared" si="15"/>
        <v>F</v>
      </c>
      <c r="B165" s="52" t="s">
        <v>151</v>
      </c>
      <c r="C165" s="52" t="s">
        <v>949</v>
      </c>
      <c r="D165" s="85" t="s">
        <v>950</v>
      </c>
      <c r="E165" s="52" t="s">
        <v>1055</v>
      </c>
      <c r="F165" s="52" t="s">
        <v>1056</v>
      </c>
      <c r="G165" s="52" t="s">
        <v>1076</v>
      </c>
      <c r="H165" s="52" t="s">
        <v>1077</v>
      </c>
      <c r="I165" s="52" t="s">
        <v>1078</v>
      </c>
      <c r="J165" s="52" t="s">
        <v>1077</v>
      </c>
      <c r="K165" s="52" t="s">
        <v>268</v>
      </c>
      <c r="L165" s="52">
        <v>1210</v>
      </c>
      <c r="M165" s="52" t="s">
        <v>1061</v>
      </c>
      <c r="N165" s="52" t="s">
        <v>270</v>
      </c>
      <c r="O165" s="52" t="s">
        <v>291</v>
      </c>
      <c r="P165" s="52" t="s">
        <v>272</v>
      </c>
      <c r="Q165" s="52" t="s">
        <v>124</v>
      </c>
      <c r="R165" s="52" t="s">
        <v>627</v>
      </c>
      <c r="S165" s="52" t="s">
        <v>151</v>
      </c>
      <c r="T165" s="52" t="s">
        <v>722</v>
      </c>
      <c r="U165" s="52" t="s">
        <v>156</v>
      </c>
      <c r="V165" s="52" t="s">
        <v>723</v>
      </c>
      <c r="W165" s="52" t="s">
        <v>724</v>
      </c>
      <c r="X165" s="52" t="s">
        <v>957</v>
      </c>
      <c r="Y165" s="52" t="s">
        <v>958</v>
      </c>
      <c r="Z165" s="66">
        <v>0</v>
      </c>
      <c r="AA165" s="66">
        <v>0</v>
      </c>
      <c r="AB165" s="66">
        <v>-8250</v>
      </c>
      <c r="AC165" s="66">
        <v>-8148.23</v>
      </c>
      <c r="AD165" s="86">
        <f t="shared" si="16"/>
        <v>8148.23</v>
      </c>
      <c r="AE165" s="66">
        <v>0</v>
      </c>
      <c r="AF165" s="66">
        <v>0</v>
      </c>
      <c r="AG165" s="66">
        <f t="shared" si="17"/>
        <v>0</v>
      </c>
      <c r="AH165" s="66">
        <v>0</v>
      </c>
      <c r="AI165" s="66">
        <v>0</v>
      </c>
      <c r="AJ165" s="66">
        <f t="shared" si="18"/>
        <v>0</v>
      </c>
      <c r="AK165" s="66">
        <v>0</v>
      </c>
      <c r="AL165" s="66">
        <v>0</v>
      </c>
      <c r="AM165" s="66">
        <f t="shared" si="19"/>
        <v>0</v>
      </c>
      <c r="AN165" s="66">
        <v>0</v>
      </c>
      <c r="AO165" s="66">
        <v>0</v>
      </c>
      <c r="AP165" s="66">
        <f t="shared" si="20"/>
        <v>0</v>
      </c>
      <c r="AQ165" s="66">
        <v>0</v>
      </c>
      <c r="AR165" s="66">
        <f t="shared" si="21"/>
        <v>8148.23</v>
      </c>
      <c r="AS165" s="66">
        <v>0</v>
      </c>
      <c r="AT165" s="66">
        <v>0</v>
      </c>
      <c r="AU165" s="66" t="s">
        <v>280</v>
      </c>
      <c r="AV165" s="66">
        <v>0</v>
      </c>
      <c r="AW165" s="86">
        <v>0</v>
      </c>
      <c r="AX165" s="86">
        <v>0</v>
      </c>
      <c r="AY165" s="86">
        <v>0</v>
      </c>
      <c r="AZ165" s="86">
        <v>0</v>
      </c>
      <c r="BA165" s="86">
        <v>0</v>
      </c>
      <c r="BB165" s="86"/>
    </row>
    <row r="166" spans="1:54" hidden="1">
      <c r="A166" s="52" t="str">
        <f t="shared" si="15"/>
        <v>F</v>
      </c>
      <c r="B166" s="52" t="s">
        <v>151</v>
      </c>
      <c r="C166" s="52" t="s">
        <v>949</v>
      </c>
      <c r="D166" s="85" t="s">
        <v>950</v>
      </c>
      <c r="E166" s="52" t="s">
        <v>1079</v>
      </c>
      <c r="F166" s="52" t="s">
        <v>1080</v>
      </c>
      <c r="G166" s="52" t="s">
        <v>1081</v>
      </c>
      <c r="H166" s="52" t="s">
        <v>1082</v>
      </c>
      <c r="I166" s="52" t="s">
        <v>1083</v>
      </c>
      <c r="J166" s="52" t="s">
        <v>1084</v>
      </c>
      <c r="K166" s="52" t="s">
        <v>268</v>
      </c>
      <c r="L166" s="52">
        <v>1213</v>
      </c>
      <c r="M166" s="52" t="s">
        <v>676</v>
      </c>
      <c r="N166" s="52" t="s">
        <v>270</v>
      </c>
      <c r="O166" s="52" t="s">
        <v>291</v>
      </c>
      <c r="P166" s="52" t="s">
        <v>272</v>
      </c>
      <c r="Q166" s="52" t="s">
        <v>124</v>
      </c>
      <c r="R166" s="52" t="s">
        <v>627</v>
      </c>
      <c r="S166" s="52" t="s">
        <v>151</v>
      </c>
      <c r="T166" s="52" t="s">
        <v>722</v>
      </c>
      <c r="U166" s="52" t="s">
        <v>156</v>
      </c>
      <c r="V166" s="52" t="s">
        <v>723</v>
      </c>
      <c r="W166" s="52" t="s">
        <v>724</v>
      </c>
      <c r="X166" s="52" t="s">
        <v>988</v>
      </c>
      <c r="Y166" s="52" t="s">
        <v>989</v>
      </c>
      <c r="Z166" s="66">
        <v>0</v>
      </c>
      <c r="AA166" s="66">
        <v>0</v>
      </c>
      <c r="AB166" s="66">
        <v>0</v>
      </c>
      <c r="AC166" s="66">
        <v>0</v>
      </c>
      <c r="AD166" s="86">
        <f t="shared" si="16"/>
        <v>0</v>
      </c>
      <c r="AE166" s="66">
        <v>0</v>
      </c>
      <c r="AF166" s="66">
        <v>0</v>
      </c>
      <c r="AG166" s="66">
        <f t="shared" si="17"/>
        <v>0</v>
      </c>
      <c r="AH166" s="66">
        <v>0</v>
      </c>
      <c r="AI166" s="66">
        <v>0</v>
      </c>
      <c r="AJ166" s="66">
        <f t="shared" si="18"/>
        <v>0</v>
      </c>
      <c r="AK166" s="66">
        <v>0</v>
      </c>
      <c r="AL166" s="66">
        <v>0</v>
      </c>
      <c r="AM166" s="66">
        <f t="shared" si="19"/>
        <v>0</v>
      </c>
      <c r="AN166" s="66">
        <v>0</v>
      </c>
      <c r="AO166" s="66">
        <v>0</v>
      </c>
      <c r="AP166" s="66">
        <f t="shared" si="20"/>
        <v>0</v>
      </c>
      <c r="AQ166" s="66">
        <v>0</v>
      </c>
      <c r="AR166" s="66">
        <f t="shared" si="21"/>
        <v>0</v>
      </c>
      <c r="AS166" s="66">
        <v>0</v>
      </c>
      <c r="AT166" s="66">
        <v>0</v>
      </c>
      <c r="AU166" s="66" t="s">
        <v>280</v>
      </c>
      <c r="AV166" s="66">
        <v>0</v>
      </c>
      <c r="AW166" s="86">
        <v>0</v>
      </c>
      <c r="AX166" s="86">
        <v>0</v>
      </c>
      <c r="AY166" s="86">
        <v>0</v>
      </c>
      <c r="AZ166" s="86">
        <v>0</v>
      </c>
      <c r="BA166" s="86">
        <v>0</v>
      </c>
      <c r="BB166" s="86"/>
    </row>
    <row r="167" spans="1:54" hidden="1">
      <c r="A167" s="52" t="str">
        <f t="shared" si="15"/>
        <v>F</v>
      </c>
      <c r="B167" s="52" t="s">
        <v>151</v>
      </c>
      <c r="C167" s="52" t="s">
        <v>949</v>
      </c>
      <c r="D167" s="85" t="s">
        <v>950</v>
      </c>
      <c r="E167" s="52" t="s">
        <v>1079</v>
      </c>
      <c r="F167" s="52" t="s">
        <v>1080</v>
      </c>
      <c r="G167" s="52" t="s">
        <v>1081</v>
      </c>
      <c r="H167" s="52" t="s">
        <v>1082</v>
      </c>
      <c r="I167" s="52" t="s">
        <v>1085</v>
      </c>
      <c r="J167" s="52" t="s">
        <v>1086</v>
      </c>
      <c r="K167" s="52" t="s">
        <v>268</v>
      </c>
      <c r="L167" s="52">
        <v>1238</v>
      </c>
      <c r="M167" s="52" t="s">
        <v>1014</v>
      </c>
      <c r="N167" s="52" t="s">
        <v>270</v>
      </c>
      <c r="O167" s="52" t="s">
        <v>271</v>
      </c>
      <c r="P167" s="52" t="s">
        <v>272</v>
      </c>
      <c r="Q167" s="52" t="s">
        <v>124</v>
      </c>
      <c r="R167" s="52" t="s">
        <v>627</v>
      </c>
      <c r="S167" s="52" t="s">
        <v>151</v>
      </c>
      <c r="T167" s="52" t="s">
        <v>722</v>
      </c>
      <c r="U167" s="52" t="s">
        <v>156</v>
      </c>
      <c r="V167" s="52" t="s">
        <v>723</v>
      </c>
      <c r="W167" s="52" t="s">
        <v>724</v>
      </c>
      <c r="X167" s="52" t="s">
        <v>988</v>
      </c>
      <c r="Y167" s="52" t="s">
        <v>989</v>
      </c>
      <c r="Z167" s="66">
        <v>0</v>
      </c>
      <c r="AA167" s="66">
        <v>200000</v>
      </c>
      <c r="AB167" s="66">
        <v>200000</v>
      </c>
      <c r="AC167" s="66">
        <v>200000</v>
      </c>
      <c r="AD167" s="86">
        <f t="shared" si="16"/>
        <v>0</v>
      </c>
      <c r="AE167" s="66">
        <v>0</v>
      </c>
      <c r="AF167" s="66">
        <v>0</v>
      </c>
      <c r="AG167" s="66">
        <f t="shared" si="17"/>
        <v>0</v>
      </c>
      <c r="AH167" s="66">
        <v>0</v>
      </c>
      <c r="AI167" s="66">
        <v>0</v>
      </c>
      <c r="AJ167" s="66">
        <f t="shared" si="18"/>
        <v>0</v>
      </c>
      <c r="AK167" s="66">
        <v>0</v>
      </c>
      <c r="AL167" s="66">
        <v>0</v>
      </c>
      <c r="AM167" s="66">
        <f t="shared" si="19"/>
        <v>0</v>
      </c>
      <c r="AN167" s="66">
        <v>0</v>
      </c>
      <c r="AO167" s="66">
        <v>0</v>
      </c>
      <c r="AP167" s="66">
        <f t="shared" si="20"/>
        <v>0</v>
      </c>
      <c r="AQ167" s="66">
        <v>0</v>
      </c>
      <c r="AR167" s="66">
        <f t="shared" si="21"/>
        <v>0</v>
      </c>
      <c r="AS167" s="66">
        <v>0</v>
      </c>
      <c r="AT167" s="66">
        <v>0</v>
      </c>
      <c r="AU167" s="66" t="s">
        <v>280</v>
      </c>
      <c r="AV167" s="66">
        <v>0</v>
      </c>
      <c r="AW167" s="86">
        <v>0</v>
      </c>
      <c r="AX167" s="86">
        <v>0</v>
      </c>
      <c r="AY167" s="86">
        <v>0</v>
      </c>
      <c r="AZ167" s="86">
        <v>0</v>
      </c>
      <c r="BA167" s="86">
        <v>0</v>
      </c>
      <c r="BB167" s="86"/>
    </row>
    <row r="168" spans="1:54" hidden="1">
      <c r="A168" s="52" t="str">
        <f t="shared" si="15"/>
        <v>F</v>
      </c>
      <c r="B168" s="52" t="s">
        <v>151</v>
      </c>
      <c r="C168" s="52" t="s">
        <v>949</v>
      </c>
      <c r="D168" s="85" t="s">
        <v>950</v>
      </c>
      <c r="E168" s="52" t="s">
        <v>1079</v>
      </c>
      <c r="F168" s="52" t="s">
        <v>1080</v>
      </c>
      <c r="G168" s="52" t="s">
        <v>1087</v>
      </c>
      <c r="H168" s="52" t="s">
        <v>1088</v>
      </c>
      <c r="I168" s="52" t="s">
        <v>1089</v>
      </c>
      <c r="J168" s="52" t="s">
        <v>1090</v>
      </c>
      <c r="K168" s="52" t="s">
        <v>268</v>
      </c>
      <c r="L168" s="52">
        <v>1213</v>
      </c>
      <c r="M168" s="52" t="s">
        <v>676</v>
      </c>
      <c r="N168" s="52" t="s">
        <v>270</v>
      </c>
      <c r="O168" s="52" t="s">
        <v>291</v>
      </c>
      <c r="P168" s="52" t="s">
        <v>272</v>
      </c>
      <c r="Q168" s="52" t="s">
        <v>124</v>
      </c>
      <c r="R168" s="52" t="s">
        <v>627</v>
      </c>
      <c r="S168" s="52" t="s">
        <v>151</v>
      </c>
      <c r="T168" s="52" t="s">
        <v>722</v>
      </c>
      <c r="U168" s="52" t="s">
        <v>156</v>
      </c>
      <c r="V168" s="52" t="s">
        <v>723</v>
      </c>
      <c r="W168" s="52" t="s">
        <v>724</v>
      </c>
      <c r="X168" s="52" t="s">
        <v>988</v>
      </c>
      <c r="Y168" s="52" t="s">
        <v>989</v>
      </c>
      <c r="Z168" s="66">
        <v>0</v>
      </c>
      <c r="AA168" s="66">
        <v>0</v>
      </c>
      <c r="AB168" s="66">
        <v>0</v>
      </c>
      <c r="AC168" s="66">
        <v>0</v>
      </c>
      <c r="AD168" s="86">
        <f t="shared" si="16"/>
        <v>0</v>
      </c>
      <c r="AE168" s="66">
        <v>0</v>
      </c>
      <c r="AF168" s="66">
        <v>0</v>
      </c>
      <c r="AG168" s="66">
        <f t="shared" si="17"/>
        <v>0</v>
      </c>
      <c r="AH168" s="66">
        <v>0</v>
      </c>
      <c r="AI168" s="66">
        <v>0</v>
      </c>
      <c r="AJ168" s="66">
        <f t="shared" si="18"/>
        <v>0</v>
      </c>
      <c r="AK168" s="66">
        <v>0</v>
      </c>
      <c r="AL168" s="66">
        <v>0</v>
      </c>
      <c r="AM168" s="66">
        <f t="shared" si="19"/>
        <v>0</v>
      </c>
      <c r="AN168" s="66">
        <v>0</v>
      </c>
      <c r="AO168" s="66">
        <v>0</v>
      </c>
      <c r="AP168" s="66">
        <f t="shared" si="20"/>
        <v>0</v>
      </c>
      <c r="AQ168" s="66">
        <v>0</v>
      </c>
      <c r="AR168" s="66">
        <f t="shared" si="21"/>
        <v>0</v>
      </c>
      <c r="AS168" s="66">
        <v>0</v>
      </c>
      <c r="AT168" s="66">
        <v>0</v>
      </c>
      <c r="AU168" s="66" t="s">
        <v>280</v>
      </c>
      <c r="AV168" s="66">
        <v>0</v>
      </c>
      <c r="AW168" s="86">
        <v>0</v>
      </c>
      <c r="AX168" s="86">
        <v>0</v>
      </c>
      <c r="AY168" s="86">
        <v>0</v>
      </c>
      <c r="AZ168" s="86">
        <v>0</v>
      </c>
      <c r="BA168" s="86">
        <v>0</v>
      </c>
      <c r="BB168" s="86"/>
    </row>
    <row r="169" spans="1:54" hidden="1">
      <c r="A169" s="52" t="str">
        <f t="shared" si="15"/>
        <v>F</v>
      </c>
      <c r="B169" s="52" t="s">
        <v>151</v>
      </c>
      <c r="C169" s="52" t="s">
        <v>949</v>
      </c>
      <c r="D169" s="85" t="s">
        <v>950</v>
      </c>
      <c r="E169" s="52" t="s">
        <v>1079</v>
      </c>
      <c r="F169" s="52" t="s">
        <v>1080</v>
      </c>
      <c r="G169" s="52" t="s">
        <v>1091</v>
      </c>
      <c r="H169" s="52" t="s">
        <v>1092</v>
      </c>
      <c r="I169" s="52" t="s">
        <v>1093</v>
      </c>
      <c r="J169" s="52" t="s">
        <v>1094</v>
      </c>
      <c r="K169" s="52" t="s">
        <v>268</v>
      </c>
      <c r="L169" s="52">
        <v>1213</v>
      </c>
      <c r="M169" s="52" t="s">
        <v>676</v>
      </c>
      <c r="N169" s="52" t="s">
        <v>270</v>
      </c>
      <c r="O169" s="52" t="s">
        <v>291</v>
      </c>
      <c r="P169" s="52" t="s">
        <v>272</v>
      </c>
      <c r="Q169" s="52" t="s">
        <v>124</v>
      </c>
      <c r="R169" s="52" t="s">
        <v>627</v>
      </c>
      <c r="S169" s="52" t="s">
        <v>151</v>
      </c>
      <c r="T169" s="52" t="s">
        <v>722</v>
      </c>
      <c r="U169" s="52" t="s">
        <v>156</v>
      </c>
      <c r="V169" s="52" t="s">
        <v>723</v>
      </c>
      <c r="W169" s="52" t="s">
        <v>724</v>
      </c>
      <c r="X169" s="52" t="s">
        <v>957</v>
      </c>
      <c r="Y169" s="52" t="s">
        <v>958</v>
      </c>
      <c r="Z169" s="66">
        <v>0</v>
      </c>
      <c r="AA169" s="66">
        <v>0</v>
      </c>
      <c r="AB169" s="66">
        <v>0</v>
      </c>
      <c r="AC169" s="66">
        <v>0</v>
      </c>
      <c r="AD169" s="86">
        <f t="shared" si="16"/>
        <v>0</v>
      </c>
      <c r="AE169" s="66">
        <v>0</v>
      </c>
      <c r="AF169" s="66">
        <v>0</v>
      </c>
      <c r="AG169" s="66">
        <f t="shared" si="17"/>
        <v>0</v>
      </c>
      <c r="AH169" s="66">
        <v>0</v>
      </c>
      <c r="AI169" s="66">
        <v>0</v>
      </c>
      <c r="AJ169" s="66">
        <f t="shared" si="18"/>
        <v>0</v>
      </c>
      <c r="AK169" s="66">
        <v>0</v>
      </c>
      <c r="AL169" s="66">
        <v>0</v>
      </c>
      <c r="AM169" s="66">
        <f t="shared" si="19"/>
        <v>0</v>
      </c>
      <c r="AN169" s="66">
        <v>0</v>
      </c>
      <c r="AO169" s="66">
        <v>0</v>
      </c>
      <c r="AP169" s="66">
        <f t="shared" si="20"/>
        <v>0</v>
      </c>
      <c r="AQ169" s="66">
        <v>0</v>
      </c>
      <c r="AR169" s="66">
        <f t="shared" si="21"/>
        <v>0</v>
      </c>
      <c r="AS169" s="66">
        <v>0</v>
      </c>
      <c r="AT169" s="66">
        <v>0</v>
      </c>
      <c r="AU169" s="66" t="s">
        <v>280</v>
      </c>
      <c r="AV169" s="66">
        <v>0</v>
      </c>
      <c r="AW169" s="86">
        <v>0</v>
      </c>
      <c r="AX169" s="86">
        <v>0</v>
      </c>
      <c r="AY169" s="86">
        <v>0</v>
      </c>
      <c r="AZ169" s="86">
        <v>0</v>
      </c>
      <c r="BA169" s="86">
        <v>0</v>
      </c>
      <c r="BB169" s="86"/>
    </row>
    <row r="170" spans="1:54" hidden="1">
      <c r="A170" s="52" t="str">
        <f t="shared" si="15"/>
        <v>F</v>
      </c>
      <c r="B170" s="52" t="s">
        <v>151</v>
      </c>
      <c r="C170" s="52" t="s">
        <v>949</v>
      </c>
      <c r="D170" s="85" t="s">
        <v>950</v>
      </c>
      <c r="E170" s="52" t="s">
        <v>1079</v>
      </c>
      <c r="F170" s="52" t="s">
        <v>1080</v>
      </c>
      <c r="G170" s="52" t="s">
        <v>1091</v>
      </c>
      <c r="H170" s="52" t="s">
        <v>1092</v>
      </c>
      <c r="I170" s="52" t="s">
        <v>1095</v>
      </c>
      <c r="J170" s="52" t="s">
        <v>1096</v>
      </c>
      <c r="K170" s="52" t="s">
        <v>268</v>
      </c>
      <c r="L170" s="52">
        <v>1238</v>
      </c>
      <c r="M170" s="52" t="s">
        <v>1014</v>
      </c>
      <c r="N170" s="52" t="s">
        <v>270</v>
      </c>
      <c r="O170" s="52" t="s">
        <v>271</v>
      </c>
      <c r="P170" s="52" t="s">
        <v>272</v>
      </c>
      <c r="Q170" s="52" t="s">
        <v>124</v>
      </c>
      <c r="R170" s="52" t="s">
        <v>627</v>
      </c>
      <c r="S170" s="52" t="s">
        <v>151</v>
      </c>
      <c r="T170" s="52" t="s">
        <v>722</v>
      </c>
      <c r="U170" s="52" t="s">
        <v>156</v>
      </c>
      <c r="V170" s="52" t="s">
        <v>723</v>
      </c>
      <c r="W170" s="52" t="s">
        <v>724</v>
      </c>
      <c r="X170" s="52" t="s">
        <v>957</v>
      </c>
      <c r="Y170" s="52" t="s">
        <v>958</v>
      </c>
      <c r="Z170" s="66">
        <v>0</v>
      </c>
      <c r="AA170" s="66">
        <v>600000</v>
      </c>
      <c r="AB170" s="66">
        <v>9018695.6199999992</v>
      </c>
      <c r="AC170" s="66">
        <v>200000</v>
      </c>
      <c r="AD170" s="86">
        <f t="shared" si="16"/>
        <v>400000</v>
      </c>
      <c r="AE170" s="66">
        <v>0</v>
      </c>
      <c r="AF170" s="66">
        <v>0</v>
      </c>
      <c r="AG170" s="66">
        <f t="shared" si="17"/>
        <v>0</v>
      </c>
      <c r="AH170" s="66">
        <v>0</v>
      </c>
      <c r="AI170" s="66">
        <v>0</v>
      </c>
      <c r="AJ170" s="66">
        <f t="shared" si="18"/>
        <v>0</v>
      </c>
      <c r="AK170" s="66">
        <v>0</v>
      </c>
      <c r="AL170" s="66">
        <v>0</v>
      </c>
      <c r="AM170" s="66">
        <f t="shared" si="19"/>
        <v>0</v>
      </c>
      <c r="AN170" s="66">
        <v>0</v>
      </c>
      <c r="AO170" s="66">
        <v>0</v>
      </c>
      <c r="AP170" s="66">
        <f t="shared" si="20"/>
        <v>0</v>
      </c>
      <c r="AQ170" s="66">
        <v>0</v>
      </c>
      <c r="AR170" s="66">
        <f t="shared" si="21"/>
        <v>400000</v>
      </c>
      <c r="AS170" s="66">
        <v>0</v>
      </c>
      <c r="AT170" s="66">
        <v>0</v>
      </c>
      <c r="AU170" s="66" t="s">
        <v>280</v>
      </c>
      <c r="AV170" s="66">
        <v>0</v>
      </c>
      <c r="AW170" s="86">
        <v>0</v>
      </c>
      <c r="AX170" s="86">
        <v>0</v>
      </c>
      <c r="AY170" s="86">
        <v>0</v>
      </c>
      <c r="AZ170" s="86">
        <v>0</v>
      </c>
      <c r="BA170" s="86">
        <v>0</v>
      </c>
      <c r="BB170" s="86"/>
    </row>
    <row r="171" spans="1:54" hidden="1">
      <c r="A171" s="52" t="str">
        <f t="shared" si="15"/>
        <v>F</v>
      </c>
      <c r="B171" s="52" t="s">
        <v>151</v>
      </c>
      <c r="C171" s="52" t="s">
        <v>949</v>
      </c>
      <c r="D171" s="85" t="s">
        <v>950</v>
      </c>
      <c r="E171" s="52" t="s">
        <v>1079</v>
      </c>
      <c r="F171" s="52" t="s">
        <v>1080</v>
      </c>
      <c r="G171" s="52" t="s">
        <v>1097</v>
      </c>
      <c r="H171" s="52" t="s">
        <v>1098</v>
      </c>
      <c r="I171" s="52" t="s">
        <v>1099</v>
      </c>
      <c r="J171" s="52" t="s">
        <v>1098</v>
      </c>
      <c r="K171" s="52" t="s">
        <v>268</v>
      </c>
      <c r="L171" s="52">
        <v>1213</v>
      </c>
      <c r="M171" s="52" t="s">
        <v>676</v>
      </c>
      <c r="N171" s="52" t="s">
        <v>270</v>
      </c>
      <c r="O171" s="52" t="s">
        <v>271</v>
      </c>
      <c r="P171" s="52" t="s">
        <v>272</v>
      </c>
      <c r="Q171" s="52" t="s">
        <v>124</v>
      </c>
      <c r="R171" s="52" t="s">
        <v>627</v>
      </c>
      <c r="S171" s="52" t="s">
        <v>151</v>
      </c>
      <c r="T171" s="52" t="s">
        <v>722</v>
      </c>
      <c r="U171" s="52" t="s">
        <v>156</v>
      </c>
      <c r="V171" s="52" t="s">
        <v>723</v>
      </c>
      <c r="W171" s="52" t="s">
        <v>724</v>
      </c>
      <c r="X171" s="52" t="s">
        <v>957</v>
      </c>
      <c r="Y171" s="52" t="s">
        <v>958</v>
      </c>
      <c r="Z171" s="66">
        <v>0</v>
      </c>
      <c r="AA171" s="66">
        <v>300000</v>
      </c>
      <c r="AB171" s="66">
        <v>1353.61</v>
      </c>
      <c r="AC171" s="66">
        <v>9952.7800000000007</v>
      </c>
      <c r="AD171" s="86">
        <f t="shared" si="16"/>
        <v>290047.21999999997</v>
      </c>
      <c r="AE171" s="66">
        <v>0</v>
      </c>
      <c r="AF171" s="66">
        <v>0</v>
      </c>
      <c r="AG171" s="66">
        <f t="shared" si="17"/>
        <v>0</v>
      </c>
      <c r="AH171" s="66">
        <v>0</v>
      </c>
      <c r="AI171" s="66">
        <v>0</v>
      </c>
      <c r="AJ171" s="66">
        <f t="shared" si="18"/>
        <v>0</v>
      </c>
      <c r="AK171" s="66">
        <v>0</v>
      </c>
      <c r="AL171" s="66">
        <v>0</v>
      </c>
      <c r="AM171" s="66">
        <f t="shared" si="19"/>
        <v>0</v>
      </c>
      <c r="AN171" s="66">
        <v>0</v>
      </c>
      <c r="AO171" s="66">
        <v>0</v>
      </c>
      <c r="AP171" s="66">
        <f t="shared" si="20"/>
        <v>0</v>
      </c>
      <c r="AQ171" s="66">
        <v>0</v>
      </c>
      <c r="AR171" s="66">
        <f t="shared" si="21"/>
        <v>290047.21999999997</v>
      </c>
      <c r="AS171" s="66">
        <v>0</v>
      </c>
      <c r="AT171" s="66">
        <v>0</v>
      </c>
      <c r="AU171" s="66" t="s">
        <v>280</v>
      </c>
      <c r="AV171" s="66">
        <v>0</v>
      </c>
      <c r="AW171" s="86">
        <v>0</v>
      </c>
      <c r="AX171" s="86">
        <v>0</v>
      </c>
      <c r="AY171" s="86">
        <v>0</v>
      </c>
      <c r="AZ171" s="86">
        <v>0</v>
      </c>
      <c r="BA171" s="86">
        <v>0</v>
      </c>
      <c r="BB171" s="86"/>
    </row>
    <row r="172" spans="1:54" hidden="1">
      <c r="A172" s="52" t="str">
        <f t="shared" si="15"/>
        <v>F</v>
      </c>
      <c r="B172" s="52" t="s">
        <v>151</v>
      </c>
      <c r="C172" s="52" t="s">
        <v>949</v>
      </c>
      <c r="D172" s="85" t="s">
        <v>950</v>
      </c>
      <c r="E172" s="52" t="s">
        <v>1079</v>
      </c>
      <c r="F172" s="52" t="s">
        <v>1080</v>
      </c>
      <c r="G172" s="52" t="s">
        <v>1100</v>
      </c>
      <c r="H172" s="52" t="s">
        <v>1101</v>
      </c>
      <c r="I172" s="52" t="s">
        <v>1102</v>
      </c>
      <c r="J172" s="52" t="s">
        <v>1101</v>
      </c>
      <c r="K172" s="52" t="s">
        <v>268</v>
      </c>
      <c r="L172" s="52">
        <v>1238</v>
      </c>
      <c r="M172" s="52" t="s">
        <v>1014</v>
      </c>
      <c r="N172" s="52" t="s">
        <v>270</v>
      </c>
      <c r="O172" s="52" t="s">
        <v>271</v>
      </c>
      <c r="P172" s="52" t="s">
        <v>272</v>
      </c>
      <c r="Q172" s="52" t="s">
        <v>124</v>
      </c>
      <c r="R172" s="52" t="s">
        <v>627</v>
      </c>
      <c r="S172" s="52" t="s">
        <v>151</v>
      </c>
      <c r="T172" s="52" t="s">
        <v>722</v>
      </c>
      <c r="U172" s="52" t="s">
        <v>156</v>
      </c>
      <c r="V172" s="52" t="s">
        <v>723</v>
      </c>
      <c r="W172" s="52" t="s">
        <v>724</v>
      </c>
      <c r="X172" s="52" t="s">
        <v>957</v>
      </c>
      <c r="Y172" s="52" t="s">
        <v>958</v>
      </c>
      <c r="Z172" s="66">
        <v>0</v>
      </c>
      <c r="AA172" s="66">
        <v>20000</v>
      </c>
      <c r="AB172" s="66">
        <v>45245</v>
      </c>
      <c r="AC172" s="66">
        <v>20000</v>
      </c>
      <c r="AD172" s="86">
        <f t="shared" si="16"/>
        <v>0</v>
      </c>
      <c r="AE172" s="66">
        <v>0</v>
      </c>
      <c r="AF172" s="66">
        <v>0</v>
      </c>
      <c r="AG172" s="66">
        <f t="shared" si="17"/>
        <v>0</v>
      </c>
      <c r="AH172" s="66">
        <v>0</v>
      </c>
      <c r="AI172" s="66">
        <v>0</v>
      </c>
      <c r="AJ172" s="66">
        <f t="shared" si="18"/>
        <v>0</v>
      </c>
      <c r="AK172" s="66">
        <v>0</v>
      </c>
      <c r="AL172" s="66">
        <v>0</v>
      </c>
      <c r="AM172" s="66">
        <f t="shared" si="19"/>
        <v>0</v>
      </c>
      <c r="AN172" s="66">
        <v>0</v>
      </c>
      <c r="AO172" s="66">
        <v>0</v>
      </c>
      <c r="AP172" s="66">
        <f t="shared" si="20"/>
        <v>0</v>
      </c>
      <c r="AQ172" s="66">
        <v>0</v>
      </c>
      <c r="AR172" s="66">
        <f t="shared" si="21"/>
        <v>0</v>
      </c>
      <c r="AS172" s="66">
        <v>0</v>
      </c>
      <c r="AT172" s="66">
        <v>0</v>
      </c>
      <c r="AU172" s="66" t="s">
        <v>280</v>
      </c>
      <c r="AV172" s="66">
        <v>0</v>
      </c>
      <c r="AW172" s="86">
        <v>0</v>
      </c>
      <c r="AX172" s="86">
        <v>0</v>
      </c>
      <c r="AY172" s="86">
        <v>0</v>
      </c>
      <c r="AZ172" s="86">
        <v>0</v>
      </c>
      <c r="BA172" s="86">
        <v>0</v>
      </c>
      <c r="BB172" s="86"/>
    </row>
    <row r="173" spans="1:54" hidden="1">
      <c r="A173" s="52" t="str">
        <f t="shared" si="15"/>
        <v>F</v>
      </c>
      <c r="B173" s="52" t="s">
        <v>151</v>
      </c>
      <c r="C173" s="52" t="s">
        <v>949</v>
      </c>
      <c r="D173" s="85" t="s">
        <v>950</v>
      </c>
      <c r="E173" s="52" t="s">
        <v>1079</v>
      </c>
      <c r="F173" s="52" t="s">
        <v>1080</v>
      </c>
      <c r="G173" s="52" t="s">
        <v>1103</v>
      </c>
      <c r="H173" s="52" t="s">
        <v>1104</v>
      </c>
      <c r="I173" s="52" t="s">
        <v>1105</v>
      </c>
      <c r="J173" s="52" t="s">
        <v>1104</v>
      </c>
      <c r="K173" s="52" t="s">
        <v>268</v>
      </c>
      <c r="L173" s="52">
        <v>1213</v>
      </c>
      <c r="M173" s="52" t="s">
        <v>676</v>
      </c>
      <c r="N173" s="52" t="s">
        <v>270</v>
      </c>
      <c r="O173" s="52" t="s">
        <v>271</v>
      </c>
      <c r="P173" s="52" t="s">
        <v>272</v>
      </c>
      <c r="Q173" s="52" t="s">
        <v>124</v>
      </c>
      <c r="R173" s="52" t="s">
        <v>627</v>
      </c>
      <c r="S173" s="52" t="s">
        <v>151</v>
      </c>
      <c r="T173" s="52" t="s">
        <v>722</v>
      </c>
      <c r="U173" s="52" t="s">
        <v>156</v>
      </c>
      <c r="V173" s="52" t="s">
        <v>723</v>
      </c>
      <c r="W173" s="52" t="s">
        <v>724</v>
      </c>
      <c r="X173" s="52" t="s">
        <v>957</v>
      </c>
      <c r="Y173" s="52" t="s">
        <v>958</v>
      </c>
      <c r="Z173" s="66">
        <v>0</v>
      </c>
      <c r="AA173" s="66">
        <v>0</v>
      </c>
      <c r="AB173" s="66">
        <v>0</v>
      </c>
      <c r="AC173" s="66">
        <v>0</v>
      </c>
      <c r="AD173" s="86">
        <f t="shared" si="16"/>
        <v>0</v>
      </c>
      <c r="AE173" s="66">
        <v>0</v>
      </c>
      <c r="AF173" s="66">
        <v>0</v>
      </c>
      <c r="AG173" s="66">
        <f t="shared" si="17"/>
        <v>0</v>
      </c>
      <c r="AH173" s="66">
        <v>0</v>
      </c>
      <c r="AI173" s="66">
        <v>0</v>
      </c>
      <c r="AJ173" s="66">
        <f t="shared" si="18"/>
        <v>0</v>
      </c>
      <c r="AK173" s="66">
        <v>0</v>
      </c>
      <c r="AL173" s="66">
        <v>0</v>
      </c>
      <c r="AM173" s="66">
        <f t="shared" si="19"/>
        <v>0</v>
      </c>
      <c r="AN173" s="66">
        <v>0</v>
      </c>
      <c r="AO173" s="66">
        <v>0</v>
      </c>
      <c r="AP173" s="66">
        <f t="shared" si="20"/>
        <v>0</v>
      </c>
      <c r="AQ173" s="66">
        <v>0</v>
      </c>
      <c r="AR173" s="66">
        <f t="shared" si="21"/>
        <v>0</v>
      </c>
      <c r="AS173" s="66">
        <v>0</v>
      </c>
      <c r="AT173" s="66">
        <v>0</v>
      </c>
      <c r="AU173" s="66" t="s">
        <v>280</v>
      </c>
      <c r="AV173" s="66">
        <v>0</v>
      </c>
      <c r="AW173" s="86">
        <v>0</v>
      </c>
      <c r="AX173" s="86">
        <v>0</v>
      </c>
      <c r="AY173" s="86">
        <v>0</v>
      </c>
      <c r="AZ173" s="86">
        <v>0</v>
      </c>
      <c r="BA173" s="86">
        <v>0</v>
      </c>
      <c r="BB173" s="86"/>
    </row>
    <row r="174" spans="1:54" hidden="1">
      <c r="A174" s="52" t="str">
        <f t="shared" si="15"/>
        <v>F</v>
      </c>
      <c r="B174" s="52" t="s">
        <v>151</v>
      </c>
      <c r="C174" s="52" t="s">
        <v>949</v>
      </c>
      <c r="D174" s="85" t="s">
        <v>950</v>
      </c>
      <c r="E174" s="52" t="s">
        <v>1079</v>
      </c>
      <c r="F174" s="52" t="s">
        <v>1080</v>
      </c>
      <c r="G174" s="52" t="s">
        <v>1106</v>
      </c>
      <c r="H174" s="52" t="s">
        <v>1107</v>
      </c>
      <c r="I174" s="52" t="s">
        <v>1108</v>
      </c>
      <c r="J174" s="52" t="s">
        <v>1109</v>
      </c>
      <c r="K174" s="52" t="s">
        <v>268</v>
      </c>
      <c r="L174" s="52">
        <v>1213</v>
      </c>
      <c r="M174" s="52" t="s">
        <v>676</v>
      </c>
      <c r="N174" s="52" t="s">
        <v>270</v>
      </c>
      <c r="O174" s="52" t="s">
        <v>271</v>
      </c>
      <c r="P174" s="52" t="s">
        <v>272</v>
      </c>
      <c r="Q174" s="52" t="s">
        <v>124</v>
      </c>
      <c r="R174" s="52" t="s">
        <v>627</v>
      </c>
      <c r="S174" s="52" t="s">
        <v>151</v>
      </c>
      <c r="T174" s="52" t="s">
        <v>722</v>
      </c>
      <c r="U174" s="52" t="s">
        <v>156</v>
      </c>
      <c r="V174" s="52" t="s">
        <v>723</v>
      </c>
      <c r="W174" s="52" t="s">
        <v>724</v>
      </c>
      <c r="X174" s="52" t="s">
        <v>957</v>
      </c>
      <c r="Y174" s="52" t="s">
        <v>958</v>
      </c>
      <c r="Z174" s="66">
        <v>0</v>
      </c>
      <c r="AA174" s="66">
        <v>0</v>
      </c>
      <c r="AB174" s="66">
        <v>0</v>
      </c>
      <c r="AC174" s="66">
        <v>0</v>
      </c>
      <c r="AD174" s="86">
        <f t="shared" si="16"/>
        <v>0</v>
      </c>
      <c r="AE174" s="66">
        <v>0</v>
      </c>
      <c r="AF174" s="66">
        <v>0</v>
      </c>
      <c r="AG174" s="66">
        <f t="shared" si="17"/>
        <v>0</v>
      </c>
      <c r="AH174" s="66">
        <v>0</v>
      </c>
      <c r="AI174" s="66">
        <v>0</v>
      </c>
      <c r="AJ174" s="66">
        <f t="shared" si="18"/>
        <v>0</v>
      </c>
      <c r="AK174" s="66">
        <v>0</v>
      </c>
      <c r="AL174" s="66">
        <v>0</v>
      </c>
      <c r="AM174" s="66">
        <f t="shared" si="19"/>
        <v>0</v>
      </c>
      <c r="AN174" s="66">
        <v>0</v>
      </c>
      <c r="AO174" s="66">
        <v>0</v>
      </c>
      <c r="AP174" s="66">
        <f t="shared" si="20"/>
        <v>0</v>
      </c>
      <c r="AQ174" s="66">
        <v>0</v>
      </c>
      <c r="AR174" s="66">
        <f t="shared" si="21"/>
        <v>0</v>
      </c>
      <c r="AS174" s="66">
        <v>0</v>
      </c>
      <c r="AT174" s="66">
        <v>0</v>
      </c>
      <c r="AU174" s="66" t="s">
        <v>280</v>
      </c>
      <c r="AV174" s="66">
        <v>0</v>
      </c>
      <c r="AW174" s="86">
        <v>0</v>
      </c>
      <c r="AX174" s="86">
        <v>0</v>
      </c>
      <c r="AY174" s="86">
        <v>0</v>
      </c>
      <c r="AZ174" s="86">
        <v>0</v>
      </c>
      <c r="BA174" s="86">
        <v>0</v>
      </c>
      <c r="BB174" s="86"/>
    </row>
    <row r="175" spans="1:54" hidden="1">
      <c r="A175" s="52" t="str">
        <f t="shared" si="15"/>
        <v>F</v>
      </c>
      <c r="B175" s="52" t="s">
        <v>151</v>
      </c>
      <c r="C175" s="52" t="s">
        <v>949</v>
      </c>
      <c r="D175" s="85" t="s">
        <v>950</v>
      </c>
      <c r="E175" s="52" t="s">
        <v>1079</v>
      </c>
      <c r="F175" s="52" t="s">
        <v>1080</v>
      </c>
      <c r="G175" s="52" t="s">
        <v>1110</v>
      </c>
      <c r="H175" s="52" t="s">
        <v>1111</v>
      </c>
      <c r="I175" s="52" t="s">
        <v>1112</v>
      </c>
      <c r="J175" s="52" t="s">
        <v>1113</v>
      </c>
      <c r="K175" s="52" t="s">
        <v>268</v>
      </c>
      <c r="L175" s="52">
        <v>1210</v>
      </c>
      <c r="M175" s="52" t="s">
        <v>1061</v>
      </c>
      <c r="N175" s="52" t="s">
        <v>270</v>
      </c>
      <c r="O175" s="52" t="s">
        <v>306</v>
      </c>
      <c r="P175" s="52" t="s">
        <v>272</v>
      </c>
      <c r="Q175" s="52" t="s">
        <v>124</v>
      </c>
      <c r="R175" s="52" t="s">
        <v>627</v>
      </c>
      <c r="S175" s="52" t="s">
        <v>151</v>
      </c>
      <c r="T175" s="52" t="s">
        <v>722</v>
      </c>
      <c r="U175" s="52" t="s">
        <v>156</v>
      </c>
      <c r="V175" s="52" t="s">
        <v>723</v>
      </c>
      <c r="W175" s="52" t="s">
        <v>724</v>
      </c>
      <c r="X175" s="52" t="s">
        <v>957</v>
      </c>
      <c r="Y175" s="52" t="s">
        <v>958</v>
      </c>
      <c r="Z175" s="66">
        <v>0</v>
      </c>
      <c r="AA175" s="66">
        <v>0</v>
      </c>
      <c r="AB175" s="66">
        <v>0</v>
      </c>
      <c r="AC175" s="66">
        <v>0</v>
      </c>
      <c r="AD175" s="86">
        <f t="shared" si="16"/>
        <v>0</v>
      </c>
      <c r="AE175" s="66">
        <v>0</v>
      </c>
      <c r="AF175" s="66">
        <v>0</v>
      </c>
      <c r="AG175" s="66">
        <f t="shared" si="17"/>
        <v>0</v>
      </c>
      <c r="AH175" s="66">
        <v>0</v>
      </c>
      <c r="AI175" s="66">
        <v>0</v>
      </c>
      <c r="AJ175" s="66">
        <f t="shared" si="18"/>
        <v>0</v>
      </c>
      <c r="AK175" s="66">
        <v>0</v>
      </c>
      <c r="AL175" s="66">
        <v>0</v>
      </c>
      <c r="AM175" s="66">
        <f t="shared" si="19"/>
        <v>0</v>
      </c>
      <c r="AN175" s="66">
        <v>0</v>
      </c>
      <c r="AO175" s="66">
        <v>0</v>
      </c>
      <c r="AP175" s="66">
        <f t="shared" si="20"/>
        <v>0</v>
      </c>
      <c r="AQ175" s="66">
        <v>0</v>
      </c>
      <c r="AR175" s="66">
        <f t="shared" si="21"/>
        <v>0</v>
      </c>
      <c r="AS175" s="66">
        <v>0</v>
      </c>
      <c r="AT175" s="66">
        <v>0</v>
      </c>
      <c r="AU175" s="66" t="s">
        <v>280</v>
      </c>
      <c r="AV175" s="66">
        <v>0</v>
      </c>
      <c r="AW175" s="86">
        <v>0</v>
      </c>
      <c r="AX175" s="86">
        <v>0</v>
      </c>
      <c r="AY175" s="86">
        <v>0</v>
      </c>
      <c r="AZ175" s="86">
        <v>0</v>
      </c>
      <c r="BA175" s="86">
        <v>0</v>
      </c>
      <c r="BB175" s="86"/>
    </row>
    <row r="176" spans="1:54" hidden="1">
      <c r="A176" s="52" t="str">
        <f t="shared" si="15"/>
        <v>F</v>
      </c>
      <c r="B176" s="52" t="s">
        <v>151</v>
      </c>
      <c r="C176" s="52" t="s">
        <v>949</v>
      </c>
      <c r="D176" s="85" t="s">
        <v>950</v>
      </c>
      <c r="E176" s="52" t="s">
        <v>1079</v>
      </c>
      <c r="F176" s="52" t="s">
        <v>1080</v>
      </c>
      <c r="G176" s="52" t="s">
        <v>1110</v>
      </c>
      <c r="H176" s="52" t="s">
        <v>1111</v>
      </c>
      <c r="I176" s="52" t="s">
        <v>1114</v>
      </c>
      <c r="J176" s="52" t="s">
        <v>1115</v>
      </c>
      <c r="K176" s="52" t="s">
        <v>268</v>
      </c>
      <c r="L176" s="52">
        <v>1210</v>
      </c>
      <c r="M176" s="52" t="s">
        <v>1061</v>
      </c>
      <c r="N176" s="52" t="s">
        <v>270</v>
      </c>
      <c r="O176" s="52" t="s">
        <v>626</v>
      </c>
      <c r="P176" s="52" t="s">
        <v>272</v>
      </c>
      <c r="Q176" s="52" t="s">
        <v>124</v>
      </c>
      <c r="R176" s="52" t="s">
        <v>627</v>
      </c>
      <c r="S176" s="52" t="s">
        <v>151</v>
      </c>
      <c r="T176" s="52" t="s">
        <v>722</v>
      </c>
      <c r="U176" s="52" t="s">
        <v>156</v>
      </c>
      <c r="V176" s="52" t="s">
        <v>723</v>
      </c>
      <c r="W176" s="52" t="s">
        <v>724</v>
      </c>
      <c r="X176" s="52" t="s">
        <v>957</v>
      </c>
      <c r="Y176" s="52" t="s">
        <v>958</v>
      </c>
      <c r="Z176" s="66">
        <v>0</v>
      </c>
      <c r="AA176" s="66">
        <v>0</v>
      </c>
      <c r="AB176" s="66">
        <v>0</v>
      </c>
      <c r="AC176" s="66">
        <v>0</v>
      </c>
      <c r="AD176" s="86">
        <f t="shared" si="16"/>
        <v>0</v>
      </c>
      <c r="AE176" s="66">
        <v>0</v>
      </c>
      <c r="AF176" s="66">
        <v>0</v>
      </c>
      <c r="AG176" s="66">
        <f t="shared" si="17"/>
        <v>0</v>
      </c>
      <c r="AH176" s="66">
        <v>0</v>
      </c>
      <c r="AI176" s="66">
        <v>0</v>
      </c>
      <c r="AJ176" s="66">
        <f t="shared" si="18"/>
        <v>0</v>
      </c>
      <c r="AK176" s="66">
        <v>0</v>
      </c>
      <c r="AL176" s="66">
        <v>0</v>
      </c>
      <c r="AM176" s="66">
        <f t="shared" si="19"/>
        <v>0</v>
      </c>
      <c r="AN176" s="66">
        <v>0</v>
      </c>
      <c r="AO176" s="66">
        <v>0</v>
      </c>
      <c r="AP176" s="66">
        <f t="shared" si="20"/>
        <v>0</v>
      </c>
      <c r="AQ176" s="66">
        <v>0</v>
      </c>
      <c r="AR176" s="66">
        <f t="shared" si="21"/>
        <v>0</v>
      </c>
      <c r="AS176" s="66">
        <v>0</v>
      </c>
      <c r="AT176" s="66">
        <v>0</v>
      </c>
      <c r="AU176" s="66" t="s">
        <v>280</v>
      </c>
      <c r="AV176" s="66">
        <v>0</v>
      </c>
      <c r="AW176" s="86">
        <v>0</v>
      </c>
      <c r="AX176" s="86">
        <v>0</v>
      </c>
      <c r="AY176" s="86">
        <v>0</v>
      </c>
      <c r="AZ176" s="86">
        <v>0</v>
      </c>
      <c r="BA176" s="86">
        <v>0</v>
      </c>
      <c r="BB176" s="86"/>
    </row>
    <row r="177" spans="1:54" hidden="1">
      <c r="A177" s="52" t="str">
        <f t="shared" si="15"/>
        <v>F</v>
      </c>
      <c r="B177" s="52" t="s">
        <v>151</v>
      </c>
      <c r="C177" s="52" t="s">
        <v>949</v>
      </c>
      <c r="D177" s="85" t="s">
        <v>950</v>
      </c>
      <c r="E177" s="52" t="s">
        <v>1079</v>
      </c>
      <c r="F177" s="52" t="s">
        <v>1080</v>
      </c>
      <c r="G177" s="52" t="s">
        <v>1116</v>
      </c>
      <c r="H177" s="52" t="s">
        <v>1117</v>
      </c>
      <c r="I177" s="52" t="s">
        <v>1118</v>
      </c>
      <c r="J177" s="52" t="s">
        <v>1117</v>
      </c>
      <c r="K177" s="52" t="s">
        <v>268</v>
      </c>
      <c r="L177" s="52">
        <v>1213</v>
      </c>
      <c r="M177" s="52" t="s">
        <v>676</v>
      </c>
      <c r="N177" s="52" t="s">
        <v>270</v>
      </c>
      <c r="O177" s="52" t="s">
        <v>271</v>
      </c>
      <c r="P177" s="52" t="s">
        <v>272</v>
      </c>
      <c r="Q177" s="52" t="s">
        <v>124</v>
      </c>
      <c r="R177" s="52" t="s">
        <v>627</v>
      </c>
      <c r="S177" s="52" t="s">
        <v>151</v>
      </c>
      <c r="T177" s="52" t="s">
        <v>722</v>
      </c>
      <c r="U177" s="52" t="s">
        <v>156</v>
      </c>
      <c r="V177" s="52" t="s">
        <v>723</v>
      </c>
      <c r="W177" s="52" t="s">
        <v>724</v>
      </c>
      <c r="X177" s="52" t="s">
        <v>957</v>
      </c>
      <c r="Y177" s="52" t="s">
        <v>958</v>
      </c>
      <c r="Z177" s="66">
        <v>0</v>
      </c>
      <c r="AA177" s="66">
        <v>1000000</v>
      </c>
      <c r="AB177" s="66">
        <v>1122679.3700000001</v>
      </c>
      <c r="AC177" s="66">
        <v>1025006.704603</v>
      </c>
      <c r="AD177" s="86">
        <f t="shared" si="16"/>
        <v>-25006.704602999962</v>
      </c>
      <c r="AE177" s="66">
        <v>0</v>
      </c>
      <c r="AF177" s="66">
        <v>0</v>
      </c>
      <c r="AG177" s="66">
        <f t="shared" si="17"/>
        <v>0</v>
      </c>
      <c r="AH177" s="66">
        <v>0</v>
      </c>
      <c r="AI177" s="66">
        <v>0</v>
      </c>
      <c r="AJ177" s="66">
        <f t="shared" si="18"/>
        <v>0</v>
      </c>
      <c r="AK177" s="66">
        <v>0</v>
      </c>
      <c r="AL177" s="66">
        <v>0</v>
      </c>
      <c r="AM177" s="66">
        <f t="shared" si="19"/>
        <v>0</v>
      </c>
      <c r="AN177" s="66">
        <v>0</v>
      </c>
      <c r="AO177" s="66">
        <v>0</v>
      </c>
      <c r="AP177" s="66">
        <f t="shared" si="20"/>
        <v>0</v>
      </c>
      <c r="AQ177" s="66">
        <v>0</v>
      </c>
      <c r="AR177" s="66">
        <f t="shared" si="21"/>
        <v>-25006.704602999962</v>
      </c>
      <c r="AS177" s="66">
        <v>0</v>
      </c>
      <c r="AT177" s="66">
        <v>0</v>
      </c>
      <c r="AU177" s="66" t="s">
        <v>280</v>
      </c>
      <c r="AV177" s="66">
        <v>0</v>
      </c>
      <c r="AW177" s="86">
        <v>0</v>
      </c>
      <c r="AX177" s="86">
        <v>0</v>
      </c>
      <c r="AY177" s="86">
        <v>0</v>
      </c>
      <c r="AZ177" s="86">
        <v>0</v>
      </c>
      <c r="BA177" s="86">
        <v>0</v>
      </c>
      <c r="BB177" s="86"/>
    </row>
    <row r="178" spans="1:54" hidden="1">
      <c r="A178" s="52" t="str">
        <f t="shared" si="15"/>
        <v>F</v>
      </c>
      <c r="B178" s="52" t="s">
        <v>151</v>
      </c>
      <c r="C178" s="52" t="s">
        <v>949</v>
      </c>
      <c r="D178" s="85" t="s">
        <v>950</v>
      </c>
      <c r="E178" s="52" t="s">
        <v>1079</v>
      </c>
      <c r="F178" s="52" t="s">
        <v>1080</v>
      </c>
      <c r="G178" s="52" t="s">
        <v>1119</v>
      </c>
      <c r="H178" s="52" t="s">
        <v>1120</v>
      </c>
      <c r="I178" s="52" t="s">
        <v>1121</v>
      </c>
      <c r="J178" s="52" t="s">
        <v>1120</v>
      </c>
      <c r="K178" s="52" t="s">
        <v>268</v>
      </c>
      <c r="L178" s="52">
        <v>1213</v>
      </c>
      <c r="M178" s="52" t="s">
        <v>676</v>
      </c>
      <c r="N178" s="52" t="s">
        <v>270</v>
      </c>
      <c r="O178" s="52" t="s">
        <v>271</v>
      </c>
      <c r="P178" s="52" t="s">
        <v>272</v>
      </c>
      <c r="Q178" s="52" t="s">
        <v>124</v>
      </c>
      <c r="R178" s="52" t="s">
        <v>627</v>
      </c>
      <c r="S178" s="52" t="s">
        <v>151</v>
      </c>
      <c r="T178" s="52" t="s">
        <v>722</v>
      </c>
      <c r="U178" s="52" t="s">
        <v>156</v>
      </c>
      <c r="V178" s="52" t="s">
        <v>723</v>
      </c>
      <c r="W178" s="52" t="s">
        <v>724</v>
      </c>
      <c r="X178" s="52" t="s">
        <v>957</v>
      </c>
      <c r="Y178" s="52" t="s">
        <v>958</v>
      </c>
      <c r="Z178" s="66">
        <v>0</v>
      </c>
      <c r="AA178" s="66">
        <v>500000</v>
      </c>
      <c r="AB178" s="66">
        <v>4399.9399999999996</v>
      </c>
      <c r="AC178" s="66">
        <v>883915.1491840001</v>
      </c>
      <c r="AD178" s="86">
        <f t="shared" si="16"/>
        <v>-383915.1491840001</v>
      </c>
      <c r="AE178" s="66">
        <v>0</v>
      </c>
      <c r="AF178" s="66">
        <v>0</v>
      </c>
      <c r="AG178" s="66">
        <f t="shared" si="17"/>
        <v>0</v>
      </c>
      <c r="AH178" s="66">
        <v>0</v>
      </c>
      <c r="AI178" s="66">
        <v>0</v>
      </c>
      <c r="AJ178" s="66">
        <f t="shared" si="18"/>
        <v>0</v>
      </c>
      <c r="AK178" s="66">
        <v>0</v>
      </c>
      <c r="AL178" s="66">
        <v>0</v>
      </c>
      <c r="AM178" s="66">
        <f t="shared" si="19"/>
        <v>0</v>
      </c>
      <c r="AN178" s="66">
        <v>0</v>
      </c>
      <c r="AO178" s="66">
        <v>0</v>
      </c>
      <c r="AP178" s="66">
        <f t="shared" si="20"/>
        <v>0</v>
      </c>
      <c r="AQ178" s="66">
        <v>0</v>
      </c>
      <c r="AR178" s="66">
        <f t="shared" si="21"/>
        <v>-383915.1491840001</v>
      </c>
      <c r="AS178" s="66">
        <v>0</v>
      </c>
      <c r="AT178" s="66">
        <v>0</v>
      </c>
      <c r="AU178" s="66" t="s">
        <v>280</v>
      </c>
      <c r="AV178" s="66">
        <v>0</v>
      </c>
      <c r="AW178" s="86">
        <v>0</v>
      </c>
      <c r="AX178" s="86">
        <v>0</v>
      </c>
      <c r="AY178" s="86">
        <v>0</v>
      </c>
      <c r="AZ178" s="86">
        <v>0</v>
      </c>
      <c r="BA178" s="86">
        <v>0</v>
      </c>
      <c r="BB178" s="86"/>
    </row>
    <row r="179" spans="1:54" hidden="1">
      <c r="A179" s="52" t="str">
        <f t="shared" si="15"/>
        <v>F</v>
      </c>
      <c r="B179" s="52" t="s">
        <v>151</v>
      </c>
      <c r="C179" s="52" t="s">
        <v>949</v>
      </c>
      <c r="D179" s="85" t="s">
        <v>950</v>
      </c>
      <c r="E179" s="52" t="s">
        <v>1122</v>
      </c>
      <c r="F179" s="52" t="s">
        <v>1123</v>
      </c>
      <c r="G179" s="52" t="s">
        <v>1124</v>
      </c>
      <c r="H179" s="52" t="s">
        <v>1125</v>
      </c>
      <c r="I179" s="52" t="s">
        <v>1126</v>
      </c>
      <c r="J179" s="52" t="s">
        <v>1127</v>
      </c>
      <c r="K179" s="52" t="s">
        <v>268</v>
      </c>
      <c r="L179" s="52">
        <v>1213</v>
      </c>
      <c r="M179" s="52" t="s">
        <v>676</v>
      </c>
      <c r="N179" s="52" t="s">
        <v>270</v>
      </c>
      <c r="O179" s="52" t="s">
        <v>291</v>
      </c>
      <c r="P179" s="52" t="s">
        <v>272</v>
      </c>
      <c r="Q179" s="52" t="s">
        <v>124</v>
      </c>
      <c r="R179" s="52" t="s">
        <v>627</v>
      </c>
      <c r="S179" s="52" t="s">
        <v>151</v>
      </c>
      <c r="T179" s="52" t="s">
        <v>722</v>
      </c>
      <c r="U179" s="52" t="s">
        <v>156</v>
      </c>
      <c r="V179" s="52" t="s">
        <v>723</v>
      </c>
      <c r="W179" s="52" t="s">
        <v>724</v>
      </c>
      <c r="X179" s="52" t="s">
        <v>988</v>
      </c>
      <c r="Y179" s="52" t="s">
        <v>989</v>
      </c>
      <c r="Z179" s="66">
        <v>0</v>
      </c>
      <c r="AA179" s="66">
        <v>0</v>
      </c>
      <c r="AB179" s="66">
        <v>0</v>
      </c>
      <c r="AC179" s="66">
        <v>0</v>
      </c>
      <c r="AD179" s="86">
        <f t="shared" si="16"/>
        <v>0</v>
      </c>
      <c r="AE179" s="66">
        <v>0</v>
      </c>
      <c r="AF179" s="66">
        <v>0</v>
      </c>
      <c r="AG179" s="66">
        <f t="shared" si="17"/>
        <v>0</v>
      </c>
      <c r="AH179" s="66">
        <v>0</v>
      </c>
      <c r="AI179" s="66">
        <v>0</v>
      </c>
      <c r="AJ179" s="66">
        <f t="shared" si="18"/>
        <v>0</v>
      </c>
      <c r="AK179" s="66">
        <v>0</v>
      </c>
      <c r="AL179" s="66">
        <v>0</v>
      </c>
      <c r="AM179" s="66">
        <f t="shared" si="19"/>
        <v>0</v>
      </c>
      <c r="AN179" s="66">
        <v>0</v>
      </c>
      <c r="AO179" s="66">
        <v>0</v>
      </c>
      <c r="AP179" s="66">
        <f t="shared" si="20"/>
        <v>0</v>
      </c>
      <c r="AQ179" s="66">
        <v>0</v>
      </c>
      <c r="AR179" s="66">
        <f t="shared" si="21"/>
        <v>0</v>
      </c>
      <c r="AS179" s="66">
        <v>0</v>
      </c>
      <c r="AT179" s="66">
        <v>0</v>
      </c>
      <c r="AU179" s="66" t="s">
        <v>280</v>
      </c>
      <c r="AV179" s="66">
        <v>0</v>
      </c>
      <c r="AW179" s="86">
        <v>0</v>
      </c>
      <c r="AX179" s="86">
        <v>0</v>
      </c>
      <c r="AY179" s="86">
        <v>0</v>
      </c>
      <c r="AZ179" s="86">
        <v>0</v>
      </c>
      <c r="BA179" s="86">
        <v>0</v>
      </c>
      <c r="BB179" s="86"/>
    </row>
    <row r="180" spans="1:54" hidden="1">
      <c r="A180" s="52" t="str">
        <f t="shared" si="15"/>
        <v>F</v>
      </c>
      <c r="B180" s="52" t="s">
        <v>151</v>
      </c>
      <c r="C180" s="52" t="s">
        <v>949</v>
      </c>
      <c r="D180" s="85" t="s">
        <v>950</v>
      </c>
      <c r="E180" s="52" t="s">
        <v>1122</v>
      </c>
      <c r="F180" s="52" t="s">
        <v>1123</v>
      </c>
      <c r="G180" s="52" t="s">
        <v>1124</v>
      </c>
      <c r="H180" s="52" t="s">
        <v>1125</v>
      </c>
      <c r="I180" s="52" t="s">
        <v>1128</v>
      </c>
      <c r="J180" s="52" t="s">
        <v>1129</v>
      </c>
      <c r="K180" s="52" t="s">
        <v>268</v>
      </c>
      <c r="L180" s="52">
        <v>1240</v>
      </c>
      <c r="M180" s="52" t="s">
        <v>1130</v>
      </c>
      <c r="N180" s="52" t="s">
        <v>270</v>
      </c>
      <c r="O180" s="52" t="s">
        <v>271</v>
      </c>
      <c r="P180" s="52" t="s">
        <v>272</v>
      </c>
      <c r="Q180" s="52" t="s">
        <v>124</v>
      </c>
      <c r="R180" s="52" t="s">
        <v>627</v>
      </c>
      <c r="S180" s="52" t="s">
        <v>151</v>
      </c>
      <c r="T180" s="52" t="s">
        <v>722</v>
      </c>
      <c r="U180" s="52" t="s">
        <v>156</v>
      </c>
      <c r="V180" s="52" t="s">
        <v>723</v>
      </c>
      <c r="W180" s="52" t="s">
        <v>724</v>
      </c>
      <c r="X180" s="52" t="s">
        <v>957</v>
      </c>
      <c r="Y180" s="52" t="s">
        <v>958</v>
      </c>
      <c r="Z180" s="66">
        <v>30100000</v>
      </c>
      <c r="AA180" s="66">
        <v>2078270</v>
      </c>
      <c r="AB180" s="66">
        <v>1122770</v>
      </c>
      <c r="AC180" s="66">
        <v>842027.7</v>
      </c>
      <c r="AD180" s="86">
        <f t="shared" si="16"/>
        <v>1236242.3</v>
      </c>
      <c r="AE180" s="66">
        <v>30100000</v>
      </c>
      <c r="AF180" s="66">
        <v>0</v>
      </c>
      <c r="AG180" s="66">
        <f t="shared" si="17"/>
        <v>30100000</v>
      </c>
      <c r="AH180" s="66">
        <v>30100000</v>
      </c>
      <c r="AI180" s="66">
        <v>0</v>
      </c>
      <c r="AJ180" s="66">
        <f t="shared" si="18"/>
        <v>30100000</v>
      </c>
      <c r="AK180" s="66">
        <v>30100000</v>
      </c>
      <c r="AL180" s="66">
        <v>0</v>
      </c>
      <c r="AM180" s="66">
        <f t="shared" si="19"/>
        <v>30100000</v>
      </c>
      <c r="AN180" s="66">
        <v>30100000</v>
      </c>
      <c r="AO180" s="66">
        <v>0</v>
      </c>
      <c r="AP180" s="66">
        <f t="shared" si="20"/>
        <v>30100000</v>
      </c>
      <c r="AQ180" s="66">
        <v>0</v>
      </c>
      <c r="AR180" s="66">
        <f t="shared" si="21"/>
        <v>121636242.3</v>
      </c>
      <c r="AS180" s="66">
        <v>0</v>
      </c>
      <c r="AT180" s="66">
        <v>0</v>
      </c>
      <c r="AU180" s="66" t="s">
        <v>280</v>
      </c>
      <c r="AV180" s="66">
        <v>0</v>
      </c>
      <c r="AW180" s="86">
        <v>0</v>
      </c>
      <c r="AX180" s="86">
        <v>0</v>
      </c>
      <c r="AY180" s="86">
        <v>0</v>
      </c>
      <c r="AZ180" s="86">
        <v>0</v>
      </c>
      <c r="BA180" s="86">
        <v>0</v>
      </c>
      <c r="BB180" s="86"/>
    </row>
    <row r="181" spans="1:54" hidden="1">
      <c r="A181" s="52" t="str">
        <f t="shared" si="15"/>
        <v>F</v>
      </c>
      <c r="B181" s="52" t="s">
        <v>151</v>
      </c>
      <c r="C181" s="52" t="s">
        <v>949</v>
      </c>
      <c r="D181" s="85" t="s">
        <v>950</v>
      </c>
      <c r="E181" s="52" t="s">
        <v>1122</v>
      </c>
      <c r="F181" s="52" t="s">
        <v>1123</v>
      </c>
      <c r="G181" s="52" t="s">
        <v>1131</v>
      </c>
      <c r="H181" s="52" t="s">
        <v>1132</v>
      </c>
      <c r="I181" s="52" t="s">
        <v>1133</v>
      </c>
      <c r="J181" s="52" t="s">
        <v>1134</v>
      </c>
      <c r="K181" s="52" t="s">
        <v>268</v>
      </c>
      <c r="L181" s="52">
        <v>1213</v>
      </c>
      <c r="M181" s="52" t="s">
        <v>676</v>
      </c>
      <c r="N181" s="52" t="s">
        <v>270</v>
      </c>
      <c r="O181" s="52" t="s">
        <v>291</v>
      </c>
      <c r="P181" s="52" t="s">
        <v>272</v>
      </c>
      <c r="Q181" s="52" t="s">
        <v>124</v>
      </c>
      <c r="R181" s="52" t="s">
        <v>627</v>
      </c>
      <c r="S181" s="52" t="s">
        <v>151</v>
      </c>
      <c r="T181" s="52" t="s">
        <v>722</v>
      </c>
      <c r="U181" s="52" t="s">
        <v>156</v>
      </c>
      <c r="V181" s="52" t="s">
        <v>723</v>
      </c>
      <c r="W181" s="52" t="s">
        <v>724</v>
      </c>
      <c r="X181" s="52" t="s">
        <v>988</v>
      </c>
      <c r="Y181" s="52" t="s">
        <v>989</v>
      </c>
      <c r="Z181" s="66">
        <v>0</v>
      </c>
      <c r="AA181" s="66">
        <v>0</v>
      </c>
      <c r="AB181" s="66">
        <v>0</v>
      </c>
      <c r="AC181" s="66">
        <v>0</v>
      </c>
      <c r="AD181" s="86">
        <f t="shared" si="16"/>
        <v>0</v>
      </c>
      <c r="AE181" s="66">
        <v>0</v>
      </c>
      <c r="AF181" s="66">
        <v>0</v>
      </c>
      <c r="AG181" s="66">
        <f t="shared" si="17"/>
        <v>0</v>
      </c>
      <c r="AH181" s="66">
        <v>0</v>
      </c>
      <c r="AI181" s="66">
        <v>0</v>
      </c>
      <c r="AJ181" s="66">
        <f t="shared" si="18"/>
        <v>0</v>
      </c>
      <c r="AK181" s="66">
        <v>0</v>
      </c>
      <c r="AL181" s="66">
        <v>0</v>
      </c>
      <c r="AM181" s="66">
        <f t="shared" si="19"/>
        <v>0</v>
      </c>
      <c r="AN181" s="66">
        <v>0</v>
      </c>
      <c r="AO181" s="66">
        <v>0</v>
      </c>
      <c r="AP181" s="66">
        <f t="shared" si="20"/>
        <v>0</v>
      </c>
      <c r="AQ181" s="66">
        <v>0</v>
      </c>
      <c r="AR181" s="66">
        <f t="shared" si="21"/>
        <v>0</v>
      </c>
      <c r="AS181" s="66">
        <v>0</v>
      </c>
      <c r="AT181" s="66">
        <v>0</v>
      </c>
      <c r="AU181" s="66" t="s">
        <v>280</v>
      </c>
      <c r="AV181" s="66">
        <v>0</v>
      </c>
      <c r="AW181" s="86">
        <v>0</v>
      </c>
      <c r="AX181" s="86">
        <v>0</v>
      </c>
      <c r="AY181" s="86">
        <v>0</v>
      </c>
      <c r="AZ181" s="86">
        <v>0</v>
      </c>
      <c r="BA181" s="86">
        <v>0</v>
      </c>
      <c r="BB181" s="86"/>
    </row>
    <row r="182" spans="1:54" hidden="1">
      <c r="A182" s="52" t="str">
        <f t="shared" si="15"/>
        <v>F</v>
      </c>
      <c r="B182" s="52" t="s">
        <v>151</v>
      </c>
      <c r="C182" s="52" t="s">
        <v>949</v>
      </c>
      <c r="D182" s="85" t="s">
        <v>950</v>
      </c>
      <c r="E182" s="52" t="s">
        <v>1122</v>
      </c>
      <c r="F182" s="52" t="s">
        <v>1123</v>
      </c>
      <c r="G182" s="52" t="s">
        <v>1131</v>
      </c>
      <c r="H182" s="52" t="s">
        <v>1132</v>
      </c>
      <c r="I182" s="52" t="s">
        <v>1135</v>
      </c>
      <c r="J182" s="52" t="s">
        <v>1132</v>
      </c>
      <c r="K182" s="52" t="s">
        <v>268</v>
      </c>
      <c r="L182" s="52">
        <v>1240</v>
      </c>
      <c r="M182" s="52" t="s">
        <v>1130</v>
      </c>
      <c r="N182" s="52" t="s">
        <v>270</v>
      </c>
      <c r="O182" s="52" t="s">
        <v>271</v>
      </c>
      <c r="P182" s="52" t="s">
        <v>272</v>
      </c>
      <c r="Q182" s="52" t="s">
        <v>124</v>
      </c>
      <c r="R182" s="52" t="s">
        <v>627</v>
      </c>
      <c r="S182" s="52" t="s">
        <v>151</v>
      </c>
      <c r="T182" s="52" t="s">
        <v>722</v>
      </c>
      <c r="U182" s="52" t="s">
        <v>156</v>
      </c>
      <c r="V182" s="52" t="s">
        <v>723</v>
      </c>
      <c r="W182" s="52" t="s">
        <v>724</v>
      </c>
      <c r="X182" s="52" t="s">
        <v>957</v>
      </c>
      <c r="Y182" s="52" t="s">
        <v>958</v>
      </c>
      <c r="Z182" s="66">
        <v>0</v>
      </c>
      <c r="AA182" s="66">
        <v>500000</v>
      </c>
      <c r="AB182" s="66">
        <v>499999.5</v>
      </c>
      <c r="AC182" s="66">
        <v>0</v>
      </c>
      <c r="AD182" s="86">
        <f t="shared" si="16"/>
        <v>500000</v>
      </c>
      <c r="AE182" s="66">
        <v>0</v>
      </c>
      <c r="AF182" s="66">
        <v>0</v>
      </c>
      <c r="AG182" s="66">
        <f t="shared" si="17"/>
        <v>0</v>
      </c>
      <c r="AH182" s="66">
        <v>0</v>
      </c>
      <c r="AI182" s="66">
        <v>0</v>
      </c>
      <c r="AJ182" s="66">
        <f t="shared" si="18"/>
        <v>0</v>
      </c>
      <c r="AK182" s="66">
        <v>0</v>
      </c>
      <c r="AL182" s="66">
        <v>0</v>
      </c>
      <c r="AM182" s="66">
        <f t="shared" si="19"/>
        <v>0</v>
      </c>
      <c r="AN182" s="66">
        <v>0</v>
      </c>
      <c r="AO182" s="66">
        <v>0</v>
      </c>
      <c r="AP182" s="66">
        <f t="shared" si="20"/>
        <v>0</v>
      </c>
      <c r="AQ182" s="66">
        <v>0</v>
      </c>
      <c r="AR182" s="66">
        <f t="shared" si="21"/>
        <v>500000</v>
      </c>
      <c r="AS182" s="66">
        <v>0</v>
      </c>
      <c r="AT182" s="66">
        <v>0</v>
      </c>
      <c r="AU182" s="66" t="s">
        <v>280</v>
      </c>
      <c r="AV182" s="66">
        <v>0</v>
      </c>
      <c r="AW182" s="86">
        <v>0</v>
      </c>
      <c r="AX182" s="86">
        <v>0</v>
      </c>
      <c r="AY182" s="86">
        <v>0</v>
      </c>
      <c r="AZ182" s="86">
        <v>0</v>
      </c>
      <c r="BA182" s="86">
        <v>0</v>
      </c>
      <c r="BB182" s="86"/>
    </row>
    <row r="183" spans="1:54" hidden="1">
      <c r="A183" s="52" t="str">
        <f t="shared" si="15"/>
        <v>F</v>
      </c>
      <c r="B183" s="52" t="s">
        <v>151</v>
      </c>
      <c r="C183" s="52" t="s">
        <v>949</v>
      </c>
      <c r="D183" s="85" t="s">
        <v>950</v>
      </c>
      <c r="E183" s="52" t="s">
        <v>1136</v>
      </c>
      <c r="F183" s="52" t="s">
        <v>1137</v>
      </c>
      <c r="G183" s="52" t="s">
        <v>1138</v>
      </c>
      <c r="H183" s="52" t="s">
        <v>1139</v>
      </c>
      <c r="I183" s="52" t="s">
        <v>1140</v>
      </c>
      <c r="J183" s="52" t="s">
        <v>1141</v>
      </c>
      <c r="K183" s="52" t="s">
        <v>268</v>
      </c>
      <c r="L183" s="52">
        <v>1244</v>
      </c>
      <c r="M183" s="52" t="s">
        <v>1142</v>
      </c>
      <c r="N183" s="52" t="s">
        <v>270</v>
      </c>
      <c r="O183" s="52" t="s">
        <v>271</v>
      </c>
      <c r="P183" s="52" t="s">
        <v>272</v>
      </c>
      <c r="Q183" s="52" t="s">
        <v>124</v>
      </c>
      <c r="R183" s="52" t="s">
        <v>627</v>
      </c>
      <c r="S183" s="52" t="s">
        <v>151</v>
      </c>
      <c r="T183" s="52" t="s">
        <v>722</v>
      </c>
      <c r="U183" s="52" t="s">
        <v>156</v>
      </c>
      <c r="V183" s="52" t="s">
        <v>723</v>
      </c>
      <c r="W183" s="52" t="s">
        <v>724</v>
      </c>
      <c r="X183" s="52" t="s">
        <v>957</v>
      </c>
      <c r="Y183" s="52" t="s">
        <v>958</v>
      </c>
      <c r="Z183" s="66">
        <v>0</v>
      </c>
      <c r="AA183" s="66">
        <v>525000</v>
      </c>
      <c r="AB183" s="66">
        <v>435225.52</v>
      </c>
      <c r="AC183" s="66">
        <v>450874.35699999984</v>
      </c>
      <c r="AD183" s="86">
        <f t="shared" si="16"/>
        <v>74125.643000000156</v>
      </c>
      <c r="AE183" s="66">
        <v>0</v>
      </c>
      <c r="AF183" s="66">
        <v>0</v>
      </c>
      <c r="AG183" s="66">
        <f t="shared" si="17"/>
        <v>0</v>
      </c>
      <c r="AH183" s="66">
        <v>0</v>
      </c>
      <c r="AI183" s="66">
        <v>0</v>
      </c>
      <c r="AJ183" s="66">
        <f t="shared" si="18"/>
        <v>0</v>
      </c>
      <c r="AK183" s="66">
        <v>0</v>
      </c>
      <c r="AL183" s="66">
        <v>0</v>
      </c>
      <c r="AM183" s="66">
        <f t="shared" si="19"/>
        <v>0</v>
      </c>
      <c r="AN183" s="66">
        <v>0</v>
      </c>
      <c r="AO183" s="66">
        <v>0</v>
      </c>
      <c r="AP183" s="66">
        <f t="shared" si="20"/>
        <v>0</v>
      </c>
      <c r="AQ183" s="66">
        <v>0</v>
      </c>
      <c r="AR183" s="66">
        <f t="shared" si="21"/>
        <v>74125.643000000156</v>
      </c>
      <c r="AS183" s="66">
        <v>0</v>
      </c>
      <c r="AT183" s="66">
        <v>0</v>
      </c>
      <c r="AU183" s="66" t="s">
        <v>280</v>
      </c>
      <c r="AV183" s="66">
        <v>0</v>
      </c>
      <c r="AW183" s="86">
        <v>0</v>
      </c>
      <c r="AX183" s="86">
        <v>0</v>
      </c>
      <c r="AY183" s="86">
        <v>0</v>
      </c>
      <c r="AZ183" s="86">
        <v>0</v>
      </c>
      <c r="BA183" s="86">
        <v>0</v>
      </c>
      <c r="BB183" s="86"/>
    </row>
    <row r="184" spans="1:54" hidden="1">
      <c r="A184" s="52" t="str">
        <f t="shared" si="15"/>
        <v>F</v>
      </c>
      <c r="B184" s="52" t="s">
        <v>151</v>
      </c>
      <c r="C184" s="52" t="s">
        <v>949</v>
      </c>
      <c r="D184" s="85" t="s">
        <v>950</v>
      </c>
      <c r="E184" s="52" t="s">
        <v>1136</v>
      </c>
      <c r="F184" s="52" t="s">
        <v>1137</v>
      </c>
      <c r="G184" s="52" t="s">
        <v>1143</v>
      </c>
      <c r="H184" s="52" t="s">
        <v>1144</v>
      </c>
      <c r="I184" s="52" t="s">
        <v>1145</v>
      </c>
      <c r="J184" s="52" t="s">
        <v>1146</v>
      </c>
      <c r="K184" s="52" t="s">
        <v>268</v>
      </c>
      <c r="L184" s="52">
        <v>1215</v>
      </c>
      <c r="M184" s="52" t="s">
        <v>1007</v>
      </c>
      <c r="N184" s="52" t="s">
        <v>270</v>
      </c>
      <c r="O184" s="52" t="s">
        <v>291</v>
      </c>
      <c r="P184" s="52" t="s">
        <v>272</v>
      </c>
      <c r="Q184" s="52" t="s">
        <v>124</v>
      </c>
      <c r="R184" s="52" t="s">
        <v>627</v>
      </c>
      <c r="S184" s="52" t="s">
        <v>151</v>
      </c>
      <c r="T184" s="52" t="s">
        <v>722</v>
      </c>
      <c r="U184" s="52" t="s">
        <v>156</v>
      </c>
      <c r="V184" s="52" t="s">
        <v>723</v>
      </c>
      <c r="W184" s="52" t="s">
        <v>724</v>
      </c>
      <c r="X184" s="52" t="s">
        <v>957</v>
      </c>
      <c r="Y184" s="52" t="s">
        <v>958</v>
      </c>
      <c r="Z184" s="66">
        <v>0</v>
      </c>
      <c r="AA184" s="66">
        <v>0</v>
      </c>
      <c r="AB184" s="66">
        <v>361306.56</v>
      </c>
      <c r="AC184" s="66">
        <v>-12516.54</v>
      </c>
      <c r="AD184" s="86">
        <f t="shared" si="16"/>
        <v>12516.54</v>
      </c>
      <c r="AE184" s="66">
        <v>0</v>
      </c>
      <c r="AF184" s="66">
        <v>0</v>
      </c>
      <c r="AG184" s="66">
        <f t="shared" si="17"/>
        <v>0</v>
      </c>
      <c r="AH184" s="66">
        <v>0</v>
      </c>
      <c r="AI184" s="66">
        <v>0</v>
      </c>
      <c r="AJ184" s="66">
        <f t="shared" si="18"/>
        <v>0</v>
      </c>
      <c r="AK184" s="66">
        <v>0</v>
      </c>
      <c r="AL184" s="66">
        <v>0</v>
      </c>
      <c r="AM184" s="66">
        <f t="shared" si="19"/>
        <v>0</v>
      </c>
      <c r="AN184" s="66">
        <v>0</v>
      </c>
      <c r="AO184" s="66">
        <v>0</v>
      </c>
      <c r="AP184" s="66">
        <f t="shared" si="20"/>
        <v>0</v>
      </c>
      <c r="AQ184" s="66">
        <v>0</v>
      </c>
      <c r="AR184" s="66">
        <f t="shared" si="21"/>
        <v>12516.54</v>
      </c>
      <c r="AS184" s="66">
        <v>0</v>
      </c>
      <c r="AT184" s="66">
        <v>0</v>
      </c>
      <c r="AU184" s="66" t="s">
        <v>280</v>
      </c>
      <c r="AV184" s="66">
        <v>0</v>
      </c>
      <c r="AW184" s="86">
        <v>0</v>
      </c>
      <c r="AX184" s="86">
        <v>0</v>
      </c>
      <c r="AY184" s="86">
        <v>0</v>
      </c>
      <c r="AZ184" s="86">
        <v>0</v>
      </c>
      <c r="BA184" s="86">
        <v>0</v>
      </c>
      <c r="BB184" s="86"/>
    </row>
    <row r="185" spans="1:54" hidden="1">
      <c r="A185" s="52" t="str">
        <f t="shared" si="15"/>
        <v>F</v>
      </c>
      <c r="B185" s="52" t="s">
        <v>151</v>
      </c>
      <c r="C185" s="52" t="s">
        <v>949</v>
      </c>
      <c r="D185" s="85" t="s">
        <v>950</v>
      </c>
      <c r="E185" s="52" t="s">
        <v>1136</v>
      </c>
      <c r="F185" s="52" t="s">
        <v>1137</v>
      </c>
      <c r="G185" s="52" t="s">
        <v>1147</v>
      </c>
      <c r="H185" s="52" t="s">
        <v>1148</v>
      </c>
      <c r="I185" s="52" t="s">
        <v>1149</v>
      </c>
      <c r="J185" s="52" t="s">
        <v>1150</v>
      </c>
      <c r="K185" s="52" t="s">
        <v>268</v>
      </c>
      <c r="L185" s="52">
        <v>1244</v>
      </c>
      <c r="M185" s="52" t="s">
        <v>1142</v>
      </c>
      <c r="N185" s="52" t="s">
        <v>270</v>
      </c>
      <c r="O185" s="52" t="s">
        <v>271</v>
      </c>
      <c r="P185" s="52" t="s">
        <v>272</v>
      </c>
      <c r="Q185" s="52" t="s">
        <v>124</v>
      </c>
      <c r="R185" s="52" t="s">
        <v>627</v>
      </c>
      <c r="S185" s="52" t="s">
        <v>151</v>
      </c>
      <c r="T185" s="52" t="s">
        <v>722</v>
      </c>
      <c r="U185" s="52" t="s">
        <v>156</v>
      </c>
      <c r="V185" s="52" t="s">
        <v>723</v>
      </c>
      <c r="W185" s="52" t="s">
        <v>724</v>
      </c>
      <c r="X185" s="52" t="s">
        <v>957</v>
      </c>
      <c r="Y185" s="52" t="s">
        <v>958</v>
      </c>
      <c r="Z185" s="66">
        <v>0</v>
      </c>
      <c r="AA185" s="66">
        <v>375000</v>
      </c>
      <c r="AB185" s="66">
        <v>319693.53999999998</v>
      </c>
      <c r="AC185" s="66">
        <v>315945.17070000008</v>
      </c>
      <c r="AD185" s="86">
        <f t="shared" si="16"/>
        <v>59054.829299999925</v>
      </c>
      <c r="AE185" s="66">
        <v>0</v>
      </c>
      <c r="AF185" s="66">
        <v>0</v>
      </c>
      <c r="AG185" s="66">
        <f t="shared" si="17"/>
        <v>0</v>
      </c>
      <c r="AH185" s="66">
        <v>0</v>
      </c>
      <c r="AI185" s="66">
        <v>0</v>
      </c>
      <c r="AJ185" s="66">
        <f t="shared" si="18"/>
        <v>0</v>
      </c>
      <c r="AK185" s="66">
        <v>0</v>
      </c>
      <c r="AL185" s="66">
        <v>0</v>
      </c>
      <c r="AM185" s="66">
        <f t="shared" si="19"/>
        <v>0</v>
      </c>
      <c r="AN185" s="66">
        <v>0</v>
      </c>
      <c r="AO185" s="66">
        <v>0</v>
      </c>
      <c r="AP185" s="66">
        <f t="shared" si="20"/>
        <v>0</v>
      </c>
      <c r="AQ185" s="66">
        <v>0</v>
      </c>
      <c r="AR185" s="66">
        <f t="shared" si="21"/>
        <v>59054.829299999925</v>
      </c>
      <c r="AS185" s="66">
        <v>0</v>
      </c>
      <c r="AT185" s="66">
        <v>0</v>
      </c>
      <c r="AU185" s="66" t="s">
        <v>280</v>
      </c>
      <c r="AV185" s="66">
        <v>0</v>
      </c>
      <c r="AW185" s="86">
        <v>0</v>
      </c>
      <c r="AX185" s="86">
        <v>0</v>
      </c>
      <c r="AY185" s="86">
        <v>0</v>
      </c>
      <c r="AZ185" s="86">
        <v>0</v>
      </c>
      <c r="BA185" s="86">
        <v>0</v>
      </c>
      <c r="BB185" s="86"/>
    </row>
    <row r="186" spans="1:54" hidden="1">
      <c r="A186" s="52" t="str">
        <f t="shared" si="15"/>
        <v>F</v>
      </c>
      <c r="B186" s="52" t="s">
        <v>151</v>
      </c>
      <c r="C186" s="52" t="s">
        <v>949</v>
      </c>
      <c r="D186" s="85" t="s">
        <v>950</v>
      </c>
      <c r="E186" s="52" t="s">
        <v>1136</v>
      </c>
      <c r="F186" s="52" t="s">
        <v>1137</v>
      </c>
      <c r="G186" s="52" t="s">
        <v>1151</v>
      </c>
      <c r="H186" s="52" t="s">
        <v>1152</v>
      </c>
      <c r="I186" s="52" t="s">
        <v>1153</v>
      </c>
      <c r="J186" s="52" t="s">
        <v>1154</v>
      </c>
      <c r="K186" s="52" t="s">
        <v>268</v>
      </c>
      <c r="L186" s="52">
        <v>1215</v>
      </c>
      <c r="M186" s="52" t="s">
        <v>1007</v>
      </c>
      <c r="N186" s="52" t="s">
        <v>270</v>
      </c>
      <c r="O186" s="52" t="s">
        <v>291</v>
      </c>
      <c r="P186" s="52" t="s">
        <v>272</v>
      </c>
      <c r="Q186" s="52" t="s">
        <v>124</v>
      </c>
      <c r="R186" s="52" t="s">
        <v>627</v>
      </c>
      <c r="S186" s="52" t="s">
        <v>151</v>
      </c>
      <c r="T186" s="52" t="s">
        <v>722</v>
      </c>
      <c r="U186" s="52" t="s">
        <v>156</v>
      </c>
      <c r="V186" s="52" t="s">
        <v>723</v>
      </c>
      <c r="W186" s="52" t="s">
        <v>724</v>
      </c>
      <c r="X186" s="52" t="s">
        <v>957</v>
      </c>
      <c r="Y186" s="52" t="s">
        <v>958</v>
      </c>
      <c r="Z186" s="66">
        <v>0</v>
      </c>
      <c r="AA186" s="66">
        <v>0</v>
      </c>
      <c r="AB186" s="66">
        <v>5279.07</v>
      </c>
      <c r="AC186" s="66">
        <v>15330.315287499998</v>
      </c>
      <c r="AD186" s="86">
        <f t="shared" si="16"/>
        <v>-15330.315287499998</v>
      </c>
      <c r="AE186" s="66">
        <v>0</v>
      </c>
      <c r="AF186" s="66">
        <v>0</v>
      </c>
      <c r="AG186" s="66">
        <f t="shared" si="17"/>
        <v>0</v>
      </c>
      <c r="AH186" s="66">
        <v>0</v>
      </c>
      <c r="AI186" s="66">
        <v>0</v>
      </c>
      <c r="AJ186" s="66">
        <f t="shared" si="18"/>
        <v>0</v>
      </c>
      <c r="AK186" s="66">
        <v>0</v>
      </c>
      <c r="AL186" s="66">
        <v>0</v>
      </c>
      <c r="AM186" s="66">
        <f t="shared" si="19"/>
        <v>0</v>
      </c>
      <c r="AN186" s="66">
        <v>0</v>
      </c>
      <c r="AO186" s="66">
        <v>0</v>
      </c>
      <c r="AP186" s="66">
        <f t="shared" si="20"/>
        <v>0</v>
      </c>
      <c r="AQ186" s="66">
        <v>0</v>
      </c>
      <c r="AR186" s="66">
        <f t="shared" si="21"/>
        <v>-15330.315287499998</v>
      </c>
      <c r="AS186" s="66">
        <v>0</v>
      </c>
      <c r="AT186" s="66">
        <v>0</v>
      </c>
      <c r="AU186" s="66" t="s">
        <v>280</v>
      </c>
      <c r="AV186" s="66">
        <v>0</v>
      </c>
      <c r="AW186" s="86">
        <v>0</v>
      </c>
      <c r="AX186" s="86">
        <v>0</v>
      </c>
      <c r="AY186" s="86">
        <v>0</v>
      </c>
      <c r="AZ186" s="86">
        <v>0</v>
      </c>
      <c r="BA186" s="86">
        <v>0</v>
      </c>
      <c r="BB186" s="86"/>
    </row>
    <row r="187" spans="1:54" hidden="1">
      <c r="A187" s="52" t="str">
        <f t="shared" si="15"/>
        <v>F</v>
      </c>
      <c r="B187" s="52" t="s">
        <v>151</v>
      </c>
      <c r="C187" s="52" t="s">
        <v>949</v>
      </c>
      <c r="D187" s="85" t="s">
        <v>950</v>
      </c>
      <c r="E187" s="52" t="s">
        <v>1136</v>
      </c>
      <c r="F187" s="52" t="s">
        <v>1137</v>
      </c>
      <c r="G187" s="52" t="s">
        <v>1155</v>
      </c>
      <c r="H187" s="52" t="s">
        <v>1156</v>
      </c>
      <c r="I187" s="52" t="s">
        <v>1157</v>
      </c>
      <c r="J187" s="52" t="s">
        <v>1158</v>
      </c>
      <c r="K187" s="52" t="s">
        <v>268</v>
      </c>
      <c r="L187" s="52">
        <v>1244</v>
      </c>
      <c r="M187" s="52" t="s">
        <v>1142</v>
      </c>
      <c r="N187" s="52" t="s">
        <v>270</v>
      </c>
      <c r="O187" s="52" t="s">
        <v>271</v>
      </c>
      <c r="P187" s="52" t="s">
        <v>272</v>
      </c>
      <c r="Q187" s="52" t="s">
        <v>124</v>
      </c>
      <c r="R187" s="52" t="s">
        <v>627</v>
      </c>
      <c r="S187" s="52" t="s">
        <v>151</v>
      </c>
      <c r="T187" s="52" t="s">
        <v>722</v>
      </c>
      <c r="U187" s="52" t="s">
        <v>156</v>
      </c>
      <c r="V187" s="52" t="s">
        <v>723</v>
      </c>
      <c r="W187" s="52" t="s">
        <v>724</v>
      </c>
      <c r="X187" s="52" t="s">
        <v>957</v>
      </c>
      <c r="Y187" s="52" t="s">
        <v>958</v>
      </c>
      <c r="Z187" s="66">
        <v>0</v>
      </c>
      <c r="AA187" s="66">
        <v>325000</v>
      </c>
      <c r="AB187" s="66">
        <v>225989.21</v>
      </c>
      <c r="AC187" s="66">
        <v>225573.94079999998</v>
      </c>
      <c r="AD187" s="86">
        <f t="shared" si="16"/>
        <v>99426.059200000018</v>
      </c>
      <c r="AE187" s="66">
        <v>0</v>
      </c>
      <c r="AF187" s="66">
        <v>0</v>
      </c>
      <c r="AG187" s="66">
        <f t="shared" si="17"/>
        <v>0</v>
      </c>
      <c r="AH187" s="66">
        <v>0</v>
      </c>
      <c r="AI187" s="66">
        <v>0</v>
      </c>
      <c r="AJ187" s="66">
        <f t="shared" si="18"/>
        <v>0</v>
      </c>
      <c r="AK187" s="66">
        <v>0</v>
      </c>
      <c r="AL187" s="66">
        <v>0</v>
      </c>
      <c r="AM187" s="66">
        <f t="shared" si="19"/>
        <v>0</v>
      </c>
      <c r="AN187" s="66">
        <v>0</v>
      </c>
      <c r="AO187" s="66">
        <v>0</v>
      </c>
      <c r="AP187" s="66">
        <f t="shared" si="20"/>
        <v>0</v>
      </c>
      <c r="AQ187" s="66">
        <v>0</v>
      </c>
      <c r="AR187" s="66">
        <f t="shared" si="21"/>
        <v>99426.059200000018</v>
      </c>
      <c r="AS187" s="66">
        <v>0</v>
      </c>
      <c r="AT187" s="66">
        <v>0</v>
      </c>
      <c r="AU187" s="66" t="s">
        <v>280</v>
      </c>
      <c r="AV187" s="66">
        <v>0</v>
      </c>
      <c r="AW187" s="86">
        <v>0</v>
      </c>
      <c r="AX187" s="86">
        <v>0</v>
      </c>
      <c r="AY187" s="86">
        <v>0</v>
      </c>
      <c r="AZ187" s="86">
        <v>0</v>
      </c>
      <c r="BA187" s="86">
        <v>0</v>
      </c>
      <c r="BB187" s="86"/>
    </row>
    <row r="188" spans="1:54" hidden="1">
      <c r="A188" s="52" t="str">
        <f t="shared" si="15"/>
        <v>F</v>
      </c>
      <c r="B188" s="52" t="s">
        <v>151</v>
      </c>
      <c r="C188" s="52" t="s">
        <v>949</v>
      </c>
      <c r="D188" s="85" t="s">
        <v>950</v>
      </c>
      <c r="E188" s="52" t="s">
        <v>1136</v>
      </c>
      <c r="F188" s="52" t="s">
        <v>1137</v>
      </c>
      <c r="G188" s="52" t="s">
        <v>1159</v>
      </c>
      <c r="H188" s="52" t="s">
        <v>1160</v>
      </c>
      <c r="I188" s="52" t="s">
        <v>1161</v>
      </c>
      <c r="J188" s="52" t="s">
        <v>1162</v>
      </c>
      <c r="K188" s="52" t="s">
        <v>268</v>
      </c>
      <c r="L188" s="52">
        <v>1215</v>
      </c>
      <c r="M188" s="52" t="s">
        <v>1007</v>
      </c>
      <c r="N188" s="52" t="s">
        <v>270</v>
      </c>
      <c r="O188" s="52" t="s">
        <v>291</v>
      </c>
      <c r="P188" s="52" t="s">
        <v>272</v>
      </c>
      <c r="Q188" s="52" t="s">
        <v>124</v>
      </c>
      <c r="R188" s="52" t="s">
        <v>627</v>
      </c>
      <c r="S188" s="52" t="s">
        <v>151</v>
      </c>
      <c r="T188" s="52" t="s">
        <v>722</v>
      </c>
      <c r="U188" s="52" t="s">
        <v>156</v>
      </c>
      <c r="V188" s="52" t="s">
        <v>723</v>
      </c>
      <c r="W188" s="52" t="s">
        <v>724</v>
      </c>
      <c r="X188" s="52" t="s">
        <v>957</v>
      </c>
      <c r="Y188" s="52" t="s">
        <v>958</v>
      </c>
      <c r="Z188" s="66">
        <v>0</v>
      </c>
      <c r="AA188" s="66">
        <v>0</v>
      </c>
      <c r="AB188" s="66">
        <v>41747.71</v>
      </c>
      <c r="AC188" s="66">
        <v>50475.63</v>
      </c>
      <c r="AD188" s="86">
        <f t="shared" si="16"/>
        <v>-50475.63</v>
      </c>
      <c r="AE188" s="66">
        <v>0</v>
      </c>
      <c r="AF188" s="66">
        <v>0</v>
      </c>
      <c r="AG188" s="66">
        <f t="shared" si="17"/>
        <v>0</v>
      </c>
      <c r="AH188" s="66">
        <v>0</v>
      </c>
      <c r="AI188" s="66">
        <v>0</v>
      </c>
      <c r="AJ188" s="66">
        <f t="shared" si="18"/>
        <v>0</v>
      </c>
      <c r="AK188" s="66">
        <v>0</v>
      </c>
      <c r="AL188" s="66">
        <v>0</v>
      </c>
      <c r="AM188" s="66">
        <f t="shared" si="19"/>
        <v>0</v>
      </c>
      <c r="AN188" s="66">
        <v>0</v>
      </c>
      <c r="AO188" s="66">
        <v>0</v>
      </c>
      <c r="AP188" s="66">
        <f t="shared" si="20"/>
        <v>0</v>
      </c>
      <c r="AQ188" s="66">
        <v>0</v>
      </c>
      <c r="AR188" s="66">
        <f t="shared" si="21"/>
        <v>-50475.63</v>
      </c>
      <c r="AS188" s="66">
        <v>0</v>
      </c>
      <c r="AT188" s="66">
        <v>0</v>
      </c>
      <c r="AU188" s="66" t="s">
        <v>280</v>
      </c>
      <c r="AV188" s="66">
        <v>0</v>
      </c>
      <c r="AW188" s="86">
        <v>0</v>
      </c>
      <c r="AX188" s="86">
        <v>0</v>
      </c>
      <c r="AY188" s="86">
        <v>0</v>
      </c>
      <c r="AZ188" s="86">
        <v>0</v>
      </c>
      <c r="BA188" s="86">
        <v>0</v>
      </c>
      <c r="BB188" s="86"/>
    </row>
    <row r="189" spans="1:54" hidden="1">
      <c r="A189" s="52" t="str">
        <f t="shared" si="15"/>
        <v>F</v>
      </c>
      <c r="B189" s="52" t="s">
        <v>151</v>
      </c>
      <c r="C189" s="52" t="s">
        <v>949</v>
      </c>
      <c r="D189" s="85" t="s">
        <v>950</v>
      </c>
      <c r="E189" s="52" t="s">
        <v>1136</v>
      </c>
      <c r="F189" s="52" t="s">
        <v>1137</v>
      </c>
      <c r="G189" s="52" t="s">
        <v>1159</v>
      </c>
      <c r="H189" s="52" t="s">
        <v>1160</v>
      </c>
      <c r="I189" s="52" t="s">
        <v>1163</v>
      </c>
      <c r="J189" s="52" t="s">
        <v>1164</v>
      </c>
      <c r="K189" s="52" t="s">
        <v>268</v>
      </c>
      <c r="L189" s="52">
        <v>1215</v>
      </c>
      <c r="M189" s="52" t="s">
        <v>1007</v>
      </c>
      <c r="N189" s="52" t="s">
        <v>270</v>
      </c>
      <c r="O189" s="52" t="s">
        <v>271</v>
      </c>
      <c r="P189" s="52" t="s">
        <v>272</v>
      </c>
      <c r="Q189" s="52" t="s">
        <v>124</v>
      </c>
      <c r="R189" s="52" t="s">
        <v>627</v>
      </c>
      <c r="S189" s="52" t="s">
        <v>151</v>
      </c>
      <c r="T189" s="52" t="s">
        <v>722</v>
      </c>
      <c r="U189" s="52" t="s">
        <v>156</v>
      </c>
      <c r="V189" s="52" t="s">
        <v>723</v>
      </c>
      <c r="W189" s="52" t="s">
        <v>724</v>
      </c>
      <c r="X189" s="52" t="s">
        <v>957</v>
      </c>
      <c r="Y189" s="52" t="s">
        <v>958</v>
      </c>
      <c r="Z189" s="66">
        <v>0</v>
      </c>
      <c r="AA189" s="66">
        <v>155000</v>
      </c>
      <c r="AB189" s="66">
        <v>132390.32999999999</v>
      </c>
      <c r="AC189" s="66">
        <v>69031.850000000006</v>
      </c>
      <c r="AD189" s="86">
        <f t="shared" si="16"/>
        <v>85968.15</v>
      </c>
      <c r="AE189" s="66">
        <v>0</v>
      </c>
      <c r="AF189" s="66">
        <v>0</v>
      </c>
      <c r="AG189" s="66">
        <f t="shared" si="17"/>
        <v>0</v>
      </c>
      <c r="AH189" s="66">
        <v>0</v>
      </c>
      <c r="AI189" s="66">
        <v>0</v>
      </c>
      <c r="AJ189" s="66">
        <f t="shared" si="18"/>
        <v>0</v>
      </c>
      <c r="AK189" s="66">
        <v>0</v>
      </c>
      <c r="AL189" s="66">
        <v>0</v>
      </c>
      <c r="AM189" s="66">
        <f t="shared" si="19"/>
        <v>0</v>
      </c>
      <c r="AN189" s="66">
        <v>0</v>
      </c>
      <c r="AO189" s="66">
        <v>0</v>
      </c>
      <c r="AP189" s="66">
        <f t="shared" si="20"/>
        <v>0</v>
      </c>
      <c r="AQ189" s="66">
        <v>0</v>
      </c>
      <c r="AR189" s="66">
        <f t="shared" si="21"/>
        <v>85968.15</v>
      </c>
      <c r="AS189" s="66">
        <v>0</v>
      </c>
      <c r="AT189" s="66">
        <v>0</v>
      </c>
      <c r="AU189" s="66" t="s">
        <v>280</v>
      </c>
      <c r="AV189" s="66">
        <v>0</v>
      </c>
      <c r="AW189" s="86">
        <v>0</v>
      </c>
      <c r="AX189" s="86">
        <v>0</v>
      </c>
      <c r="AY189" s="86">
        <v>0</v>
      </c>
      <c r="AZ189" s="86">
        <v>0</v>
      </c>
      <c r="BA189" s="86">
        <v>0</v>
      </c>
      <c r="BB189" s="86"/>
    </row>
    <row r="190" spans="1:54" hidden="1">
      <c r="A190" s="52" t="str">
        <f t="shared" si="15"/>
        <v>F</v>
      </c>
      <c r="B190" s="52" t="s">
        <v>151</v>
      </c>
      <c r="C190" s="52" t="s">
        <v>949</v>
      </c>
      <c r="D190" s="85" t="s">
        <v>950</v>
      </c>
      <c r="E190" s="52" t="s">
        <v>1136</v>
      </c>
      <c r="F190" s="52" t="s">
        <v>1137</v>
      </c>
      <c r="G190" s="52" t="s">
        <v>1165</v>
      </c>
      <c r="H190" s="52" t="s">
        <v>1166</v>
      </c>
      <c r="I190" s="52" t="s">
        <v>1167</v>
      </c>
      <c r="J190" s="52" t="s">
        <v>1168</v>
      </c>
      <c r="K190" s="52" t="s">
        <v>268</v>
      </c>
      <c r="L190" s="52">
        <v>1215</v>
      </c>
      <c r="M190" s="52" t="s">
        <v>1007</v>
      </c>
      <c r="N190" s="52" t="s">
        <v>270</v>
      </c>
      <c r="O190" s="52" t="s">
        <v>291</v>
      </c>
      <c r="P190" s="52" t="s">
        <v>272</v>
      </c>
      <c r="Q190" s="52" t="s">
        <v>124</v>
      </c>
      <c r="R190" s="52" t="s">
        <v>627</v>
      </c>
      <c r="S190" s="52" t="s">
        <v>151</v>
      </c>
      <c r="T190" s="52" t="s">
        <v>722</v>
      </c>
      <c r="U190" s="52" t="s">
        <v>156</v>
      </c>
      <c r="V190" s="52" t="s">
        <v>723</v>
      </c>
      <c r="W190" s="52" t="s">
        <v>724</v>
      </c>
      <c r="X190" s="52" t="s">
        <v>957</v>
      </c>
      <c r="Y190" s="52" t="s">
        <v>958</v>
      </c>
      <c r="Z190" s="66">
        <v>0</v>
      </c>
      <c r="AA190" s="66">
        <v>0</v>
      </c>
      <c r="AB190" s="66">
        <v>30698.62</v>
      </c>
      <c r="AC190" s="66">
        <v>104395.07170750003</v>
      </c>
      <c r="AD190" s="86">
        <f t="shared" si="16"/>
        <v>-104395.07170750003</v>
      </c>
      <c r="AE190" s="66">
        <v>0</v>
      </c>
      <c r="AF190" s="66">
        <v>0</v>
      </c>
      <c r="AG190" s="66">
        <f t="shared" si="17"/>
        <v>0</v>
      </c>
      <c r="AH190" s="66">
        <v>0</v>
      </c>
      <c r="AI190" s="66">
        <v>0</v>
      </c>
      <c r="AJ190" s="66">
        <f t="shared" si="18"/>
        <v>0</v>
      </c>
      <c r="AK190" s="66">
        <v>0</v>
      </c>
      <c r="AL190" s="66">
        <v>0</v>
      </c>
      <c r="AM190" s="66">
        <f t="shared" si="19"/>
        <v>0</v>
      </c>
      <c r="AN190" s="66">
        <v>0</v>
      </c>
      <c r="AO190" s="66">
        <v>0</v>
      </c>
      <c r="AP190" s="66">
        <f t="shared" si="20"/>
        <v>0</v>
      </c>
      <c r="AQ190" s="66">
        <v>0</v>
      </c>
      <c r="AR190" s="66">
        <f t="shared" si="21"/>
        <v>-104395.07170750003</v>
      </c>
      <c r="AS190" s="66">
        <v>0</v>
      </c>
      <c r="AT190" s="66">
        <v>0</v>
      </c>
      <c r="AU190" s="66" t="s">
        <v>280</v>
      </c>
      <c r="AV190" s="66">
        <v>0</v>
      </c>
      <c r="AW190" s="86">
        <v>0</v>
      </c>
      <c r="AX190" s="86">
        <v>0</v>
      </c>
      <c r="AY190" s="86">
        <v>0</v>
      </c>
      <c r="AZ190" s="86">
        <v>0</v>
      </c>
      <c r="BA190" s="86">
        <v>0</v>
      </c>
      <c r="BB190" s="86"/>
    </row>
    <row r="191" spans="1:54" hidden="1">
      <c r="A191" s="52" t="str">
        <f t="shared" si="15"/>
        <v>F</v>
      </c>
      <c r="B191" s="52" t="s">
        <v>151</v>
      </c>
      <c r="C191" s="52" t="s">
        <v>949</v>
      </c>
      <c r="D191" s="85" t="s">
        <v>950</v>
      </c>
      <c r="E191" s="52" t="s">
        <v>1136</v>
      </c>
      <c r="F191" s="52" t="s">
        <v>1137</v>
      </c>
      <c r="G191" s="52" t="s">
        <v>1165</v>
      </c>
      <c r="H191" s="52" t="s">
        <v>1166</v>
      </c>
      <c r="I191" s="52" t="s">
        <v>1169</v>
      </c>
      <c r="J191" s="52" t="s">
        <v>1170</v>
      </c>
      <c r="K191" s="52" t="s">
        <v>268</v>
      </c>
      <c r="L191" s="52">
        <v>1244</v>
      </c>
      <c r="M191" s="52" t="s">
        <v>1142</v>
      </c>
      <c r="N191" s="52" t="s">
        <v>270</v>
      </c>
      <c r="O191" s="52" t="s">
        <v>271</v>
      </c>
      <c r="P191" s="52" t="s">
        <v>272</v>
      </c>
      <c r="Q191" s="52" t="s">
        <v>124</v>
      </c>
      <c r="R191" s="52" t="s">
        <v>627</v>
      </c>
      <c r="S191" s="52" t="s">
        <v>151</v>
      </c>
      <c r="T191" s="52" t="s">
        <v>722</v>
      </c>
      <c r="U191" s="52" t="s">
        <v>156</v>
      </c>
      <c r="V191" s="52" t="s">
        <v>723</v>
      </c>
      <c r="W191" s="52" t="s">
        <v>724</v>
      </c>
      <c r="X191" s="52" t="s">
        <v>957</v>
      </c>
      <c r="Y191" s="52" t="s">
        <v>958</v>
      </c>
      <c r="Z191" s="66">
        <v>0</v>
      </c>
      <c r="AA191" s="66">
        <v>300000</v>
      </c>
      <c r="AB191" s="66">
        <v>255320.79</v>
      </c>
      <c r="AC191" s="66">
        <v>133965.24500000002</v>
      </c>
      <c r="AD191" s="86">
        <f t="shared" si="16"/>
        <v>166034.75499999998</v>
      </c>
      <c r="AE191" s="66">
        <v>0</v>
      </c>
      <c r="AF191" s="66">
        <v>0</v>
      </c>
      <c r="AG191" s="66">
        <f t="shared" si="17"/>
        <v>0</v>
      </c>
      <c r="AH191" s="66">
        <v>0</v>
      </c>
      <c r="AI191" s="66">
        <v>0</v>
      </c>
      <c r="AJ191" s="66">
        <f t="shared" si="18"/>
        <v>0</v>
      </c>
      <c r="AK191" s="66">
        <v>0</v>
      </c>
      <c r="AL191" s="66">
        <v>0</v>
      </c>
      <c r="AM191" s="66">
        <f t="shared" si="19"/>
        <v>0</v>
      </c>
      <c r="AN191" s="66">
        <v>0</v>
      </c>
      <c r="AO191" s="66">
        <v>0</v>
      </c>
      <c r="AP191" s="66">
        <f t="shared" si="20"/>
        <v>0</v>
      </c>
      <c r="AQ191" s="66">
        <v>0</v>
      </c>
      <c r="AR191" s="66">
        <f t="shared" si="21"/>
        <v>166034.75499999998</v>
      </c>
      <c r="AS191" s="66">
        <v>0</v>
      </c>
      <c r="AT191" s="66">
        <v>0</v>
      </c>
      <c r="AU191" s="66" t="s">
        <v>280</v>
      </c>
      <c r="AV191" s="66">
        <v>0</v>
      </c>
      <c r="AW191" s="86">
        <v>0</v>
      </c>
      <c r="AX191" s="86">
        <v>0</v>
      </c>
      <c r="AY191" s="86">
        <v>0</v>
      </c>
      <c r="AZ191" s="86">
        <v>0</v>
      </c>
      <c r="BA191" s="86">
        <v>0</v>
      </c>
      <c r="BB191" s="86"/>
    </row>
    <row r="192" spans="1:54" hidden="1">
      <c r="A192" s="52" t="str">
        <f t="shared" si="15"/>
        <v>F</v>
      </c>
      <c r="B192" s="52" t="s">
        <v>151</v>
      </c>
      <c r="C192" s="52" t="s">
        <v>949</v>
      </c>
      <c r="D192" s="85" t="s">
        <v>950</v>
      </c>
      <c r="E192" s="52" t="s">
        <v>1136</v>
      </c>
      <c r="F192" s="52" t="s">
        <v>1137</v>
      </c>
      <c r="G192" s="52" t="s">
        <v>1171</v>
      </c>
      <c r="H192" s="52" t="s">
        <v>1172</v>
      </c>
      <c r="I192" s="52" t="s">
        <v>1173</v>
      </c>
      <c r="J192" s="52" t="s">
        <v>1174</v>
      </c>
      <c r="K192" s="52" t="s">
        <v>268</v>
      </c>
      <c r="L192" s="52">
        <v>1215</v>
      </c>
      <c r="M192" s="52" t="s">
        <v>1007</v>
      </c>
      <c r="N192" s="52" t="s">
        <v>270</v>
      </c>
      <c r="O192" s="52" t="s">
        <v>291</v>
      </c>
      <c r="P192" s="52" t="s">
        <v>272</v>
      </c>
      <c r="Q192" s="52" t="s">
        <v>124</v>
      </c>
      <c r="R192" s="52" t="s">
        <v>627</v>
      </c>
      <c r="S192" s="52" t="s">
        <v>151</v>
      </c>
      <c r="T192" s="52" t="s">
        <v>722</v>
      </c>
      <c r="U192" s="52" t="s">
        <v>156</v>
      </c>
      <c r="V192" s="52" t="s">
        <v>723</v>
      </c>
      <c r="W192" s="52" t="s">
        <v>724</v>
      </c>
      <c r="X192" s="52" t="s">
        <v>957</v>
      </c>
      <c r="Y192" s="52" t="s">
        <v>958</v>
      </c>
      <c r="Z192" s="66">
        <v>0</v>
      </c>
      <c r="AA192" s="66">
        <v>0</v>
      </c>
      <c r="AB192" s="66">
        <v>22116.93</v>
      </c>
      <c r="AC192" s="66">
        <v>34093.229999999996</v>
      </c>
      <c r="AD192" s="86">
        <f t="shared" si="16"/>
        <v>-34093.229999999996</v>
      </c>
      <c r="AE192" s="66">
        <v>0</v>
      </c>
      <c r="AF192" s="66">
        <v>0</v>
      </c>
      <c r="AG192" s="66">
        <f t="shared" si="17"/>
        <v>0</v>
      </c>
      <c r="AH192" s="66">
        <v>0</v>
      </c>
      <c r="AI192" s="66">
        <v>0</v>
      </c>
      <c r="AJ192" s="66">
        <f t="shared" si="18"/>
        <v>0</v>
      </c>
      <c r="AK192" s="66">
        <v>0</v>
      </c>
      <c r="AL192" s="66">
        <v>0</v>
      </c>
      <c r="AM192" s="66">
        <f t="shared" si="19"/>
        <v>0</v>
      </c>
      <c r="AN192" s="66">
        <v>0</v>
      </c>
      <c r="AO192" s="66">
        <v>0</v>
      </c>
      <c r="AP192" s="66">
        <f t="shared" si="20"/>
        <v>0</v>
      </c>
      <c r="AQ192" s="66">
        <v>0</v>
      </c>
      <c r="AR192" s="66">
        <f t="shared" si="21"/>
        <v>-34093.229999999996</v>
      </c>
      <c r="AS192" s="66">
        <v>0</v>
      </c>
      <c r="AT192" s="66">
        <v>0</v>
      </c>
      <c r="AU192" s="66" t="s">
        <v>280</v>
      </c>
      <c r="AV192" s="66">
        <v>0</v>
      </c>
      <c r="AW192" s="86">
        <v>0</v>
      </c>
      <c r="AX192" s="86">
        <v>0</v>
      </c>
      <c r="AY192" s="86">
        <v>0</v>
      </c>
      <c r="AZ192" s="86">
        <v>0</v>
      </c>
      <c r="BA192" s="86">
        <v>0</v>
      </c>
      <c r="BB192" s="86"/>
    </row>
    <row r="193" spans="1:54" hidden="1">
      <c r="A193" s="52" t="str">
        <f t="shared" si="15"/>
        <v>F</v>
      </c>
      <c r="B193" s="52" t="s">
        <v>151</v>
      </c>
      <c r="C193" s="52" t="s">
        <v>949</v>
      </c>
      <c r="D193" s="85" t="s">
        <v>950</v>
      </c>
      <c r="E193" s="52" t="s">
        <v>1136</v>
      </c>
      <c r="F193" s="52" t="s">
        <v>1137</v>
      </c>
      <c r="G193" s="52" t="s">
        <v>1171</v>
      </c>
      <c r="H193" s="52" t="s">
        <v>1172</v>
      </c>
      <c r="I193" s="52" t="s">
        <v>1175</v>
      </c>
      <c r="J193" s="52" t="s">
        <v>1176</v>
      </c>
      <c r="K193" s="52" t="s">
        <v>268</v>
      </c>
      <c r="L193" s="52">
        <v>1215</v>
      </c>
      <c r="M193" s="52" t="s">
        <v>1007</v>
      </c>
      <c r="N193" s="52" t="s">
        <v>270</v>
      </c>
      <c r="O193" s="52" t="s">
        <v>271</v>
      </c>
      <c r="P193" s="52" t="s">
        <v>272</v>
      </c>
      <c r="Q193" s="52" t="s">
        <v>124</v>
      </c>
      <c r="R193" s="52" t="s">
        <v>627</v>
      </c>
      <c r="S193" s="52" t="s">
        <v>151</v>
      </c>
      <c r="T193" s="52" t="s">
        <v>722</v>
      </c>
      <c r="U193" s="52" t="s">
        <v>156</v>
      </c>
      <c r="V193" s="52" t="s">
        <v>723</v>
      </c>
      <c r="W193" s="52" t="s">
        <v>724</v>
      </c>
      <c r="X193" s="52" t="s">
        <v>957</v>
      </c>
      <c r="Y193" s="52" t="s">
        <v>958</v>
      </c>
      <c r="Z193" s="66">
        <v>0</v>
      </c>
      <c r="AA193" s="66">
        <v>100000</v>
      </c>
      <c r="AB193" s="66">
        <v>85293.46</v>
      </c>
      <c r="AC193" s="66">
        <v>51141.2</v>
      </c>
      <c r="AD193" s="86">
        <f t="shared" si="16"/>
        <v>48858.8</v>
      </c>
      <c r="AE193" s="66">
        <v>0</v>
      </c>
      <c r="AF193" s="66">
        <v>0</v>
      </c>
      <c r="AG193" s="66">
        <f t="shared" si="17"/>
        <v>0</v>
      </c>
      <c r="AH193" s="66">
        <v>0</v>
      </c>
      <c r="AI193" s="66">
        <v>0</v>
      </c>
      <c r="AJ193" s="66">
        <f t="shared" si="18"/>
        <v>0</v>
      </c>
      <c r="AK193" s="66">
        <v>0</v>
      </c>
      <c r="AL193" s="66">
        <v>0</v>
      </c>
      <c r="AM193" s="66">
        <f t="shared" si="19"/>
        <v>0</v>
      </c>
      <c r="AN193" s="66">
        <v>0</v>
      </c>
      <c r="AO193" s="66">
        <v>0</v>
      </c>
      <c r="AP193" s="66">
        <f t="shared" si="20"/>
        <v>0</v>
      </c>
      <c r="AQ193" s="66">
        <v>0</v>
      </c>
      <c r="AR193" s="66">
        <f t="shared" si="21"/>
        <v>48858.8</v>
      </c>
      <c r="AS193" s="66">
        <v>0</v>
      </c>
      <c r="AT193" s="66">
        <v>0</v>
      </c>
      <c r="AU193" s="66" t="s">
        <v>280</v>
      </c>
      <c r="AV193" s="66">
        <v>0</v>
      </c>
      <c r="AW193" s="86">
        <v>0</v>
      </c>
      <c r="AX193" s="86">
        <v>0</v>
      </c>
      <c r="AY193" s="86">
        <v>0</v>
      </c>
      <c r="AZ193" s="86">
        <v>0</v>
      </c>
      <c r="BA193" s="86">
        <v>0</v>
      </c>
      <c r="BB193" s="86"/>
    </row>
    <row r="194" spans="1:54" hidden="1">
      <c r="A194" s="52" t="str">
        <f t="shared" si="15"/>
        <v>F</v>
      </c>
      <c r="B194" s="52" t="s">
        <v>151</v>
      </c>
      <c r="C194" s="52" t="s">
        <v>949</v>
      </c>
      <c r="D194" s="85" t="s">
        <v>950</v>
      </c>
      <c r="E194" s="52" t="s">
        <v>1136</v>
      </c>
      <c r="F194" s="52" t="s">
        <v>1137</v>
      </c>
      <c r="G194" s="52" t="s">
        <v>1177</v>
      </c>
      <c r="H194" s="52" t="s">
        <v>1178</v>
      </c>
      <c r="I194" s="52" t="s">
        <v>1179</v>
      </c>
      <c r="J194" s="52" t="s">
        <v>1178</v>
      </c>
      <c r="K194" s="52" t="s">
        <v>268</v>
      </c>
      <c r="L194" s="52">
        <v>1215</v>
      </c>
      <c r="M194" s="52" t="s">
        <v>1007</v>
      </c>
      <c r="N194" s="52" t="s">
        <v>270</v>
      </c>
      <c r="O194" s="52" t="s">
        <v>306</v>
      </c>
      <c r="P194" s="52" t="s">
        <v>272</v>
      </c>
      <c r="Q194" s="52" t="s">
        <v>124</v>
      </c>
      <c r="R194" s="52" t="s">
        <v>627</v>
      </c>
      <c r="S194" s="52" t="s">
        <v>151</v>
      </c>
      <c r="T194" s="52" t="s">
        <v>722</v>
      </c>
      <c r="U194" s="52" t="s">
        <v>156</v>
      </c>
      <c r="V194" s="52" t="s">
        <v>723</v>
      </c>
      <c r="W194" s="52" t="s">
        <v>724</v>
      </c>
      <c r="X194" s="52" t="s">
        <v>957</v>
      </c>
      <c r="Y194" s="52" t="s">
        <v>958</v>
      </c>
      <c r="Z194" s="66">
        <v>0</v>
      </c>
      <c r="AA194" s="66">
        <v>0</v>
      </c>
      <c r="AB194" s="66">
        <v>143.18</v>
      </c>
      <c r="AC194" s="66">
        <v>260.46000000000004</v>
      </c>
      <c r="AD194" s="86">
        <f t="shared" si="16"/>
        <v>-260.46000000000004</v>
      </c>
      <c r="AE194" s="66">
        <v>0</v>
      </c>
      <c r="AF194" s="66">
        <v>0</v>
      </c>
      <c r="AG194" s="66">
        <f t="shared" si="17"/>
        <v>0</v>
      </c>
      <c r="AH194" s="66">
        <v>0</v>
      </c>
      <c r="AI194" s="66">
        <v>0</v>
      </c>
      <c r="AJ194" s="66">
        <f t="shared" si="18"/>
        <v>0</v>
      </c>
      <c r="AK194" s="66">
        <v>0</v>
      </c>
      <c r="AL194" s="66">
        <v>0</v>
      </c>
      <c r="AM194" s="66">
        <f t="shared" si="19"/>
        <v>0</v>
      </c>
      <c r="AN194" s="66">
        <v>0</v>
      </c>
      <c r="AO194" s="66">
        <v>0</v>
      </c>
      <c r="AP194" s="66">
        <f t="shared" si="20"/>
        <v>0</v>
      </c>
      <c r="AQ194" s="66">
        <v>0</v>
      </c>
      <c r="AR194" s="66">
        <f t="shared" si="21"/>
        <v>-260.46000000000004</v>
      </c>
      <c r="AS194" s="66">
        <v>0</v>
      </c>
      <c r="AT194" s="66">
        <v>0</v>
      </c>
      <c r="AU194" s="66" t="s">
        <v>280</v>
      </c>
      <c r="AV194" s="66">
        <v>0</v>
      </c>
      <c r="AW194" s="86">
        <v>0</v>
      </c>
      <c r="AX194" s="86">
        <v>0</v>
      </c>
      <c r="AY194" s="86">
        <v>0</v>
      </c>
      <c r="AZ194" s="86">
        <v>0</v>
      </c>
      <c r="BA194" s="86">
        <v>0</v>
      </c>
      <c r="BB194" s="86"/>
    </row>
    <row r="195" spans="1:54" hidden="1">
      <c r="A195" s="52" t="str">
        <f t="shared" si="15"/>
        <v>F</v>
      </c>
      <c r="B195" s="52" t="s">
        <v>151</v>
      </c>
      <c r="C195" s="52" t="s">
        <v>949</v>
      </c>
      <c r="D195" s="85" t="s">
        <v>950</v>
      </c>
      <c r="E195" s="52" t="s">
        <v>1136</v>
      </c>
      <c r="F195" s="52" t="s">
        <v>1137</v>
      </c>
      <c r="G195" s="52" t="s">
        <v>1180</v>
      </c>
      <c r="H195" s="52" t="s">
        <v>1181</v>
      </c>
      <c r="I195" s="52" t="s">
        <v>1182</v>
      </c>
      <c r="J195" s="52" t="s">
        <v>1181</v>
      </c>
      <c r="K195" s="52" t="s">
        <v>268</v>
      </c>
      <c r="L195" s="52">
        <v>1244</v>
      </c>
      <c r="M195" s="52" t="s">
        <v>1142</v>
      </c>
      <c r="N195" s="52" t="s">
        <v>270</v>
      </c>
      <c r="O195" s="52" t="s">
        <v>271</v>
      </c>
      <c r="P195" s="52" t="s">
        <v>272</v>
      </c>
      <c r="Q195" s="52" t="s">
        <v>124</v>
      </c>
      <c r="R195" s="52" t="s">
        <v>627</v>
      </c>
      <c r="S195" s="52" t="s">
        <v>151</v>
      </c>
      <c r="T195" s="52" t="s">
        <v>722</v>
      </c>
      <c r="U195" s="52" t="s">
        <v>156</v>
      </c>
      <c r="V195" s="52" t="s">
        <v>723</v>
      </c>
      <c r="W195" s="52" t="s">
        <v>724</v>
      </c>
      <c r="X195" s="52" t="s">
        <v>957</v>
      </c>
      <c r="Y195" s="52" t="s">
        <v>958</v>
      </c>
      <c r="Z195" s="66">
        <v>0</v>
      </c>
      <c r="AA195" s="66">
        <v>400000</v>
      </c>
      <c r="AB195" s="66">
        <v>393620.51</v>
      </c>
      <c r="AC195" s="66">
        <v>389575.86785000004</v>
      </c>
      <c r="AD195" s="86">
        <f t="shared" si="16"/>
        <v>10424.132149999961</v>
      </c>
      <c r="AE195" s="66">
        <v>0</v>
      </c>
      <c r="AF195" s="66">
        <v>0</v>
      </c>
      <c r="AG195" s="66">
        <f t="shared" si="17"/>
        <v>0</v>
      </c>
      <c r="AH195" s="66">
        <v>0</v>
      </c>
      <c r="AI195" s="66">
        <v>0</v>
      </c>
      <c r="AJ195" s="66">
        <f t="shared" si="18"/>
        <v>0</v>
      </c>
      <c r="AK195" s="66">
        <v>0</v>
      </c>
      <c r="AL195" s="66">
        <v>0</v>
      </c>
      <c r="AM195" s="66">
        <f t="shared" si="19"/>
        <v>0</v>
      </c>
      <c r="AN195" s="66">
        <v>0</v>
      </c>
      <c r="AO195" s="66">
        <v>0</v>
      </c>
      <c r="AP195" s="66">
        <f t="shared" si="20"/>
        <v>0</v>
      </c>
      <c r="AQ195" s="66">
        <v>0</v>
      </c>
      <c r="AR195" s="66">
        <f t="shared" si="21"/>
        <v>10424.132149999961</v>
      </c>
      <c r="AS195" s="66">
        <v>0</v>
      </c>
      <c r="AT195" s="66">
        <v>0</v>
      </c>
      <c r="AU195" s="66" t="s">
        <v>280</v>
      </c>
      <c r="AV195" s="66">
        <v>0</v>
      </c>
      <c r="AW195" s="86">
        <v>0</v>
      </c>
      <c r="AX195" s="86">
        <v>0</v>
      </c>
      <c r="AY195" s="86">
        <v>0</v>
      </c>
      <c r="AZ195" s="86">
        <v>0</v>
      </c>
      <c r="BA195" s="86">
        <v>0</v>
      </c>
      <c r="BB195" s="86"/>
    </row>
    <row r="196" spans="1:54" hidden="1">
      <c r="A196" s="52" t="str">
        <f t="shared" si="15"/>
        <v>F</v>
      </c>
      <c r="B196" s="52" t="s">
        <v>151</v>
      </c>
      <c r="C196" s="52" t="s">
        <v>949</v>
      </c>
      <c r="D196" s="85" t="s">
        <v>950</v>
      </c>
      <c r="E196" s="52" t="s">
        <v>1136</v>
      </c>
      <c r="F196" s="52" t="s">
        <v>1137</v>
      </c>
      <c r="G196" s="52" t="s">
        <v>1183</v>
      </c>
      <c r="H196" s="52" t="s">
        <v>1184</v>
      </c>
      <c r="I196" s="52" t="s">
        <v>1185</v>
      </c>
      <c r="J196" s="52" t="s">
        <v>1184</v>
      </c>
      <c r="K196" s="52" t="s">
        <v>268</v>
      </c>
      <c r="L196" s="52">
        <v>1210</v>
      </c>
      <c r="M196" s="52" t="s">
        <v>1061</v>
      </c>
      <c r="N196" s="52" t="s">
        <v>270</v>
      </c>
      <c r="O196" s="52" t="s">
        <v>306</v>
      </c>
      <c r="P196" s="52" t="s">
        <v>272</v>
      </c>
      <c r="Q196" s="52" t="s">
        <v>124</v>
      </c>
      <c r="R196" s="52" t="s">
        <v>627</v>
      </c>
      <c r="S196" s="52" t="s">
        <v>151</v>
      </c>
      <c r="T196" s="52" t="s">
        <v>722</v>
      </c>
      <c r="U196" s="52" t="s">
        <v>156</v>
      </c>
      <c r="V196" s="52" t="s">
        <v>723</v>
      </c>
      <c r="W196" s="52" t="s">
        <v>724</v>
      </c>
      <c r="X196" s="52" t="s">
        <v>957</v>
      </c>
      <c r="Y196" s="52" t="s">
        <v>958</v>
      </c>
      <c r="Z196" s="66">
        <v>0</v>
      </c>
      <c r="AA196" s="66">
        <v>0</v>
      </c>
      <c r="AB196" s="66">
        <v>0</v>
      </c>
      <c r="AC196" s="66">
        <v>0</v>
      </c>
      <c r="AD196" s="86">
        <f t="shared" si="16"/>
        <v>0</v>
      </c>
      <c r="AE196" s="66">
        <v>0</v>
      </c>
      <c r="AF196" s="66">
        <v>0</v>
      </c>
      <c r="AG196" s="66">
        <f t="shared" si="17"/>
        <v>0</v>
      </c>
      <c r="AH196" s="66">
        <v>0</v>
      </c>
      <c r="AI196" s="66">
        <v>0</v>
      </c>
      <c r="AJ196" s="66">
        <f t="shared" si="18"/>
        <v>0</v>
      </c>
      <c r="AK196" s="66">
        <v>0</v>
      </c>
      <c r="AL196" s="66">
        <v>0</v>
      </c>
      <c r="AM196" s="66">
        <f t="shared" si="19"/>
        <v>0</v>
      </c>
      <c r="AN196" s="66">
        <v>0</v>
      </c>
      <c r="AO196" s="66">
        <v>0</v>
      </c>
      <c r="AP196" s="66">
        <f t="shared" si="20"/>
        <v>0</v>
      </c>
      <c r="AQ196" s="66">
        <v>0</v>
      </c>
      <c r="AR196" s="66">
        <f t="shared" si="21"/>
        <v>0</v>
      </c>
      <c r="AS196" s="66">
        <v>0</v>
      </c>
      <c r="AT196" s="66">
        <v>0</v>
      </c>
      <c r="AU196" s="66" t="s">
        <v>280</v>
      </c>
      <c r="AV196" s="66">
        <v>0</v>
      </c>
      <c r="AW196" s="86">
        <v>0</v>
      </c>
      <c r="AX196" s="86">
        <v>0</v>
      </c>
      <c r="AY196" s="86">
        <v>0</v>
      </c>
      <c r="AZ196" s="86">
        <v>0</v>
      </c>
      <c r="BA196" s="86">
        <v>0</v>
      </c>
      <c r="BB196" s="86"/>
    </row>
    <row r="197" spans="1:54" hidden="1">
      <c r="A197" s="52" t="str">
        <f t="shared" si="15"/>
        <v>F</v>
      </c>
      <c r="B197" s="52" t="s">
        <v>151</v>
      </c>
      <c r="C197" s="52" t="s">
        <v>949</v>
      </c>
      <c r="D197" s="85" t="s">
        <v>950</v>
      </c>
      <c r="E197" s="52" t="s">
        <v>1136</v>
      </c>
      <c r="F197" s="52" t="s">
        <v>1137</v>
      </c>
      <c r="G197" s="52" t="s">
        <v>1186</v>
      </c>
      <c r="H197" s="52" t="s">
        <v>1187</v>
      </c>
      <c r="I197" s="52" t="s">
        <v>1188</v>
      </c>
      <c r="J197" s="52" t="s">
        <v>1189</v>
      </c>
      <c r="K197" s="52" t="s">
        <v>268</v>
      </c>
      <c r="L197" s="52">
        <v>1215</v>
      </c>
      <c r="M197" s="52" t="s">
        <v>1007</v>
      </c>
      <c r="N197" s="52" t="s">
        <v>270</v>
      </c>
      <c r="O197" s="52" t="s">
        <v>306</v>
      </c>
      <c r="P197" s="52" t="s">
        <v>272</v>
      </c>
      <c r="Q197" s="52" t="s">
        <v>124</v>
      </c>
      <c r="R197" s="52" t="s">
        <v>627</v>
      </c>
      <c r="S197" s="52" t="s">
        <v>151</v>
      </c>
      <c r="T197" s="52" t="s">
        <v>722</v>
      </c>
      <c r="U197" s="52" t="s">
        <v>156</v>
      </c>
      <c r="V197" s="52" t="s">
        <v>723</v>
      </c>
      <c r="W197" s="52" t="s">
        <v>724</v>
      </c>
      <c r="X197" s="52" t="s">
        <v>957</v>
      </c>
      <c r="Y197" s="52" t="s">
        <v>958</v>
      </c>
      <c r="Z197" s="66">
        <v>0</v>
      </c>
      <c r="AA197" s="66">
        <v>0</v>
      </c>
      <c r="AB197" s="66">
        <v>1843.27</v>
      </c>
      <c r="AC197" s="66">
        <v>1901.91</v>
      </c>
      <c r="AD197" s="86">
        <f t="shared" si="16"/>
        <v>-1901.91</v>
      </c>
      <c r="AE197" s="66">
        <v>0</v>
      </c>
      <c r="AF197" s="66">
        <v>0</v>
      </c>
      <c r="AG197" s="66">
        <f t="shared" si="17"/>
        <v>0</v>
      </c>
      <c r="AH197" s="66">
        <v>0</v>
      </c>
      <c r="AI197" s="66">
        <v>0</v>
      </c>
      <c r="AJ197" s="66">
        <f t="shared" si="18"/>
        <v>0</v>
      </c>
      <c r="AK197" s="66">
        <v>0</v>
      </c>
      <c r="AL197" s="66">
        <v>0</v>
      </c>
      <c r="AM197" s="66">
        <f t="shared" si="19"/>
        <v>0</v>
      </c>
      <c r="AN197" s="66">
        <v>0</v>
      </c>
      <c r="AO197" s="66">
        <v>0</v>
      </c>
      <c r="AP197" s="66">
        <f t="shared" si="20"/>
        <v>0</v>
      </c>
      <c r="AQ197" s="66">
        <v>0</v>
      </c>
      <c r="AR197" s="66">
        <f t="shared" si="21"/>
        <v>-1901.91</v>
      </c>
      <c r="AS197" s="66">
        <v>0</v>
      </c>
      <c r="AT197" s="66">
        <v>0</v>
      </c>
      <c r="AU197" s="66" t="s">
        <v>280</v>
      </c>
      <c r="AV197" s="66">
        <v>0</v>
      </c>
      <c r="AW197" s="86">
        <v>0</v>
      </c>
      <c r="AX197" s="86">
        <v>0</v>
      </c>
      <c r="AY197" s="86">
        <v>0</v>
      </c>
      <c r="AZ197" s="86">
        <v>0</v>
      </c>
      <c r="BA197" s="86">
        <v>0</v>
      </c>
      <c r="BB197" s="86"/>
    </row>
    <row r="198" spans="1:54" hidden="1">
      <c r="A198" s="52" t="str">
        <f t="shared" si="15"/>
        <v>F</v>
      </c>
      <c r="B198" s="52" t="s">
        <v>151</v>
      </c>
      <c r="C198" s="52" t="s">
        <v>949</v>
      </c>
      <c r="D198" s="85" t="s">
        <v>950</v>
      </c>
      <c r="E198" s="52" t="s">
        <v>1136</v>
      </c>
      <c r="F198" s="52" t="s">
        <v>1137</v>
      </c>
      <c r="G198" s="52" t="s">
        <v>1190</v>
      </c>
      <c r="H198" s="52" t="s">
        <v>1191</v>
      </c>
      <c r="I198" s="52" t="s">
        <v>1192</v>
      </c>
      <c r="J198" s="52" t="s">
        <v>1191</v>
      </c>
      <c r="K198" s="52" t="s">
        <v>268</v>
      </c>
      <c r="L198" s="52">
        <v>1215</v>
      </c>
      <c r="M198" s="52" t="s">
        <v>1007</v>
      </c>
      <c r="N198" s="52" t="s">
        <v>270</v>
      </c>
      <c r="O198" s="52" t="s">
        <v>306</v>
      </c>
      <c r="P198" s="52" t="s">
        <v>272</v>
      </c>
      <c r="Q198" s="52" t="s">
        <v>124</v>
      </c>
      <c r="R198" s="52" t="s">
        <v>627</v>
      </c>
      <c r="S198" s="52" t="s">
        <v>151</v>
      </c>
      <c r="T198" s="52" t="s">
        <v>722</v>
      </c>
      <c r="U198" s="52" t="s">
        <v>156</v>
      </c>
      <c r="V198" s="52" t="s">
        <v>723</v>
      </c>
      <c r="W198" s="52" t="s">
        <v>724</v>
      </c>
      <c r="X198" s="52" t="s">
        <v>957</v>
      </c>
      <c r="Y198" s="52" t="s">
        <v>958</v>
      </c>
      <c r="Z198" s="66">
        <v>0</v>
      </c>
      <c r="AA198" s="66">
        <v>0</v>
      </c>
      <c r="AB198" s="66">
        <v>3304.6</v>
      </c>
      <c r="AC198" s="66">
        <v>6364.0404624999974</v>
      </c>
      <c r="AD198" s="86">
        <f t="shared" si="16"/>
        <v>-6364.0404624999974</v>
      </c>
      <c r="AE198" s="66">
        <v>0</v>
      </c>
      <c r="AF198" s="66">
        <v>0</v>
      </c>
      <c r="AG198" s="66">
        <f t="shared" si="17"/>
        <v>0</v>
      </c>
      <c r="AH198" s="66">
        <v>0</v>
      </c>
      <c r="AI198" s="66">
        <v>0</v>
      </c>
      <c r="AJ198" s="66">
        <f t="shared" si="18"/>
        <v>0</v>
      </c>
      <c r="AK198" s="66">
        <v>0</v>
      </c>
      <c r="AL198" s="66">
        <v>0</v>
      </c>
      <c r="AM198" s="66">
        <f t="shared" si="19"/>
        <v>0</v>
      </c>
      <c r="AN198" s="66">
        <v>0</v>
      </c>
      <c r="AO198" s="66">
        <v>0</v>
      </c>
      <c r="AP198" s="66">
        <f t="shared" si="20"/>
        <v>0</v>
      </c>
      <c r="AQ198" s="66">
        <v>0</v>
      </c>
      <c r="AR198" s="66">
        <f t="shared" si="21"/>
        <v>-6364.0404624999974</v>
      </c>
      <c r="AS198" s="66">
        <v>0</v>
      </c>
      <c r="AT198" s="66">
        <v>0</v>
      </c>
      <c r="AU198" s="66" t="s">
        <v>280</v>
      </c>
      <c r="AV198" s="66">
        <v>0</v>
      </c>
      <c r="AW198" s="86">
        <v>0</v>
      </c>
      <c r="AX198" s="86">
        <v>0</v>
      </c>
      <c r="AY198" s="86">
        <v>0</v>
      </c>
      <c r="AZ198" s="86">
        <v>0</v>
      </c>
      <c r="BA198" s="86">
        <v>0</v>
      </c>
      <c r="BB198" s="86"/>
    </row>
    <row r="199" spans="1:54" hidden="1">
      <c r="A199" s="52" t="str">
        <f t="shared" si="15"/>
        <v>F</v>
      </c>
      <c r="B199" s="52" t="s">
        <v>151</v>
      </c>
      <c r="C199" s="52" t="s">
        <v>949</v>
      </c>
      <c r="D199" s="85" t="s">
        <v>950</v>
      </c>
      <c r="E199" s="52" t="s">
        <v>1136</v>
      </c>
      <c r="F199" s="52" t="s">
        <v>1137</v>
      </c>
      <c r="G199" s="52" t="s">
        <v>1193</v>
      </c>
      <c r="H199" s="52" t="s">
        <v>1194</v>
      </c>
      <c r="I199" s="52" t="s">
        <v>1195</v>
      </c>
      <c r="J199" s="52" t="s">
        <v>1194</v>
      </c>
      <c r="K199" s="52" t="s">
        <v>268</v>
      </c>
      <c r="L199" s="52">
        <v>1215</v>
      </c>
      <c r="M199" s="52" t="s">
        <v>1007</v>
      </c>
      <c r="N199" s="52" t="s">
        <v>270</v>
      </c>
      <c r="O199" s="52" t="s">
        <v>306</v>
      </c>
      <c r="P199" s="52" t="s">
        <v>272</v>
      </c>
      <c r="Q199" s="52" t="s">
        <v>124</v>
      </c>
      <c r="R199" s="52" t="s">
        <v>627</v>
      </c>
      <c r="S199" s="52" t="s">
        <v>151</v>
      </c>
      <c r="T199" s="52" t="s">
        <v>722</v>
      </c>
      <c r="U199" s="52" t="s">
        <v>156</v>
      </c>
      <c r="V199" s="52" t="s">
        <v>723</v>
      </c>
      <c r="W199" s="52" t="s">
        <v>724</v>
      </c>
      <c r="X199" s="52" t="s">
        <v>957</v>
      </c>
      <c r="Y199" s="52" t="s">
        <v>958</v>
      </c>
      <c r="Z199" s="66">
        <v>0</v>
      </c>
      <c r="AA199" s="66">
        <v>0</v>
      </c>
      <c r="AB199" s="66">
        <v>9277.9699999999993</v>
      </c>
      <c r="AC199" s="66">
        <v>11204.26</v>
      </c>
      <c r="AD199" s="86">
        <f t="shared" si="16"/>
        <v>-11204.26</v>
      </c>
      <c r="AE199" s="66">
        <v>0</v>
      </c>
      <c r="AF199" s="66">
        <v>0</v>
      </c>
      <c r="AG199" s="66">
        <f t="shared" si="17"/>
        <v>0</v>
      </c>
      <c r="AH199" s="66">
        <v>0</v>
      </c>
      <c r="AI199" s="66">
        <v>0</v>
      </c>
      <c r="AJ199" s="66">
        <f t="shared" si="18"/>
        <v>0</v>
      </c>
      <c r="AK199" s="66">
        <v>0</v>
      </c>
      <c r="AL199" s="66">
        <v>0</v>
      </c>
      <c r="AM199" s="66">
        <f t="shared" si="19"/>
        <v>0</v>
      </c>
      <c r="AN199" s="66">
        <v>0</v>
      </c>
      <c r="AO199" s="66">
        <v>0</v>
      </c>
      <c r="AP199" s="66">
        <f t="shared" si="20"/>
        <v>0</v>
      </c>
      <c r="AQ199" s="66">
        <v>0</v>
      </c>
      <c r="AR199" s="66">
        <f t="shared" si="21"/>
        <v>-11204.26</v>
      </c>
      <c r="AS199" s="66">
        <v>0</v>
      </c>
      <c r="AT199" s="66">
        <v>0</v>
      </c>
      <c r="AU199" s="66" t="s">
        <v>280</v>
      </c>
      <c r="AV199" s="66">
        <v>0</v>
      </c>
      <c r="AW199" s="86">
        <v>0</v>
      </c>
      <c r="AX199" s="86">
        <v>0</v>
      </c>
      <c r="AY199" s="86">
        <v>0</v>
      </c>
      <c r="AZ199" s="86">
        <v>0</v>
      </c>
      <c r="BA199" s="86">
        <v>0</v>
      </c>
      <c r="BB199" s="86"/>
    </row>
    <row r="200" spans="1:54" hidden="1">
      <c r="A200" s="52" t="str">
        <f t="shared" si="15"/>
        <v>F</v>
      </c>
      <c r="B200" s="52" t="s">
        <v>151</v>
      </c>
      <c r="C200" s="52" t="s">
        <v>949</v>
      </c>
      <c r="D200" s="85" t="s">
        <v>950</v>
      </c>
      <c r="E200" s="52" t="s">
        <v>1136</v>
      </c>
      <c r="F200" s="52" t="s">
        <v>1137</v>
      </c>
      <c r="G200" s="52" t="s">
        <v>1196</v>
      </c>
      <c r="H200" s="52" t="s">
        <v>1197</v>
      </c>
      <c r="I200" s="52" t="s">
        <v>1198</v>
      </c>
      <c r="J200" s="52" t="s">
        <v>1199</v>
      </c>
      <c r="K200" s="52" t="s">
        <v>268</v>
      </c>
      <c r="L200" s="52">
        <v>1213</v>
      </c>
      <c r="M200" s="52" t="s">
        <v>676</v>
      </c>
      <c r="N200" s="52" t="s">
        <v>270</v>
      </c>
      <c r="O200" s="52" t="s">
        <v>626</v>
      </c>
      <c r="P200" s="52" t="s">
        <v>272</v>
      </c>
      <c r="Q200" s="52" t="s">
        <v>124</v>
      </c>
      <c r="R200" s="52" t="s">
        <v>627</v>
      </c>
      <c r="S200" s="52" t="s">
        <v>151</v>
      </c>
      <c r="T200" s="52" t="s">
        <v>722</v>
      </c>
      <c r="U200" s="52" t="s">
        <v>156</v>
      </c>
      <c r="V200" s="52" t="s">
        <v>723</v>
      </c>
      <c r="W200" s="52" t="s">
        <v>724</v>
      </c>
      <c r="X200" s="52" t="s">
        <v>957</v>
      </c>
      <c r="Y200" s="52" t="s">
        <v>958</v>
      </c>
      <c r="Z200" s="66">
        <v>0</v>
      </c>
      <c r="AA200" s="66">
        <v>0</v>
      </c>
      <c r="AB200" s="66">
        <v>-23992.14</v>
      </c>
      <c r="AC200" s="66">
        <v>-23992.14</v>
      </c>
      <c r="AD200" s="86">
        <f t="shared" si="16"/>
        <v>23992.14</v>
      </c>
      <c r="AE200" s="66">
        <v>0</v>
      </c>
      <c r="AF200" s="66">
        <v>0</v>
      </c>
      <c r="AG200" s="66">
        <f t="shared" si="17"/>
        <v>0</v>
      </c>
      <c r="AH200" s="66">
        <v>0</v>
      </c>
      <c r="AI200" s="66">
        <v>0</v>
      </c>
      <c r="AJ200" s="66">
        <f t="shared" si="18"/>
        <v>0</v>
      </c>
      <c r="AK200" s="66">
        <v>0</v>
      </c>
      <c r="AL200" s="66">
        <v>0</v>
      </c>
      <c r="AM200" s="66">
        <f t="shared" si="19"/>
        <v>0</v>
      </c>
      <c r="AN200" s="66">
        <v>0</v>
      </c>
      <c r="AO200" s="66">
        <v>0</v>
      </c>
      <c r="AP200" s="66">
        <f t="shared" si="20"/>
        <v>0</v>
      </c>
      <c r="AQ200" s="66">
        <v>0</v>
      </c>
      <c r="AR200" s="66">
        <f t="shared" si="21"/>
        <v>23992.14</v>
      </c>
      <c r="AS200" s="66">
        <v>0</v>
      </c>
      <c r="AT200" s="66">
        <v>0</v>
      </c>
      <c r="AU200" s="66" t="s">
        <v>280</v>
      </c>
      <c r="AV200" s="66">
        <v>0</v>
      </c>
      <c r="AW200" s="86">
        <v>0</v>
      </c>
      <c r="AX200" s="86">
        <v>0</v>
      </c>
      <c r="AY200" s="86">
        <v>0</v>
      </c>
      <c r="AZ200" s="86">
        <v>0</v>
      </c>
      <c r="BA200" s="86">
        <v>0</v>
      </c>
      <c r="BB200" s="86"/>
    </row>
    <row r="201" spans="1:54" hidden="1">
      <c r="A201" s="52" t="str">
        <f t="shared" ref="A201:A264" si="22">LEFT(C201,1)</f>
        <v>F</v>
      </c>
      <c r="B201" s="52" t="s">
        <v>151</v>
      </c>
      <c r="C201" s="52" t="s">
        <v>949</v>
      </c>
      <c r="D201" s="85" t="s">
        <v>950</v>
      </c>
      <c r="E201" s="52" t="s">
        <v>1136</v>
      </c>
      <c r="F201" s="52" t="s">
        <v>1137</v>
      </c>
      <c r="G201" s="52" t="s">
        <v>1200</v>
      </c>
      <c r="H201" s="52" t="s">
        <v>1201</v>
      </c>
      <c r="I201" s="52" t="s">
        <v>1202</v>
      </c>
      <c r="J201" s="52" t="s">
        <v>1201</v>
      </c>
      <c r="K201" s="52" t="s">
        <v>268</v>
      </c>
      <c r="L201" s="52">
        <v>1215</v>
      </c>
      <c r="M201" s="52" t="s">
        <v>1007</v>
      </c>
      <c r="N201" s="52" t="s">
        <v>270</v>
      </c>
      <c r="O201" s="52" t="s">
        <v>306</v>
      </c>
      <c r="P201" s="52" t="s">
        <v>272</v>
      </c>
      <c r="Q201" s="52" t="s">
        <v>124</v>
      </c>
      <c r="R201" s="52" t="s">
        <v>627</v>
      </c>
      <c r="S201" s="52" t="s">
        <v>151</v>
      </c>
      <c r="T201" s="52" t="s">
        <v>722</v>
      </c>
      <c r="U201" s="52" t="s">
        <v>156</v>
      </c>
      <c r="V201" s="52" t="s">
        <v>723</v>
      </c>
      <c r="W201" s="52" t="s">
        <v>724</v>
      </c>
      <c r="X201" s="52" t="s">
        <v>957</v>
      </c>
      <c r="Y201" s="52" t="s">
        <v>958</v>
      </c>
      <c r="Z201" s="66">
        <v>0</v>
      </c>
      <c r="AA201" s="66">
        <v>40000</v>
      </c>
      <c r="AB201" s="66">
        <v>37776.35</v>
      </c>
      <c r="AC201" s="66">
        <v>65453.755799999984</v>
      </c>
      <c r="AD201" s="86">
        <f t="shared" ref="AD201:AD264" si="23">AA201-AC201</f>
        <v>-25453.755799999984</v>
      </c>
      <c r="AE201" s="66">
        <v>0</v>
      </c>
      <c r="AF201" s="66">
        <v>0</v>
      </c>
      <c r="AG201" s="66">
        <f t="shared" ref="AG201:AG264" si="24">AE201-AF201</f>
        <v>0</v>
      </c>
      <c r="AH201" s="66">
        <v>0</v>
      </c>
      <c r="AI201" s="66">
        <v>0</v>
      </c>
      <c r="AJ201" s="66">
        <f t="shared" ref="AJ201:AJ264" si="25">AH201-AI201</f>
        <v>0</v>
      </c>
      <c r="AK201" s="66">
        <v>0</v>
      </c>
      <c r="AL201" s="66">
        <v>0</v>
      </c>
      <c r="AM201" s="66">
        <f t="shared" ref="AM201:AM264" si="26">AK201-AL201</f>
        <v>0</v>
      </c>
      <c r="AN201" s="66">
        <v>0</v>
      </c>
      <c r="AO201" s="66">
        <v>0</v>
      </c>
      <c r="AP201" s="66">
        <f t="shared" ref="AP201:AP264" si="27">AN201-AO201</f>
        <v>0</v>
      </c>
      <c r="AQ201" s="66">
        <v>0</v>
      </c>
      <c r="AR201" s="66">
        <f t="shared" ref="AR201:AR264" si="28">AP201+AM201+AJ201+AG201+AD201</f>
        <v>-25453.755799999984</v>
      </c>
      <c r="AS201" s="66">
        <v>0</v>
      </c>
      <c r="AT201" s="66">
        <v>0</v>
      </c>
      <c r="AU201" s="66" t="s">
        <v>280</v>
      </c>
      <c r="AV201" s="66">
        <v>0</v>
      </c>
      <c r="AW201" s="86">
        <v>0</v>
      </c>
      <c r="AX201" s="86">
        <v>0</v>
      </c>
      <c r="AY201" s="86">
        <v>0</v>
      </c>
      <c r="AZ201" s="86">
        <v>0</v>
      </c>
      <c r="BA201" s="86">
        <v>0</v>
      </c>
      <c r="BB201" s="86"/>
    </row>
    <row r="202" spans="1:54" hidden="1">
      <c r="A202" s="52" t="str">
        <f t="shared" si="22"/>
        <v>F</v>
      </c>
      <c r="B202" s="52" t="s">
        <v>151</v>
      </c>
      <c r="C202" s="52" t="s">
        <v>949</v>
      </c>
      <c r="D202" s="85" t="s">
        <v>950</v>
      </c>
      <c r="E202" s="52" t="s">
        <v>1136</v>
      </c>
      <c r="F202" s="52" t="s">
        <v>1137</v>
      </c>
      <c r="G202" s="52" t="s">
        <v>1203</v>
      </c>
      <c r="H202" s="52" t="s">
        <v>1204</v>
      </c>
      <c r="I202" s="52" t="s">
        <v>1205</v>
      </c>
      <c r="J202" s="52" t="s">
        <v>1204</v>
      </c>
      <c r="K202" s="52" t="s">
        <v>268</v>
      </c>
      <c r="L202" s="52">
        <v>1215</v>
      </c>
      <c r="M202" s="52" t="s">
        <v>1007</v>
      </c>
      <c r="N202" s="52" t="s">
        <v>270</v>
      </c>
      <c r="O202" s="52" t="s">
        <v>306</v>
      </c>
      <c r="P202" s="52" t="s">
        <v>272</v>
      </c>
      <c r="Q202" s="52" t="s">
        <v>124</v>
      </c>
      <c r="R202" s="52" t="s">
        <v>627</v>
      </c>
      <c r="S202" s="52" t="s">
        <v>151</v>
      </c>
      <c r="T202" s="52" t="s">
        <v>722</v>
      </c>
      <c r="U202" s="52" t="s">
        <v>156</v>
      </c>
      <c r="V202" s="52" t="s">
        <v>723</v>
      </c>
      <c r="W202" s="52" t="s">
        <v>724</v>
      </c>
      <c r="X202" s="52" t="s">
        <v>957</v>
      </c>
      <c r="Y202" s="52" t="s">
        <v>958</v>
      </c>
      <c r="Z202" s="66">
        <v>0</v>
      </c>
      <c r="AA202" s="66">
        <v>0</v>
      </c>
      <c r="AB202" s="66">
        <v>13666.4</v>
      </c>
      <c r="AC202" s="66">
        <v>14461.025050000004</v>
      </c>
      <c r="AD202" s="86">
        <f t="shared" si="23"/>
        <v>-14461.025050000004</v>
      </c>
      <c r="AE202" s="66">
        <v>0</v>
      </c>
      <c r="AF202" s="66">
        <v>0</v>
      </c>
      <c r="AG202" s="66">
        <f t="shared" si="24"/>
        <v>0</v>
      </c>
      <c r="AH202" s="66">
        <v>0</v>
      </c>
      <c r="AI202" s="66">
        <v>0</v>
      </c>
      <c r="AJ202" s="66">
        <f t="shared" si="25"/>
        <v>0</v>
      </c>
      <c r="AK202" s="66">
        <v>0</v>
      </c>
      <c r="AL202" s="66">
        <v>0</v>
      </c>
      <c r="AM202" s="66">
        <f t="shared" si="26"/>
        <v>0</v>
      </c>
      <c r="AN202" s="66">
        <v>0</v>
      </c>
      <c r="AO202" s="66">
        <v>0</v>
      </c>
      <c r="AP202" s="66">
        <f t="shared" si="27"/>
        <v>0</v>
      </c>
      <c r="AQ202" s="66">
        <v>0</v>
      </c>
      <c r="AR202" s="66">
        <f t="shared" si="28"/>
        <v>-14461.025050000004</v>
      </c>
      <c r="AS202" s="66">
        <v>0</v>
      </c>
      <c r="AT202" s="66">
        <v>0</v>
      </c>
      <c r="AU202" s="66" t="s">
        <v>280</v>
      </c>
      <c r="AV202" s="66">
        <v>0</v>
      </c>
      <c r="AW202" s="86">
        <v>0</v>
      </c>
      <c r="AX202" s="86">
        <v>0</v>
      </c>
      <c r="AY202" s="86">
        <v>0</v>
      </c>
      <c r="AZ202" s="86">
        <v>0</v>
      </c>
      <c r="BA202" s="86">
        <v>0</v>
      </c>
      <c r="BB202" s="86"/>
    </row>
    <row r="203" spans="1:54" hidden="1">
      <c r="A203" s="52" t="str">
        <f t="shared" si="22"/>
        <v>F</v>
      </c>
      <c r="B203" s="52" t="s">
        <v>151</v>
      </c>
      <c r="C203" s="52" t="s">
        <v>949</v>
      </c>
      <c r="D203" s="85" t="s">
        <v>950</v>
      </c>
      <c r="E203" s="52" t="s">
        <v>1136</v>
      </c>
      <c r="F203" s="52" t="s">
        <v>1137</v>
      </c>
      <c r="G203" s="52" t="s">
        <v>1206</v>
      </c>
      <c r="H203" s="52" t="s">
        <v>1207</v>
      </c>
      <c r="I203" s="52" t="s">
        <v>1208</v>
      </c>
      <c r="J203" s="52" t="s">
        <v>1207</v>
      </c>
      <c r="K203" s="52" t="s">
        <v>268</v>
      </c>
      <c r="L203" s="52">
        <v>1215</v>
      </c>
      <c r="M203" s="52" t="s">
        <v>1007</v>
      </c>
      <c r="N203" s="52" t="s">
        <v>270</v>
      </c>
      <c r="O203" s="52" t="s">
        <v>306</v>
      </c>
      <c r="P203" s="52" t="s">
        <v>272</v>
      </c>
      <c r="Q203" s="52" t="s">
        <v>124</v>
      </c>
      <c r="R203" s="52" t="s">
        <v>627</v>
      </c>
      <c r="S203" s="52" t="s">
        <v>151</v>
      </c>
      <c r="T203" s="52" t="s">
        <v>722</v>
      </c>
      <c r="U203" s="52" t="s">
        <v>156</v>
      </c>
      <c r="V203" s="52" t="s">
        <v>723</v>
      </c>
      <c r="W203" s="52" t="s">
        <v>724</v>
      </c>
      <c r="X203" s="52" t="s">
        <v>957</v>
      </c>
      <c r="Y203" s="52" t="s">
        <v>958</v>
      </c>
      <c r="Z203" s="66">
        <v>0</v>
      </c>
      <c r="AA203" s="66">
        <v>0</v>
      </c>
      <c r="AB203" s="66">
        <v>-7085.05</v>
      </c>
      <c r="AC203" s="66">
        <v>-6677.97</v>
      </c>
      <c r="AD203" s="86">
        <f t="shared" si="23"/>
        <v>6677.97</v>
      </c>
      <c r="AE203" s="66">
        <v>0</v>
      </c>
      <c r="AF203" s="66">
        <v>0</v>
      </c>
      <c r="AG203" s="66">
        <f t="shared" si="24"/>
        <v>0</v>
      </c>
      <c r="AH203" s="66">
        <v>0</v>
      </c>
      <c r="AI203" s="66">
        <v>0</v>
      </c>
      <c r="AJ203" s="66">
        <f t="shared" si="25"/>
        <v>0</v>
      </c>
      <c r="AK203" s="66">
        <v>0</v>
      </c>
      <c r="AL203" s="66">
        <v>0</v>
      </c>
      <c r="AM203" s="66">
        <f t="shared" si="26"/>
        <v>0</v>
      </c>
      <c r="AN203" s="66">
        <v>0</v>
      </c>
      <c r="AO203" s="66">
        <v>0</v>
      </c>
      <c r="AP203" s="66">
        <f t="shared" si="27"/>
        <v>0</v>
      </c>
      <c r="AQ203" s="66">
        <v>0</v>
      </c>
      <c r="AR203" s="66">
        <f t="shared" si="28"/>
        <v>6677.97</v>
      </c>
      <c r="AS203" s="66">
        <v>0</v>
      </c>
      <c r="AT203" s="66">
        <v>0</v>
      </c>
      <c r="AU203" s="66" t="s">
        <v>280</v>
      </c>
      <c r="AV203" s="66">
        <v>0</v>
      </c>
      <c r="AW203" s="86">
        <v>0</v>
      </c>
      <c r="AX203" s="86">
        <v>0</v>
      </c>
      <c r="AY203" s="86">
        <v>0</v>
      </c>
      <c r="AZ203" s="86">
        <v>0</v>
      </c>
      <c r="BA203" s="86">
        <v>0</v>
      </c>
      <c r="BB203" s="86"/>
    </row>
    <row r="204" spans="1:54" hidden="1">
      <c r="A204" s="52" t="str">
        <f t="shared" si="22"/>
        <v>F</v>
      </c>
      <c r="B204" s="52" t="s">
        <v>151</v>
      </c>
      <c r="C204" s="52" t="s">
        <v>949</v>
      </c>
      <c r="D204" s="85" t="s">
        <v>950</v>
      </c>
      <c r="E204" s="52" t="s">
        <v>1136</v>
      </c>
      <c r="F204" s="52" t="s">
        <v>1137</v>
      </c>
      <c r="G204" s="52" t="s">
        <v>1209</v>
      </c>
      <c r="H204" s="52" t="s">
        <v>1210</v>
      </c>
      <c r="I204" s="52" t="s">
        <v>1211</v>
      </c>
      <c r="J204" s="52" t="s">
        <v>1210</v>
      </c>
      <c r="K204" s="52" t="s">
        <v>268</v>
      </c>
      <c r="L204" s="52">
        <v>1215</v>
      </c>
      <c r="M204" s="52" t="s">
        <v>1007</v>
      </c>
      <c r="N204" s="52" t="s">
        <v>270</v>
      </c>
      <c r="O204" s="52" t="s">
        <v>291</v>
      </c>
      <c r="P204" s="52" t="s">
        <v>272</v>
      </c>
      <c r="Q204" s="52" t="s">
        <v>124</v>
      </c>
      <c r="R204" s="52" t="s">
        <v>627</v>
      </c>
      <c r="S204" s="52" t="s">
        <v>151</v>
      </c>
      <c r="T204" s="52" t="s">
        <v>678</v>
      </c>
      <c r="U204" s="52" t="s">
        <v>154</v>
      </c>
      <c r="V204" s="52" t="s">
        <v>723</v>
      </c>
      <c r="W204" s="52" t="s">
        <v>724</v>
      </c>
      <c r="X204" s="52" t="s">
        <v>957</v>
      </c>
      <c r="Y204" s="52" t="s">
        <v>958</v>
      </c>
      <c r="Z204" s="66">
        <v>0</v>
      </c>
      <c r="AA204" s="66">
        <v>200000</v>
      </c>
      <c r="AB204" s="66">
        <v>214973.15</v>
      </c>
      <c r="AC204" s="66">
        <v>190103.46470349998</v>
      </c>
      <c r="AD204" s="86">
        <f t="shared" si="23"/>
        <v>9896.5352965000202</v>
      </c>
      <c r="AE204" s="66">
        <v>0</v>
      </c>
      <c r="AF204" s="66">
        <v>0</v>
      </c>
      <c r="AG204" s="66">
        <f t="shared" si="24"/>
        <v>0</v>
      </c>
      <c r="AH204" s="66">
        <v>0</v>
      </c>
      <c r="AI204" s="66">
        <v>0</v>
      </c>
      <c r="AJ204" s="66">
        <f t="shared" si="25"/>
        <v>0</v>
      </c>
      <c r="AK204" s="66">
        <v>0</v>
      </c>
      <c r="AL204" s="66">
        <v>0</v>
      </c>
      <c r="AM204" s="66">
        <f t="shared" si="26"/>
        <v>0</v>
      </c>
      <c r="AN204" s="66">
        <v>0</v>
      </c>
      <c r="AO204" s="66">
        <v>0</v>
      </c>
      <c r="AP204" s="66">
        <f t="shared" si="27"/>
        <v>0</v>
      </c>
      <c r="AQ204" s="66">
        <v>0</v>
      </c>
      <c r="AR204" s="66">
        <f t="shared" si="28"/>
        <v>9896.5352965000202</v>
      </c>
      <c r="AS204" s="66">
        <v>0</v>
      </c>
      <c r="AT204" s="66">
        <v>0</v>
      </c>
      <c r="AU204" s="66" t="s">
        <v>280</v>
      </c>
      <c r="AV204" s="66">
        <v>0</v>
      </c>
      <c r="AW204" s="86">
        <v>0</v>
      </c>
      <c r="AX204" s="86">
        <v>0</v>
      </c>
      <c r="AY204" s="86">
        <v>0</v>
      </c>
      <c r="AZ204" s="86">
        <v>0</v>
      </c>
      <c r="BA204" s="86">
        <v>0</v>
      </c>
      <c r="BB204" s="86"/>
    </row>
    <row r="205" spans="1:54" hidden="1">
      <c r="A205" s="52" t="str">
        <f t="shared" si="22"/>
        <v>F</v>
      </c>
      <c r="B205" s="52" t="s">
        <v>151</v>
      </c>
      <c r="C205" s="52" t="s">
        <v>949</v>
      </c>
      <c r="D205" s="85" t="s">
        <v>950</v>
      </c>
      <c r="E205" s="52" t="s">
        <v>1136</v>
      </c>
      <c r="F205" s="52" t="s">
        <v>1137</v>
      </c>
      <c r="G205" s="52" t="s">
        <v>1212</v>
      </c>
      <c r="H205" s="52" t="s">
        <v>1213</v>
      </c>
      <c r="I205" s="52" t="s">
        <v>1214</v>
      </c>
      <c r="J205" s="52" t="s">
        <v>1215</v>
      </c>
      <c r="K205" s="52" t="s">
        <v>268</v>
      </c>
      <c r="L205" s="52">
        <v>1210</v>
      </c>
      <c r="M205" s="52" t="s">
        <v>1061</v>
      </c>
      <c r="N205" s="52" t="s">
        <v>270</v>
      </c>
      <c r="O205" s="52" t="s">
        <v>271</v>
      </c>
      <c r="P205" s="52" t="s">
        <v>272</v>
      </c>
      <c r="Q205" s="52" t="s">
        <v>124</v>
      </c>
      <c r="R205" s="52" t="s">
        <v>627</v>
      </c>
      <c r="S205" s="52" t="s">
        <v>151</v>
      </c>
      <c r="T205" s="52" t="s">
        <v>722</v>
      </c>
      <c r="U205" s="52" t="s">
        <v>156</v>
      </c>
      <c r="V205" s="52" t="s">
        <v>723</v>
      </c>
      <c r="W205" s="52" t="s">
        <v>724</v>
      </c>
      <c r="X205" s="52" t="s">
        <v>957</v>
      </c>
      <c r="Y205" s="52" t="s">
        <v>958</v>
      </c>
      <c r="Z205" s="66">
        <v>0</v>
      </c>
      <c r="AA205" s="66">
        <v>0</v>
      </c>
      <c r="AB205" s="66">
        <v>704.65</v>
      </c>
      <c r="AC205" s="66">
        <v>704.65</v>
      </c>
      <c r="AD205" s="86">
        <f t="shared" si="23"/>
        <v>-704.65</v>
      </c>
      <c r="AE205" s="66">
        <v>0</v>
      </c>
      <c r="AF205" s="66">
        <v>0</v>
      </c>
      <c r="AG205" s="66">
        <f t="shared" si="24"/>
        <v>0</v>
      </c>
      <c r="AH205" s="66">
        <v>0</v>
      </c>
      <c r="AI205" s="66">
        <v>0</v>
      </c>
      <c r="AJ205" s="66">
        <f t="shared" si="25"/>
        <v>0</v>
      </c>
      <c r="AK205" s="66">
        <v>0</v>
      </c>
      <c r="AL205" s="66">
        <v>0</v>
      </c>
      <c r="AM205" s="66">
        <f t="shared" si="26"/>
        <v>0</v>
      </c>
      <c r="AN205" s="66">
        <v>0</v>
      </c>
      <c r="AO205" s="66">
        <v>0</v>
      </c>
      <c r="AP205" s="66">
        <f t="shared" si="27"/>
        <v>0</v>
      </c>
      <c r="AQ205" s="66">
        <v>0</v>
      </c>
      <c r="AR205" s="66">
        <f t="shared" si="28"/>
        <v>-704.65</v>
      </c>
      <c r="AS205" s="66">
        <v>0</v>
      </c>
      <c r="AT205" s="66">
        <v>0</v>
      </c>
      <c r="AU205" s="66" t="s">
        <v>280</v>
      </c>
      <c r="AV205" s="66">
        <v>0</v>
      </c>
      <c r="AW205" s="86">
        <v>0</v>
      </c>
      <c r="AX205" s="86">
        <v>0</v>
      </c>
      <c r="AY205" s="86">
        <v>0</v>
      </c>
      <c r="AZ205" s="86">
        <v>0</v>
      </c>
      <c r="BA205" s="86">
        <v>0</v>
      </c>
      <c r="BB205" s="86"/>
    </row>
    <row r="206" spans="1:54" hidden="1">
      <c r="A206" s="52" t="str">
        <f t="shared" si="22"/>
        <v>F</v>
      </c>
      <c r="B206" s="52" t="s">
        <v>151</v>
      </c>
      <c r="C206" s="52" t="s">
        <v>949</v>
      </c>
      <c r="D206" s="85" t="s">
        <v>950</v>
      </c>
      <c r="E206" s="52" t="s">
        <v>1136</v>
      </c>
      <c r="F206" s="52" t="s">
        <v>1137</v>
      </c>
      <c r="G206" s="52" t="s">
        <v>1212</v>
      </c>
      <c r="H206" s="52" t="s">
        <v>1213</v>
      </c>
      <c r="I206" s="52" t="s">
        <v>1216</v>
      </c>
      <c r="J206" s="52" t="s">
        <v>1213</v>
      </c>
      <c r="K206" s="52" t="s">
        <v>268</v>
      </c>
      <c r="L206" s="52">
        <v>1236</v>
      </c>
      <c r="M206" s="52" t="s">
        <v>1217</v>
      </c>
      <c r="N206" s="52" t="s">
        <v>270</v>
      </c>
      <c r="O206" s="52" t="s">
        <v>271</v>
      </c>
      <c r="P206" s="52" t="s">
        <v>272</v>
      </c>
      <c r="Q206" s="52" t="s">
        <v>124</v>
      </c>
      <c r="R206" s="52" t="s">
        <v>627</v>
      </c>
      <c r="S206" s="52" t="s">
        <v>151</v>
      </c>
      <c r="T206" s="52" t="s">
        <v>722</v>
      </c>
      <c r="U206" s="52" t="s">
        <v>156</v>
      </c>
      <c r="V206" s="52" t="s">
        <v>723</v>
      </c>
      <c r="W206" s="52" t="s">
        <v>724</v>
      </c>
      <c r="X206" s="52" t="s">
        <v>957</v>
      </c>
      <c r="Y206" s="52" t="s">
        <v>958</v>
      </c>
      <c r="Z206" s="66">
        <v>0</v>
      </c>
      <c r="AA206" s="66">
        <v>760000</v>
      </c>
      <c r="AB206" s="66">
        <v>531255.93000000005</v>
      </c>
      <c r="AC206" s="66">
        <v>530075.95450399991</v>
      </c>
      <c r="AD206" s="86">
        <f t="shared" si="23"/>
        <v>229924.04549600009</v>
      </c>
      <c r="AE206" s="66">
        <v>0</v>
      </c>
      <c r="AF206" s="66">
        <v>0</v>
      </c>
      <c r="AG206" s="66">
        <f t="shared" si="24"/>
        <v>0</v>
      </c>
      <c r="AH206" s="66">
        <v>0</v>
      </c>
      <c r="AI206" s="66">
        <v>0</v>
      </c>
      <c r="AJ206" s="66">
        <f t="shared" si="25"/>
        <v>0</v>
      </c>
      <c r="AK206" s="66">
        <v>0</v>
      </c>
      <c r="AL206" s="66">
        <v>0</v>
      </c>
      <c r="AM206" s="66">
        <f t="shared" si="26"/>
        <v>0</v>
      </c>
      <c r="AN206" s="66">
        <v>0</v>
      </c>
      <c r="AO206" s="66">
        <v>0</v>
      </c>
      <c r="AP206" s="66">
        <f t="shared" si="27"/>
        <v>0</v>
      </c>
      <c r="AQ206" s="66">
        <v>0</v>
      </c>
      <c r="AR206" s="66">
        <f t="shared" si="28"/>
        <v>229924.04549600009</v>
      </c>
      <c r="AS206" s="66">
        <v>0</v>
      </c>
      <c r="AT206" s="66">
        <v>0</v>
      </c>
      <c r="AU206" s="66" t="s">
        <v>280</v>
      </c>
      <c r="AV206" s="66">
        <v>0</v>
      </c>
      <c r="AW206" s="86">
        <v>0</v>
      </c>
      <c r="AX206" s="86">
        <v>0</v>
      </c>
      <c r="AY206" s="86">
        <v>0</v>
      </c>
      <c r="AZ206" s="86">
        <v>0</v>
      </c>
      <c r="BA206" s="86">
        <v>0</v>
      </c>
      <c r="BB206" s="86"/>
    </row>
    <row r="207" spans="1:54" hidden="1">
      <c r="A207" s="52" t="str">
        <f t="shared" si="22"/>
        <v>F</v>
      </c>
      <c r="B207" s="52" t="s">
        <v>151</v>
      </c>
      <c r="C207" s="52" t="s">
        <v>949</v>
      </c>
      <c r="D207" s="85" t="s">
        <v>950</v>
      </c>
      <c r="E207" s="52" t="s">
        <v>1136</v>
      </c>
      <c r="F207" s="52" t="s">
        <v>1137</v>
      </c>
      <c r="G207" s="52" t="s">
        <v>1218</v>
      </c>
      <c r="H207" s="52" t="s">
        <v>1219</v>
      </c>
      <c r="I207" s="52" t="s">
        <v>1220</v>
      </c>
      <c r="J207" s="52" t="s">
        <v>1221</v>
      </c>
      <c r="K207" s="52" t="s">
        <v>268</v>
      </c>
      <c r="L207" s="52">
        <v>1210</v>
      </c>
      <c r="M207" s="52" t="s">
        <v>1061</v>
      </c>
      <c r="N207" s="52" t="s">
        <v>270</v>
      </c>
      <c r="O207" s="52" t="s">
        <v>271</v>
      </c>
      <c r="P207" s="52" t="s">
        <v>272</v>
      </c>
      <c r="Q207" s="52" t="s">
        <v>124</v>
      </c>
      <c r="R207" s="52" t="s">
        <v>627</v>
      </c>
      <c r="S207" s="52" t="s">
        <v>151</v>
      </c>
      <c r="T207" s="52" t="s">
        <v>722</v>
      </c>
      <c r="U207" s="52" t="s">
        <v>156</v>
      </c>
      <c r="V207" s="52" t="s">
        <v>723</v>
      </c>
      <c r="W207" s="52" t="s">
        <v>724</v>
      </c>
      <c r="X207" s="52" t="s">
        <v>957</v>
      </c>
      <c r="Y207" s="52" t="s">
        <v>958</v>
      </c>
      <c r="Z207" s="66">
        <v>0</v>
      </c>
      <c r="AA207" s="66">
        <v>0</v>
      </c>
      <c r="AB207" s="66">
        <v>0</v>
      </c>
      <c r="AC207" s="66">
        <v>0</v>
      </c>
      <c r="AD207" s="86">
        <f t="shared" si="23"/>
        <v>0</v>
      </c>
      <c r="AE207" s="66">
        <v>0</v>
      </c>
      <c r="AF207" s="66">
        <v>0</v>
      </c>
      <c r="AG207" s="66">
        <f t="shared" si="24"/>
        <v>0</v>
      </c>
      <c r="AH207" s="66">
        <v>0</v>
      </c>
      <c r="AI207" s="66">
        <v>0</v>
      </c>
      <c r="AJ207" s="66">
        <f t="shared" si="25"/>
        <v>0</v>
      </c>
      <c r="AK207" s="66">
        <v>0</v>
      </c>
      <c r="AL207" s="66">
        <v>0</v>
      </c>
      <c r="AM207" s="66">
        <f t="shared" si="26"/>
        <v>0</v>
      </c>
      <c r="AN207" s="66">
        <v>0</v>
      </c>
      <c r="AO207" s="66">
        <v>0</v>
      </c>
      <c r="AP207" s="66">
        <f t="shared" si="27"/>
        <v>0</v>
      </c>
      <c r="AQ207" s="66">
        <v>0</v>
      </c>
      <c r="AR207" s="66">
        <f t="shared" si="28"/>
        <v>0</v>
      </c>
      <c r="AS207" s="66">
        <v>0</v>
      </c>
      <c r="AT207" s="66">
        <v>0</v>
      </c>
      <c r="AU207" s="66" t="s">
        <v>280</v>
      </c>
      <c r="AV207" s="66">
        <v>0</v>
      </c>
      <c r="AW207" s="86">
        <v>0</v>
      </c>
      <c r="AX207" s="86">
        <v>0</v>
      </c>
      <c r="AY207" s="86">
        <v>0</v>
      </c>
      <c r="AZ207" s="86">
        <v>0</v>
      </c>
      <c r="BA207" s="86">
        <v>0</v>
      </c>
      <c r="BB207" s="86"/>
    </row>
    <row r="208" spans="1:54" hidden="1">
      <c r="A208" s="52" t="str">
        <f t="shared" si="22"/>
        <v>F</v>
      </c>
      <c r="B208" s="52" t="s">
        <v>151</v>
      </c>
      <c r="C208" s="52" t="s">
        <v>949</v>
      </c>
      <c r="D208" s="85" t="s">
        <v>950</v>
      </c>
      <c r="E208" s="52" t="s">
        <v>1136</v>
      </c>
      <c r="F208" s="52" t="s">
        <v>1137</v>
      </c>
      <c r="G208" s="52" t="s">
        <v>1218</v>
      </c>
      <c r="H208" s="52" t="s">
        <v>1219</v>
      </c>
      <c r="I208" s="52" t="s">
        <v>1222</v>
      </c>
      <c r="J208" s="52" t="s">
        <v>1219</v>
      </c>
      <c r="K208" s="52" t="s">
        <v>268</v>
      </c>
      <c r="L208" s="52">
        <v>1236</v>
      </c>
      <c r="M208" s="52" t="s">
        <v>1217</v>
      </c>
      <c r="N208" s="52" t="s">
        <v>270</v>
      </c>
      <c r="O208" s="52" t="s">
        <v>271</v>
      </c>
      <c r="P208" s="52" t="s">
        <v>272</v>
      </c>
      <c r="Q208" s="52" t="s">
        <v>124</v>
      </c>
      <c r="R208" s="52" t="s">
        <v>627</v>
      </c>
      <c r="S208" s="52" t="s">
        <v>151</v>
      </c>
      <c r="T208" s="52" t="s">
        <v>722</v>
      </c>
      <c r="U208" s="52" t="s">
        <v>156</v>
      </c>
      <c r="V208" s="52" t="s">
        <v>723</v>
      </c>
      <c r="W208" s="52" t="s">
        <v>724</v>
      </c>
      <c r="X208" s="52" t="s">
        <v>957</v>
      </c>
      <c r="Y208" s="52" t="s">
        <v>958</v>
      </c>
      <c r="Z208" s="66">
        <v>0</v>
      </c>
      <c r="AA208" s="66">
        <v>993000</v>
      </c>
      <c r="AB208" s="66">
        <v>282832.45</v>
      </c>
      <c r="AC208" s="66">
        <v>287279.82568799995</v>
      </c>
      <c r="AD208" s="86">
        <f t="shared" si="23"/>
        <v>705720.17431200005</v>
      </c>
      <c r="AE208" s="66">
        <v>0</v>
      </c>
      <c r="AF208" s="66">
        <v>0</v>
      </c>
      <c r="AG208" s="66">
        <f t="shared" si="24"/>
        <v>0</v>
      </c>
      <c r="AH208" s="66">
        <v>0</v>
      </c>
      <c r="AI208" s="66">
        <v>0</v>
      </c>
      <c r="AJ208" s="66">
        <f t="shared" si="25"/>
        <v>0</v>
      </c>
      <c r="AK208" s="66">
        <v>0</v>
      </c>
      <c r="AL208" s="66">
        <v>0</v>
      </c>
      <c r="AM208" s="66">
        <f t="shared" si="26"/>
        <v>0</v>
      </c>
      <c r="AN208" s="66">
        <v>0</v>
      </c>
      <c r="AO208" s="66">
        <v>0</v>
      </c>
      <c r="AP208" s="66">
        <f t="shared" si="27"/>
        <v>0</v>
      </c>
      <c r="AQ208" s="66">
        <v>0</v>
      </c>
      <c r="AR208" s="66">
        <f t="shared" si="28"/>
        <v>705720.17431200005</v>
      </c>
      <c r="AS208" s="66">
        <v>0</v>
      </c>
      <c r="AT208" s="66">
        <v>0</v>
      </c>
      <c r="AU208" s="66" t="s">
        <v>280</v>
      </c>
      <c r="AV208" s="66">
        <v>0</v>
      </c>
      <c r="AW208" s="86">
        <v>0</v>
      </c>
      <c r="AX208" s="86">
        <v>0</v>
      </c>
      <c r="AY208" s="86">
        <v>0</v>
      </c>
      <c r="AZ208" s="86">
        <v>0</v>
      </c>
      <c r="BA208" s="86">
        <v>0</v>
      </c>
      <c r="BB208" s="86"/>
    </row>
    <row r="209" spans="1:54" hidden="1">
      <c r="A209" s="52" t="str">
        <f t="shared" si="22"/>
        <v>F</v>
      </c>
      <c r="B209" s="52" t="s">
        <v>151</v>
      </c>
      <c r="C209" s="52" t="s">
        <v>949</v>
      </c>
      <c r="D209" s="85" t="s">
        <v>950</v>
      </c>
      <c r="E209" s="52" t="s">
        <v>1223</v>
      </c>
      <c r="F209" s="52" t="s">
        <v>1224</v>
      </c>
      <c r="G209" s="52" t="s">
        <v>1225</v>
      </c>
      <c r="H209" s="52" t="s">
        <v>1226</v>
      </c>
      <c r="I209" s="52" t="s">
        <v>1227</v>
      </c>
      <c r="J209" s="52" t="s">
        <v>1228</v>
      </c>
      <c r="K209" s="52" t="s">
        <v>268</v>
      </c>
      <c r="L209" s="52">
        <v>1210</v>
      </c>
      <c r="M209" s="52" t="s">
        <v>1061</v>
      </c>
      <c r="N209" s="52" t="s">
        <v>270</v>
      </c>
      <c r="O209" s="52" t="s">
        <v>291</v>
      </c>
      <c r="P209" s="52" t="s">
        <v>272</v>
      </c>
      <c r="Q209" s="52" t="s">
        <v>124</v>
      </c>
      <c r="R209" s="52" t="s">
        <v>627</v>
      </c>
      <c r="S209" s="52" t="s">
        <v>151</v>
      </c>
      <c r="T209" s="52" t="s">
        <v>722</v>
      </c>
      <c r="U209" s="52" t="s">
        <v>156</v>
      </c>
      <c r="V209" s="52" t="s">
        <v>723</v>
      </c>
      <c r="W209" s="52" t="s">
        <v>724</v>
      </c>
      <c r="X209" s="52" t="s">
        <v>957</v>
      </c>
      <c r="Y209" s="52" t="s">
        <v>958</v>
      </c>
      <c r="Z209" s="66">
        <v>0</v>
      </c>
      <c r="AA209" s="66">
        <v>0</v>
      </c>
      <c r="AB209" s="66">
        <v>0</v>
      </c>
      <c r="AC209" s="66">
        <v>0</v>
      </c>
      <c r="AD209" s="86">
        <f t="shared" si="23"/>
        <v>0</v>
      </c>
      <c r="AE209" s="66">
        <v>0</v>
      </c>
      <c r="AF209" s="66">
        <v>0</v>
      </c>
      <c r="AG209" s="66">
        <f t="shared" si="24"/>
        <v>0</v>
      </c>
      <c r="AH209" s="66">
        <v>0</v>
      </c>
      <c r="AI209" s="66">
        <v>0</v>
      </c>
      <c r="AJ209" s="66">
        <f t="shared" si="25"/>
        <v>0</v>
      </c>
      <c r="AK209" s="66">
        <v>0</v>
      </c>
      <c r="AL209" s="66">
        <v>0</v>
      </c>
      <c r="AM209" s="66">
        <f t="shared" si="26"/>
        <v>0</v>
      </c>
      <c r="AN209" s="66">
        <v>0</v>
      </c>
      <c r="AO209" s="66">
        <v>0</v>
      </c>
      <c r="AP209" s="66">
        <f t="shared" si="27"/>
        <v>0</v>
      </c>
      <c r="AQ209" s="66">
        <v>0</v>
      </c>
      <c r="AR209" s="66">
        <f t="shared" si="28"/>
        <v>0</v>
      </c>
      <c r="AS209" s="66">
        <v>0</v>
      </c>
      <c r="AT209" s="66">
        <v>0</v>
      </c>
      <c r="AU209" s="66" t="s">
        <v>280</v>
      </c>
      <c r="AV209" s="66">
        <v>0</v>
      </c>
      <c r="AW209" s="86">
        <v>0</v>
      </c>
      <c r="AX209" s="86">
        <v>0</v>
      </c>
      <c r="AY209" s="86">
        <v>0</v>
      </c>
      <c r="AZ209" s="86">
        <v>0</v>
      </c>
      <c r="BA209" s="86">
        <v>0</v>
      </c>
      <c r="BB209" s="86"/>
    </row>
    <row r="210" spans="1:54" hidden="1">
      <c r="A210" s="52" t="str">
        <f t="shared" si="22"/>
        <v>F</v>
      </c>
      <c r="B210" s="52" t="s">
        <v>151</v>
      </c>
      <c r="C210" s="52" t="s">
        <v>949</v>
      </c>
      <c r="D210" s="85" t="s">
        <v>950</v>
      </c>
      <c r="E210" s="52" t="s">
        <v>1223</v>
      </c>
      <c r="F210" s="52" t="s">
        <v>1224</v>
      </c>
      <c r="G210" s="52" t="s">
        <v>1225</v>
      </c>
      <c r="H210" s="52" t="s">
        <v>1226</v>
      </c>
      <c r="I210" s="52" t="s">
        <v>1229</v>
      </c>
      <c r="J210" s="52" t="s">
        <v>1230</v>
      </c>
      <c r="K210" s="52" t="s">
        <v>268</v>
      </c>
      <c r="L210" s="52">
        <v>1237</v>
      </c>
      <c r="M210" s="52" t="s">
        <v>1231</v>
      </c>
      <c r="N210" s="52" t="s">
        <v>270</v>
      </c>
      <c r="O210" s="52" t="s">
        <v>271</v>
      </c>
      <c r="P210" s="52" t="s">
        <v>272</v>
      </c>
      <c r="Q210" s="52" t="s">
        <v>124</v>
      </c>
      <c r="R210" s="52" t="s">
        <v>627</v>
      </c>
      <c r="S210" s="52" t="s">
        <v>151</v>
      </c>
      <c r="T210" s="52" t="s">
        <v>722</v>
      </c>
      <c r="U210" s="52" t="s">
        <v>156</v>
      </c>
      <c r="V210" s="52" t="s">
        <v>723</v>
      </c>
      <c r="W210" s="52" t="s">
        <v>724</v>
      </c>
      <c r="X210" s="52" t="s">
        <v>957</v>
      </c>
      <c r="Y210" s="52" t="s">
        <v>958</v>
      </c>
      <c r="Z210" s="66">
        <v>0</v>
      </c>
      <c r="AA210" s="66">
        <v>100000</v>
      </c>
      <c r="AB210" s="66">
        <v>50000</v>
      </c>
      <c r="AC210" s="66">
        <v>78346.05</v>
      </c>
      <c r="AD210" s="86">
        <f t="shared" si="23"/>
        <v>21653.949999999997</v>
      </c>
      <c r="AE210" s="66">
        <v>0</v>
      </c>
      <c r="AF210" s="66">
        <v>0</v>
      </c>
      <c r="AG210" s="66">
        <f t="shared" si="24"/>
        <v>0</v>
      </c>
      <c r="AH210" s="66">
        <v>0</v>
      </c>
      <c r="AI210" s="66">
        <v>0</v>
      </c>
      <c r="AJ210" s="66">
        <f t="shared" si="25"/>
        <v>0</v>
      </c>
      <c r="AK210" s="66">
        <v>0</v>
      </c>
      <c r="AL210" s="66">
        <v>0</v>
      </c>
      <c r="AM210" s="66">
        <f t="shared" si="26"/>
        <v>0</v>
      </c>
      <c r="AN210" s="66">
        <v>0</v>
      </c>
      <c r="AO210" s="66">
        <v>0</v>
      </c>
      <c r="AP210" s="66">
        <f t="shared" si="27"/>
        <v>0</v>
      </c>
      <c r="AQ210" s="66">
        <v>0</v>
      </c>
      <c r="AR210" s="66">
        <f t="shared" si="28"/>
        <v>21653.949999999997</v>
      </c>
      <c r="AS210" s="66">
        <v>0</v>
      </c>
      <c r="AT210" s="66">
        <v>0</v>
      </c>
      <c r="AU210" s="66" t="s">
        <v>280</v>
      </c>
      <c r="AV210" s="66">
        <v>0</v>
      </c>
      <c r="AW210" s="86">
        <v>0</v>
      </c>
      <c r="AX210" s="86">
        <v>0</v>
      </c>
      <c r="AY210" s="86">
        <v>0</v>
      </c>
      <c r="AZ210" s="86">
        <v>0</v>
      </c>
      <c r="BA210" s="86">
        <v>0</v>
      </c>
      <c r="BB210" s="86"/>
    </row>
    <row r="211" spans="1:54" hidden="1">
      <c r="A211" s="52" t="str">
        <f t="shared" si="22"/>
        <v>F</v>
      </c>
      <c r="B211" s="52" t="s">
        <v>151</v>
      </c>
      <c r="C211" s="52" t="s">
        <v>949</v>
      </c>
      <c r="D211" s="85" t="s">
        <v>950</v>
      </c>
      <c r="E211" s="52" t="s">
        <v>1223</v>
      </c>
      <c r="F211" s="52" t="s">
        <v>1224</v>
      </c>
      <c r="G211" s="52" t="s">
        <v>1232</v>
      </c>
      <c r="H211" s="52" t="s">
        <v>1233</v>
      </c>
      <c r="I211" s="52" t="s">
        <v>1234</v>
      </c>
      <c r="J211" s="52" t="s">
        <v>1235</v>
      </c>
      <c r="K211" s="52" t="s">
        <v>268</v>
      </c>
      <c r="L211" s="52">
        <v>1210</v>
      </c>
      <c r="M211" s="52" t="s">
        <v>1061</v>
      </c>
      <c r="N211" s="52" t="s">
        <v>270</v>
      </c>
      <c r="O211" s="52" t="s">
        <v>291</v>
      </c>
      <c r="P211" s="52" t="s">
        <v>272</v>
      </c>
      <c r="Q211" s="52" t="s">
        <v>124</v>
      </c>
      <c r="R211" s="52" t="s">
        <v>627</v>
      </c>
      <c r="S211" s="52" t="s">
        <v>151</v>
      </c>
      <c r="T211" s="52" t="s">
        <v>722</v>
      </c>
      <c r="U211" s="52" t="s">
        <v>156</v>
      </c>
      <c r="V211" s="52" t="s">
        <v>723</v>
      </c>
      <c r="W211" s="52" t="s">
        <v>724</v>
      </c>
      <c r="X211" s="52" t="s">
        <v>957</v>
      </c>
      <c r="Y211" s="52" t="s">
        <v>958</v>
      </c>
      <c r="Z211" s="66">
        <v>0</v>
      </c>
      <c r="AA211" s="66">
        <v>0</v>
      </c>
      <c r="AB211" s="66">
        <v>5825.08</v>
      </c>
      <c r="AC211" s="66">
        <v>9885.7100000000009</v>
      </c>
      <c r="AD211" s="86">
        <f t="shared" si="23"/>
        <v>-9885.7100000000009</v>
      </c>
      <c r="AE211" s="66">
        <v>0</v>
      </c>
      <c r="AF211" s="66">
        <v>0</v>
      </c>
      <c r="AG211" s="66">
        <f t="shared" si="24"/>
        <v>0</v>
      </c>
      <c r="AH211" s="66">
        <v>0</v>
      </c>
      <c r="AI211" s="66">
        <v>0</v>
      </c>
      <c r="AJ211" s="66">
        <f t="shared" si="25"/>
        <v>0</v>
      </c>
      <c r="AK211" s="66">
        <v>0</v>
      </c>
      <c r="AL211" s="66">
        <v>0</v>
      </c>
      <c r="AM211" s="66">
        <f t="shared" si="26"/>
        <v>0</v>
      </c>
      <c r="AN211" s="66">
        <v>0</v>
      </c>
      <c r="AO211" s="66">
        <v>0</v>
      </c>
      <c r="AP211" s="66">
        <f t="shared" si="27"/>
        <v>0</v>
      </c>
      <c r="AQ211" s="66">
        <v>0</v>
      </c>
      <c r="AR211" s="66">
        <f t="shared" si="28"/>
        <v>-9885.7100000000009</v>
      </c>
      <c r="AS211" s="66">
        <v>0</v>
      </c>
      <c r="AT211" s="66">
        <v>0</v>
      </c>
      <c r="AU211" s="66" t="s">
        <v>280</v>
      </c>
      <c r="AV211" s="66">
        <v>0</v>
      </c>
      <c r="AW211" s="86">
        <v>0</v>
      </c>
      <c r="AX211" s="86">
        <v>0</v>
      </c>
      <c r="AY211" s="86">
        <v>0</v>
      </c>
      <c r="AZ211" s="86">
        <v>0</v>
      </c>
      <c r="BA211" s="86">
        <v>0</v>
      </c>
      <c r="BB211" s="86"/>
    </row>
    <row r="212" spans="1:54" hidden="1">
      <c r="A212" s="52" t="str">
        <f t="shared" si="22"/>
        <v>F</v>
      </c>
      <c r="B212" s="52" t="s">
        <v>151</v>
      </c>
      <c r="C212" s="52" t="s">
        <v>949</v>
      </c>
      <c r="D212" s="85" t="s">
        <v>950</v>
      </c>
      <c r="E212" s="52" t="s">
        <v>1223</v>
      </c>
      <c r="F212" s="52" t="s">
        <v>1224</v>
      </c>
      <c r="G212" s="52" t="s">
        <v>1232</v>
      </c>
      <c r="H212" s="52" t="s">
        <v>1233</v>
      </c>
      <c r="I212" s="52" t="s">
        <v>1236</v>
      </c>
      <c r="J212" s="52" t="s">
        <v>1237</v>
      </c>
      <c r="K212" s="52" t="s">
        <v>268</v>
      </c>
      <c r="L212" s="52">
        <v>1210</v>
      </c>
      <c r="M212" s="52" t="s">
        <v>1061</v>
      </c>
      <c r="N212" s="52" t="s">
        <v>270</v>
      </c>
      <c r="O212" s="52" t="s">
        <v>271</v>
      </c>
      <c r="P212" s="52" t="s">
        <v>272</v>
      </c>
      <c r="Q212" s="52" t="s">
        <v>124</v>
      </c>
      <c r="R212" s="52" t="s">
        <v>627</v>
      </c>
      <c r="S212" s="52" t="s">
        <v>151</v>
      </c>
      <c r="T212" s="52" t="s">
        <v>722</v>
      </c>
      <c r="U212" s="52" t="s">
        <v>156</v>
      </c>
      <c r="V212" s="52" t="s">
        <v>723</v>
      </c>
      <c r="W212" s="52" t="s">
        <v>724</v>
      </c>
      <c r="X212" s="52" t="s">
        <v>957</v>
      </c>
      <c r="Y212" s="52" t="s">
        <v>958</v>
      </c>
      <c r="Z212" s="66">
        <v>0</v>
      </c>
      <c r="AA212" s="66">
        <v>800000</v>
      </c>
      <c r="AB212" s="66">
        <v>46156.02</v>
      </c>
      <c r="AC212" s="66">
        <v>2193.1770000000074</v>
      </c>
      <c r="AD212" s="86">
        <f t="shared" si="23"/>
        <v>797806.82299999997</v>
      </c>
      <c r="AE212" s="66">
        <v>0</v>
      </c>
      <c r="AF212" s="66">
        <v>0</v>
      </c>
      <c r="AG212" s="66">
        <f t="shared" si="24"/>
        <v>0</v>
      </c>
      <c r="AH212" s="66">
        <v>0</v>
      </c>
      <c r="AI212" s="66">
        <v>0</v>
      </c>
      <c r="AJ212" s="66">
        <f t="shared" si="25"/>
        <v>0</v>
      </c>
      <c r="AK212" s="66">
        <v>0</v>
      </c>
      <c r="AL212" s="66">
        <v>0</v>
      </c>
      <c r="AM212" s="66">
        <f t="shared" si="26"/>
        <v>0</v>
      </c>
      <c r="AN212" s="66">
        <v>0</v>
      </c>
      <c r="AO212" s="66">
        <v>0</v>
      </c>
      <c r="AP212" s="66">
        <f t="shared" si="27"/>
        <v>0</v>
      </c>
      <c r="AQ212" s="66">
        <v>0</v>
      </c>
      <c r="AR212" s="66">
        <f t="shared" si="28"/>
        <v>797806.82299999997</v>
      </c>
      <c r="AS212" s="66">
        <v>0</v>
      </c>
      <c r="AT212" s="66">
        <v>0</v>
      </c>
      <c r="AU212" s="66" t="s">
        <v>280</v>
      </c>
      <c r="AV212" s="66">
        <v>0</v>
      </c>
      <c r="AW212" s="86">
        <v>0</v>
      </c>
      <c r="AX212" s="86">
        <v>0</v>
      </c>
      <c r="AY212" s="86">
        <v>0</v>
      </c>
      <c r="AZ212" s="86">
        <v>0</v>
      </c>
      <c r="BA212" s="86">
        <v>0</v>
      </c>
      <c r="BB212" s="86"/>
    </row>
    <row r="213" spans="1:54" hidden="1">
      <c r="A213" s="52" t="str">
        <f t="shared" si="22"/>
        <v>F</v>
      </c>
      <c r="B213" s="52" t="s">
        <v>151</v>
      </c>
      <c r="C213" s="52" t="s">
        <v>949</v>
      </c>
      <c r="D213" s="85" t="s">
        <v>950</v>
      </c>
      <c r="E213" s="52" t="s">
        <v>1223</v>
      </c>
      <c r="F213" s="52" t="s">
        <v>1224</v>
      </c>
      <c r="G213" s="52" t="s">
        <v>1238</v>
      </c>
      <c r="H213" s="52" t="s">
        <v>1239</v>
      </c>
      <c r="I213" s="52" t="s">
        <v>1240</v>
      </c>
      <c r="J213" s="52" t="s">
        <v>1239</v>
      </c>
      <c r="K213" s="52" t="s">
        <v>268</v>
      </c>
      <c r="L213" s="52">
        <v>1237</v>
      </c>
      <c r="M213" s="52" t="s">
        <v>1231</v>
      </c>
      <c r="N213" s="52" t="s">
        <v>270</v>
      </c>
      <c r="O213" s="52" t="s">
        <v>271</v>
      </c>
      <c r="P213" s="52" t="s">
        <v>272</v>
      </c>
      <c r="Q213" s="52" t="s">
        <v>124</v>
      </c>
      <c r="R213" s="52" t="s">
        <v>627</v>
      </c>
      <c r="S213" s="52" t="s">
        <v>151</v>
      </c>
      <c r="T213" s="52" t="s">
        <v>722</v>
      </c>
      <c r="U213" s="52" t="s">
        <v>156</v>
      </c>
      <c r="V213" s="52" t="s">
        <v>723</v>
      </c>
      <c r="W213" s="52" t="s">
        <v>724</v>
      </c>
      <c r="X213" s="52" t="s">
        <v>957</v>
      </c>
      <c r="Y213" s="52" t="s">
        <v>958</v>
      </c>
      <c r="Z213" s="66">
        <v>0</v>
      </c>
      <c r="AA213" s="66">
        <v>1000000</v>
      </c>
      <c r="AB213" s="66">
        <v>101477.13</v>
      </c>
      <c r="AC213" s="66">
        <v>68870.950000000012</v>
      </c>
      <c r="AD213" s="86">
        <f t="shared" si="23"/>
        <v>931129.05</v>
      </c>
      <c r="AE213" s="66">
        <v>0</v>
      </c>
      <c r="AF213" s="66">
        <v>0</v>
      </c>
      <c r="AG213" s="66">
        <f t="shared" si="24"/>
        <v>0</v>
      </c>
      <c r="AH213" s="66">
        <v>0</v>
      </c>
      <c r="AI213" s="66">
        <v>0</v>
      </c>
      <c r="AJ213" s="66">
        <f t="shared" si="25"/>
        <v>0</v>
      </c>
      <c r="AK213" s="66">
        <v>0</v>
      </c>
      <c r="AL213" s="66">
        <v>0</v>
      </c>
      <c r="AM213" s="66">
        <f t="shared" si="26"/>
        <v>0</v>
      </c>
      <c r="AN213" s="66">
        <v>0</v>
      </c>
      <c r="AO213" s="66">
        <v>0</v>
      </c>
      <c r="AP213" s="66">
        <f t="shared" si="27"/>
        <v>0</v>
      </c>
      <c r="AQ213" s="66">
        <v>0</v>
      </c>
      <c r="AR213" s="66">
        <f t="shared" si="28"/>
        <v>931129.05</v>
      </c>
      <c r="AS213" s="66">
        <v>0</v>
      </c>
      <c r="AT213" s="66">
        <v>0</v>
      </c>
      <c r="AU213" s="66" t="s">
        <v>280</v>
      </c>
      <c r="AV213" s="66">
        <v>0</v>
      </c>
      <c r="AW213" s="86">
        <v>0</v>
      </c>
      <c r="AX213" s="86">
        <v>0</v>
      </c>
      <c r="AY213" s="86">
        <v>0</v>
      </c>
      <c r="AZ213" s="86">
        <v>0</v>
      </c>
      <c r="BA213" s="86">
        <v>0</v>
      </c>
      <c r="BB213" s="86"/>
    </row>
    <row r="214" spans="1:54" hidden="1">
      <c r="A214" s="52" t="str">
        <f t="shared" si="22"/>
        <v>F</v>
      </c>
      <c r="B214" s="52" t="s">
        <v>151</v>
      </c>
      <c r="C214" s="52" t="s">
        <v>949</v>
      </c>
      <c r="D214" s="85" t="s">
        <v>950</v>
      </c>
      <c r="E214" s="52" t="s">
        <v>1241</v>
      </c>
      <c r="F214" s="52" t="s">
        <v>910</v>
      </c>
      <c r="G214" s="52" t="s">
        <v>1242</v>
      </c>
      <c r="H214" s="52" t="s">
        <v>1243</v>
      </c>
      <c r="I214" s="52" t="s">
        <v>1244</v>
      </c>
      <c r="J214" s="52" t="s">
        <v>1243</v>
      </c>
      <c r="K214" s="52" t="s">
        <v>268</v>
      </c>
      <c r="L214" s="52">
        <v>1213</v>
      </c>
      <c r="M214" s="52" t="s">
        <v>676</v>
      </c>
      <c r="N214" s="52" t="s">
        <v>270</v>
      </c>
      <c r="O214" s="52" t="s">
        <v>626</v>
      </c>
      <c r="P214" s="52" t="s">
        <v>272</v>
      </c>
      <c r="Q214" s="52" t="s">
        <v>124</v>
      </c>
      <c r="R214" s="52" t="s">
        <v>627</v>
      </c>
      <c r="S214" s="52" t="s">
        <v>151</v>
      </c>
      <c r="T214" s="52" t="s">
        <v>722</v>
      </c>
      <c r="U214" s="52" t="s">
        <v>156</v>
      </c>
      <c r="V214" s="52" t="s">
        <v>723</v>
      </c>
      <c r="W214" s="52" t="s">
        <v>724</v>
      </c>
      <c r="X214" s="52" t="s">
        <v>957</v>
      </c>
      <c r="Y214" s="52" t="s">
        <v>958</v>
      </c>
      <c r="Z214" s="66">
        <v>0</v>
      </c>
      <c r="AA214" s="66">
        <v>0</v>
      </c>
      <c r="AB214" s="66">
        <v>0</v>
      </c>
      <c r="AC214" s="66">
        <v>0</v>
      </c>
      <c r="AD214" s="86">
        <f t="shared" si="23"/>
        <v>0</v>
      </c>
      <c r="AE214" s="66">
        <v>0</v>
      </c>
      <c r="AF214" s="66">
        <v>0</v>
      </c>
      <c r="AG214" s="66">
        <f t="shared" si="24"/>
        <v>0</v>
      </c>
      <c r="AH214" s="66">
        <v>0</v>
      </c>
      <c r="AI214" s="66">
        <v>0</v>
      </c>
      <c r="AJ214" s="66">
        <f t="shared" si="25"/>
        <v>0</v>
      </c>
      <c r="AK214" s="66">
        <v>0</v>
      </c>
      <c r="AL214" s="66">
        <v>0</v>
      </c>
      <c r="AM214" s="66">
        <f t="shared" si="26"/>
        <v>0</v>
      </c>
      <c r="AN214" s="66">
        <v>0</v>
      </c>
      <c r="AO214" s="66">
        <v>0</v>
      </c>
      <c r="AP214" s="66">
        <f t="shared" si="27"/>
        <v>0</v>
      </c>
      <c r="AQ214" s="66">
        <v>0</v>
      </c>
      <c r="AR214" s="66">
        <f t="shared" si="28"/>
        <v>0</v>
      </c>
      <c r="AS214" s="66">
        <v>0</v>
      </c>
      <c r="AT214" s="66">
        <v>0</v>
      </c>
      <c r="AU214" s="66" t="s">
        <v>280</v>
      </c>
      <c r="AV214" s="66">
        <v>0</v>
      </c>
      <c r="AW214" s="86">
        <v>0</v>
      </c>
      <c r="AX214" s="86">
        <v>0</v>
      </c>
      <c r="AY214" s="86">
        <v>0</v>
      </c>
      <c r="AZ214" s="86">
        <v>0</v>
      </c>
      <c r="BA214" s="86">
        <v>0</v>
      </c>
      <c r="BB214" s="86"/>
    </row>
    <row r="215" spans="1:54" hidden="1">
      <c r="A215" s="52" t="str">
        <f t="shared" si="22"/>
        <v>F</v>
      </c>
      <c r="B215" s="52" t="s">
        <v>151</v>
      </c>
      <c r="C215" s="52" t="s">
        <v>1245</v>
      </c>
      <c r="D215" s="85" t="s">
        <v>1246</v>
      </c>
      <c r="E215" s="52" t="s">
        <v>1247</v>
      </c>
      <c r="F215" s="52" t="s">
        <v>1248</v>
      </c>
      <c r="G215" s="52" t="s">
        <v>1249</v>
      </c>
      <c r="H215" s="52" t="s">
        <v>1250</v>
      </c>
      <c r="I215" s="52" t="s">
        <v>1251</v>
      </c>
      <c r="J215" s="52" t="s">
        <v>1252</v>
      </c>
      <c r="K215" s="52" t="s">
        <v>268</v>
      </c>
      <c r="L215" s="52">
        <v>1223</v>
      </c>
      <c r="M215" s="52" t="s">
        <v>1253</v>
      </c>
      <c r="N215" s="52" t="s">
        <v>270</v>
      </c>
      <c r="O215" s="52" t="s">
        <v>364</v>
      </c>
      <c r="P215" s="52" t="s">
        <v>272</v>
      </c>
      <c r="Q215" s="52" t="s">
        <v>124</v>
      </c>
      <c r="R215" s="52" t="s">
        <v>627</v>
      </c>
      <c r="S215" s="52" t="s">
        <v>151</v>
      </c>
      <c r="T215" s="52" t="s">
        <v>722</v>
      </c>
      <c r="U215" s="52" t="s">
        <v>156</v>
      </c>
      <c r="V215" s="52" t="s">
        <v>723</v>
      </c>
      <c r="W215" s="52" t="s">
        <v>724</v>
      </c>
      <c r="X215" s="52" t="s">
        <v>957</v>
      </c>
      <c r="Y215" s="52" t="s">
        <v>958</v>
      </c>
      <c r="Z215" s="66">
        <v>0</v>
      </c>
      <c r="AA215" s="66">
        <v>0</v>
      </c>
      <c r="AB215" s="66">
        <v>0</v>
      </c>
      <c r="AC215" s="66">
        <v>12181.21</v>
      </c>
      <c r="AD215" s="86">
        <f t="shared" si="23"/>
        <v>-12181.21</v>
      </c>
      <c r="AE215" s="66">
        <v>0</v>
      </c>
      <c r="AF215" s="66">
        <v>0</v>
      </c>
      <c r="AG215" s="66">
        <f t="shared" si="24"/>
        <v>0</v>
      </c>
      <c r="AH215" s="66">
        <v>0</v>
      </c>
      <c r="AI215" s="66">
        <v>0</v>
      </c>
      <c r="AJ215" s="66">
        <f t="shared" si="25"/>
        <v>0</v>
      </c>
      <c r="AK215" s="66">
        <v>0</v>
      </c>
      <c r="AL215" s="66">
        <v>0</v>
      </c>
      <c r="AM215" s="66">
        <f t="shared" si="26"/>
        <v>0</v>
      </c>
      <c r="AN215" s="66">
        <v>0</v>
      </c>
      <c r="AO215" s="66">
        <v>0</v>
      </c>
      <c r="AP215" s="66">
        <f t="shared" si="27"/>
        <v>0</v>
      </c>
      <c r="AQ215" s="66">
        <v>0</v>
      </c>
      <c r="AR215" s="66">
        <f t="shared" si="28"/>
        <v>-12181.21</v>
      </c>
      <c r="AS215" s="66">
        <v>0</v>
      </c>
      <c r="AT215" s="66">
        <v>0</v>
      </c>
      <c r="AU215" s="66" t="s">
        <v>280</v>
      </c>
      <c r="AV215" s="66">
        <v>0</v>
      </c>
      <c r="AW215" s="86">
        <v>0</v>
      </c>
      <c r="AX215" s="86">
        <v>0</v>
      </c>
      <c r="AY215" s="86">
        <v>0</v>
      </c>
      <c r="AZ215" s="86">
        <v>0</v>
      </c>
      <c r="BA215" s="86">
        <v>0</v>
      </c>
      <c r="BB215" s="86"/>
    </row>
    <row r="216" spans="1:54" hidden="1">
      <c r="A216" s="52" t="str">
        <f t="shared" si="22"/>
        <v>F</v>
      </c>
      <c r="B216" s="52" t="s">
        <v>151</v>
      </c>
      <c r="C216" s="52" t="s">
        <v>1245</v>
      </c>
      <c r="D216" s="85" t="s">
        <v>1246</v>
      </c>
      <c r="E216" s="52" t="s">
        <v>1247</v>
      </c>
      <c r="F216" s="52" t="s">
        <v>1248</v>
      </c>
      <c r="G216" s="52" t="s">
        <v>1249</v>
      </c>
      <c r="H216" s="52" t="s">
        <v>1250</v>
      </c>
      <c r="I216" s="52" t="s">
        <v>1254</v>
      </c>
      <c r="J216" s="52" t="s">
        <v>1250</v>
      </c>
      <c r="K216" s="52" t="s">
        <v>268</v>
      </c>
      <c r="L216" s="52">
        <v>1223</v>
      </c>
      <c r="M216" s="52" t="s">
        <v>1253</v>
      </c>
      <c r="N216" s="52" t="s">
        <v>270</v>
      </c>
      <c r="O216" s="52" t="s">
        <v>271</v>
      </c>
      <c r="P216" s="52" t="s">
        <v>272</v>
      </c>
      <c r="Q216" s="52" t="s">
        <v>124</v>
      </c>
      <c r="R216" s="52" t="s">
        <v>627</v>
      </c>
      <c r="S216" s="52" t="s">
        <v>151</v>
      </c>
      <c r="T216" s="52" t="s">
        <v>722</v>
      </c>
      <c r="U216" s="52" t="s">
        <v>156</v>
      </c>
      <c r="V216" s="52" t="s">
        <v>723</v>
      </c>
      <c r="W216" s="52" t="s">
        <v>724</v>
      </c>
      <c r="X216" s="52" t="s">
        <v>957</v>
      </c>
      <c r="Y216" s="52" t="s">
        <v>958</v>
      </c>
      <c r="Z216" s="66">
        <v>0</v>
      </c>
      <c r="AA216" s="66">
        <v>500000</v>
      </c>
      <c r="AB216" s="66">
        <v>11687.66</v>
      </c>
      <c r="AC216" s="66">
        <v>318.25</v>
      </c>
      <c r="AD216" s="86">
        <f t="shared" si="23"/>
        <v>499681.75</v>
      </c>
      <c r="AE216" s="66">
        <v>0</v>
      </c>
      <c r="AF216" s="66">
        <v>0</v>
      </c>
      <c r="AG216" s="66">
        <f t="shared" si="24"/>
        <v>0</v>
      </c>
      <c r="AH216" s="66">
        <v>0</v>
      </c>
      <c r="AI216" s="66">
        <v>0</v>
      </c>
      <c r="AJ216" s="66">
        <f t="shared" si="25"/>
        <v>0</v>
      </c>
      <c r="AK216" s="66">
        <v>0</v>
      </c>
      <c r="AL216" s="66">
        <v>0</v>
      </c>
      <c r="AM216" s="66">
        <f t="shared" si="26"/>
        <v>0</v>
      </c>
      <c r="AN216" s="66">
        <v>0</v>
      </c>
      <c r="AO216" s="66">
        <v>0</v>
      </c>
      <c r="AP216" s="66">
        <f t="shared" si="27"/>
        <v>0</v>
      </c>
      <c r="AQ216" s="66">
        <v>0</v>
      </c>
      <c r="AR216" s="66">
        <f t="shared" si="28"/>
        <v>499681.75</v>
      </c>
      <c r="AS216" s="66">
        <v>0</v>
      </c>
      <c r="AT216" s="66">
        <v>0</v>
      </c>
      <c r="AU216" s="66" t="s">
        <v>280</v>
      </c>
      <c r="AV216" s="66">
        <v>0</v>
      </c>
      <c r="AW216" s="86">
        <v>0</v>
      </c>
      <c r="AX216" s="86">
        <v>0</v>
      </c>
      <c r="AY216" s="86">
        <v>0</v>
      </c>
      <c r="AZ216" s="86">
        <v>0</v>
      </c>
      <c r="BA216" s="86">
        <v>0</v>
      </c>
      <c r="BB216" s="86"/>
    </row>
    <row r="217" spans="1:54" hidden="1">
      <c r="A217" s="52" t="str">
        <f t="shared" si="22"/>
        <v>F</v>
      </c>
      <c r="B217" s="52" t="s">
        <v>151</v>
      </c>
      <c r="C217" s="52" t="s">
        <v>1245</v>
      </c>
      <c r="D217" s="85" t="s">
        <v>1246</v>
      </c>
      <c r="E217" s="52" t="s">
        <v>1255</v>
      </c>
      <c r="F217" s="52" t="s">
        <v>1256</v>
      </c>
      <c r="G217" s="52" t="s">
        <v>1257</v>
      </c>
      <c r="H217" s="52" t="s">
        <v>1258</v>
      </c>
      <c r="I217" s="52" t="s">
        <v>1259</v>
      </c>
      <c r="J217" s="52" t="s">
        <v>1258</v>
      </c>
      <c r="K217" s="52" t="s">
        <v>268</v>
      </c>
      <c r="L217" s="52">
        <v>1208</v>
      </c>
      <c r="M217" s="52" t="s">
        <v>1260</v>
      </c>
      <c r="N217" s="52" t="s">
        <v>270</v>
      </c>
      <c r="O217" s="52" t="s">
        <v>626</v>
      </c>
      <c r="P217" s="52" t="s">
        <v>272</v>
      </c>
      <c r="Q217" s="52" t="s">
        <v>124</v>
      </c>
      <c r="R217" s="52" t="s">
        <v>627</v>
      </c>
      <c r="S217" s="52" t="s">
        <v>151</v>
      </c>
      <c r="T217" s="52" t="s">
        <v>722</v>
      </c>
      <c r="U217" s="52" t="s">
        <v>156</v>
      </c>
      <c r="V217" s="52" t="s">
        <v>723</v>
      </c>
      <c r="W217" s="52" t="s">
        <v>724</v>
      </c>
      <c r="X217" s="52" t="s">
        <v>957</v>
      </c>
      <c r="Y217" s="52" t="s">
        <v>958</v>
      </c>
      <c r="Z217" s="66">
        <v>0</v>
      </c>
      <c r="AA217" s="66">
        <v>0</v>
      </c>
      <c r="AB217" s="66">
        <v>-1617.45</v>
      </c>
      <c r="AC217" s="66">
        <v>-1617.45</v>
      </c>
      <c r="AD217" s="86">
        <f t="shared" si="23"/>
        <v>1617.45</v>
      </c>
      <c r="AE217" s="66">
        <v>0</v>
      </c>
      <c r="AF217" s="66">
        <v>0</v>
      </c>
      <c r="AG217" s="66">
        <f t="shared" si="24"/>
        <v>0</v>
      </c>
      <c r="AH217" s="66">
        <v>0</v>
      </c>
      <c r="AI217" s="66">
        <v>0</v>
      </c>
      <c r="AJ217" s="66">
        <f t="shared" si="25"/>
        <v>0</v>
      </c>
      <c r="AK217" s="66">
        <v>0</v>
      </c>
      <c r="AL217" s="66">
        <v>0</v>
      </c>
      <c r="AM217" s="66">
        <f t="shared" si="26"/>
        <v>0</v>
      </c>
      <c r="AN217" s="66">
        <v>0</v>
      </c>
      <c r="AO217" s="66">
        <v>0</v>
      </c>
      <c r="AP217" s="66">
        <f t="shared" si="27"/>
        <v>0</v>
      </c>
      <c r="AQ217" s="66">
        <v>0</v>
      </c>
      <c r="AR217" s="66">
        <f t="shared" si="28"/>
        <v>1617.45</v>
      </c>
      <c r="AS217" s="66">
        <v>0</v>
      </c>
      <c r="AT217" s="66">
        <v>0</v>
      </c>
      <c r="AU217" s="66" t="s">
        <v>280</v>
      </c>
      <c r="AV217" s="66">
        <v>0</v>
      </c>
      <c r="AW217" s="86">
        <v>0</v>
      </c>
      <c r="AX217" s="86">
        <v>0</v>
      </c>
      <c r="AY217" s="86">
        <v>0</v>
      </c>
      <c r="AZ217" s="86">
        <v>0</v>
      </c>
      <c r="BA217" s="86">
        <v>0</v>
      </c>
      <c r="BB217" s="86"/>
    </row>
    <row r="218" spans="1:54" hidden="1">
      <c r="A218" s="52" t="str">
        <f t="shared" si="22"/>
        <v>F</v>
      </c>
      <c r="B218" s="52" t="s">
        <v>151</v>
      </c>
      <c r="C218" s="52" t="s">
        <v>1245</v>
      </c>
      <c r="D218" s="85" t="s">
        <v>1246</v>
      </c>
      <c r="E218" s="52" t="s">
        <v>1255</v>
      </c>
      <c r="F218" s="52" t="s">
        <v>1256</v>
      </c>
      <c r="G218" s="52" t="s">
        <v>1261</v>
      </c>
      <c r="H218" s="52" t="s">
        <v>1262</v>
      </c>
      <c r="I218" s="52" t="s">
        <v>1263</v>
      </c>
      <c r="J218" s="52" t="s">
        <v>1262</v>
      </c>
      <c r="K218" s="52" t="s">
        <v>268</v>
      </c>
      <c r="L218" s="52">
        <v>1208</v>
      </c>
      <c r="M218" s="52" t="s">
        <v>1260</v>
      </c>
      <c r="N218" s="52" t="s">
        <v>270</v>
      </c>
      <c r="O218" s="52" t="s">
        <v>626</v>
      </c>
      <c r="P218" s="52" t="s">
        <v>272</v>
      </c>
      <c r="Q218" s="52" t="s">
        <v>124</v>
      </c>
      <c r="R218" s="52" t="s">
        <v>627</v>
      </c>
      <c r="S218" s="52" t="s">
        <v>151</v>
      </c>
      <c r="T218" s="52" t="s">
        <v>722</v>
      </c>
      <c r="U218" s="52" t="s">
        <v>156</v>
      </c>
      <c r="V218" s="52" t="s">
        <v>723</v>
      </c>
      <c r="W218" s="52" t="s">
        <v>724</v>
      </c>
      <c r="X218" s="52" t="s">
        <v>957</v>
      </c>
      <c r="Y218" s="52" t="s">
        <v>958</v>
      </c>
      <c r="Z218" s="66">
        <v>0</v>
      </c>
      <c r="AA218" s="66">
        <v>0</v>
      </c>
      <c r="AB218" s="66">
        <v>0</v>
      </c>
      <c r="AC218" s="66">
        <v>0</v>
      </c>
      <c r="AD218" s="86">
        <f t="shared" si="23"/>
        <v>0</v>
      </c>
      <c r="AE218" s="66">
        <v>0</v>
      </c>
      <c r="AF218" s="66">
        <v>0</v>
      </c>
      <c r="AG218" s="66">
        <f t="shared" si="24"/>
        <v>0</v>
      </c>
      <c r="AH218" s="66">
        <v>0</v>
      </c>
      <c r="AI218" s="66">
        <v>0</v>
      </c>
      <c r="AJ218" s="66">
        <f t="shared" si="25"/>
        <v>0</v>
      </c>
      <c r="AK218" s="66">
        <v>0</v>
      </c>
      <c r="AL218" s="66">
        <v>0</v>
      </c>
      <c r="AM218" s="66">
        <f t="shared" si="26"/>
        <v>0</v>
      </c>
      <c r="AN218" s="66">
        <v>0</v>
      </c>
      <c r="AO218" s="66">
        <v>0</v>
      </c>
      <c r="AP218" s="66">
        <f t="shared" si="27"/>
        <v>0</v>
      </c>
      <c r="AQ218" s="66">
        <v>0</v>
      </c>
      <c r="AR218" s="66">
        <f t="shared" si="28"/>
        <v>0</v>
      </c>
      <c r="AS218" s="66">
        <v>0</v>
      </c>
      <c r="AT218" s="66">
        <v>0</v>
      </c>
      <c r="AU218" s="66" t="s">
        <v>280</v>
      </c>
      <c r="AV218" s="66">
        <v>0</v>
      </c>
      <c r="AW218" s="86">
        <v>0</v>
      </c>
      <c r="AX218" s="86">
        <v>0</v>
      </c>
      <c r="AY218" s="86">
        <v>0</v>
      </c>
      <c r="AZ218" s="86">
        <v>0</v>
      </c>
      <c r="BA218" s="86">
        <v>0</v>
      </c>
      <c r="BB218" s="86"/>
    </row>
    <row r="219" spans="1:54" hidden="1">
      <c r="A219" s="52" t="str">
        <f t="shared" si="22"/>
        <v>F</v>
      </c>
      <c r="B219" s="52" t="s">
        <v>151</v>
      </c>
      <c r="C219" s="52" t="s">
        <v>1245</v>
      </c>
      <c r="D219" s="85" t="s">
        <v>1246</v>
      </c>
      <c r="E219" s="52" t="s">
        <v>1255</v>
      </c>
      <c r="F219" s="52" t="s">
        <v>1256</v>
      </c>
      <c r="G219" s="52" t="s">
        <v>1264</v>
      </c>
      <c r="H219" s="52" t="s">
        <v>1265</v>
      </c>
      <c r="I219" s="52" t="s">
        <v>1266</v>
      </c>
      <c r="J219" s="52" t="s">
        <v>1267</v>
      </c>
      <c r="K219" s="52" t="s">
        <v>268</v>
      </c>
      <c r="L219" s="52">
        <v>1208</v>
      </c>
      <c r="M219" s="52" t="s">
        <v>1260</v>
      </c>
      <c r="N219" s="52" t="s">
        <v>270</v>
      </c>
      <c r="O219" s="52" t="s">
        <v>626</v>
      </c>
      <c r="P219" s="52" t="s">
        <v>272</v>
      </c>
      <c r="Q219" s="52" t="s">
        <v>124</v>
      </c>
      <c r="R219" s="52" t="s">
        <v>627</v>
      </c>
      <c r="S219" s="52" t="s">
        <v>151</v>
      </c>
      <c r="T219" s="52" t="s">
        <v>722</v>
      </c>
      <c r="U219" s="52" t="s">
        <v>156</v>
      </c>
      <c r="V219" s="52" t="s">
        <v>723</v>
      </c>
      <c r="W219" s="52" t="s">
        <v>724</v>
      </c>
      <c r="X219" s="52" t="s">
        <v>957</v>
      </c>
      <c r="Y219" s="52" t="s">
        <v>958</v>
      </c>
      <c r="Z219" s="66">
        <v>0</v>
      </c>
      <c r="AA219" s="66">
        <v>0</v>
      </c>
      <c r="AB219" s="66">
        <v>818.49</v>
      </c>
      <c r="AC219" s="66">
        <v>818.49</v>
      </c>
      <c r="AD219" s="86">
        <f t="shared" si="23"/>
        <v>-818.49</v>
      </c>
      <c r="AE219" s="66">
        <v>0</v>
      </c>
      <c r="AF219" s="66">
        <v>0</v>
      </c>
      <c r="AG219" s="66">
        <f t="shared" si="24"/>
        <v>0</v>
      </c>
      <c r="AH219" s="66">
        <v>0</v>
      </c>
      <c r="AI219" s="66">
        <v>0</v>
      </c>
      <c r="AJ219" s="66">
        <f t="shared" si="25"/>
        <v>0</v>
      </c>
      <c r="AK219" s="66">
        <v>0</v>
      </c>
      <c r="AL219" s="66">
        <v>0</v>
      </c>
      <c r="AM219" s="66">
        <f t="shared" si="26"/>
        <v>0</v>
      </c>
      <c r="AN219" s="66">
        <v>0</v>
      </c>
      <c r="AO219" s="66">
        <v>0</v>
      </c>
      <c r="AP219" s="66">
        <f t="shared" si="27"/>
        <v>0</v>
      </c>
      <c r="AQ219" s="66">
        <v>0</v>
      </c>
      <c r="AR219" s="66">
        <f t="shared" si="28"/>
        <v>-818.49</v>
      </c>
      <c r="AS219" s="66">
        <v>0</v>
      </c>
      <c r="AT219" s="66">
        <v>0</v>
      </c>
      <c r="AU219" s="66" t="s">
        <v>280</v>
      </c>
      <c r="AV219" s="66">
        <v>0</v>
      </c>
      <c r="AW219" s="86">
        <v>0</v>
      </c>
      <c r="AX219" s="86">
        <v>0</v>
      </c>
      <c r="AY219" s="86">
        <v>0</v>
      </c>
      <c r="AZ219" s="86">
        <v>0</v>
      </c>
      <c r="BA219" s="86">
        <v>0</v>
      </c>
      <c r="BB219" s="86"/>
    </row>
    <row r="220" spans="1:54" hidden="1">
      <c r="A220" s="52" t="str">
        <f t="shared" si="22"/>
        <v>F</v>
      </c>
      <c r="B220" s="52" t="s">
        <v>151</v>
      </c>
      <c r="C220" s="52" t="s">
        <v>1245</v>
      </c>
      <c r="D220" s="85" t="s">
        <v>1246</v>
      </c>
      <c r="E220" s="52" t="s">
        <v>1255</v>
      </c>
      <c r="F220" s="52" t="s">
        <v>1256</v>
      </c>
      <c r="G220" s="52" t="s">
        <v>1268</v>
      </c>
      <c r="H220" s="52" t="s">
        <v>1269</v>
      </c>
      <c r="I220" s="52" t="s">
        <v>1270</v>
      </c>
      <c r="J220" s="52" t="s">
        <v>1271</v>
      </c>
      <c r="K220" s="52" t="s">
        <v>268</v>
      </c>
      <c r="L220" s="52">
        <v>1208</v>
      </c>
      <c r="M220" s="52" t="s">
        <v>1260</v>
      </c>
      <c r="N220" s="52" t="s">
        <v>270</v>
      </c>
      <c r="O220" s="52" t="s">
        <v>626</v>
      </c>
      <c r="P220" s="52" t="s">
        <v>272</v>
      </c>
      <c r="Q220" s="52" t="s">
        <v>124</v>
      </c>
      <c r="R220" s="52" t="s">
        <v>627</v>
      </c>
      <c r="S220" s="52" t="s">
        <v>151</v>
      </c>
      <c r="T220" s="52" t="s">
        <v>722</v>
      </c>
      <c r="U220" s="52" t="s">
        <v>156</v>
      </c>
      <c r="V220" s="52" t="s">
        <v>723</v>
      </c>
      <c r="W220" s="52" t="s">
        <v>724</v>
      </c>
      <c r="X220" s="52" t="s">
        <v>957</v>
      </c>
      <c r="Y220" s="52" t="s">
        <v>958</v>
      </c>
      <c r="Z220" s="66">
        <v>0</v>
      </c>
      <c r="AA220" s="66">
        <v>0</v>
      </c>
      <c r="AB220" s="66">
        <v>0</v>
      </c>
      <c r="AC220" s="66">
        <v>0</v>
      </c>
      <c r="AD220" s="86">
        <f t="shared" si="23"/>
        <v>0</v>
      </c>
      <c r="AE220" s="66">
        <v>0</v>
      </c>
      <c r="AF220" s="66">
        <v>0</v>
      </c>
      <c r="AG220" s="66">
        <f t="shared" si="24"/>
        <v>0</v>
      </c>
      <c r="AH220" s="66">
        <v>0</v>
      </c>
      <c r="AI220" s="66">
        <v>0</v>
      </c>
      <c r="AJ220" s="66">
        <f t="shared" si="25"/>
        <v>0</v>
      </c>
      <c r="AK220" s="66">
        <v>0</v>
      </c>
      <c r="AL220" s="66">
        <v>0</v>
      </c>
      <c r="AM220" s="66">
        <f t="shared" si="26"/>
        <v>0</v>
      </c>
      <c r="AN220" s="66">
        <v>0</v>
      </c>
      <c r="AO220" s="66">
        <v>0</v>
      </c>
      <c r="AP220" s="66">
        <f t="shared" si="27"/>
        <v>0</v>
      </c>
      <c r="AQ220" s="66">
        <v>0</v>
      </c>
      <c r="AR220" s="66">
        <f t="shared" si="28"/>
        <v>0</v>
      </c>
      <c r="AS220" s="66">
        <v>0</v>
      </c>
      <c r="AT220" s="66">
        <v>0</v>
      </c>
      <c r="AU220" s="66" t="s">
        <v>280</v>
      </c>
      <c r="AV220" s="66">
        <v>0</v>
      </c>
      <c r="AW220" s="86">
        <v>0</v>
      </c>
      <c r="AX220" s="86">
        <v>0</v>
      </c>
      <c r="AY220" s="86">
        <v>0</v>
      </c>
      <c r="AZ220" s="86">
        <v>0</v>
      </c>
      <c r="BA220" s="86">
        <v>0</v>
      </c>
      <c r="BB220" s="86"/>
    </row>
    <row r="221" spans="1:54" hidden="1">
      <c r="A221" s="52" t="str">
        <f t="shared" si="22"/>
        <v>F</v>
      </c>
      <c r="B221" s="52" t="s">
        <v>151</v>
      </c>
      <c r="C221" s="52" t="s">
        <v>1245</v>
      </c>
      <c r="D221" s="85" t="s">
        <v>1246</v>
      </c>
      <c r="E221" s="52" t="s">
        <v>1255</v>
      </c>
      <c r="F221" s="52" t="s">
        <v>1256</v>
      </c>
      <c r="G221" s="52" t="s">
        <v>1272</v>
      </c>
      <c r="H221" s="52" t="s">
        <v>1273</v>
      </c>
      <c r="I221" s="52" t="s">
        <v>1274</v>
      </c>
      <c r="J221" s="52" t="s">
        <v>1273</v>
      </c>
      <c r="K221" s="52" t="s">
        <v>268</v>
      </c>
      <c r="L221" s="52">
        <v>1208</v>
      </c>
      <c r="M221" s="52" t="s">
        <v>1260</v>
      </c>
      <c r="N221" s="52" t="s">
        <v>270</v>
      </c>
      <c r="O221" s="52" t="s">
        <v>306</v>
      </c>
      <c r="P221" s="52" t="s">
        <v>272</v>
      </c>
      <c r="Q221" s="52" t="s">
        <v>124</v>
      </c>
      <c r="R221" s="52" t="s">
        <v>627</v>
      </c>
      <c r="S221" s="52" t="s">
        <v>151</v>
      </c>
      <c r="T221" s="52" t="s">
        <v>722</v>
      </c>
      <c r="U221" s="52" t="s">
        <v>156</v>
      </c>
      <c r="V221" s="52" t="s">
        <v>723</v>
      </c>
      <c r="W221" s="52" t="s">
        <v>724</v>
      </c>
      <c r="X221" s="52" t="s">
        <v>957</v>
      </c>
      <c r="Y221" s="52" t="s">
        <v>958</v>
      </c>
      <c r="Z221" s="66">
        <v>0</v>
      </c>
      <c r="AA221" s="66">
        <v>0</v>
      </c>
      <c r="AB221" s="66">
        <v>29021.32</v>
      </c>
      <c r="AC221" s="66">
        <v>29021.32</v>
      </c>
      <c r="AD221" s="86">
        <f t="shared" si="23"/>
        <v>-29021.32</v>
      </c>
      <c r="AE221" s="66">
        <v>0</v>
      </c>
      <c r="AF221" s="66">
        <v>0</v>
      </c>
      <c r="AG221" s="66">
        <f t="shared" si="24"/>
        <v>0</v>
      </c>
      <c r="AH221" s="66">
        <v>0</v>
      </c>
      <c r="AI221" s="66">
        <v>0</v>
      </c>
      <c r="AJ221" s="66">
        <f t="shared" si="25"/>
        <v>0</v>
      </c>
      <c r="AK221" s="66">
        <v>0</v>
      </c>
      <c r="AL221" s="66">
        <v>0</v>
      </c>
      <c r="AM221" s="66">
        <f t="shared" si="26"/>
        <v>0</v>
      </c>
      <c r="AN221" s="66">
        <v>0</v>
      </c>
      <c r="AO221" s="66">
        <v>0</v>
      </c>
      <c r="AP221" s="66">
        <f t="shared" si="27"/>
        <v>0</v>
      </c>
      <c r="AQ221" s="66">
        <v>0</v>
      </c>
      <c r="AR221" s="66">
        <f t="shared" si="28"/>
        <v>-29021.32</v>
      </c>
      <c r="AS221" s="66">
        <v>0</v>
      </c>
      <c r="AT221" s="66">
        <v>0</v>
      </c>
      <c r="AU221" s="66" t="s">
        <v>280</v>
      </c>
      <c r="AV221" s="66">
        <v>0</v>
      </c>
      <c r="AW221" s="86">
        <v>0</v>
      </c>
      <c r="AX221" s="86">
        <v>0</v>
      </c>
      <c r="AY221" s="86">
        <v>0</v>
      </c>
      <c r="AZ221" s="86">
        <v>0</v>
      </c>
      <c r="BA221" s="86">
        <v>0</v>
      </c>
      <c r="BB221" s="86"/>
    </row>
    <row r="222" spans="1:54" hidden="1">
      <c r="A222" s="52" t="str">
        <f t="shared" si="22"/>
        <v>F</v>
      </c>
      <c r="B222" s="52" t="s">
        <v>151</v>
      </c>
      <c r="C222" s="52" t="s">
        <v>1245</v>
      </c>
      <c r="D222" s="85" t="s">
        <v>1246</v>
      </c>
      <c r="E222" s="52" t="s">
        <v>1255</v>
      </c>
      <c r="F222" s="52" t="s">
        <v>1256</v>
      </c>
      <c r="G222" s="52" t="s">
        <v>1275</v>
      </c>
      <c r="H222" s="52" t="s">
        <v>1276</v>
      </c>
      <c r="I222" s="52" t="s">
        <v>1277</v>
      </c>
      <c r="J222" s="52" t="s">
        <v>1276</v>
      </c>
      <c r="K222" s="52" t="s">
        <v>268</v>
      </c>
      <c r="L222" s="52">
        <v>1208</v>
      </c>
      <c r="M222" s="52" t="s">
        <v>1260</v>
      </c>
      <c r="N222" s="52" t="s">
        <v>270</v>
      </c>
      <c r="O222" s="52" t="s">
        <v>306</v>
      </c>
      <c r="P222" s="52" t="s">
        <v>272</v>
      </c>
      <c r="Q222" s="52" t="s">
        <v>124</v>
      </c>
      <c r="R222" s="52" t="s">
        <v>627</v>
      </c>
      <c r="S222" s="52" t="s">
        <v>151</v>
      </c>
      <c r="T222" s="52" t="s">
        <v>722</v>
      </c>
      <c r="U222" s="52" t="s">
        <v>156</v>
      </c>
      <c r="V222" s="52" t="s">
        <v>723</v>
      </c>
      <c r="W222" s="52" t="s">
        <v>724</v>
      </c>
      <c r="X222" s="52" t="s">
        <v>957</v>
      </c>
      <c r="Y222" s="52" t="s">
        <v>958</v>
      </c>
      <c r="Z222" s="66">
        <v>0</v>
      </c>
      <c r="AA222" s="66">
        <v>0</v>
      </c>
      <c r="AB222" s="66">
        <v>6879.63</v>
      </c>
      <c r="AC222" s="66">
        <v>6879.63</v>
      </c>
      <c r="AD222" s="86">
        <f t="shared" si="23"/>
        <v>-6879.63</v>
      </c>
      <c r="AE222" s="66">
        <v>0</v>
      </c>
      <c r="AF222" s="66">
        <v>0</v>
      </c>
      <c r="AG222" s="66">
        <f t="shared" si="24"/>
        <v>0</v>
      </c>
      <c r="AH222" s="66">
        <v>0</v>
      </c>
      <c r="AI222" s="66">
        <v>0</v>
      </c>
      <c r="AJ222" s="66">
        <f t="shared" si="25"/>
        <v>0</v>
      </c>
      <c r="AK222" s="66">
        <v>0</v>
      </c>
      <c r="AL222" s="66">
        <v>0</v>
      </c>
      <c r="AM222" s="66">
        <f t="shared" si="26"/>
        <v>0</v>
      </c>
      <c r="AN222" s="66">
        <v>0</v>
      </c>
      <c r="AO222" s="66">
        <v>0</v>
      </c>
      <c r="AP222" s="66">
        <f t="shared" si="27"/>
        <v>0</v>
      </c>
      <c r="AQ222" s="66">
        <v>0</v>
      </c>
      <c r="AR222" s="66">
        <f t="shared" si="28"/>
        <v>-6879.63</v>
      </c>
      <c r="AS222" s="66">
        <v>0</v>
      </c>
      <c r="AT222" s="66">
        <v>0</v>
      </c>
      <c r="AU222" s="66" t="s">
        <v>280</v>
      </c>
      <c r="AV222" s="66">
        <v>0</v>
      </c>
      <c r="AW222" s="86">
        <v>0</v>
      </c>
      <c r="AX222" s="86">
        <v>0</v>
      </c>
      <c r="AY222" s="86">
        <v>0</v>
      </c>
      <c r="AZ222" s="86">
        <v>0</v>
      </c>
      <c r="BA222" s="86">
        <v>0</v>
      </c>
      <c r="BB222" s="86"/>
    </row>
    <row r="223" spans="1:54" hidden="1">
      <c r="A223" s="52" t="str">
        <f t="shared" si="22"/>
        <v>F</v>
      </c>
      <c r="B223" s="52" t="s">
        <v>151</v>
      </c>
      <c r="C223" s="52" t="s">
        <v>1245</v>
      </c>
      <c r="D223" s="85" t="s">
        <v>1246</v>
      </c>
      <c r="E223" s="52" t="s">
        <v>1278</v>
      </c>
      <c r="F223" s="52" t="s">
        <v>1080</v>
      </c>
      <c r="G223" s="52" t="s">
        <v>1279</v>
      </c>
      <c r="H223" s="52" t="s">
        <v>1111</v>
      </c>
      <c r="I223" s="52" t="s">
        <v>1280</v>
      </c>
      <c r="J223" s="52" t="s">
        <v>1281</v>
      </c>
      <c r="K223" s="52" t="s">
        <v>268</v>
      </c>
      <c r="L223" s="52">
        <v>1208</v>
      </c>
      <c r="M223" s="52" t="s">
        <v>1260</v>
      </c>
      <c r="N223" s="52" t="s">
        <v>270</v>
      </c>
      <c r="O223" s="52" t="s">
        <v>626</v>
      </c>
      <c r="P223" s="52" t="s">
        <v>272</v>
      </c>
      <c r="Q223" s="52" t="s">
        <v>124</v>
      </c>
      <c r="R223" s="52" t="s">
        <v>627</v>
      </c>
      <c r="S223" s="52" t="s">
        <v>151</v>
      </c>
      <c r="T223" s="52" t="s">
        <v>722</v>
      </c>
      <c r="U223" s="52" t="s">
        <v>156</v>
      </c>
      <c r="V223" s="52" t="s">
        <v>723</v>
      </c>
      <c r="W223" s="52" t="s">
        <v>724</v>
      </c>
      <c r="X223" s="52" t="s">
        <v>957</v>
      </c>
      <c r="Y223" s="52" t="s">
        <v>958</v>
      </c>
      <c r="Z223" s="66">
        <v>0</v>
      </c>
      <c r="AA223" s="66">
        <v>0</v>
      </c>
      <c r="AB223" s="66">
        <v>0</v>
      </c>
      <c r="AC223" s="66">
        <v>0</v>
      </c>
      <c r="AD223" s="86">
        <f t="shared" si="23"/>
        <v>0</v>
      </c>
      <c r="AE223" s="66">
        <v>0</v>
      </c>
      <c r="AF223" s="66">
        <v>0</v>
      </c>
      <c r="AG223" s="66">
        <f t="shared" si="24"/>
        <v>0</v>
      </c>
      <c r="AH223" s="66">
        <v>0</v>
      </c>
      <c r="AI223" s="66">
        <v>0</v>
      </c>
      <c r="AJ223" s="66">
        <f t="shared" si="25"/>
        <v>0</v>
      </c>
      <c r="AK223" s="66">
        <v>0</v>
      </c>
      <c r="AL223" s="66">
        <v>0</v>
      </c>
      <c r="AM223" s="66">
        <f t="shared" si="26"/>
        <v>0</v>
      </c>
      <c r="AN223" s="66">
        <v>0</v>
      </c>
      <c r="AO223" s="66">
        <v>0</v>
      </c>
      <c r="AP223" s="66">
        <f t="shared" si="27"/>
        <v>0</v>
      </c>
      <c r="AQ223" s="66">
        <v>0</v>
      </c>
      <c r="AR223" s="66">
        <f t="shared" si="28"/>
        <v>0</v>
      </c>
      <c r="AS223" s="66">
        <v>0</v>
      </c>
      <c r="AT223" s="66">
        <v>0</v>
      </c>
      <c r="AU223" s="66" t="s">
        <v>280</v>
      </c>
      <c r="AV223" s="66">
        <v>0</v>
      </c>
      <c r="AW223" s="86">
        <v>0</v>
      </c>
      <c r="AX223" s="86">
        <v>0</v>
      </c>
      <c r="AY223" s="86">
        <v>0</v>
      </c>
      <c r="AZ223" s="86">
        <v>0</v>
      </c>
      <c r="BA223" s="86">
        <v>0</v>
      </c>
      <c r="BB223" s="86"/>
    </row>
    <row r="224" spans="1:54" hidden="1">
      <c r="A224" s="52" t="str">
        <f t="shared" si="22"/>
        <v>F</v>
      </c>
      <c r="B224" s="52" t="s">
        <v>151</v>
      </c>
      <c r="C224" s="52" t="s">
        <v>1245</v>
      </c>
      <c r="D224" s="85" t="s">
        <v>1246</v>
      </c>
      <c r="E224" s="52" t="s">
        <v>1282</v>
      </c>
      <c r="F224" s="52" t="s">
        <v>910</v>
      </c>
      <c r="G224" s="52" t="s">
        <v>1283</v>
      </c>
      <c r="H224" s="52" t="s">
        <v>942</v>
      </c>
      <c r="I224" s="52" t="s">
        <v>1284</v>
      </c>
      <c r="J224" s="52" t="s">
        <v>944</v>
      </c>
      <c r="K224" s="52" t="s">
        <v>268</v>
      </c>
      <c r="L224" s="52">
        <v>1207</v>
      </c>
      <c r="M224" s="52" t="s">
        <v>637</v>
      </c>
      <c r="N224" s="52" t="s">
        <v>270</v>
      </c>
      <c r="O224" s="52" t="s">
        <v>306</v>
      </c>
      <c r="P224" s="52" t="s">
        <v>272</v>
      </c>
      <c r="Q224" s="52" t="s">
        <v>124</v>
      </c>
      <c r="R224" s="52" t="s">
        <v>627</v>
      </c>
      <c r="S224" s="52" t="s">
        <v>151</v>
      </c>
      <c r="T224" s="52" t="s">
        <v>722</v>
      </c>
      <c r="U224" s="52" t="s">
        <v>156</v>
      </c>
      <c r="V224" s="52" t="s">
        <v>723</v>
      </c>
      <c r="W224" s="52" t="s">
        <v>724</v>
      </c>
      <c r="X224" s="52" t="s">
        <v>957</v>
      </c>
      <c r="Y224" s="52" t="s">
        <v>958</v>
      </c>
      <c r="Z224" s="66">
        <v>0</v>
      </c>
      <c r="AA224" s="66">
        <v>0</v>
      </c>
      <c r="AB224" s="66">
        <v>0</v>
      </c>
      <c r="AC224" s="66">
        <v>0</v>
      </c>
      <c r="AD224" s="86">
        <f t="shared" si="23"/>
        <v>0</v>
      </c>
      <c r="AE224" s="66">
        <v>0</v>
      </c>
      <c r="AF224" s="66">
        <v>0</v>
      </c>
      <c r="AG224" s="66">
        <f t="shared" si="24"/>
        <v>0</v>
      </c>
      <c r="AH224" s="66">
        <v>0</v>
      </c>
      <c r="AI224" s="66">
        <v>0</v>
      </c>
      <c r="AJ224" s="66">
        <f t="shared" si="25"/>
        <v>0</v>
      </c>
      <c r="AK224" s="66">
        <v>0</v>
      </c>
      <c r="AL224" s="66">
        <v>0</v>
      </c>
      <c r="AM224" s="66">
        <f t="shared" si="26"/>
        <v>0</v>
      </c>
      <c r="AN224" s="66">
        <v>0</v>
      </c>
      <c r="AO224" s="66">
        <v>0</v>
      </c>
      <c r="AP224" s="66">
        <f t="shared" si="27"/>
        <v>0</v>
      </c>
      <c r="AQ224" s="66">
        <v>0</v>
      </c>
      <c r="AR224" s="66">
        <f t="shared" si="28"/>
        <v>0</v>
      </c>
      <c r="AS224" s="66">
        <v>0</v>
      </c>
      <c r="AT224" s="66">
        <v>0</v>
      </c>
      <c r="AU224" s="66" t="s">
        <v>280</v>
      </c>
      <c r="AV224" s="66">
        <v>0</v>
      </c>
      <c r="AW224" s="86">
        <v>0</v>
      </c>
      <c r="AX224" s="86">
        <v>0</v>
      </c>
      <c r="AY224" s="86">
        <v>0</v>
      </c>
      <c r="AZ224" s="86">
        <v>0</v>
      </c>
      <c r="BA224" s="86">
        <v>0</v>
      </c>
      <c r="BB224" s="86"/>
    </row>
    <row r="225" spans="1:54" hidden="1">
      <c r="A225" s="52" t="str">
        <f t="shared" si="22"/>
        <v>F</v>
      </c>
      <c r="B225" s="52" t="s">
        <v>151</v>
      </c>
      <c r="C225" s="52" t="s">
        <v>1285</v>
      </c>
      <c r="D225" s="85" t="s">
        <v>1286</v>
      </c>
      <c r="E225" s="52" t="s">
        <v>1287</v>
      </c>
      <c r="F225" s="52" t="s">
        <v>433</v>
      </c>
      <c r="G225" s="52" t="s">
        <v>1288</v>
      </c>
      <c r="H225" s="52" t="s">
        <v>1289</v>
      </c>
      <c r="I225" s="52" t="s">
        <v>1290</v>
      </c>
      <c r="J225" s="52" t="s">
        <v>1289</v>
      </c>
      <c r="K225" s="52" t="s">
        <v>268</v>
      </c>
      <c r="L225" s="52">
        <v>1208</v>
      </c>
      <c r="M225" s="52" t="s">
        <v>1260</v>
      </c>
      <c r="N225" s="52" t="s">
        <v>270</v>
      </c>
      <c r="O225" s="52" t="s">
        <v>271</v>
      </c>
      <c r="P225" s="52" t="s">
        <v>272</v>
      </c>
      <c r="Q225" s="52" t="s">
        <v>124</v>
      </c>
      <c r="R225" s="52" t="s">
        <v>627</v>
      </c>
      <c r="S225" s="52" t="s">
        <v>151</v>
      </c>
      <c r="T225" s="52" t="s">
        <v>1291</v>
      </c>
      <c r="U225" s="52" t="s">
        <v>158</v>
      </c>
      <c r="V225" s="52" t="s">
        <v>723</v>
      </c>
      <c r="W225" s="52" t="s">
        <v>724</v>
      </c>
      <c r="X225" s="52" t="s">
        <v>957</v>
      </c>
      <c r="Y225" s="52" t="s">
        <v>958</v>
      </c>
      <c r="Z225" s="66">
        <v>2431476</v>
      </c>
      <c r="AA225" s="66">
        <v>2431476</v>
      </c>
      <c r="AB225" s="66">
        <v>2422708.46</v>
      </c>
      <c r="AC225" s="66">
        <v>2349741.9508799999</v>
      </c>
      <c r="AD225" s="86">
        <f t="shared" si="23"/>
        <v>81734.049120000098</v>
      </c>
      <c r="AE225" s="66">
        <v>0</v>
      </c>
      <c r="AF225" s="66">
        <v>0</v>
      </c>
      <c r="AG225" s="66">
        <f t="shared" si="24"/>
        <v>0</v>
      </c>
      <c r="AH225" s="66">
        <v>0</v>
      </c>
      <c r="AI225" s="66">
        <v>0</v>
      </c>
      <c r="AJ225" s="66">
        <f t="shared" si="25"/>
        <v>0</v>
      </c>
      <c r="AK225" s="66">
        <v>0</v>
      </c>
      <c r="AL225" s="66">
        <v>0</v>
      </c>
      <c r="AM225" s="66">
        <f t="shared" si="26"/>
        <v>0</v>
      </c>
      <c r="AN225" s="66">
        <v>0</v>
      </c>
      <c r="AO225" s="66">
        <v>0</v>
      </c>
      <c r="AP225" s="66">
        <f t="shared" si="27"/>
        <v>0</v>
      </c>
      <c r="AQ225" s="66">
        <v>0</v>
      </c>
      <c r="AR225" s="66">
        <f t="shared" si="28"/>
        <v>81734.049120000098</v>
      </c>
      <c r="AS225" s="66">
        <v>0</v>
      </c>
      <c r="AT225" s="66">
        <v>0</v>
      </c>
      <c r="AU225" s="66" t="s">
        <v>280</v>
      </c>
      <c r="AV225" s="66">
        <v>0</v>
      </c>
      <c r="AW225" s="86">
        <v>0</v>
      </c>
      <c r="AX225" s="86">
        <v>0</v>
      </c>
      <c r="AY225" s="86">
        <v>0</v>
      </c>
      <c r="AZ225" s="86">
        <v>0</v>
      </c>
      <c r="BA225" s="86">
        <v>0</v>
      </c>
      <c r="BB225" s="86"/>
    </row>
    <row r="226" spans="1:54" hidden="1">
      <c r="A226" s="52" t="str">
        <f t="shared" si="22"/>
        <v>F</v>
      </c>
      <c r="B226" s="52" t="s">
        <v>151</v>
      </c>
      <c r="C226" s="52" t="s">
        <v>1292</v>
      </c>
      <c r="D226" s="85" t="s">
        <v>1293</v>
      </c>
      <c r="E226" s="52" t="s">
        <v>1294</v>
      </c>
      <c r="F226" s="52" t="s">
        <v>1256</v>
      </c>
      <c r="G226" s="52" t="s">
        <v>1295</v>
      </c>
      <c r="H226" s="52" t="s">
        <v>1296</v>
      </c>
      <c r="I226" s="52" t="s">
        <v>1297</v>
      </c>
      <c r="J226" s="52" t="s">
        <v>1296</v>
      </c>
      <c r="K226" s="52" t="s">
        <v>268</v>
      </c>
      <c r="L226" s="52">
        <v>1208</v>
      </c>
      <c r="M226" s="52" t="s">
        <v>1260</v>
      </c>
      <c r="N226" s="52" t="s">
        <v>270</v>
      </c>
      <c r="O226" s="52" t="s">
        <v>271</v>
      </c>
      <c r="P226" s="52" t="s">
        <v>272</v>
      </c>
      <c r="Q226" s="52" t="s">
        <v>124</v>
      </c>
      <c r="R226" s="52" t="s">
        <v>627</v>
      </c>
      <c r="S226" s="52" t="s">
        <v>151</v>
      </c>
      <c r="T226" s="52" t="s">
        <v>722</v>
      </c>
      <c r="U226" s="52" t="s">
        <v>156</v>
      </c>
      <c r="V226" s="52" t="s">
        <v>723</v>
      </c>
      <c r="W226" s="52" t="s">
        <v>724</v>
      </c>
      <c r="X226" s="52" t="s">
        <v>957</v>
      </c>
      <c r="Y226" s="52" t="s">
        <v>958</v>
      </c>
      <c r="Z226" s="66">
        <v>0</v>
      </c>
      <c r="AA226" s="66">
        <v>400000</v>
      </c>
      <c r="AB226" s="66">
        <v>23567.9</v>
      </c>
      <c r="AC226" s="66">
        <v>22646.769999999997</v>
      </c>
      <c r="AD226" s="86">
        <f t="shared" si="23"/>
        <v>377353.23</v>
      </c>
      <c r="AE226" s="66">
        <v>0</v>
      </c>
      <c r="AF226" s="66">
        <v>0</v>
      </c>
      <c r="AG226" s="66">
        <f t="shared" si="24"/>
        <v>0</v>
      </c>
      <c r="AH226" s="66">
        <v>0</v>
      </c>
      <c r="AI226" s="66">
        <v>0</v>
      </c>
      <c r="AJ226" s="66">
        <f t="shared" si="25"/>
        <v>0</v>
      </c>
      <c r="AK226" s="66">
        <v>0</v>
      </c>
      <c r="AL226" s="66">
        <v>0</v>
      </c>
      <c r="AM226" s="66">
        <f t="shared" si="26"/>
        <v>0</v>
      </c>
      <c r="AN226" s="66">
        <v>0</v>
      </c>
      <c r="AO226" s="66">
        <v>0</v>
      </c>
      <c r="AP226" s="66">
        <f t="shared" si="27"/>
        <v>0</v>
      </c>
      <c r="AQ226" s="66">
        <v>0</v>
      </c>
      <c r="AR226" s="66">
        <f t="shared" si="28"/>
        <v>377353.23</v>
      </c>
      <c r="AS226" s="66">
        <v>0</v>
      </c>
      <c r="AT226" s="66">
        <v>0</v>
      </c>
      <c r="AU226" s="66" t="s">
        <v>280</v>
      </c>
      <c r="AV226" s="66">
        <v>0</v>
      </c>
      <c r="AW226" s="86">
        <v>0</v>
      </c>
      <c r="AX226" s="86">
        <v>0</v>
      </c>
      <c r="AY226" s="86">
        <v>0</v>
      </c>
      <c r="AZ226" s="86">
        <v>0</v>
      </c>
      <c r="BA226" s="86">
        <v>0</v>
      </c>
      <c r="BB226" s="86"/>
    </row>
    <row r="227" spans="1:54" hidden="1">
      <c r="A227" s="52" t="str">
        <f t="shared" si="22"/>
        <v>F</v>
      </c>
      <c r="B227" s="52" t="s">
        <v>151</v>
      </c>
      <c r="C227" s="52" t="s">
        <v>1292</v>
      </c>
      <c r="D227" s="85" t="s">
        <v>1293</v>
      </c>
      <c r="E227" s="52" t="s">
        <v>1294</v>
      </c>
      <c r="F227" s="52" t="s">
        <v>1256</v>
      </c>
      <c r="G227" s="52" t="s">
        <v>1298</v>
      </c>
      <c r="H227" s="52" t="s">
        <v>1299</v>
      </c>
      <c r="I227" s="52" t="s">
        <v>1300</v>
      </c>
      <c r="J227" s="52" t="s">
        <v>1299</v>
      </c>
      <c r="K227" s="52" t="s">
        <v>268</v>
      </c>
      <c r="L227" s="52">
        <v>1208</v>
      </c>
      <c r="M227" s="52" t="s">
        <v>1260</v>
      </c>
      <c r="N227" s="52" t="s">
        <v>270</v>
      </c>
      <c r="O227" s="52" t="s">
        <v>271</v>
      </c>
      <c r="P227" s="52" t="s">
        <v>272</v>
      </c>
      <c r="Q227" s="52" t="s">
        <v>124</v>
      </c>
      <c r="R227" s="52" t="s">
        <v>627</v>
      </c>
      <c r="S227" s="52" t="s">
        <v>151</v>
      </c>
      <c r="T227" s="52" t="s">
        <v>722</v>
      </c>
      <c r="U227" s="52" t="s">
        <v>156</v>
      </c>
      <c r="V227" s="52" t="s">
        <v>723</v>
      </c>
      <c r="W227" s="52" t="s">
        <v>724</v>
      </c>
      <c r="X227" s="52" t="s">
        <v>957</v>
      </c>
      <c r="Y227" s="52" t="s">
        <v>958</v>
      </c>
      <c r="Z227" s="66">
        <v>0</v>
      </c>
      <c r="AA227" s="66">
        <v>220000</v>
      </c>
      <c r="AB227" s="66">
        <v>220000</v>
      </c>
      <c r="AC227" s="66">
        <v>220000</v>
      </c>
      <c r="AD227" s="86">
        <f t="shared" si="23"/>
        <v>0</v>
      </c>
      <c r="AE227" s="66">
        <v>0</v>
      </c>
      <c r="AF227" s="66">
        <v>0</v>
      </c>
      <c r="AG227" s="66">
        <f t="shared" si="24"/>
        <v>0</v>
      </c>
      <c r="AH227" s="66">
        <v>0</v>
      </c>
      <c r="AI227" s="66">
        <v>0</v>
      </c>
      <c r="AJ227" s="66">
        <f t="shared" si="25"/>
        <v>0</v>
      </c>
      <c r="AK227" s="66">
        <v>0</v>
      </c>
      <c r="AL227" s="66">
        <v>0</v>
      </c>
      <c r="AM227" s="66">
        <f t="shared" si="26"/>
        <v>0</v>
      </c>
      <c r="AN227" s="66">
        <v>0</v>
      </c>
      <c r="AO227" s="66">
        <v>0</v>
      </c>
      <c r="AP227" s="66">
        <f t="shared" si="27"/>
        <v>0</v>
      </c>
      <c r="AQ227" s="66">
        <v>0</v>
      </c>
      <c r="AR227" s="66">
        <f t="shared" si="28"/>
        <v>0</v>
      </c>
      <c r="AS227" s="66">
        <v>0</v>
      </c>
      <c r="AT227" s="66">
        <v>0</v>
      </c>
      <c r="AU227" s="66" t="s">
        <v>280</v>
      </c>
      <c r="AV227" s="66">
        <v>0</v>
      </c>
      <c r="AW227" s="86">
        <v>0</v>
      </c>
      <c r="AX227" s="86">
        <v>0</v>
      </c>
      <c r="AY227" s="86">
        <v>0</v>
      </c>
      <c r="AZ227" s="86">
        <v>0</v>
      </c>
      <c r="BA227" s="86">
        <v>0</v>
      </c>
      <c r="BB227" s="86"/>
    </row>
    <row r="228" spans="1:54" hidden="1">
      <c r="A228" s="52" t="str">
        <f t="shared" si="22"/>
        <v>K</v>
      </c>
      <c r="B228" s="52" t="s">
        <v>7</v>
      </c>
      <c r="C228" s="52" t="s">
        <v>1301</v>
      </c>
      <c r="D228" s="85" t="s">
        <v>1302</v>
      </c>
      <c r="E228" s="52" t="s">
        <v>1303</v>
      </c>
      <c r="F228" s="52" t="s">
        <v>1304</v>
      </c>
      <c r="G228" s="52" t="s">
        <v>1305</v>
      </c>
      <c r="H228" s="52" t="s">
        <v>1306</v>
      </c>
      <c r="I228" s="52" t="s">
        <v>1307</v>
      </c>
      <c r="J228" s="52" t="s">
        <v>1308</v>
      </c>
      <c r="K228" s="52" t="s">
        <v>268</v>
      </c>
      <c r="L228" s="52">
        <v>5150</v>
      </c>
      <c r="M228" s="52" t="s">
        <v>1309</v>
      </c>
      <c r="N228" s="52" t="s">
        <v>270</v>
      </c>
      <c r="O228" s="52" t="s">
        <v>306</v>
      </c>
      <c r="P228" s="52" t="s">
        <v>272</v>
      </c>
      <c r="Q228" s="52" t="s">
        <v>124</v>
      </c>
      <c r="R228" s="52" t="s">
        <v>543</v>
      </c>
      <c r="S228" s="52" t="s">
        <v>129</v>
      </c>
      <c r="T228" s="52" t="s">
        <v>1310</v>
      </c>
      <c r="U228" s="52" t="s">
        <v>131</v>
      </c>
      <c r="V228" s="52" t="s">
        <v>545</v>
      </c>
      <c r="W228" s="52" t="s">
        <v>546</v>
      </c>
      <c r="X228" s="52" t="s">
        <v>547</v>
      </c>
      <c r="Y228" s="52" t="s">
        <v>546</v>
      </c>
      <c r="Z228" s="66">
        <v>309754</v>
      </c>
      <c r="AA228" s="66">
        <v>353911</v>
      </c>
      <c r="AB228" s="66">
        <v>353118.15</v>
      </c>
      <c r="AC228" s="66">
        <v>266094.15000000002</v>
      </c>
      <c r="AD228" s="86">
        <f t="shared" si="23"/>
        <v>87816.849999999977</v>
      </c>
      <c r="AE228" s="66">
        <v>3853147.08</v>
      </c>
      <c r="AF228" s="66">
        <v>78820</v>
      </c>
      <c r="AG228" s="66">
        <f t="shared" si="24"/>
        <v>3774327.08</v>
      </c>
      <c r="AH228" s="66">
        <v>603680</v>
      </c>
      <c r="AI228" s="66">
        <v>18040</v>
      </c>
      <c r="AJ228" s="66">
        <f t="shared" si="25"/>
        <v>585640</v>
      </c>
      <c r="AK228" s="66">
        <v>146720</v>
      </c>
      <c r="AL228" s="66">
        <v>0</v>
      </c>
      <c r="AM228" s="66">
        <f t="shared" si="26"/>
        <v>146720</v>
      </c>
      <c r="AN228" s="66">
        <v>146720</v>
      </c>
      <c r="AO228" s="66">
        <v>0</v>
      </c>
      <c r="AP228" s="66">
        <f t="shared" si="27"/>
        <v>146720</v>
      </c>
      <c r="AQ228" s="66">
        <v>0</v>
      </c>
      <c r="AR228" s="66">
        <f t="shared" si="28"/>
        <v>4741223.93</v>
      </c>
      <c r="AS228" s="66">
        <v>0</v>
      </c>
      <c r="AT228" s="66" t="s">
        <v>1311</v>
      </c>
      <c r="AU228" s="66" t="s">
        <v>280</v>
      </c>
      <c r="AV228" s="66">
        <v>0</v>
      </c>
      <c r="AW228" s="86">
        <v>-61227</v>
      </c>
      <c r="AX228" s="86">
        <v>-125320</v>
      </c>
      <c r="AY228" s="86">
        <v>-146720</v>
      </c>
      <c r="AZ228" s="86">
        <v>-146720</v>
      </c>
      <c r="BA228" s="86">
        <v>0</v>
      </c>
      <c r="BB228" s="86"/>
    </row>
    <row r="229" spans="1:54" hidden="1">
      <c r="A229" s="52" t="str">
        <f t="shared" si="22"/>
        <v>K</v>
      </c>
      <c r="B229" s="52" t="s">
        <v>7</v>
      </c>
      <c r="C229" s="52" t="s">
        <v>1301</v>
      </c>
      <c r="D229" s="85" t="s">
        <v>1302</v>
      </c>
      <c r="E229" s="52" t="s">
        <v>1303</v>
      </c>
      <c r="F229" s="52" t="s">
        <v>1304</v>
      </c>
      <c r="G229" s="52" t="s">
        <v>1305</v>
      </c>
      <c r="H229" s="52" t="s">
        <v>1306</v>
      </c>
      <c r="I229" s="52" t="s">
        <v>1312</v>
      </c>
      <c r="J229" s="52" t="s">
        <v>1313</v>
      </c>
      <c r="K229" s="52" t="s">
        <v>268</v>
      </c>
      <c r="L229" s="52">
        <v>5150</v>
      </c>
      <c r="M229" s="52" t="s">
        <v>1309</v>
      </c>
      <c r="N229" s="52" t="s">
        <v>270</v>
      </c>
      <c r="O229" s="52" t="s">
        <v>306</v>
      </c>
      <c r="P229" s="52" t="s">
        <v>272</v>
      </c>
      <c r="Q229" s="52" t="s">
        <v>124</v>
      </c>
      <c r="R229" s="52" t="s">
        <v>543</v>
      </c>
      <c r="S229" s="52" t="s">
        <v>129</v>
      </c>
      <c r="T229" s="52" t="s">
        <v>1310</v>
      </c>
      <c r="U229" s="52" t="s">
        <v>131</v>
      </c>
      <c r="V229" s="52" t="s">
        <v>545</v>
      </c>
      <c r="W229" s="52" t="s">
        <v>546</v>
      </c>
      <c r="X229" s="52" t="s">
        <v>547</v>
      </c>
      <c r="Y229" s="52" t="s">
        <v>546</v>
      </c>
      <c r="Z229" s="66">
        <v>0</v>
      </c>
      <c r="AA229" s="66">
        <v>0</v>
      </c>
      <c r="AB229" s="66">
        <v>0</v>
      </c>
      <c r="AC229" s="66">
        <v>66351.17</v>
      </c>
      <c r="AD229" s="86">
        <f t="shared" si="23"/>
        <v>-66351.17</v>
      </c>
      <c r="AE229" s="66">
        <v>0</v>
      </c>
      <c r="AF229" s="66">
        <v>0</v>
      </c>
      <c r="AG229" s="66">
        <f t="shared" si="24"/>
        <v>0</v>
      </c>
      <c r="AH229" s="66">
        <v>0</v>
      </c>
      <c r="AI229" s="66">
        <v>0</v>
      </c>
      <c r="AJ229" s="66">
        <f t="shared" si="25"/>
        <v>0</v>
      </c>
      <c r="AK229" s="66">
        <v>0</v>
      </c>
      <c r="AL229" s="66">
        <v>0</v>
      </c>
      <c r="AM229" s="66">
        <f t="shared" si="26"/>
        <v>0</v>
      </c>
      <c r="AN229" s="66">
        <v>0</v>
      </c>
      <c r="AO229" s="66">
        <v>0</v>
      </c>
      <c r="AP229" s="66">
        <f t="shared" si="27"/>
        <v>0</v>
      </c>
      <c r="AQ229" s="66">
        <v>0</v>
      </c>
      <c r="AR229" s="66">
        <f t="shared" si="28"/>
        <v>-66351.17</v>
      </c>
      <c r="AS229" s="66">
        <v>0</v>
      </c>
      <c r="AT229" s="66">
        <v>0</v>
      </c>
      <c r="AU229" s="66" t="s">
        <v>280</v>
      </c>
      <c r="AV229" s="66">
        <v>0</v>
      </c>
      <c r="AW229" s="86">
        <v>0</v>
      </c>
      <c r="AX229" s="86">
        <v>0</v>
      </c>
      <c r="AY229" s="86">
        <v>0</v>
      </c>
      <c r="AZ229" s="86">
        <v>0</v>
      </c>
      <c r="BA229" s="86">
        <v>0</v>
      </c>
      <c r="BB229" s="86"/>
    </row>
    <row r="230" spans="1:54" hidden="1">
      <c r="A230" s="52" t="str">
        <f t="shared" si="22"/>
        <v>K</v>
      </c>
      <c r="B230" s="52" t="s">
        <v>7</v>
      </c>
      <c r="C230" s="52" t="s">
        <v>1301</v>
      </c>
      <c r="D230" s="85" t="s">
        <v>1302</v>
      </c>
      <c r="E230" s="52" t="s">
        <v>1303</v>
      </c>
      <c r="F230" s="52" t="s">
        <v>1304</v>
      </c>
      <c r="G230" s="52" t="s">
        <v>1314</v>
      </c>
      <c r="H230" s="52" t="s">
        <v>1315</v>
      </c>
      <c r="I230" s="52" t="s">
        <v>1316</v>
      </c>
      <c r="J230" s="52" t="s">
        <v>1317</v>
      </c>
      <c r="K230" s="52" t="s">
        <v>268</v>
      </c>
      <c r="L230" s="52">
        <v>5150</v>
      </c>
      <c r="M230" s="52" t="s">
        <v>1309</v>
      </c>
      <c r="N230" s="52" t="s">
        <v>270</v>
      </c>
      <c r="O230" s="52" t="s">
        <v>306</v>
      </c>
      <c r="P230" s="52" t="s">
        <v>272</v>
      </c>
      <c r="Q230" s="52" t="s">
        <v>124</v>
      </c>
      <c r="R230" s="52" t="s">
        <v>543</v>
      </c>
      <c r="S230" s="52" t="s">
        <v>129</v>
      </c>
      <c r="T230" s="52" t="s">
        <v>1318</v>
      </c>
      <c r="U230" s="52" t="s">
        <v>133</v>
      </c>
      <c r="V230" s="52" t="s">
        <v>545</v>
      </c>
      <c r="W230" s="52" t="s">
        <v>546</v>
      </c>
      <c r="X230" s="52" t="s">
        <v>547</v>
      </c>
      <c r="Y230" s="52" t="s">
        <v>546</v>
      </c>
      <c r="Z230" s="66">
        <v>0</v>
      </c>
      <c r="AA230" s="66">
        <v>0</v>
      </c>
      <c r="AB230" s="66">
        <v>0</v>
      </c>
      <c r="AC230" s="66">
        <v>0</v>
      </c>
      <c r="AD230" s="86">
        <f t="shared" si="23"/>
        <v>0</v>
      </c>
      <c r="AE230" s="66">
        <v>0</v>
      </c>
      <c r="AF230" s="66">
        <v>75000</v>
      </c>
      <c r="AG230" s="66">
        <f t="shared" si="24"/>
        <v>-75000</v>
      </c>
      <c r="AH230" s="66">
        <v>0</v>
      </c>
      <c r="AI230" s="66">
        <v>0</v>
      </c>
      <c r="AJ230" s="66">
        <f t="shared" si="25"/>
        <v>0</v>
      </c>
      <c r="AK230" s="66">
        <v>0</v>
      </c>
      <c r="AL230" s="66">
        <v>0</v>
      </c>
      <c r="AM230" s="66">
        <f t="shared" si="26"/>
        <v>0</v>
      </c>
      <c r="AN230" s="66">
        <v>0</v>
      </c>
      <c r="AO230" s="66">
        <v>0</v>
      </c>
      <c r="AP230" s="66">
        <f t="shared" si="27"/>
        <v>0</v>
      </c>
      <c r="AQ230" s="66">
        <v>0</v>
      </c>
      <c r="AR230" s="66">
        <f t="shared" si="28"/>
        <v>-75000</v>
      </c>
      <c r="AS230" s="66">
        <v>0</v>
      </c>
      <c r="AT230" s="66">
        <v>0</v>
      </c>
      <c r="AU230" s="66" t="s">
        <v>280</v>
      </c>
      <c r="AV230" s="66">
        <v>0</v>
      </c>
      <c r="AW230" s="86">
        <v>75000</v>
      </c>
      <c r="AX230" s="86">
        <v>0</v>
      </c>
      <c r="AY230" s="86">
        <v>0</v>
      </c>
      <c r="AZ230" s="86">
        <v>0</v>
      </c>
      <c r="BA230" s="86">
        <v>0</v>
      </c>
      <c r="BB230" s="86"/>
    </row>
    <row r="231" spans="1:54" hidden="1">
      <c r="A231" s="52" t="str">
        <f t="shared" si="22"/>
        <v>K</v>
      </c>
      <c r="B231" s="52" t="s">
        <v>7</v>
      </c>
      <c r="C231" s="52" t="s">
        <v>1301</v>
      </c>
      <c r="D231" s="85" t="s">
        <v>1302</v>
      </c>
      <c r="E231" s="52" t="s">
        <v>1303</v>
      </c>
      <c r="F231" s="52" t="s">
        <v>1304</v>
      </c>
      <c r="G231" s="52" t="s">
        <v>1314</v>
      </c>
      <c r="H231" s="52" t="s">
        <v>1315</v>
      </c>
      <c r="I231" s="52" t="s">
        <v>1319</v>
      </c>
      <c r="J231" s="52" t="s">
        <v>1320</v>
      </c>
      <c r="K231" s="52" t="s">
        <v>268</v>
      </c>
      <c r="L231" s="52">
        <v>5150</v>
      </c>
      <c r="M231" s="52" t="s">
        <v>1309</v>
      </c>
      <c r="N231" s="52" t="s">
        <v>270</v>
      </c>
      <c r="O231" s="52" t="s">
        <v>306</v>
      </c>
      <c r="P231" s="52" t="s">
        <v>272</v>
      </c>
      <c r="Q231" s="52" t="s">
        <v>124</v>
      </c>
      <c r="R231" s="52" t="s">
        <v>543</v>
      </c>
      <c r="S231" s="52" t="s">
        <v>129</v>
      </c>
      <c r="T231" s="52" t="s">
        <v>1318</v>
      </c>
      <c r="U231" s="52" t="s">
        <v>133</v>
      </c>
      <c r="V231" s="52" t="s">
        <v>545</v>
      </c>
      <c r="W231" s="52" t="s">
        <v>546</v>
      </c>
      <c r="X231" s="52" t="s">
        <v>547</v>
      </c>
      <c r="Y231" s="52" t="s">
        <v>546</v>
      </c>
      <c r="Z231" s="66">
        <v>0</v>
      </c>
      <c r="AA231" s="66">
        <v>0</v>
      </c>
      <c r="AB231" s="66">
        <v>6192.39</v>
      </c>
      <c r="AC231" s="66">
        <v>39392.43</v>
      </c>
      <c r="AD231" s="86">
        <f t="shared" si="23"/>
        <v>-39392.43</v>
      </c>
      <c r="AE231" s="66">
        <v>0</v>
      </c>
      <c r="AF231" s="66">
        <v>0</v>
      </c>
      <c r="AG231" s="66">
        <f t="shared" si="24"/>
        <v>0</v>
      </c>
      <c r="AH231" s="66">
        <v>0</v>
      </c>
      <c r="AI231" s="66">
        <v>0</v>
      </c>
      <c r="AJ231" s="66">
        <f t="shared" si="25"/>
        <v>0</v>
      </c>
      <c r="AK231" s="66">
        <v>0</v>
      </c>
      <c r="AL231" s="66">
        <v>0</v>
      </c>
      <c r="AM231" s="66">
        <f t="shared" si="26"/>
        <v>0</v>
      </c>
      <c r="AN231" s="66">
        <v>0</v>
      </c>
      <c r="AO231" s="66">
        <v>0</v>
      </c>
      <c r="AP231" s="66">
        <f t="shared" si="27"/>
        <v>0</v>
      </c>
      <c r="AQ231" s="66">
        <v>0</v>
      </c>
      <c r="AR231" s="66">
        <f t="shared" si="28"/>
        <v>-39392.43</v>
      </c>
      <c r="AS231" s="66">
        <v>0</v>
      </c>
      <c r="AT231" s="66">
        <v>0</v>
      </c>
      <c r="AU231" s="66" t="s">
        <v>280</v>
      </c>
      <c r="AV231" s="66">
        <v>0</v>
      </c>
      <c r="AW231" s="86">
        <v>0</v>
      </c>
      <c r="AX231" s="86">
        <v>0</v>
      </c>
      <c r="AY231" s="86">
        <v>0</v>
      </c>
      <c r="AZ231" s="86">
        <v>0</v>
      </c>
      <c r="BA231" s="86">
        <v>0</v>
      </c>
      <c r="BB231" s="86"/>
    </row>
    <row r="232" spans="1:54" hidden="1">
      <c r="A232" s="52" t="str">
        <f t="shared" si="22"/>
        <v>K</v>
      </c>
      <c r="B232" s="52" t="s">
        <v>7</v>
      </c>
      <c r="C232" s="52" t="s">
        <v>1321</v>
      </c>
      <c r="D232" s="85" t="s">
        <v>1322</v>
      </c>
      <c r="E232" s="52" t="s">
        <v>1323</v>
      </c>
      <c r="F232" s="52" t="s">
        <v>1324</v>
      </c>
      <c r="G232" s="52" t="s">
        <v>1325</v>
      </c>
      <c r="H232" s="52" t="s">
        <v>1306</v>
      </c>
      <c r="I232" s="52" t="s">
        <v>1326</v>
      </c>
      <c r="J232" s="52" t="s">
        <v>1327</v>
      </c>
      <c r="K232" s="52" t="s">
        <v>268</v>
      </c>
      <c r="L232" s="52">
        <v>5150</v>
      </c>
      <c r="M232" s="52" t="s">
        <v>1309</v>
      </c>
      <c r="N232" s="52" t="s">
        <v>270</v>
      </c>
      <c r="O232" s="52" t="s">
        <v>306</v>
      </c>
      <c r="P232" s="52" t="s">
        <v>466</v>
      </c>
      <c r="Q232" s="52" t="s">
        <v>57</v>
      </c>
      <c r="R232" s="52" t="s">
        <v>530</v>
      </c>
      <c r="S232" s="52" t="s">
        <v>110</v>
      </c>
      <c r="T232" s="52" t="s">
        <v>1328</v>
      </c>
      <c r="U232" s="52" t="s">
        <v>115</v>
      </c>
      <c r="V232" s="52" t="s">
        <v>515</v>
      </c>
      <c r="W232" s="52" t="s">
        <v>516</v>
      </c>
      <c r="X232" s="52" t="s">
        <v>1329</v>
      </c>
      <c r="Y232" s="52" t="s">
        <v>516</v>
      </c>
      <c r="Z232" s="66">
        <v>1304400</v>
      </c>
      <c r="AA232" s="66">
        <v>1304400</v>
      </c>
      <c r="AB232" s="66">
        <v>1327327.79</v>
      </c>
      <c r="AC232" s="66">
        <v>107396.65471999999</v>
      </c>
      <c r="AD232" s="86">
        <f t="shared" si="23"/>
        <v>1197003.34528</v>
      </c>
      <c r="AE232" s="66">
        <v>1221000</v>
      </c>
      <c r="AF232" s="66">
        <v>2021000</v>
      </c>
      <c r="AG232" s="66">
        <f t="shared" si="24"/>
        <v>-800000</v>
      </c>
      <c r="AH232" s="66">
        <v>1142200</v>
      </c>
      <c r="AI232" s="66">
        <v>1300000</v>
      </c>
      <c r="AJ232" s="66">
        <f t="shared" si="25"/>
        <v>-157800</v>
      </c>
      <c r="AK232" s="66">
        <v>0</v>
      </c>
      <c r="AL232" s="66">
        <v>0</v>
      </c>
      <c r="AM232" s="66">
        <f t="shared" si="26"/>
        <v>0</v>
      </c>
      <c r="AN232" s="66">
        <v>0</v>
      </c>
      <c r="AO232" s="66">
        <v>0</v>
      </c>
      <c r="AP232" s="66">
        <f t="shared" si="27"/>
        <v>0</v>
      </c>
      <c r="AQ232" s="66">
        <v>0</v>
      </c>
      <c r="AR232" s="66">
        <f t="shared" si="28"/>
        <v>239203.34528000001</v>
      </c>
      <c r="AS232" s="66">
        <v>0</v>
      </c>
      <c r="AT232" s="66">
        <v>0</v>
      </c>
      <c r="AU232" s="66" t="s">
        <v>312</v>
      </c>
      <c r="AV232" s="66">
        <v>0</v>
      </c>
      <c r="AW232" s="86">
        <v>0</v>
      </c>
      <c r="AX232" s="86">
        <v>157800</v>
      </c>
      <c r="AY232" s="86">
        <v>0</v>
      </c>
      <c r="AZ232" s="86">
        <v>0</v>
      </c>
      <c r="BA232" s="86">
        <v>0</v>
      </c>
      <c r="BB232" s="86"/>
    </row>
    <row r="233" spans="1:54" hidden="1">
      <c r="A233" s="52" t="str">
        <f t="shared" si="22"/>
        <v>K</v>
      </c>
      <c r="B233" s="52" t="s">
        <v>7</v>
      </c>
      <c r="C233" s="52" t="s">
        <v>1321</v>
      </c>
      <c r="D233" s="85" t="s">
        <v>1322</v>
      </c>
      <c r="E233" s="52" t="s">
        <v>1323</v>
      </c>
      <c r="F233" s="52" t="s">
        <v>1324</v>
      </c>
      <c r="G233" s="52" t="s">
        <v>1325</v>
      </c>
      <c r="H233" s="52" t="s">
        <v>1306</v>
      </c>
      <c r="I233" s="52" t="s">
        <v>1330</v>
      </c>
      <c r="J233" s="52" t="s">
        <v>1331</v>
      </c>
      <c r="K233" s="52" t="s">
        <v>268</v>
      </c>
      <c r="L233" s="52">
        <v>5150</v>
      </c>
      <c r="M233" s="52" t="s">
        <v>1309</v>
      </c>
      <c r="N233" s="52" t="s">
        <v>270</v>
      </c>
      <c r="O233" s="52" t="s">
        <v>306</v>
      </c>
      <c r="P233" s="52" t="s">
        <v>272</v>
      </c>
      <c r="Q233" s="52" t="s">
        <v>124</v>
      </c>
      <c r="R233" s="52" t="s">
        <v>543</v>
      </c>
      <c r="S233" s="52" t="s">
        <v>129</v>
      </c>
      <c r="T233" s="52" t="s">
        <v>1310</v>
      </c>
      <c r="U233" s="52" t="s">
        <v>131</v>
      </c>
      <c r="V233" s="52" t="s">
        <v>430</v>
      </c>
      <c r="W233" s="52" t="s">
        <v>431</v>
      </c>
      <c r="X233" s="52" t="s">
        <v>1332</v>
      </c>
      <c r="Y233" s="52" t="s">
        <v>431</v>
      </c>
      <c r="Z233" s="66">
        <v>0</v>
      </c>
      <c r="AA233" s="66">
        <v>0</v>
      </c>
      <c r="AB233" s="66">
        <v>0</v>
      </c>
      <c r="AC233" s="66">
        <v>0</v>
      </c>
      <c r="AD233" s="86">
        <f t="shared" si="23"/>
        <v>0</v>
      </c>
      <c r="AE233" s="66">
        <v>0</v>
      </c>
      <c r="AF233" s="66">
        <v>0</v>
      </c>
      <c r="AG233" s="66">
        <f t="shared" si="24"/>
        <v>0</v>
      </c>
      <c r="AH233" s="66">
        <v>0</v>
      </c>
      <c r="AI233" s="66">
        <v>0</v>
      </c>
      <c r="AJ233" s="66">
        <f t="shared" si="25"/>
        <v>0</v>
      </c>
      <c r="AK233" s="66">
        <v>0</v>
      </c>
      <c r="AL233" s="66">
        <v>0</v>
      </c>
      <c r="AM233" s="66">
        <f t="shared" si="26"/>
        <v>0</v>
      </c>
      <c r="AN233" s="66">
        <v>0</v>
      </c>
      <c r="AO233" s="66">
        <v>0</v>
      </c>
      <c r="AP233" s="66">
        <f t="shared" si="27"/>
        <v>0</v>
      </c>
      <c r="AQ233" s="66">
        <v>0</v>
      </c>
      <c r="AR233" s="66">
        <f t="shared" si="28"/>
        <v>0</v>
      </c>
      <c r="AS233" s="66">
        <v>0</v>
      </c>
      <c r="AT233" s="66">
        <v>0</v>
      </c>
      <c r="AU233" s="66" t="s">
        <v>280</v>
      </c>
      <c r="AV233" s="66">
        <v>0</v>
      </c>
      <c r="AW233" s="86">
        <v>0</v>
      </c>
      <c r="AX233" s="86">
        <v>0</v>
      </c>
      <c r="AY233" s="86">
        <v>0</v>
      </c>
      <c r="AZ233" s="86">
        <v>0</v>
      </c>
      <c r="BA233" s="86">
        <v>0</v>
      </c>
      <c r="BB233" s="86"/>
    </row>
    <row r="234" spans="1:54" hidden="1">
      <c r="A234" s="52" t="str">
        <f t="shared" si="22"/>
        <v>K</v>
      </c>
      <c r="B234" s="52" t="s">
        <v>7</v>
      </c>
      <c r="C234" s="52" t="s">
        <v>1321</v>
      </c>
      <c r="D234" s="85" t="s">
        <v>1322</v>
      </c>
      <c r="E234" s="52" t="s">
        <v>1323</v>
      </c>
      <c r="F234" s="52" t="s">
        <v>1324</v>
      </c>
      <c r="G234" s="52" t="s">
        <v>1325</v>
      </c>
      <c r="H234" s="52" t="s">
        <v>1306</v>
      </c>
      <c r="I234" s="52" t="s">
        <v>1333</v>
      </c>
      <c r="J234" s="52" t="s">
        <v>1334</v>
      </c>
      <c r="K234" s="52" t="s">
        <v>268</v>
      </c>
      <c r="L234" s="52">
        <v>5031</v>
      </c>
      <c r="M234" s="52" t="s">
        <v>1335</v>
      </c>
      <c r="N234" s="52" t="s">
        <v>270</v>
      </c>
      <c r="O234" s="52" t="s">
        <v>626</v>
      </c>
      <c r="P234" s="52" t="s">
        <v>272</v>
      </c>
      <c r="Q234" s="52" t="s">
        <v>124</v>
      </c>
      <c r="R234" s="52" t="s">
        <v>543</v>
      </c>
      <c r="S234" s="52" t="s">
        <v>129</v>
      </c>
      <c r="T234" s="52" t="s">
        <v>1310</v>
      </c>
      <c r="U234" s="52" t="s">
        <v>131</v>
      </c>
      <c r="V234" s="52" t="s">
        <v>430</v>
      </c>
      <c r="W234" s="52" t="s">
        <v>431</v>
      </c>
      <c r="X234" s="52" t="s">
        <v>1332</v>
      </c>
      <c r="Y234" s="52" t="s">
        <v>431</v>
      </c>
      <c r="Z234" s="66">
        <v>0</v>
      </c>
      <c r="AA234" s="66">
        <v>0</v>
      </c>
      <c r="AB234" s="66">
        <v>0</v>
      </c>
      <c r="AC234" s="66">
        <v>0</v>
      </c>
      <c r="AD234" s="86">
        <f t="shared" si="23"/>
        <v>0</v>
      </c>
      <c r="AE234" s="66">
        <v>0</v>
      </c>
      <c r="AF234" s="66">
        <v>0</v>
      </c>
      <c r="AG234" s="66">
        <f t="shared" si="24"/>
        <v>0</v>
      </c>
      <c r="AH234" s="66">
        <v>0</v>
      </c>
      <c r="AI234" s="66">
        <v>0</v>
      </c>
      <c r="AJ234" s="66">
        <f t="shared" si="25"/>
        <v>0</v>
      </c>
      <c r="AK234" s="66">
        <v>0</v>
      </c>
      <c r="AL234" s="66">
        <v>0</v>
      </c>
      <c r="AM234" s="66">
        <f t="shared" si="26"/>
        <v>0</v>
      </c>
      <c r="AN234" s="66">
        <v>0</v>
      </c>
      <c r="AO234" s="66">
        <v>0</v>
      </c>
      <c r="AP234" s="66">
        <f t="shared" si="27"/>
        <v>0</v>
      </c>
      <c r="AQ234" s="66">
        <v>0</v>
      </c>
      <c r="AR234" s="66">
        <f t="shared" si="28"/>
        <v>0</v>
      </c>
      <c r="AS234" s="66">
        <v>0</v>
      </c>
      <c r="AT234" s="66">
        <v>0</v>
      </c>
      <c r="AU234" s="66" t="s">
        <v>280</v>
      </c>
      <c r="AV234" s="66">
        <v>0</v>
      </c>
      <c r="AW234" s="86">
        <v>0</v>
      </c>
      <c r="AX234" s="86">
        <v>0</v>
      </c>
      <c r="AY234" s="86">
        <v>0</v>
      </c>
      <c r="AZ234" s="86">
        <v>0</v>
      </c>
      <c r="BA234" s="86">
        <v>0</v>
      </c>
      <c r="BB234" s="86"/>
    </row>
    <row r="235" spans="1:54" hidden="1">
      <c r="A235" s="52" t="str">
        <f t="shared" si="22"/>
        <v>K</v>
      </c>
      <c r="B235" s="52" t="s">
        <v>7</v>
      </c>
      <c r="C235" s="52" t="s">
        <v>1321</v>
      </c>
      <c r="D235" s="85" t="s">
        <v>1322</v>
      </c>
      <c r="E235" s="52" t="s">
        <v>1323</v>
      </c>
      <c r="F235" s="52" t="s">
        <v>1324</v>
      </c>
      <c r="G235" s="52" t="s">
        <v>1325</v>
      </c>
      <c r="H235" s="52" t="s">
        <v>1306</v>
      </c>
      <c r="I235" s="52" t="s">
        <v>1336</v>
      </c>
      <c r="J235" s="52" t="s">
        <v>1337</v>
      </c>
      <c r="K235" s="52" t="s">
        <v>268</v>
      </c>
      <c r="L235" s="52">
        <v>5150</v>
      </c>
      <c r="M235" s="52" t="s">
        <v>1309</v>
      </c>
      <c r="N235" s="52" t="s">
        <v>270</v>
      </c>
      <c r="O235" s="52" t="s">
        <v>306</v>
      </c>
      <c r="P235" s="52" t="s">
        <v>272</v>
      </c>
      <c r="Q235" s="52" t="s">
        <v>124</v>
      </c>
      <c r="R235" s="52" t="s">
        <v>543</v>
      </c>
      <c r="S235" s="52" t="s">
        <v>129</v>
      </c>
      <c r="T235" s="52" t="s">
        <v>1310</v>
      </c>
      <c r="U235" s="52" t="s">
        <v>131</v>
      </c>
      <c r="V235" s="52" t="s">
        <v>545</v>
      </c>
      <c r="W235" s="52" t="s">
        <v>546</v>
      </c>
      <c r="X235" s="52" t="s">
        <v>547</v>
      </c>
      <c r="Y235" s="52" t="s">
        <v>546</v>
      </c>
      <c r="Z235" s="66">
        <v>1665332</v>
      </c>
      <c r="AA235" s="66">
        <v>1665332</v>
      </c>
      <c r="AB235" s="66">
        <v>1612274.64</v>
      </c>
      <c r="AC235" s="66">
        <v>1605215.5688699998</v>
      </c>
      <c r="AD235" s="86">
        <f t="shared" si="23"/>
        <v>60116.431130000157</v>
      </c>
      <c r="AE235" s="66">
        <v>0</v>
      </c>
      <c r="AF235" s="66">
        <v>0</v>
      </c>
      <c r="AG235" s="66">
        <f t="shared" si="24"/>
        <v>0</v>
      </c>
      <c r="AH235" s="66">
        <v>0</v>
      </c>
      <c r="AI235" s="66">
        <v>0</v>
      </c>
      <c r="AJ235" s="66">
        <f t="shared" si="25"/>
        <v>0</v>
      </c>
      <c r="AK235" s="66">
        <v>0</v>
      </c>
      <c r="AL235" s="66">
        <v>0</v>
      </c>
      <c r="AM235" s="66">
        <f t="shared" si="26"/>
        <v>0</v>
      </c>
      <c r="AN235" s="66">
        <v>0</v>
      </c>
      <c r="AO235" s="66">
        <v>0</v>
      </c>
      <c r="AP235" s="66">
        <f t="shared" si="27"/>
        <v>0</v>
      </c>
      <c r="AQ235" s="66">
        <v>0</v>
      </c>
      <c r="AR235" s="66">
        <f t="shared" si="28"/>
        <v>60116.431130000157</v>
      </c>
      <c r="AS235" s="66">
        <v>0</v>
      </c>
      <c r="AT235" s="66">
        <v>0</v>
      </c>
      <c r="AU235" s="66" t="s">
        <v>280</v>
      </c>
      <c r="AV235" s="66">
        <v>0</v>
      </c>
      <c r="AW235" s="86">
        <v>0</v>
      </c>
      <c r="AX235" s="86">
        <v>0</v>
      </c>
      <c r="AY235" s="86">
        <v>0</v>
      </c>
      <c r="AZ235" s="86">
        <v>0</v>
      </c>
      <c r="BA235" s="86">
        <v>0</v>
      </c>
      <c r="BB235" s="86"/>
    </row>
    <row r="236" spans="1:54" hidden="1">
      <c r="A236" s="52" t="str">
        <f t="shared" si="22"/>
        <v>K</v>
      </c>
      <c r="B236" s="52" t="s">
        <v>7</v>
      </c>
      <c r="C236" s="52" t="s">
        <v>1321</v>
      </c>
      <c r="D236" s="85" t="s">
        <v>1322</v>
      </c>
      <c r="E236" s="52" t="s">
        <v>1323</v>
      </c>
      <c r="F236" s="52" t="s">
        <v>1324</v>
      </c>
      <c r="G236" s="52" t="s">
        <v>1325</v>
      </c>
      <c r="H236" s="52" t="s">
        <v>1306</v>
      </c>
      <c r="I236" s="52" t="s">
        <v>1338</v>
      </c>
      <c r="J236" s="52" t="s">
        <v>1339</v>
      </c>
      <c r="K236" s="52" t="s">
        <v>268</v>
      </c>
      <c r="L236" s="52">
        <v>5031</v>
      </c>
      <c r="M236" s="52" t="s">
        <v>1335</v>
      </c>
      <c r="N236" s="52" t="s">
        <v>270</v>
      </c>
      <c r="O236" s="52" t="s">
        <v>291</v>
      </c>
      <c r="P236" s="52" t="s">
        <v>272</v>
      </c>
      <c r="Q236" s="52" t="s">
        <v>124</v>
      </c>
      <c r="R236" s="52" t="s">
        <v>543</v>
      </c>
      <c r="S236" s="52" t="s">
        <v>129</v>
      </c>
      <c r="T236" s="52" t="s">
        <v>1310</v>
      </c>
      <c r="U236" s="52" t="s">
        <v>131</v>
      </c>
      <c r="V236" s="52" t="s">
        <v>545</v>
      </c>
      <c r="W236" s="52" t="s">
        <v>546</v>
      </c>
      <c r="X236" s="52" t="s">
        <v>547</v>
      </c>
      <c r="Y236" s="52" t="s">
        <v>546</v>
      </c>
      <c r="Z236" s="66">
        <v>0</v>
      </c>
      <c r="AA236" s="66">
        <v>0</v>
      </c>
      <c r="AB236" s="66">
        <v>0</v>
      </c>
      <c r="AC236" s="66">
        <v>0</v>
      </c>
      <c r="AD236" s="86">
        <f t="shared" si="23"/>
        <v>0</v>
      </c>
      <c r="AE236" s="66">
        <v>0</v>
      </c>
      <c r="AF236" s="66">
        <v>0</v>
      </c>
      <c r="AG236" s="66">
        <f t="shared" si="24"/>
        <v>0</v>
      </c>
      <c r="AH236" s="66">
        <v>0</v>
      </c>
      <c r="AI236" s="66">
        <v>0</v>
      </c>
      <c r="AJ236" s="66">
        <f t="shared" si="25"/>
        <v>0</v>
      </c>
      <c r="AK236" s="66">
        <v>0</v>
      </c>
      <c r="AL236" s="66">
        <v>0</v>
      </c>
      <c r="AM236" s="66">
        <f t="shared" si="26"/>
        <v>0</v>
      </c>
      <c r="AN236" s="66">
        <v>0</v>
      </c>
      <c r="AO236" s="66">
        <v>0</v>
      </c>
      <c r="AP236" s="66">
        <f t="shared" si="27"/>
        <v>0</v>
      </c>
      <c r="AQ236" s="66">
        <v>0</v>
      </c>
      <c r="AR236" s="66">
        <f t="shared" si="28"/>
        <v>0</v>
      </c>
      <c r="AS236" s="66">
        <v>0</v>
      </c>
      <c r="AT236" s="66">
        <v>0</v>
      </c>
      <c r="AU236" s="66" t="s">
        <v>280</v>
      </c>
      <c r="AV236" s="66">
        <v>0</v>
      </c>
      <c r="AW236" s="86">
        <v>0</v>
      </c>
      <c r="AX236" s="86">
        <v>0</v>
      </c>
      <c r="AY236" s="86">
        <v>0</v>
      </c>
      <c r="AZ236" s="86">
        <v>0</v>
      </c>
      <c r="BA236" s="86">
        <v>0</v>
      </c>
      <c r="BB236" s="86"/>
    </row>
    <row r="237" spans="1:54" hidden="1">
      <c r="A237" s="52" t="str">
        <f t="shared" si="22"/>
        <v>K</v>
      </c>
      <c r="B237" s="52" t="s">
        <v>7</v>
      </c>
      <c r="C237" s="52" t="s">
        <v>1321</v>
      </c>
      <c r="D237" s="85" t="s">
        <v>1322</v>
      </c>
      <c r="E237" s="52" t="s">
        <v>1323</v>
      </c>
      <c r="F237" s="52" t="s">
        <v>1324</v>
      </c>
      <c r="G237" s="52" t="s">
        <v>1340</v>
      </c>
      <c r="H237" s="52" t="s">
        <v>1315</v>
      </c>
      <c r="I237" s="52" t="s">
        <v>1341</v>
      </c>
      <c r="J237" s="52" t="s">
        <v>1342</v>
      </c>
      <c r="K237" s="52" t="s">
        <v>268</v>
      </c>
      <c r="L237" s="52">
        <v>5150</v>
      </c>
      <c r="M237" s="52" t="s">
        <v>1309</v>
      </c>
      <c r="N237" s="52" t="s">
        <v>270</v>
      </c>
      <c r="O237" s="52" t="s">
        <v>626</v>
      </c>
      <c r="P237" s="52" t="s">
        <v>272</v>
      </c>
      <c r="Q237" s="52" t="s">
        <v>124</v>
      </c>
      <c r="R237" s="52" t="s">
        <v>543</v>
      </c>
      <c r="S237" s="52" t="s">
        <v>129</v>
      </c>
      <c r="T237" s="52" t="s">
        <v>1318</v>
      </c>
      <c r="U237" s="52" t="s">
        <v>133</v>
      </c>
      <c r="V237" s="52" t="s">
        <v>545</v>
      </c>
      <c r="W237" s="52" t="s">
        <v>546</v>
      </c>
      <c r="X237" s="52" t="s">
        <v>547</v>
      </c>
      <c r="Y237" s="52" t="s">
        <v>546</v>
      </c>
      <c r="Z237" s="66">
        <v>0</v>
      </c>
      <c r="AA237" s="66">
        <v>0</v>
      </c>
      <c r="AB237" s="66">
        <v>0</v>
      </c>
      <c r="AC237" s="66">
        <v>0</v>
      </c>
      <c r="AD237" s="86">
        <f t="shared" si="23"/>
        <v>0</v>
      </c>
      <c r="AE237" s="66">
        <v>0</v>
      </c>
      <c r="AF237" s="66">
        <v>0</v>
      </c>
      <c r="AG237" s="66">
        <f t="shared" si="24"/>
        <v>0</v>
      </c>
      <c r="AH237" s="66">
        <v>0</v>
      </c>
      <c r="AI237" s="66">
        <v>0</v>
      </c>
      <c r="AJ237" s="66">
        <f t="shared" si="25"/>
        <v>0</v>
      </c>
      <c r="AK237" s="66">
        <v>0</v>
      </c>
      <c r="AL237" s="66">
        <v>0</v>
      </c>
      <c r="AM237" s="66">
        <f t="shared" si="26"/>
        <v>0</v>
      </c>
      <c r="AN237" s="66">
        <v>0</v>
      </c>
      <c r="AO237" s="66">
        <v>0</v>
      </c>
      <c r="AP237" s="66">
        <f t="shared" si="27"/>
        <v>0</v>
      </c>
      <c r="AQ237" s="66">
        <v>0</v>
      </c>
      <c r="AR237" s="66">
        <f t="shared" si="28"/>
        <v>0</v>
      </c>
      <c r="AS237" s="66">
        <v>0</v>
      </c>
      <c r="AT237" s="66">
        <v>0</v>
      </c>
      <c r="AU237" s="66" t="s">
        <v>280</v>
      </c>
      <c r="AV237" s="66">
        <v>0</v>
      </c>
      <c r="AW237" s="86">
        <v>0</v>
      </c>
      <c r="AX237" s="86">
        <v>0</v>
      </c>
      <c r="AY237" s="86">
        <v>0</v>
      </c>
      <c r="AZ237" s="86">
        <v>0</v>
      </c>
      <c r="BA237" s="86">
        <v>0</v>
      </c>
      <c r="BB237" s="86"/>
    </row>
    <row r="238" spans="1:54" hidden="1">
      <c r="A238" s="52" t="str">
        <f t="shared" si="22"/>
        <v>K</v>
      </c>
      <c r="B238" s="52" t="s">
        <v>7</v>
      </c>
      <c r="C238" s="52" t="s">
        <v>1321</v>
      </c>
      <c r="D238" s="85" t="s">
        <v>1322</v>
      </c>
      <c r="E238" s="52" t="s">
        <v>1323</v>
      </c>
      <c r="F238" s="52" t="s">
        <v>1324</v>
      </c>
      <c r="G238" s="52" t="s">
        <v>1340</v>
      </c>
      <c r="H238" s="52" t="s">
        <v>1315</v>
      </c>
      <c r="I238" s="52" t="s">
        <v>1343</v>
      </c>
      <c r="J238" s="52" t="s">
        <v>1344</v>
      </c>
      <c r="K238" s="52" t="s">
        <v>268</v>
      </c>
      <c r="L238" s="52">
        <v>5150</v>
      </c>
      <c r="M238" s="52" t="s">
        <v>1309</v>
      </c>
      <c r="N238" s="52" t="s">
        <v>270</v>
      </c>
      <c r="O238" s="52" t="s">
        <v>306</v>
      </c>
      <c r="P238" s="52" t="s">
        <v>272</v>
      </c>
      <c r="Q238" s="52" t="s">
        <v>124</v>
      </c>
      <c r="R238" s="52" t="s">
        <v>543</v>
      </c>
      <c r="S238" s="52" t="s">
        <v>129</v>
      </c>
      <c r="T238" s="52" t="s">
        <v>1318</v>
      </c>
      <c r="U238" s="52" t="s">
        <v>133</v>
      </c>
      <c r="V238" s="52" t="s">
        <v>545</v>
      </c>
      <c r="W238" s="52" t="s">
        <v>546</v>
      </c>
      <c r="X238" s="52" t="s">
        <v>547</v>
      </c>
      <c r="Y238" s="52" t="s">
        <v>546</v>
      </c>
      <c r="Z238" s="66">
        <v>0</v>
      </c>
      <c r="AA238" s="66">
        <v>0</v>
      </c>
      <c r="AB238" s="66">
        <v>0</v>
      </c>
      <c r="AC238" s="66">
        <v>0</v>
      </c>
      <c r="AD238" s="86">
        <f t="shared" si="23"/>
        <v>0</v>
      </c>
      <c r="AE238" s="66">
        <v>0</v>
      </c>
      <c r="AF238" s="66">
        <v>0</v>
      </c>
      <c r="AG238" s="66">
        <f t="shared" si="24"/>
        <v>0</v>
      </c>
      <c r="AH238" s="66">
        <v>0</v>
      </c>
      <c r="AI238" s="66">
        <v>0</v>
      </c>
      <c r="AJ238" s="66">
        <f t="shared" si="25"/>
        <v>0</v>
      </c>
      <c r="AK238" s="66">
        <v>0</v>
      </c>
      <c r="AL238" s="66">
        <v>0</v>
      </c>
      <c r="AM238" s="66">
        <f t="shared" si="26"/>
        <v>0</v>
      </c>
      <c r="AN238" s="66">
        <v>0</v>
      </c>
      <c r="AO238" s="66">
        <v>0</v>
      </c>
      <c r="AP238" s="66">
        <f t="shared" si="27"/>
        <v>0</v>
      </c>
      <c r="AQ238" s="66">
        <v>0</v>
      </c>
      <c r="AR238" s="66">
        <f t="shared" si="28"/>
        <v>0</v>
      </c>
      <c r="AS238" s="66">
        <v>0</v>
      </c>
      <c r="AT238" s="66">
        <v>0</v>
      </c>
      <c r="AU238" s="66" t="s">
        <v>280</v>
      </c>
      <c r="AV238" s="66">
        <v>0</v>
      </c>
      <c r="AW238" s="86">
        <v>0</v>
      </c>
      <c r="AX238" s="86">
        <v>0</v>
      </c>
      <c r="AY238" s="86">
        <v>0</v>
      </c>
      <c r="AZ238" s="86">
        <v>0</v>
      </c>
      <c r="BA238" s="86">
        <v>0</v>
      </c>
      <c r="BB238" s="86"/>
    </row>
    <row r="239" spans="1:54" hidden="1">
      <c r="A239" s="52" t="str">
        <f t="shared" si="22"/>
        <v>K</v>
      </c>
      <c r="B239" s="52" t="s">
        <v>7</v>
      </c>
      <c r="C239" s="52" t="s">
        <v>1321</v>
      </c>
      <c r="D239" s="85" t="s">
        <v>1322</v>
      </c>
      <c r="E239" s="52" t="s">
        <v>1323</v>
      </c>
      <c r="F239" s="52" t="s">
        <v>1324</v>
      </c>
      <c r="G239" s="52" t="s">
        <v>1340</v>
      </c>
      <c r="H239" s="52" t="s">
        <v>1315</v>
      </c>
      <c r="I239" s="52" t="s">
        <v>1345</v>
      </c>
      <c r="J239" s="52" t="s">
        <v>1346</v>
      </c>
      <c r="K239" s="52" t="s">
        <v>268</v>
      </c>
      <c r="L239" s="52">
        <v>5150</v>
      </c>
      <c r="M239" s="52" t="s">
        <v>1309</v>
      </c>
      <c r="N239" s="52" t="s">
        <v>270</v>
      </c>
      <c r="O239" s="52" t="s">
        <v>626</v>
      </c>
      <c r="P239" s="52" t="s">
        <v>272</v>
      </c>
      <c r="Q239" s="52" t="s">
        <v>124</v>
      </c>
      <c r="R239" s="52" t="s">
        <v>543</v>
      </c>
      <c r="S239" s="52" t="s">
        <v>129</v>
      </c>
      <c r="T239" s="52" t="s">
        <v>1318</v>
      </c>
      <c r="U239" s="52" t="s">
        <v>133</v>
      </c>
      <c r="V239" s="52" t="s">
        <v>430</v>
      </c>
      <c r="W239" s="52" t="s">
        <v>431</v>
      </c>
      <c r="X239" s="52" t="s">
        <v>1332</v>
      </c>
      <c r="Y239" s="52" t="s">
        <v>431</v>
      </c>
      <c r="Z239" s="66">
        <v>80000</v>
      </c>
      <c r="AA239" s="66">
        <v>0</v>
      </c>
      <c r="AB239" s="66">
        <v>4516.87</v>
      </c>
      <c r="AC239" s="66">
        <v>84402.82</v>
      </c>
      <c r="AD239" s="86">
        <f t="shared" si="23"/>
        <v>-84402.82</v>
      </c>
      <c r="AE239" s="66">
        <v>0</v>
      </c>
      <c r="AF239" s="66">
        <v>37000</v>
      </c>
      <c r="AG239" s="66">
        <f t="shared" si="24"/>
        <v>-37000</v>
      </c>
      <c r="AH239" s="66">
        <v>0</v>
      </c>
      <c r="AI239" s="66">
        <v>0</v>
      </c>
      <c r="AJ239" s="66">
        <f t="shared" si="25"/>
        <v>0</v>
      </c>
      <c r="AK239" s="66">
        <v>4450000</v>
      </c>
      <c r="AL239" s="66">
        <v>0</v>
      </c>
      <c r="AM239" s="66">
        <f t="shared" si="26"/>
        <v>4450000</v>
      </c>
      <c r="AN239" s="66">
        <v>0</v>
      </c>
      <c r="AO239" s="66">
        <v>0</v>
      </c>
      <c r="AP239" s="66">
        <f t="shared" si="27"/>
        <v>0</v>
      </c>
      <c r="AQ239" s="66">
        <v>0</v>
      </c>
      <c r="AR239" s="66">
        <f t="shared" si="28"/>
        <v>4328597.18</v>
      </c>
      <c r="AS239" s="66">
        <v>0</v>
      </c>
      <c r="AT239" s="66">
        <v>0</v>
      </c>
      <c r="AU239" s="66" t="s">
        <v>280</v>
      </c>
      <c r="AV239" s="66">
        <v>0</v>
      </c>
      <c r="AW239" s="86">
        <v>37000</v>
      </c>
      <c r="AX239" s="86">
        <v>0</v>
      </c>
      <c r="AY239" s="86">
        <v>0</v>
      </c>
      <c r="AZ239" s="86">
        <v>0</v>
      </c>
      <c r="BA239" s="86">
        <v>0</v>
      </c>
      <c r="BB239" s="86"/>
    </row>
    <row r="240" spans="1:54" hidden="1">
      <c r="A240" s="52" t="str">
        <f t="shared" si="22"/>
        <v>K</v>
      </c>
      <c r="B240" s="52" t="s">
        <v>7</v>
      </c>
      <c r="C240" s="52" t="s">
        <v>1321</v>
      </c>
      <c r="D240" s="85" t="s">
        <v>1322</v>
      </c>
      <c r="E240" s="52" t="s">
        <v>1323</v>
      </c>
      <c r="F240" s="52" t="s">
        <v>1324</v>
      </c>
      <c r="G240" s="52" t="s">
        <v>1340</v>
      </c>
      <c r="H240" s="52" t="s">
        <v>1315</v>
      </c>
      <c r="I240" s="52" t="s">
        <v>1347</v>
      </c>
      <c r="J240" s="52" t="s">
        <v>1348</v>
      </c>
      <c r="K240" s="52" t="s">
        <v>268</v>
      </c>
      <c r="L240" s="52">
        <v>5150</v>
      </c>
      <c r="M240" s="52" t="s">
        <v>1309</v>
      </c>
      <c r="N240" s="52" t="s">
        <v>270</v>
      </c>
      <c r="O240" s="52" t="s">
        <v>306</v>
      </c>
      <c r="P240" s="52" t="s">
        <v>272</v>
      </c>
      <c r="Q240" s="52" t="s">
        <v>124</v>
      </c>
      <c r="R240" s="52" t="s">
        <v>543</v>
      </c>
      <c r="S240" s="52" t="s">
        <v>129</v>
      </c>
      <c r="T240" s="52" t="s">
        <v>1318</v>
      </c>
      <c r="U240" s="52" t="s">
        <v>133</v>
      </c>
      <c r="V240" s="52" t="s">
        <v>545</v>
      </c>
      <c r="W240" s="52" t="s">
        <v>546</v>
      </c>
      <c r="X240" s="52" t="s">
        <v>547</v>
      </c>
      <c r="Y240" s="52" t="s">
        <v>546</v>
      </c>
      <c r="Z240" s="66">
        <v>0</v>
      </c>
      <c r="AA240" s="66">
        <v>0</v>
      </c>
      <c r="AB240" s="66">
        <v>2315.61</v>
      </c>
      <c r="AC240" s="66">
        <v>0</v>
      </c>
      <c r="AD240" s="86">
        <f t="shared" si="23"/>
        <v>0</v>
      </c>
      <c r="AE240" s="66">
        <v>0</v>
      </c>
      <c r="AF240" s="66">
        <v>0</v>
      </c>
      <c r="AG240" s="66">
        <f t="shared" si="24"/>
        <v>0</v>
      </c>
      <c r="AH240" s="66">
        <v>0</v>
      </c>
      <c r="AI240" s="66">
        <v>0</v>
      </c>
      <c r="AJ240" s="66">
        <f t="shared" si="25"/>
        <v>0</v>
      </c>
      <c r="AK240" s="66">
        <v>0</v>
      </c>
      <c r="AL240" s="66">
        <v>0</v>
      </c>
      <c r="AM240" s="66">
        <f t="shared" si="26"/>
        <v>0</v>
      </c>
      <c r="AN240" s="66">
        <v>0</v>
      </c>
      <c r="AO240" s="66">
        <v>0</v>
      </c>
      <c r="AP240" s="66">
        <f t="shared" si="27"/>
        <v>0</v>
      </c>
      <c r="AQ240" s="66">
        <v>0</v>
      </c>
      <c r="AR240" s="66">
        <f t="shared" si="28"/>
        <v>0</v>
      </c>
      <c r="AS240" s="66">
        <v>0</v>
      </c>
      <c r="AT240" s="66">
        <v>0</v>
      </c>
      <c r="AU240" s="66" t="s">
        <v>280</v>
      </c>
      <c r="AV240" s="66">
        <v>0</v>
      </c>
      <c r="AW240" s="86">
        <v>0</v>
      </c>
      <c r="AX240" s="86">
        <v>0</v>
      </c>
      <c r="AY240" s="86">
        <v>0</v>
      </c>
      <c r="AZ240" s="86">
        <v>0</v>
      </c>
      <c r="BA240" s="86">
        <v>0</v>
      </c>
      <c r="BB240" s="86"/>
    </row>
    <row r="241" spans="1:54" hidden="1">
      <c r="A241" s="52" t="str">
        <f t="shared" si="22"/>
        <v>K</v>
      </c>
      <c r="B241" s="52" t="s">
        <v>7</v>
      </c>
      <c r="C241" s="52" t="s">
        <v>1321</v>
      </c>
      <c r="D241" s="85" t="s">
        <v>1322</v>
      </c>
      <c r="E241" s="52" t="s">
        <v>1323</v>
      </c>
      <c r="F241" s="52" t="s">
        <v>1324</v>
      </c>
      <c r="G241" s="52" t="s">
        <v>1340</v>
      </c>
      <c r="H241" s="52" t="s">
        <v>1315</v>
      </c>
      <c r="I241" s="52" t="s">
        <v>1349</v>
      </c>
      <c r="J241" s="52" t="s">
        <v>1350</v>
      </c>
      <c r="K241" s="52" t="s">
        <v>268</v>
      </c>
      <c r="L241" s="52">
        <v>5150</v>
      </c>
      <c r="M241" s="52" t="s">
        <v>1309</v>
      </c>
      <c r="N241" s="52" t="s">
        <v>270</v>
      </c>
      <c r="O241" s="52" t="s">
        <v>271</v>
      </c>
      <c r="P241" s="52" t="s">
        <v>272</v>
      </c>
      <c r="Q241" s="52" t="s">
        <v>124</v>
      </c>
      <c r="R241" s="52" t="s">
        <v>543</v>
      </c>
      <c r="S241" s="52" t="s">
        <v>129</v>
      </c>
      <c r="T241" s="52" t="s">
        <v>1318</v>
      </c>
      <c r="U241" s="52" t="s">
        <v>133</v>
      </c>
      <c r="V241" s="52" t="s">
        <v>545</v>
      </c>
      <c r="W241" s="52" t="s">
        <v>546</v>
      </c>
      <c r="X241" s="52" t="s">
        <v>547</v>
      </c>
      <c r="Y241" s="52" t="s">
        <v>546</v>
      </c>
      <c r="Z241" s="66">
        <v>0</v>
      </c>
      <c r="AA241" s="66">
        <v>0</v>
      </c>
      <c r="AB241" s="66">
        <v>79810.5</v>
      </c>
      <c r="AC241" s="66">
        <v>79810.5</v>
      </c>
      <c r="AD241" s="86">
        <f t="shared" si="23"/>
        <v>-79810.5</v>
      </c>
      <c r="AE241" s="66">
        <v>0</v>
      </c>
      <c r="AF241" s="66">
        <v>0</v>
      </c>
      <c r="AG241" s="66">
        <f t="shared" si="24"/>
        <v>0</v>
      </c>
      <c r="AH241" s="66">
        <v>0</v>
      </c>
      <c r="AI241" s="66">
        <v>100000</v>
      </c>
      <c r="AJ241" s="66">
        <f t="shared" si="25"/>
        <v>-100000</v>
      </c>
      <c r="AK241" s="66">
        <v>0</v>
      </c>
      <c r="AL241" s="66">
        <v>0</v>
      </c>
      <c r="AM241" s="66">
        <f t="shared" si="26"/>
        <v>0</v>
      </c>
      <c r="AN241" s="66">
        <v>0</v>
      </c>
      <c r="AO241" s="66">
        <v>100000</v>
      </c>
      <c r="AP241" s="66">
        <f t="shared" si="27"/>
        <v>-100000</v>
      </c>
      <c r="AQ241" s="66">
        <v>100000</v>
      </c>
      <c r="AR241" s="66">
        <f t="shared" si="28"/>
        <v>-279810.5</v>
      </c>
      <c r="AS241" s="66">
        <v>0</v>
      </c>
      <c r="AT241" s="66">
        <v>0</v>
      </c>
      <c r="AU241" s="66" t="s">
        <v>280</v>
      </c>
      <c r="AV241" s="66">
        <v>-100000</v>
      </c>
      <c r="AW241" s="86">
        <v>0</v>
      </c>
      <c r="AX241" s="86">
        <v>100000</v>
      </c>
      <c r="AY241" s="86">
        <v>0</v>
      </c>
      <c r="AZ241" s="86">
        <v>100000</v>
      </c>
      <c r="BA241" s="86">
        <v>100000</v>
      </c>
      <c r="BB241" s="86"/>
    </row>
    <row r="242" spans="1:54" hidden="1">
      <c r="A242" s="52" t="str">
        <f t="shared" si="22"/>
        <v>K</v>
      </c>
      <c r="B242" s="52" t="s">
        <v>7</v>
      </c>
      <c r="C242" s="52" t="s">
        <v>1351</v>
      </c>
      <c r="D242" s="85" t="s">
        <v>1352</v>
      </c>
      <c r="E242" s="52" t="s">
        <v>1353</v>
      </c>
      <c r="F242" s="52" t="s">
        <v>1354</v>
      </c>
      <c r="G242" s="52" t="s">
        <v>1355</v>
      </c>
      <c r="H242" s="52" t="s">
        <v>1306</v>
      </c>
      <c r="I242" s="52" t="s">
        <v>1356</v>
      </c>
      <c r="J242" s="52" t="s">
        <v>1357</v>
      </c>
      <c r="K242" s="52" t="s">
        <v>268</v>
      </c>
      <c r="L242" s="52">
        <v>5031</v>
      </c>
      <c r="M242" s="52" t="s">
        <v>1335</v>
      </c>
      <c r="N242" s="52" t="s">
        <v>270</v>
      </c>
      <c r="O242" s="52" t="s">
        <v>306</v>
      </c>
      <c r="P242" s="52" t="s">
        <v>272</v>
      </c>
      <c r="Q242" s="52" t="s">
        <v>124</v>
      </c>
      <c r="R242" s="52" t="s">
        <v>543</v>
      </c>
      <c r="S242" s="52" t="s">
        <v>129</v>
      </c>
      <c r="T242" s="52" t="s">
        <v>1358</v>
      </c>
      <c r="U242" s="52" t="s">
        <v>132</v>
      </c>
      <c r="V242" s="52" t="s">
        <v>430</v>
      </c>
      <c r="W242" s="52" t="s">
        <v>431</v>
      </c>
      <c r="X242" s="52" t="s">
        <v>1332</v>
      </c>
      <c r="Y242" s="52" t="s">
        <v>431</v>
      </c>
      <c r="Z242" s="66">
        <v>2030972</v>
      </c>
      <c r="AA242" s="66">
        <v>2030973</v>
      </c>
      <c r="AB242" s="66">
        <v>1655526.33</v>
      </c>
      <c r="AC242" s="66">
        <v>1699782.1945018999</v>
      </c>
      <c r="AD242" s="86">
        <f t="shared" si="23"/>
        <v>331190.80549810012</v>
      </c>
      <c r="AE242" s="66">
        <v>2652118</v>
      </c>
      <c r="AF242" s="66">
        <v>1318409</v>
      </c>
      <c r="AG242" s="66">
        <f t="shared" si="24"/>
        <v>1333709</v>
      </c>
      <c r="AH242" s="66">
        <v>17345801</v>
      </c>
      <c r="AI242" s="66">
        <v>19267000</v>
      </c>
      <c r="AJ242" s="66">
        <f t="shared" si="25"/>
        <v>-1921199</v>
      </c>
      <c r="AK242" s="66">
        <v>17866175</v>
      </c>
      <c r="AL242" s="66">
        <v>0</v>
      </c>
      <c r="AM242" s="66">
        <f t="shared" si="26"/>
        <v>17866175</v>
      </c>
      <c r="AN242" s="66">
        <v>18402160</v>
      </c>
      <c r="AO242" s="66">
        <v>0</v>
      </c>
      <c r="AP242" s="66">
        <f t="shared" si="27"/>
        <v>18402160</v>
      </c>
      <c r="AQ242" s="66">
        <v>0</v>
      </c>
      <c r="AR242" s="66">
        <f t="shared" si="28"/>
        <v>36012035.805498101</v>
      </c>
      <c r="AS242" s="66">
        <v>0</v>
      </c>
      <c r="AT242" s="66">
        <v>0</v>
      </c>
      <c r="AU242" s="66" t="s">
        <v>280</v>
      </c>
      <c r="AV242" s="66">
        <v>0</v>
      </c>
      <c r="AW242" s="86">
        <v>0</v>
      </c>
      <c r="AX242" s="86">
        <v>1921199</v>
      </c>
      <c r="AY242" s="86">
        <v>-17866175</v>
      </c>
      <c r="AZ242" s="86">
        <v>-18402160</v>
      </c>
      <c r="BA242" s="86">
        <v>0</v>
      </c>
      <c r="BB242" s="86"/>
    </row>
    <row r="243" spans="1:54" hidden="1">
      <c r="A243" s="52" t="str">
        <f t="shared" si="22"/>
        <v>K</v>
      </c>
      <c r="B243" s="52" t="s">
        <v>7</v>
      </c>
      <c r="C243" s="52" t="s">
        <v>1351</v>
      </c>
      <c r="D243" s="85" t="s">
        <v>1352</v>
      </c>
      <c r="E243" s="52" t="s">
        <v>1353</v>
      </c>
      <c r="F243" s="52" t="s">
        <v>1354</v>
      </c>
      <c r="G243" s="52" t="s">
        <v>1355</v>
      </c>
      <c r="H243" s="52" t="s">
        <v>1306</v>
      </c>
      <c r="I243" s="52" t="s">
        <v>1359</v>
      </c>
      <c r="J243" s="52" t="s">
        <v>1360</v>
      </c>
      <c r="K243" s="52" t="s">
        <v>268</v>
      </c>
      <c r="L243" s="52">
        <v>5031</v>
      </c>
      <c r="M243" s="52" t="s">
        <v>1335</v>
      </c>
      <c r="N243" s="52" t="s">
        <v>270</v>
      </c>
      <c r="O243" s="52" t="s">
        <v>306</v>
      </c>
      <c r="P243" s="52" t="s">
        <v>466</v>
      </c>
      <c r="Q243" s="52" t="s">
        <v>57</v>
      </c>
      <c r="R243" s="52" t="s">
        <v>530</v>
      </c>
      <c r="S243" s="52" t="s">
        <v>110</v>
      </c>
      <c r="T243" s="52" t="s">
        <v>1361</v>
      </c>
      <c r="U243" s="52" t="s">
        <v>116</v>
      </c>
      <c r="V243" s="52" t="s">
        <v>430</v>
      </c>
      <c r="W243" s="52" t="s">
        <v>431</v>
      </c>
      <c r="X243" s="52" t="s">
        <v>1332</v>
      </c>
      <c r="Y243" s="52" t="s">
        <v>431</v>
      </c>
      <c r="Z243" s="66">
        <v>2352000</v>
      </c>
      <c r="AA243" s="66">
        <v>2352000</v>
      </c>
      <c r="AB243" s="66">
        <v>2694222.49</v>
      </c>
      <c r="AC243" s="66">
        <v>2041461.5264476</v>
      </c>
      <c r="AD243" s="86">
        <f t="shared" si="23"/>
        <v>310538.47355240001</v>
      </c>
      <c r="AE243" s="66">
        <v>35250000</v>
      </c>
      <c r="AF243" s="66">
        <v>21571000</v>
      </c>
      <c r="AG243" s="66">
        <f t="shared" si="24"/>
        <v>13679000</v>
      </c>
      <c r="AH243" s="66">
        <v>619000</v>
      </c>
      <c r="AI243" s="66">
        <v>14428000</v>
      </c>
      <c r="AJ243" s="66">
        <f t="shared" si="25"/>
        <v>-13809000</v>
      </c>
      <c r="AK243" s="66">
        <v>0</v>
      </c>
      <c r="AL243" s="66">
        <v>116000</v>
      </c>
      <c r="AM243" s="66">
        <f t="shared" si="26"/>
        <v>-116000</v>
      </c>
      <c r="AN243" s="66">
        <v>0</v>
      </c>
      <c r="AO243" s="66">
        <v>0</v>
      </c>
      <c r="AP243" s="66">
        <f t="shared" si="27"/>
        <v>0</v>
      </c>
      <c r="AQ243" s="66">
        <v>0</v>
      </c>
      <c r="AR243" s="66">
        <f t="shared" si="28"/>
        <v>64538.473552400013</v>
      </c>
      <c r="AS243" s="66">
        <v>0</v>
      </c>
      <c r="AT243" s="66" t="s">
        <v>1362</v>
      </c>
      <c r="AU243" s="66" t="s">
        <v>312</v>
      </c>
      <c r="AV243" s="66">
        <v>0</v>
      </c>
      <c r="AW243" s="86">
        <v>0</v>
      </c>
      <c r="AX243" s="86">
        <v>0</v>
      </c>
      <c r="AY243" s="86">
        <v>0</v>
      </c>
      <c r="AZ243" s="86">
        <v>0</v>
      </c>
      <c r="BA243" s="86">
        <v>0</v>
      </c>
      <c r="BB243" s="86"/>
    </row>
    <row r="244" spans="1:54" hidden="1">
      <c r="A244" s="52" t="str">
        <f t="shared" si="22"/>
        <v>K</v>
      </c>
      <c r="B244" s="52" t="s">
        <v>7</v>
      </c>
      <c r="C244" s="52" t="s">
        <v>1351</v>
      </c>
      <c r="D244" s="85" t="s">
        <v>1352</v>
      </c>
      <c r="E244" s="52" t="s">
        <v>1353</v>
      </c>
      <c r="F244" s="52" t="s">
        <v>1354</v>
      </c>
      <c r="G244" s="52" t="s">
        <v>1355</v>
      </c>
      <c r="H244" s="52" t="s">
        <v>1306</v>
      </c>
      <c r="I244" s="52" t="s">
        <v>1363</v>
      </c>
      <c r="J244" s="52" t="s">
        <v>1364</v>
      </c>
      <c r="K244" s="52" t="s">
        <v>268</v>
      </c>
      <c r="L244" s="52">
        <v>5150</v>
      </c>
      <c r="M244" s="52" t="s">
        <v>1309</v>
      </c>
      <c r="N244" s="52" t="s">
        <v>270</v>
      </c>
      <c r="O244" s="52" t="s">
        <v>306</v>
      </c>
      <c r="P244" s="52" t="s">
        <v>272</v>
      </c>
      <c r="Q244" s="52" t="s">
        <v>124</v>
      </c>
      <c r="R244" s="52" t="s">
        <v>543</v>
      </c>
      <c r="S244" s="52" t="s">
        <v>129</v>
      </c>
      <c r="T244" s="52" t="s">
        <v>1358</v>
      </c>
      <c r="U244" s="52" t="s">
        <v>132</v>
      </c>
      <c r="V244" s="52" t="s">
        <v>515</v>
      </c>
      <c r="W244" s="52" t="s">
        <v>516</v>
      </c>
      <c r="X244" s="52" t="s">
        <v>1329</v>
      </c>
      <c r="Y244" s="52" t="s">
        <v>516</v>
      </c>
      <c r="Z244" s="66">
        <v>0</v>
      </c>
      <c r="AA244" s="66">
        <v>0</v>
      </c>
      <c r="AB244" s="66">
        <v>-86208.68</v>
      </c>
      <c r="AC244" s="66">
        <v>-86060.36</v>
      </c>
      <c r="AD244" s="86">
        <f t="shared" si="23"/>
        <v>86060.36</v>
      </c>
      <c r="AE244" s="66">
        <v>0</v>
      </c>
      <c r="AF244" s="66">
        <v>0</v>
      </c>
      <c r="AG244" s="66">
        <f t="shared" si="24"/>
        <v>0</v>
      </c>
      <c r="AH244" s="66">
        <v>0</v>
      </c>
      <c r="AI244" s="66">
        <v>0</v>
      </c>
      <c r="AJ244" s="66">
        <f t="shared" si="25"/>
        <v>0</v>
      </c>
      <c r="AK244" s="66">
        <v>0</v>
      </c>
      <c r="AL244" s="66">
        <v>0</v>
      </c>
      <c r="AM244" s="66">
        <f t="shared" si="26"/>
        <v>0</v>
      </c>
      <c r="AN244" s="66">
        <v>0</v>
      </c>
      <c r="AO244" s="66">
        <v>0</v>
      </c>
      <c r="AP244" s="66">
        <f t="shared" si="27"/>
        <v>0</v>
      </c>
      <c r="AQ244" s="66">
        <v>0</v>
      </c>
      <c r="AR244" s="66">
        <f t="shared" si="28"/>
        <v>86060.36</v>
      </c>
      <c r="AS244" s="66">
        <v>0</v>
      </c>
      <c r="AT244" s="66">
        <v>0</v>
      </c>
      <c r="AU244" s="66" t="s">
        <v>280</v>
      </c>
      <c r="AV244" s="66">
        <v>0</v>
      </c>
      <c r="AW244" s="86">
        <v>0</v>
      </c>
      <c r="AX244" s="86">
        <v>0</v>
      </c>
      <c r="AY244" s="86">
        <v>0</v>
      </c>
      <c r="AZ244" s="86">
        <v>0</v>
      </c>
      <c r="BA244" s="86">
        <v>0</v>
      </c>
      <c r="BB244" s="86"/>
    </row>
    <row r="245" spans="1:54" hidden="1">
      <c r="A245" s="52" t="str">
        <f t="shared" si="22"/>
        <v>K</v>
      </c>
      <c r="B245" s="52" t="s">
        <v>7</v>
      </c>
      <c r="C245" s="52" t="s">
        <v>1351</v>
      </c>
      <c r="D245" s="85" t="s">
        <v>1352</v>
      </c>
      <c r="E245" s="52" t="s">
        <v>1365</v>
      </c>
      <c r="F245" s="52" t="s">
        <v>1366</v>
      </c>
      <c r="G245" s="52" t="s">
        <v>1367</v>
      </c>
      <c r="H245" s="52" t="s">
        <v>1315</v>
      </c>
      <c r="I245" s="52" t="s">
        <v>1368</v>
      </c>
      <c r="J245" s="52" t="s">
        <v>1369</v>
      </c>
      <c r="K245" s="52" t="s">
        <v>268</v>
      </c>
      <c r="L245" s="52">
        <v>5031</v>
      </c>
      <c r="M245" s="52" t="s">
        <v>1335</v>
      </c>
      <c r="N245" s="52" t="s">
        <v>270</v>
      </c>
      <c r="O245" s="52" t="s">
        <v>306</v>
      </c>
      <c r="P245" s="52" t="s">
        <v>272</v>
      </c>
      <c r="Q245" s="52" t="s">
        <v>124</v>
      </c>
      <c r="R245" s="52" t="s">
        <v>543</v>
      </c>
      <c r="S245" s="52" t="s">
        <v>129</v>
      </c>
      <c r="T245" s="52" t="s">
        <v>1318</v>
      </c>
      <c r="U245" s="52" t="s">
        <v>133</v>
      </c>
      <c r="V245" s="52" t="s">
        <v>515</v>
      </c>
      <c r="W245" s="52" t="s">
        <v>516</v>
      </c>
      <c r="X245" s="52" t="s">
        <v>1329</v>
      </c>
      <c r="Y245" s="52" t="s">
        <v>516</v>
      </c>
      <c r="Z245" s="66">
        <v>1134000</v>
      </c>
      <c r="AA245" s="66">
        <v>1134001</v>
      </c>
      <c r="AB245" s="66">
        <v>986471.58</v>
      </c>
      <c r="AC245" s="66">
        <v>887705.35545999999</v>
      </c>
      <c r="AD245" s="86">
        <f t="shared" si="23"/>
        <v>246295.64454000001</v>
      </c>
      <c r="AE245" s="66">
        <v>115000</v>
      </c>
      <c r="AF245" s="66">
        <v>945000</v>
      </c>
      <c r="AG245" s="66">
        <f t="shared" si="24"/>
        <v>-830000</v>
      </c>
      <c r="AH245" s="66">
        <v>0</v>
      </c>
      <c r="AI245" s="66">
        <v>0</v>
      </c>
      <c r="AJ245" s="66">
        <f t="shared" si="25"/>
        <v>0</v>
      </c>
      <c r="AK245" s="66">
        <v>0</v>
      </c>
      <c r="AL245" s="66">
        <v>0</v>
      </c>
      <c r="AM245" s="66">
        <f t="shared" si="26"/>
        <v>0</v>
      </c>
      <c r="AN245" s="66">
        <v>0</v>
      </c>
      <c r="AO245" s="66">
        <v>0</v>
      </c>
      <c r="AP245" s="66">
        <f t="shared" si="27"/>
        <v>0</v>
      </c>
      <c r="AQ245" s="66">
        <v>0</v>
      </c>
      <c r="AR245" s="66">
        <f t="shared" si="28"/>
        <v>-583704.35545999999</v>
      </c>
      <c r="AS245" s="66">
        <v>0</v>
      </c>
      <c r="AT245" s="66" t="s">
        <v>1370</v>
      </c>
      <c r="AU245" s="66" t="s">
        <v>280</v>
      </c>
      <c r="AV245" s="66">
        <v>0</v>
      </c>
      <c r="AW245" s="86">
        <v>-13000</v>
      </c>
      <c r="AX245" s="86">
        <v>-7180000</v>
      </c>
      <c r="AY245" s="86">
        <v>-95000</v>
      </c>
      <c r="AZ245" s="86">
        <v>0</v>
      </c>
      <c r="BA245" s="86">
        <v>0</v>
      </c>
      <c r="BB245" s="86"/>
    </row>
    <row r="246" spans="1:54" hidden="1">
      <c r="A246" s="52" t="str">
        <f t="shared" si="22"/>
        <v>K</v>
      </c>
      <c r="B246" s="52" t="s">
        <v>7</v>
      </c>
      <c r="C246" s="52" t="s">
        <v>1351</v>
      </c>
      <c r="D246" s="85" t="s">
        <v>1352</v>
      </c>
      <c r="E246" s="52" t="s">
        <v>1365</v>
      </c>
      <c r="F246" s="52" t="s">
        <v>1366</v>
      </c>
      <c r="G246" s="52" t="s">
        <v>1367</v>
      </c>
      <c r="H246" s="52" t="s">
        <v>1315</v>
      </c>
      <c r="I246" s="52" t="s">
        <v>1371</v>
      </c>
      <c r="J246" s="52" t="s">
        <v>1372</v>
      </c>
      <c r="K246" s="52" t="s">
        <v>268</v>
      </c>
      <c r="L246" s="52">
        <v>5031</v>
      </c>
      <c r="M246" s="52" t="s">
        <v>1335</v>
      </c>
      <c r="N246" s="52" t="s">
        <v>270</v>
      </c>
      <c r="O246" s="52" t="s">
        <v>306</v>
      </c>
      <c r="P246" s="52" t="s">
        <v>272</v>
      </c>
      <c r="Q246" s="52" t="s">
        <v>124</v>
      </c>
      <c r="R246" s="52" t="s">
        <v>543</v>
      </c>
      <c r="S246" s="52" t="s">
        <v>129</v>
      </c>
      <c r="T246" s="52" t="s">
        <v>1318</v>
      </c>
      <c r="U246" s="52" t="s">
        <v>133</v>
      </c>
      <c r="V246" s="52" t="s">
        <v>430</v>
      </c>
      <c r="W246" s="52" t="s">
        <v>431</v>
      </c>
      <c r="X246" s="52" t="s">
        <v>1332</v>
      </c>
      <c r="Y246" s="52" t="s">
        <v>431</v>
      </c>
      <c r="Z246" s="66">
        <v>0</v>
      </c>
      <c r="AA246" s="66">
        <v>0</v>
      </c>
      <c r="AB246" s="66">
        <v>328025.32</v>
      </c>
      <c r="AC246" s="66">
        <v>1239972.57439</v>
      </c>
      <c r="AD246" s="86">
        <f t="shared" si="23"/>
        <v>-1239972.57439</v>
      </c>
      <c r="AE246" s="66">
        <v>0</v>
      </c>
      <c r="AF246" s="66">
        <v>0</v>
      </c>
      <c r="AG246" s="66">
        <f t="shared" si="24"/>
        <v>0</v>
      </c>
      <c r="AH246" s="66">
        <v>0</v>
      </c>
      <c r="AI246" s="66">
        <v>0</v>
      </c>
      <c r="AJ246" s="66">
        <f t="shared" si="25"/>
        <v>0</v>
      </c>
      <c r="AK246" s="66">
        <v>0</v>
      </c>
      <c r="AL246" s="66">
        <v>0</v>
      </c>
      <c r="AM246" s="66">
        <f t="shared" si="26"/>
        <v>0</v>
      </c>
      <c r="AN246" s="66">
        <v>0</v>
      </c>
      <c r="AO246" s="66">
        <v>0</v>
      </c>
      <c r="AP246" s="66">
        <f t="shared" si="27"/>
        <v>0</v>
      </c>
      <c r="AQ246" s="66">
        <v>0</v>
      </c>
      <c r="AR246" s="66">
        <f t="shared" si="28"/>
        <v>-1239972.57439</v>
      </c>
      <c r="AS246" s="66">
        <v>0</v>
      </c>
      <c r="AT246" s="66">
        <v>0</v>
      </c>
      <c r="AU246" s="66" t="s">
        <v>280</v>
      </c>
      <c r="AV246" s="66">
        <v>0</v>
      </c>
      <c r="AW246" s="86">
        <v>0</v>
      </c>
      <c r="AX246" s="86">
        <v>0</v>
      </c>
      <c r="AY246" s="86">
        <v>0</v>
      </c>
      <c r="AZ246" s="86">
        <v>0</v>
      </c>
      <c r="BA246" s="86">
        <v>0</v>
      </c>
      <c r="BB246" s="86"/>
    </row>
    <row r="247" spans="1:54" hidden="1">
      <c r="A247" s="52" t="str">
        <f t="shared" si="22"/>
        <v>K</v>
      </c>
      <c r="B247" s="52" t="s">
        <v>7</v>
      </c>
      <c r="C247" s="52" t="s">
        <v>1373</v>
      </c>
      <c r="D247" s="85" t="s">
        <v>1374</v>
      </c>
      <c r="E247" s="52" t="s">
        <v>1375</v>
      </c>
      <c r="F247" s="52" t="s">
        <v>1376</v>
      </c>
      <c r="G247" s="52" t="s">
        <v>1377</v>
      </c>
      <c r="H247" s="52" t="s">
        <v>1376</v>
      </c>
      <c r="I247" s="52" t="s">
        <v>1378</v>
      </c>
      <c r="J247" s="52" t="s">
        <v>1379</v>
      </c>
      <c r="K247" s="52" t="s">
        <v>268</v>
      </c>
      <c r="L247" s="52">
        <v>4310</v>
      </c>
      <c r="M247" s="52" t="s">
        <v>1380</v>
      </c>
      <c r="N247" s="52" t="s">
        <v>270</v>
      </c>
      <c r="O247" s="52" t="s">
        <v>456</v>
      </c>
      <c r="P247" s="52" t="s">
        <v>272</v>
      </c>
      <c r="Q247" s="52" t="s">
        <v>124</v>
      </c>
      <c r="R247" s="52" t="s">
        <v>543</v>
      </c>
      <c r="S247" s="52" t="s">
        <v>129</v>
      </c>
      <c r="T247" s="52" t="s">
        <v>1381</v>
      </c>
      <c r="U247" s="52" t="s">
        <v>134</v>
      </c>
      <c r="V247" s="52" t="s">
        <v>545</v>
      </c>
      <c r="W247" s="52" t="s">
        <v>546</v>
      </c>
      <c r="X247" s="52" t="s">
        <v>547</v>
      </c>
      <c r="Y247" s="52" t="s">
        <v>546</v>
      </c>
      <c r="Z247" s="66">
        <v>1929800</v>
      </c>
      <c r="AA247" s="66">
        <v>1929801</v>
      </c>
      <c r="AB247" s="66">
        <v>1135092.8899999999</v>
      </c>
      <c r="AC247" s="66">
        <v>638924.67800000007</v>
      </c>
      <c r="AD247" s="86">
        <f t="shared" si="23"/>
        <v>1290876.3219999999</v>
      </c>
      <c r="AE247" s="66">
        <v>1947186</v>
      </c>
      <c r="AF247" s="66">
        <v>1947186</v>
      </c>
      <c r="AG247" s="66">
        <f t="shared" si="24"/>
        <v>0</v>
      </c>
      <c r="AH247" s="66">
        <v>1947186</v>
      </c>
      <c r="AI247" s="66">
        <v>1947186</v>
      </c>
      <c r="AJ247" s="66">
        <f t="shared" si="25"/>
        <v>0</v>
      </c>
      <c r="AK247" s="66">
        <v>1947186</v>
      </c>
      <c r="AL247" s="66">
        <v>1947186</v>
      </c>
      <c r="AM247" s="66">
        <f t="shared" si="26"/>
        <v>0</v>
      </c>
      <c r="AN247" s="66">
        <v>1947186</v>
      </c>
      <c r="AO247" s="66">
        <v>1947186</v>
      </c>
      <c r="AP247" s="66">
        <f t="shared" si="27"/>
        <v>0</v>
      </c>
      <c r="AQ247" s="66">
        <v>1947186</v>
      </c>
      <c r="AR247" s="66">
        <f t="shared" si="28"/>
        <v>1290876.3219999999</v>
      </c>
      <c r="AS247" s="66">
        <v>0</v>
      </c>
      <c r="AT247" s="66">
        <v>0</v>
      </c>
      <c r="AU247" s="66" t="s">
        <v>280</v>
      </c>
      <c r="AV247" s="66">
        <v>-1947186</v>
      </c>
      <c r="AW247" s="86">
        <v>0</v>
      </c>
      <c r="AX247" s="86">
        <v>0</v>
      </c>
      <c r="AY247" s="86">
        <v>0</v>
      </c>
      <c r="AZ247" s="86">
        <v>0</v>
      </c>
      <c r="BA247" s="86">
        <v>1947186</v>
      </c>
      <c r="BB247" s="86"/>
    </row>
    <row r="248" spans="1:54" hidden="1">
      <c r="A248" s="101" t="str">
        <f t="shared" si="22"/>
        <v>K</v>
      </c>
      <c r="B248" s="101" t="s">
        <v>7</v>
      </c>
      <c r="C248" s="52" t="s">
        <v>1382</v>
      </c>
      <c r="D248" s="85" t="s">
        <v>1383</v>
      </c>
      <c r="E248" s="52" t="s">
        <v>1384</v>
      </c>
      <c r="F248" s="52" t="s">
        <v>1385</v>
      </c>
      <c r="G248" s="52" t="s">
        <v>1386</v>
      </c>
      <c r="H248" s="52" t="s">
        <v>1387</v>
      </c>
      <c r="I248" s="101" t="s">
        <v>1388</v>
      </c>
      <c r="J248" s="101" t="s">
        <v>1389</v>
      </c>
      <c r="K248" s="101" t="s">
        <v>268</v>
      </c>
      <c r="L248" s="52">
        <v>5012</v>
      </c>
      <c r="M248" s="52" t="s">
        <v>1390</v>
      </c>
      <c r="N248" s="101" t="s">
        <v>270</v>
      </c>
      <c r="O248" s="52" t="s">
        <v>306</v>
      </c>
      <c r="P248" s="52" t="s">
        <v>272</v>
      </c>
      <c r="Q248" s="101" t="s">
        <v>124</v>
      </c>
      <c r="R248" s="52" t="s">
        <v>543</v>
      </c>
      <c r="S248" s="101" t="s">
        <v>129</v>
      </c>
      <c r="T248" s="52" t="s">
        <v>1391</v>
      </c>
      <c r="U248" s="101" t="s">
        <v>135</v>
      </c>
      <c r="V248" s="52" t="s">
        <v>545</v>
      </c>
      <c r="W248" s="52" t="s">
        <v>546</v>
      </c>
      <c r="X248" s="52" t="s">
        <v>547</v>
      </c>
      <c r="Y248" s="52" t="s">
        <v>546</v>
      </c>
      <c r="Z248" s="102">
        <v>0</v>
      </c>
      <c r="AA248" s="102">
        <v>8808066</v>
      </c>
      <c r="AB248" s="66">
        <v>6019418.6100000003</v>
      </c>
      <c r="AC248" s="102">
        <v>8037255.560433099</v>
      </c>
      <c r="AD248" s="103">
        <f t="shared" si="23"/>
        <v>770810.43956690095</v>
      </c>
      <c r="AE248" s="102">
        <v>0</v>
      </c>
      <c r="AF248" s="104">
        <f>20478460-13988410</f>
        <v>6490050</v>
      </c>
      <c r="AG248" s="102">
        <f t="shared" si="24"/>
        <v>-6490050</v>
      </c>
      <c r="AH248" s="102">
        <v>0</v>
      </c>
      <c r="AI248" s="104">
        <f>19476270-16250145</f>
        <v>3226125</v>
      </c>
      <c r="AJ248" s="102">
        <f t="shared" si="25"/>
        <v>-3226125</v>
      </c>
      <c r="AK248" s="102">
        <v>0</v>
      </c>
      <c r="AL248" s="104">
        <f>11444330-1429955</f>
        <v>10014375</v>
      </c>
      <c r="AM248" s="102">
        <f t="shared" si="26"/>
        <v>-10014375</v>
      </c>
      <c r="AN248" s="102">
        <v>0</v>
      </c>
      <c r="AO248" s="104">
        <v>8635200</v>
      </c>
      <c r="AP248" s="102">
        <f t="shared" si="27"/>
        <v>-8635200</v>
      </c>
      <c r="AQ248" s="104">
        <v>12900300</v>
      </c>
      <c r="AR248" s="102">
        <f t="shared" si="28"/>
        <v>-27594939.560433097</v>
      </c>
      <c r="AS248" s="66">
        <v>0</v>
      </c>
      <c r="AT248" s="102">
        <v>0</v>
      </c>
      <c r="AU248" s="102" t="s">
        <v>280</v>
      </c>
      <c r="AV248" s="102">
        <v>-12900300</v>
      </c>
      <c r="AW248" s="86">
        <v>6490050</v>
      </c>
      <c r="AX248" s="86">
        <v>3226125</v>
      </c>
      <c r="AY248" s="86">
        <v>10014375</v>
      </c>
      <c r="AZ248" s="86">
        <v>8635200</v>
      </c>
      <c r="BA248" s="86">
        <v>12900300</v>
      </c>
      <c r="BB248" s="86"/>
    </row>
    <row r="249" spans="1:54" hidden="1">
      <c r="A249" s="52" t="str">
        <f t="shared" si="22"/>
        <v>K</v>
      </c>
      <c r="B249" s="52" t="s">
        <v>7</v>
      </c>
      <c r="C249" s="52" t="s">
        <v>1382</v>
      </c>
      <c r="D249" s="85" t="s">
        <v>1383</v>
      </c>
      <c r="E249" s="52" t="s">
        <v>1384</v>
      </c>
      <c r="F249" s="52" t="s">
        <v>1385</v>
      </c>
      <c r="G249" s="52" t="s">
        <v>1386</v>
      </c>
      <c r="H249" s="52" t="s">
        <v>1387</v>
      </c>
      <c r="I249" s="52" t="s">
        <v>1392</v>
      </c>
      <c r="J249" s="52" t="s">
        <v>1393</v>
      </c>
      <c r="K249" s="52" t="s">
        <v>268</v>
      </c>
      <c r="L249" s="52">
        <v>5012</v>
      </c>
      <c r="M249" s="52" t="s">
        <v>1390</v>
      </c>
      <c r="N249" s="52" t="s">
        <v>270</v>
      </c>
      <c r="O249" s="52" t="s">
        <v>306</v>
      </c>
      <c r="P249" s="52" t="s">
        <v>272</v>
      </c>
      <c r="Q249" s="52" t="s">
        <v>124</v>
      </c>
      <c r="R249" s="52" t="s">
        <v>543</v>
      </c>
      <c r="S249" s="52" t="s">
        <v>129</v>
      </c>
      <c r="T249" s="52" t="s">
        <v>1391</v>
      </c>
      <c r="U249" s="52" t="s">
        <v>135</v>
      </c>
      <c r="V249" s="52" t="s">
        <v>545</v>
      </c>
      <c r="W249" s="52" t="s">
        <v>546</v>
      </c>
      <c r="X249" s="52" t="s">
        <v>547</v>
      </c>
      <c r="Y249" s="52" t="s">
        <v>546</v>
      </c>
      <c r="Z249" s="66">
        <v>0</v>
      </c>
      <c r="AA249" s="66">
        <v>0</v>
      </c>
      <c r="AB249" s="66">
        <v>0</v>
      </c>
      <c r="AC249" s="66">
        <v>0</v>
      </c>
      <c r="AD249" s="86">
        <f t="shared" si="23"/>
        <v>0</v>
      </c>
      <c r="AE249" s="66">
        <v>0</v>
      </c>
      <c r="AF249" s="66">
        <v>0</v>
      </c>
      <c r="AG249" s="66">
        <f t="shared" si="24"/>
        <v>0</v>
      </c>
      <c r="AH249" s="66">
        <v>0</v>
      </c>
      <c r="AI249" s="66">
        <v>0</v>
      </c>
      <c r="AJ249" s="66">
        <f t="shared" si="25"/>
        <v>0</v>
      </c>
      <c r="AK249" s="66">
        <v>0</v>
      </c>
      <c r="AL249" s="66">
        <v>0</v>
      </c>
      <c r="AM249" s="66">
        <f t="shared" si="26"/>
        <v>0</v>
      </c>
      <c r="AN249" s="66">
        <v>0</v>
      </c>
      <c r="AO249" s="66">
        <v>0</v>
      </c>
      <c r="AP249" s="66">
        <f t="shared" si="27"/>
        <v>0</v>
      </c>
      <c r="AQ249" s="66">
        <v>0</v>
      </c>
      <c r="AR249" s="66">
        <f t="shared" si="28"/>
        <v>0</v>
      </c>
      <c r="AS249" s="66">
        <v>0</v>
      </c>
      <c r="AT249" s="66">
        <v>0</v>
      </c>
      <c r="AU249" s="66" t="s">
        <v>280</v>
      </c>
      <c r="AV249" s="66">
        <v>0</v>
      </c>
      <c r="AW249" s="86">
        <v>0</v>
      </c>
      <c r="AX249" s="86">
        <v>0</v>
      </c>
      <c r="AY249" s="86">
        <v>0</v>
      </c>
      <c r="AZ249" s="86">
        <v>0</v>
      </c>
      <c r="BA249" s="86">
        <v>0</v>
      </c>
      <c r="BB249" s="86"/>
    </row>
    <row r="250" spans="1:54" hidden="1">
      <c r="A250" s="52" t="str">
        <f t="shared" si="22"/>
        <v>K</v>
      </c>
      <c r="B250" s="52" t="s">
        <v>7</v>
      </c>
      <c r="C250" s="52" t="s">
        <v>1382</v>
      </c>
      <c r="D250" s="85" t="s">
        <v>1383</v>
      </c>
      <c r="E250" s="52" t="s">
        <v>1384</v>
      </c>
      <c r="F250" s="52" t="s">
        <v>1385</v>
      </c>
      <c r="G250" s="52" t="s">
        <v>1386</v>
      </c>
      <c r="H250" s="52" t="s">
        <v>1387</v>
      </c>
      <c r="I250" s="52" t="s">
        <v>1394</v>
      </c>
      <c r="J250" s="52" t="s">
        <v>1395</v>
      </c>
      <c r="K250" s="52" t="s">
        <v>268</v>
      </c>
      <c r="L250" s="52">
        <v>5012</v>
      </c>
      <c r="M250" s="52" t="s">
        <v>1390</v>
      </c>
      <c r="N250" s="52" t="s">
        <v>270</v>
      </c>
      <c r="O250" s="52" t="s">
        <v>271</v>
      </c>
      <c r="P250" s="52" t="s">
        <v>272</v>
      </c>
      <c r="Q250" s="52" t="s">
        <v>124</v>
      </c>
      <c r="R250" s="52" t="s">
        <v>543</v>
      </c>
      <c r="S250" s="52" t="s">
        <v>129</v>
      </c>
      <c r="T250" s="52" t="s">
        <v>1391</v>
      </c>
      <c r="U250" s="52" t="s">
        <v>135</v>
      </c>
      <c r="V250" s="52" t="s">
        <v>545</v>
      </c>
      <c r="W250" s="52" t="s">
        <v>546</v>
      </c>
      <c r="X250" s="52" t="s">
        <v>547</v>
      </c>
      <c r="Y250" s="52" t="s">
        <v>546</v>
      </c>
      <c r="Z250" s="66">
        <v>0</v>
      </c>
      <c r="AA250" s="66">
        <v>0</v>
      </c>
      <c r="AB250" s="66">
        <v>0</v>
      </c>
      <c r="AC250" s="66">
        <v>0</v>
      </c>
      <c r="AD250" s="86">
        <f t="shared" si="23"/>
        <v>0</v>
      </c>
      <c r="AE250" s="66">
        <v>0</v>
      </c>
      <c r="AF250" s="66">
        <v>0</v>
      </c>
      <c r="AG250" s="66">
        <f t="shared" si="24"/>
        <v>0</v>
      </c>
      <c r="AH250" s="66">
        <v>0</v>
      </c>
      <c r="AI250" s="66">
        <v>0</v>
      </c>
      <c r="AJ250" s="66">
        <f t="shared" si="25"/>
        <v>0</v>
      </c>
      <c r="AK250" s="66">
        <v>0</v>
      </c>
      <c r="AL250" s="66">
        <v>0</v>
      </c>
      <c r="AM250" s="66">
        <f t="shared" si="26"/>
        <v>0</v>
      </c>
      <c r="AN250" s="66">
        <v>0</v>
      </c>
      <c r="AO250" s="66">
        <v>0</v>
      </c>
      <c r="AP250" s="66">
        <f t="shared" si="27"/>
        <v>0</v>
      </c>
      <c r="AQ250" s="66">
        <v>0</v>
      </c>
      <c r="AR250" s="66">
        <f t="shared" si="28"/>
        <v>0</v>
      </c>
      <c r="AS250" s="66">
        <v>0</v>
      </c>
      <c r="AT250" s="66">
        <v>0</v>
      </c>
      <c r="AU250" s="66" t="s">
        <v>280</v>
      </c>
      <c r="AV250" s="66">
        <v>0</v>
      </c>
      <c r="AW250" s="86">
        <v>0</v>
      </c>
      <c r="AX250" s="86">
        <v>0</v>
      </c>
      <c r="AY250" s="86">
        <v>0</v>
      </c>
      <c r="AZ250" s="86">
        <v>0</v>
      </c>
      <c r="BA250" s="86">
        <v>0</v>
      </c>
      <c r="BB250" s="86"/>
    </row>
    <row r="251" spans="1:54" hidden="1">
      <c r="A251" s="101" t="str">
        <f t="shared" si="22"/>
        <v>K</v>
      </c>
      <c r="B251" s="101" t="s">
        <v>7</v>
      </c>
      <c r="C251" s="52" t="s">
        <v>1382</v>
      </c>
      <c r="D251" s="85" t="s">
        <v>1383</v>
      </c>
      <c r="E251" s="52" t="s">
        <v>1384</v>
      </c>
      <c r="F251" s="52" t="s">
        <v>1385</v>
      </c>
      <c r="G251" s="52" t="s">
        <v>1396</v>
      </c>
      <c r="H251" s="52" t="s">
        <v>1397</v>
      </c>
      <c r="I251" s="101" t="s">
        <v>1398</v>
      </c>
      <c r="J251" s="101" t="s">
        <v>1399</v>
      </c>
      <c r="K251" s="101" t="s">
        <v>268</v>
      </c>
      <c r="L251" s="52">
        <v>5012</v>
      </c>
      <c r="M251" s="52" t="s">
        <v>1390</v>
      </c>
      <c r="N251" s="101" t="s">
        <v>270</v>
      </c>
      <c r="O251" s="52" t="s">
        <v>306</v>
      </c>
      <c r="P251" s="52" t="s">
        <v>272</v>
      </c>
      <c r="Q251" s="101" t="s">
        <v>124</v>
      </c>
      <c r="R251" s="52" t="s">
        <v>543</v>
      </c>
      <c r="S251" s="101" t="s">
        <v>129</v>
      </c>
      <c r="T251" s="52" t="s">
        <v>1391</v>
      </c>
      <c r="U251" s="101" t="s">
        <v>135</v>
      </c>
      <c r="V251" s="52" t="s">
        <v>545</v>
      </c>
      <c r="W251" s="52" t="s">
        <v>546</v>
      </c>
      <c r="X251" s="52" t="s">
        <v>547</v>
      </c>
      <c r="Y251" s="52" t="s">
        <v>546</v>
      </c>
      <c r="Z251" s="102">
        <v>27525205</v>
      </c>
      <c r="AA251" s="102">
        <v>18717140</v>
      </c>
      <c r="AB251" s="66">
        <v>20827934.5</v>
      </c>
      <c r="AC251" s="102">
        <v>17912800.5739762</v>
      </c>
      <c r="AD251" s="103">
        <f t="shared" si="23"/>
        <v>804339.42602379993</v>
      </c>
      <c r="AE251" s="102">
        <v>21399538</v>
      </c>
      <c r="AF251" s="104">
        <f>8643760+1214690</f>
        <v>9858450</v>
      </c>
      <c r="AG251" s="102">
        <f t="shared" si="24"/>
        <v>11541088</v>
      </c>
      <c r="AH251" s="102">
        <v>25371733</v>
      </c>
      <c r="AI251" s="104">
        <f>20493653-5247128</f>
        <v>15246525</v>
      </c>
      <c r="AJ251" s="102">
        <f t="shared" si="25"/>
        <v>10125208</v>
      </c>
      <c r="AK251" s="102">
        <v>27155693</v>
      </c>
      <c r="AL251" s="104">
        <f>16188760-4640598</f>
        <v>11548162</v>
      </c>
      <c r="AM251" s="102">
        <f t="shared" si="26"/>
        <v>15607531</v>
      </c>
      <c r="AN251" s="102">
        <v>17518498</v>
      </c>
      <c r="AO251" s="104">
        <f>16998198-10778786</f>
        <v>6219412</v>
      </c>
      <c r="AP251" s="102">
        <f t="shared" si="27"/>
        <v>11299086</v>
      </c>
      <c r="AQ251" s="104">
        <f>17848108-3249433</f>
        <v>14598675</v>
      </c>
      <c r="AR251" s="102">
        <f t="shared" si="28"/>
        <v>49377252.426023796</v>
      </c>
      <c r="AS251" s="66">
        <v>0</v>
      </c>
      <c r="AT251" s="102">
        <v>0</v>
      </c>
      <c r="AU251" s="102" t="s">
        <v>280</v>
      </c>
      <c r="AV251" s="102">
        <v>-14598675</v>
      </c>
      <c r="AW251" s="86">
        <v>-11541088</v>
      </c>
      <c r="AX251" s="86">
        <v>-10125208</v>
      </c>
      <c r="AY251" s="86">
        <v>-15607531</v>
      </c>
      <c r="AZ251" s="86">
        <v>-11299086</v>
      </c>
      <c r="BA251" s="86">
        <v>14598675</v>
      </c>
      <c r="BB251" s="86"/>
    </row>
    <row r="252" spans="1:54" hidden="1">
      <c r="A252" s="52" t="str">
        <f t="shared" si="22"/>
        <v>K</v>
      </c>
      <c r="B252" s="52" t="s">
        <v>7</v>
      </c>
      <c r="C252" s="52" t="s">
        <v>1382</v>
      </c>
      <c r="D252" s="85" t="s">
        <v>1383</v>
      </c>
      <c r="E252" s="52" t="s">
        <v>1384</v>
      </c>
      <c r="F252" s="52" t="s">
        <v>1385</v>
      </c>
      <c r="G252" s="52" t="s">
        <v>1396</v>
      </c>
      <c r="H252" s="52" t="s">
        <v>1397</v>
      </c>
      <c r="I252" s="52" t="s">
        <v>1400</v>
      </c>
      <c r="J252" s="52" t="s">
        <v>1401</v>
      </c>
      <c r="K252" s="52" t="s">
        <v>268</v>
      </c>
      <c r="L252" s="52">
        <v>5012</v>
      </c>
      <c r="M252" s="52" t="s">
        <v>1390</v>
      </c>
      <c r="N252" s="52" t="s">
        <v>270</v>
      </c>
      <c r="O252" s="52" t="s">
        <v>306</v>
      </c>
      <c r="P252" s="52" t="s">
        <v>272</v>
      </c>
      <c r="Q252" s="52" t="s">
        <v>124</v>
      </c>
      <c r="R252" s="52" t="s">
        <v>543</v>
      </c>
      <c r="S252" s="52" t="s">
        <v>129</v>
      </c>
      <c r="T252" s="52" t="s">
        <v>1391</v>
      </c>
      <c r="U252" s="52" t="s">
        <v>135</v>
      </c>
      <c r="V252" s="52" t="s">
        <v>545</v>
      </c>
      <c r="W252" s="52" t="s">
        <v>546</v>
      </c>
      <c r="X252" s="52" t="s">
        <v>547</v>
      </c>
      <c r="Y252" s="52" t="s">
        <v>546</v>
      </c>
      <c r="Z252" s="66">
        <v>0</v>
      </c>
      <c r="AA252" s="66">
        <v>0</v>
      </c>
      <c r="AB252" s="66">
        <v>-5584.08</v>
      </c>
      <c r="AC252" s="66">
        <v>-5584.08</v>
      </c>
      <c r="AD252" s="86">
        <f t="shared" si="23"/>
        <v>5584.08</v>
      </c>
      <c r="AE252" s="66">
        <v>0</v>
      </c>
      <c r="AF252" s="66">
        <v>0</v>
      </c>
      <c r="AG252" s="66">
        <f t="shared" si="24"/>
        <v>0</v>
      </c>
      <c r="AH252" s="66">
        <v>0</v>
      </c>
      <c r="AI252" s="66">
        <v>0</v>
      </c>
      <c r="AJ252" s="66">
        <f t="shared" si="25"/>
        <v>0</v>
      </c>
      <c r="AK252" s="66">
        <v>0</v>
      </c>
      <c r="AL252" s="66">
        <v>0</v>
      </c>
      <c r="AM252" s="66">
        <f t="shared" si="26"/>
        <v>0</v>
      </c>
      <c r="AN252" s="66">
        <v>0</v>
      </c>
      <c r="AO252" s="66">
        <v>0</v>
      </c>
      <c r="AP252" s="66">
        <f t="shared" si="27"/>
        <v>0</v>
      </c>
      <c r="AQ252" s="66">
        <v>0</v>
      </c>
      <c r="AR252" s="66">
        <f t="shared" si="28"/>
        <v>5584.08</v>
      </c>
      <c r="AS252" s="66">
        <v>0</v>
      </c>
      <c r="AT252" s="66">
        <v>0</v>
      </c>
      <c r="AU252" s="66" t="s">
        <v>280</v>
      </c>
      <c r="AV252" s="66">
        <v>0</v>
      </c>
      <c r="AW252" s="86">
        <v>0</v>
      </c>
      <c r="AX252" s="86">
        <v>0</v>
      </c>
      <c r="AY252" s="86">
        <v>0</v>
      </c>
      <c r="AZ252" s="86">
        <v>0</v>
      </c>
      <c r="BA252" s="86">
        <v>0</v>
      </c>
      <c r="BB252" s="86"/>
    </row>
    <row r="253" spans="1:54" hidden="1">
      <c r="A253" s="52" t="str">
        <f t="shared" si="22"/>
        <v>K</v>
      </c>
      <c r="B253" s="52" t="s">
        <v>7</v>
      </c>
      <c r="C253" s="52" t="s">
        <v>1382</v>
      </c>
      <c r="D253" s="85" t="s">
        <v>1383</v>
      </c>
      <c r="E253" s="52" t="s">
        <v>1384</v>
      </c>
      <c r="F253" s="52" t="s">
        <v>1385</v>
      </c>
      <c r="G253" s="52" t="s">
        <v>1396</v>
      </c>
      <c r="H253" s="52" t="s">
        <v>1397</v>
      </c>
      <c r="I253" s="52" t="s">
        <v>1402</v>
      </c>
      <c r="J253" s="52" t="s">
        <v>1403</v>
      </c>
      <c r="K253" s="52" t="s">
        <v>268</v>
      </c>
      <c r="L253" s="52">
        <v>5012</v>
      </c>
      <c r="M253" s="52" t="s">
        <v>1390</v>
      </c>
      <c r="N253" s="52" t="s">
        <v>270</v>
      </c>
      <c r="O253" s="52" t="s">
        <v>306</v>
      </c>
      <c r="P253" s="52" t="s">
        <v>272</v>
      </c>
      <c r="Q253" s="52" t="s">
        <v>124</v>
      </c>
      <c r="R253" s="52" t="s">
        <v>543</v>
      </c>
      <c r="S253" s="52" t="s">
        <v>129</v>
      </c>
      <c r="T253" s="52" t="s">
        <v>1391</v>
      </c>
      <c r="U253" s="52" t="s">
        <v>135</v>
      </c>
      <c r="V253" s="52" t="s">
        <v>545</v>
      </c>
      <c r="W253" s="52" t="s">
        <v>546</v>
      </c>
      <c r="X253" s="52" t="s">
        <v>547</v>
      </c>
      <c r="Y253" s="52" t="s">
        <v>546</v>
      </c>
      <c r="Z253" s="66">
        <v>0</v>
      </c>
      <c r="AA253" s="66">
        <v>0</v>
      </c>
      <c r="AB253" s="66">
        <v>0</v>
      </c>
      <c r="AC253" s="66">
        <v>0</v>
      </c>
      <c r="AD253" s="86">
        <f t="shared" si="23"/>
        <v>0</v>
      </c>
      <c r="AE253" s="66">
        <v>0</v>
      </c>
      <c r="AF253" s="66">
        <v>0</v>
      </c>
      <c r="AG253" s="66">
        <f t="shared" si="24"/>
        <v>0</v>
      </c>
      <c r="AH253" s="66">
        <v>0</v>
      </c>
      <c r="AI253" s="66">
        <v>0</v>
      </c>
      <c r="AJ253" s="66">
        <f t="shared" si="25"/>
        <v>0</v>
      </c>
      <c r="AK253" s="66">
        <v>0</v>
      </c>
      <c r="AL253" s="66">
        <v>0</v>
      </c>
      <c r="AM253" s="66">
        <f t="shared" si="26"/>
        <v>0</v>
      </c>
      <c r="AN253" s="66">
        <v>0</v>
      </c>
      <c r="AO253" s="66">
        <v>0</v>
      </c>
      <c r="AP253" s="66">
        <f t="shared" si="27"/>
        <v>0</v>
      </c>
      <c r="AQ253" s="66">
        <v>0</v>
      </c>
      <c r="AR253" s="66">
        <f t="shared" si="28"/>
        <v>0</v>
      </c>
      <c r="AS253" s="66">
        <v>0</v>
      </c>
      <c r="AT253" s="66">
        <v>0</v>
      </c>
      <c r="AU253" s="66" t="s">
        <v>280</v>
      </c>
      <c r="AV253" s="66">
        <v>0</v>
      </c>
      <c r="AW253" s="86">
        <v>0</v>
      </c>
      <c r="AX253" s="86">
        <v>0</v>
      </c>
      <c r="AY253" s="86">
        <v>0</v>
      </c>
      <c r="AZ253" s="86">
        <v>0</v>
      </c>
      <c r="BA253" s="86">
        <v>0</v>
      </c>
      <c r="BB253" s="86"/>
    </row>
    <row r="254" spans="1:54" hidden="1">
      <c r="A254" s="52" t="str">
        <f t="shared" si="22"/>
        <v>K</v>
      </c>
      <c r="B254" s="52" t="s">
        <v>7</v>
      </c>
      <c r="C254" s="52" t="s">
        <v>1404</v>
      </c>
      <c r="D254" s="85" t="s">
        <v>1405</v>
      </c>
      <c r="E254" s="52" t="s">
        <v>1406</v>
      </c>
      <c r="F254" s="52" t="s">
        <v>1407</v>
      </c>
      <c r="G254" s="52" t="s">
        <v>1408</v>
      </c>
      <c r="H254" s="52" t="s">
        <v>1409</v>
      </c>
      <c r="I254" s="52" t="s">
        <v>1410</v>
      </c>
      <c r="J254" s="52" t="s">
        <v>1411</v>
      </c>
      <c r="K254" s="52" t="s">
        <v>268</v>
      </c>
      <c r="L254" s="52">
        <v>5017</v>
      </c>
      <c r="M254" s="52" t="s">
        <v>1412</v>
      </c>
      <c r="N254" s="52" t="s">
        <v>270</v>
      </c>
      <c r="O254" s="52" t="s">
        <v>306</v>
      </c>
      <c r="P254" s="52" t="s">
        <v>272</v>
      </c>
      <c r="Q254" s="52" t="s">
        <v>124</v>
      </c>
      <c r="R254" s="52" t="s">
        <v>543</v>
      </c>
      <c r="S254" s="52" t="s">
        <v>129</v>
      </c>
      <c r="T254" s="52" t="s">
        <v>1413</v>
      </c>
      <c r="U254" s="52" t="s">
        <v>136</v>
      </c>
      <c r="V254" s="52" t="s">
        <v>545</v>
      </c>
      <c r="W254" s="52" t="s">
        <v>546</v>
      </c>
      <c r="X254" s="52" t="s">
        <v>547</v>
      </c>
      <c r="Y254" s="52" t="s">
        <v>546</v>
      </c>
      <c r="Z254" s="66">
        <v>0</v>
      </c>
      <c r="AA254" s="66">
        <v>39915</v>
      </c>
      <c r="AB254" s="66">
        <v>40120.910000000003</v>
      </c>
      <c r="AC254" s="66">
        <v>38230.910000000003</v>
      </c>
      <c r="AD254" s="86">
        <f t="shared" si="23"/>
        <v>1684.0899999999965</v>
      </c>
      <c r="AE254" s="66">
        <v>0</v>
      </c>
      <c r="AF254" s="66">
        <v>40000</v>
      </c>
      <c r="AG254" s="66">
        <f t="shared" si="24"/>
        <v>-40000</v>
      </c>
      <c r="AH254" s="66">
        <v>0</v>
      </c>
      <c r="AI254" s="66">
        <v>41000</v>
      </c>
      <c r="AJ254" s="66">
        <f t="shared" si="25"/>
        <v>-41000</v>
      </c>
      <c r="AK254" s="66">
        <v>0</v>
      </c>
      <c r="AL254" s="66">
        <v>41000</v>
      </c>
      <c r="AM254" s="66">
        <f t="shared" si="26"/>
        <v>-41000</v>
      </c>
      <c r="AN254" s="66">
        <v>0</v>
      </c>
      <c r="AO254" s="66">
        <v>41000</v>
      </c>
      <c r="AP254" s="66">
        <f t="shared" si="27"/>
        <v>-41000</v>
      </c>
      <c r="AQ254" s="66">
        <v>41000</v>
      </c>
      <c r="AR254" s="66">
        <f t="shared" si="28"/>
        <v>-161315.91</v>
      </c>
      <c r="AS254" s="66">
        <v>0</v>
      </c>
      <c r="AT254" s="66">
        <v>0</v>
      </c>
      <c r="AU254" s="66" t="s">
        <v>280</v>
      </c>
      <c r="AV254" s="66">
        <v>-41000</v>
      </c>
      <c r="AW254" s="86">
        <v>40000</v>
      </c>
      <c r="AX254" s="86">
        <v>41000</v>
      </c>
      <c r="AY254" s="86">
        <v>41000</v>
      </c>
      <c r="AZ254" s="86">
        <v>41000</v>
      </c>
      <c r="BA254" s="86">
        <v>41000</v>
      </c>
      <c r="BB254" s="86"/>
    </row>
    <row r="255" spans="1:54" hidden="1">
      <c r="A255" s="52" t="str">
        <f t="shared" si="22"/>
        <v>K</v>
      </c>
      <c r="B255" s="52" t="s">
        <v>7</v>
      </c>
      <c r="C255" s="52" t="s">
        <v>1404</v>
      </c>
      <c r="D255" s="85" t="s">
        <v>1405</v>
      </c>
      <c r="E255" s="52" t="s">
        <v>1406</v>
      </c>
      <c r="F255" s="52" t="s">
        <v>1407</v>
      </c>
      <c r="G255" s="52" t="s">
        <v>1408</v>
      </c>
      <c r="H255" s="52" t="s">
        <v>1409</v>
      </c>
      <c r="I255" s="52" t="s">
        <v>1414</v>
      </c>
      <c r="J255" s="52" t="s">
        <v>1415</v>
      </c>
      <c r="K255" s="52" t="s">
        <v>268</v>
      </c>
      <c r="L255" s="52">
        <v>5017</v>
      </c>
      <c r="M255" s="52" t="s">
        <v>1412</v>
      </c>
      <c r="N255" s="52" t="s">
        <v>270</v>
      </c>
      <c r="O255" s="52" t="s">
        <v>306</v>
      </c>
      <c r="P255" s="52" t="s">
        <v>272</v>
      </c>
      <c r="Q255" s="52" t="s">
        <v>124</v>
      </c>
      <c r="R255" s="52" t="s">
        <v>543</v>
      </c>
      <c r="S255" s="52" t="s">
        <v>129</v>
      </c>
      <c r="T255" s="52" t="s">
        <v>1413</v>
      </c>
      <c r="U255" s="52" t="s">
        <v>136</v>
      </c>
      <c r="V255" s="52" t="s">
        <v>545</v>
      </c>
      <c r="W255" s="52" t="s">
        <v>546</v>
      </c>
      <c r="X255" s="52" t="s">
        <v>547</v>
      </c>
      <c r="Y255" s="52" t="s">
        <v>546</v>
      </c>
      <c r="Z255" s="66">
        <v>683506</v>
      </c>
      <c r="AA255" s="66">
        <v>234150</v>
      </c>
      <c r="AB255" s="66">
        <v>234150</v>
      </c>
      <c r="AC255" s="66">
        <v>237091.66</v>
      </c>
      <c r="AD255" s="86">
        <f t="shared" si="23"/>
        <v>-2941.6600000000035</v>
      </c>
      <c r="AE255" s="66">
        <v>4841379</v>
      </c>
      <c r="AF255" s="66">
        <v>0</v>
      </c>
      <c r="AG255" s="66">
        <f t="shared" si="24"/>
        <v>4841379</v>
      </c>
      <c r="AH255" s="66">
        <v>490414</v>
      </c>
      <c r="AI255" s="66">
        <v>0</v>
      </c>
      <c r="AJ255" s="66">
        <f t="shared" si="25"/>
        <v>490414</v>
      </c>
      <c r="AK255" s="66">
        <v>168913</v>
      </c>
      <c r="AL255" s="66">
        <v>0</v>
      </c>
      <c r="AM255" s="66">
        <f t="shared" si="26"/>
        <v>168913</v>
      </c>
      <c r="AN255" s="66">
        <v>442291</v>
      </c>
      <c r="AO255" s="66">
        <v>0</v>
      </c>
      <c r="AP255" s="66">
        <f t="shared" si="27"/>
        <v>442291</v>
      </c>
      <c r="AQ255" s="66">
        <v>0</v>
      </c>
      <c r="AR255" s="66">
        <f t="shared" si="28"/>
        <v>5940055.3399999999</v>
      </c>
      <c r="AS255" s="66">
        <v>0</v>
      </c>
      <c r="AT255" s="66">
        <v>0</v>
      </c>
      <c r="AU255" s="66" t="s">
        <v>280</v>
      </c>
      <c r="AV255" s="66">
        <v>0</v>
      </c>
      <c r="AW255" s="86">
        <v>-9800000</v>
      </c>
      <c r="AX255" s="86">
        <v>-5425000</v>
      </c>
      <c r="AY255" s="86">
        <v>0</v>
      </c>
      <c r="AZ255" s="86">
        <v>-170000</v>
      </c>
      <c r="BA255" s="86">
        <v>0</v>
      </c>
      <c r="BB255" s="86"/>
    </row>
    <row r="256" spans="1:54" hidden="1">
      <c r="A256" s="52" t="str">
        <f t="shared" si="22"/>
        <v>K</v>
      </c>
      <c r="B256" s="52" t="s">
        <v>7</v>
      </c>
      <c r="C256" s="52" t="s">
        <v>1416</v>
      </c>
      <c r="D256" s="85" t="s">
        <v>1417</v>
      </c>
      <c r="E256" s="52" t="s">
        <v>1418</v>
      </c>
      <c r="F256" s="52" t="s">
        <v>1419</v>
      </c>
      <c r="G256" s="52" t="s">
        <v>1420</v>
      </c>
      <c r="H256" s="52" t="s">
        <v>1421</v>
      </c>
      <c r="I256" s="52" t="s">
        <v>1422</v>
      </c>
      <c r="J256" s="52" t="s">
        <v>1423</v>
      </c>
      <c r="K256" s="52" t="s">
        <v>268</v>
      </c>
      <c r="L256" s="52">
        <v>5012</v>
      </c>
      <c r="M256" s="52" t="s">
        <v>1390</v>
      </c>
      <c r="N256" s="52" t="s">
        <v>270</v>
      </c>
      <c r="O256" s="52" t="s">
        <v>456</v>
      </c>
      <c r="P256" s="52" t="s">
        <v>272</v>
      </c>
      <c r="Q256" s="52" t="s">
        <v>124</v>
      </c>
      <c r="R256" s="52" t="s">
        <v>543</v>
      </c>
      <c r="S256" s="52" t="s">
        <v>129</v>
      </c>
      <c r="T256" s="52" t="s">
        <v>1424</v>
      </c>
      <c r="U256" s="52" t="s">
        <v>137</v>
      </c>
      <c r="V256" s="52" t="s">
        <v>545</v>
      </c>
      <c r="W256" s="52" t="s">
        <v>546</v>
      </c>
      <c r="X256" s="52" t="s">
        <v>547</v>
      </c>
      <c r="Y256" s="52" t="s">
        <v>546</v>
      </c>
      <c r="Z256" s="66">
        <v>0</v>
      </c>
      <c r="AA256" s="66">
        <v>1607</v>
      </c>
      <c r="AB256" s="66">
        <v>1575</v>
      </c>
      <c r="AC256" s="66">
        <v>525</v>
      </c>
      <c r="AD256" s="86">
        <f t="shared" si="23"/>
        <v>1082</v>
      </c>
      <c r="AE256" s="66">
        <v>0</v>
      </c>
      <c r="AF256" s="66">
        <v>0</v>
      </c>
      <c r="AG256" s="66">
        <f t="shared" si="24"/>
        <v>0</v>
      </c>
      <c r="AH256" s="66">
        <v>0</v>
      </c>
      <c r="AI256" s="66">
        <v>0</v>
      </c>
      <c r="AJ256" s="66">
        <f t="shared" si="25"/>
        <v>0</v>
      </c>
      <c r="AK256" s="66">
        <v>0</v>
      </c>
      <c r="AL256" s="66">
        <v>0</v>
      </c>
      <c r="AM256" s="66">
        <f t="shared" si="26"/>
        <v>0</v>
      </c>
      <c r="AN256" s="66">
        <v>0</v>
      </c>
      <c r="AO256" s="66">
        <v>0</v>
      </c>
      <c r="AP256" s="66">
        <f t="shared" si="27"/>
        <v>0</v>
      </c>
      <c r="AQ256" s="66">
        <v>0</v>
      </c>
      <c r="AR256" s="66">
        <f t="shared" si="28"/>
        <v>1082</v>
      </c>
      <c r="AS256" s="66">
        <v>0</v>
      </c>
      <c r="AT256" s="66">
        <v>0</v>
      </c>
      <c r="AU256" s="66" t="s">
        <v>280</v>
      </c>
      <c r="AV256" s="66">
        <v>0</v>
      </c>
      <c r="AW256" s="86">
        <v>0</v>
      </c>
      <c r="AX256" s="86">
        <v>0</v>
      </c>
      <c r="AY256" s="86">
        <v>0</v>
      </c>
      <c r="AZ256" s="86">
        <v>0</v>
      </c>
      <c r="BA256" s="86">
        <v>0</v>
      </c>
      <c r="BB256" s="86"/>
    </row>
    <row r="257" spans="1:54" hidden="1">
      <c r="A257" s="52" t="str">
        <f t="shared" si="22"/>
        <v>K</v>
      </c>
      <c r="B257" s="52" t="s">
        <v>7</v>
      </c>
      <c r="C257" s="52" t="s">
        <v>1416</v>
      </c>
      <c r="D257" s="85" t="s">
        <v>1417</v>
      </c>
      <c r="E257" s="52" t="s">
        <v>1418</v>
      </c>
      <c r="F257" s="52" t="s">
        <v>1419</v>
      </c>
      <c r="G257" s="52" t="s">
        <v>1420</v>
      </c>
      <c r="H257" s="52" t="s">
        <v>1421</v>
      </c>
      <c r="I257" s="52" t="s">
        <v>1425</v>
      </c>
      <c r="J257" s="52" t="s">
        <v>1426</v>
      </c>
      <c r="K257" s="52" t="s">
        <v>268</v>
      </c>
      <c r="L257" s="52">
        <v>5012</v>
      </c>
      <c r="M257" s="52" t="s">
        <v>1390</v>
      </c>
      <c r="N257" s="52" t="s">
        <v>270</v>
      </c>
      <c r="O257" s="52" t="s">
        <v>456</v>
      </c>
      <c r="P257" s="52" t="s">
        <v>272</v>
      </c>
      <c r="Q257" s="52" t="s">
        <v>124</v>
      </c>
      <c r="R257" s="52" t="s">
        <v>543</v>
      </c>
      <c r="S257" s="52" t="s">
        <v>129</v>
      </c>
      <c r="T257" s="52" t="s">
        <v>1424</v>
      </c>
      <c r="U257" s="52" t="s">
        <v>137</v>
      </c>
      <c r="V257" s="52" t="s">
        <v>545</v>
      </c>
      <c r="W257" s="52" t="s">
        <v>546</v>
      </c>
      <c r="X257" s="52" t="s">
        <v>547</v>
      </c>
      <c r="Y257" s="52" t="s">
        <v>546</v>
      </c>
      <c r="Z257" s="66">
        <v>7966725</v>
      </c>
      <c r="AA257" s="66">
        <v>7966725</v>
      </c>
      <c r="AB257" s="66">
        <v>7989284.8399999999</v>
      </c>
      <c r="AC257" s="66">
        <v>8275472.8799999999</v>
      </c>
      <c r="AD257" s="86">
        <f t="shared" si="23"/>
        <v>-308747.87999999989</v>
      </c>
      <c r="AE257" s="66">
        <v>0</v>
      </c>
      <c r="AF257" s="66">
        <v>0</v>
      </c>
      <c r="AG257" s="66">
        <f t="shared" si="24"/>
        <v>0</v>
      </c>
      <c r="AH257" s="66">
        <v>420000</v>
      </c>
      <c r="AI257" s="66">
        <v>374283</v>
      </c>
      <c r="AJ257" s="66">
        <f t="shared" si="25"/>
        <v>45717</v>
      </c>
      <c r="AK257" s="66">
        <v>0</v>
      </c>
      <c r="AL257" s="66">
        <v>0</v>
      </c>
      <c r="AM257" s="66">
        <f t="shared" si="26"/>
        <v>0</v>
      </c>
      <c r="AN257" s="66">
        <v>0</v>
      </c>
      <c r="AO257" s="66">
        <v>0</v>
      </c>
      <c r="AP257" s="66">
        <f t="shared" si="27"/>
        <v>0</v>
      </c>
      <c r="AQ257" s="66">
        <v>0</v>
      </c>
      <c r="AR257" s="66">
        <f t="shared" si="28"/>
        <v>-263030.87999999989</v>
      </c>
      <c r="AS257" s="66">
        <v>0</v>
      </c>
      <c r="AT257" s="66">
        <v>0</v>
      </c>
      <c r="AU257" s="66" t="s">
        <v>280</v>
      </c>
      <c r="AV257" s="66">
        <v>0</v>
      </c>
      <c r="AW257" s="86">
        <v>0</v>
      </c>
      <c r="AX257" s="86">
        <v>374283</v>
      </c>
      <c r="AY257" s="86">
        <v>0</v>
      </c>
      <c r="AZ257" s="86">
        <v>0</v>
      </c>
      <c r="BA257" s="86">
        <v>0</v>
      </c>
      <c r="BB257" s="86"/>
    </row>
    <row r="258" spans="1:54" hidden="1">
      <c r="A258" s="52" t="str">
        <f t="shared" si="22"/>
        <v>K</v>
      </c>
      <c r="B258" s="52" t="s">
        <v>7</v>
      </c>
      <c r="C258" s="52" t="s">
        <v>1427</v>
      </c>
      <c r="D258" s="85" t="s">
        <v>1428</v>
      </c>
      <c r="E258" s="52" t="s">
        <v>1429</v>
      </c>
      <c r="F258" s="52" t="s">
        <v>1430</v>
      </c>
      <c r="G258" s="52" t="s">
        <v>1431</v>
      </c>
      <c r="H258" s="52" t="s">
        <v>1432</v>
      </c>
      <c r="I258" s="52" t="s">
        <v>1433</v>
      </c>
      <c r="J258" s="52" t="s">
        <v>1434</v>
      </c>
      <c r="K258" s="52" t="s">
        <v>268</v>
      </c>
      <c r="L258" s="52">
        <v>5012</v>
      </c>
      <c r="M258" s="52" t="s">
        <v>1390</v>
      </c>
      <c r="N258" s="52" t="s">
        <v>270</v>
      </c>
      <c r="O258" s="52" t="s">
        <v>306</v>
      </c>
      <c r="P258" s="52" t="s">
        <v>272</v>
      </c>
      <c r="Q258" s="52" t="s">
        <v>124</v>
      </c>
      <c r="R258" s="52" t="s">
        <v>543</v>
      </c>
      <c r="S258" s="52" t="s">
        <v>129</v>
      </c>
      <c r="T258" s="52" t="s">
        <v>1435</v>
      </c>
      <c r="U258" s="52" t="s">
        <v>138</v>
      </c>
      <c r="V258" s="52" t="s">
        <v>545</v>
      </c>
      <c r="W258" s="52" t="s">
        <v>546</v>
      </c>
      <c r="X258" s="52" t="s">
        <v>547</v>
      </c>
      <c r="Y258" s="52" t="s">
        <v>546</v>
      </c>
      <c r="Z258" s="66">
        <v>0</v>
      </c>
      <c r="AA258" s="66">
        <v>0</v>
      </c>
      <c r="AB258" s="66">
        <v>0</v>
      </c>
      <c r="AC258" s="66">
        <v>0</v>
      </c>
      <c r="AD258" s="86">
        <f t="shared" si="23"/>
        <v>0</v>
      </c>
      <c r="AE258" s="66">
        <v>0</v>
      </c>
      <c r="AF258" s="66">
        <v>0</v>
      </c>
      <c r="AG258" s="66">
        <f t="shared" si="24"/>
        <v>0</v>
      </c>
      <c r="AH258" s="66">
        <v>0</v>
      </c>
      <c r="AI258" s="66">
        <v>0</v>
      </c>
      <c r="AJ258" s="66">
        <f t="shared" si="25"/>
        <v>0</v>
      </c>
      <c r="AK258" s="66">
        <v>0</v>
      </c>
      <c r="AL258" s="66">
        <v>0</v>
      </c>
      <c r="AM258" s="66">
        <f t="shared" si="26"/>
        <v>0</v>
      </c>
      <c r="AN258" s="66">
        <v>0</v>
      </c>
      <c r="AO258" s="66">
        <v>0</v>
      </c>
      <c r="AP258" s="66">
        <f t="shared" si="27"/>
        <v>0</v>
      </c>
      <c r="AQ258" s="66">
        <v>0</v>
      </c>
      <c r="AR258" s="66">
        <f t="shared" si="28"/>
        <v>0</v>
      </c>
      <c r="AS258" s="66">
        <v>0</v>
      </c>
      <c r="AT258" s="66">
        <v>0</v>
      </c>
      <c r="AU258" s="66" t="s">
        <v>280</v>
      </c>
      <c r="AV258" s="66">
        <v>0</v>
      </c>
      <c r="AW258" s="86">
        <v>0</v>
      </c>
      <c r="AX258" s="86">
        <v>0</v>
      </c>
      <c r="AY258" s="86">
        <v>0</v>
      </c>
      <c r="AZ258" s="86">
        <v>0</v>
      </c>
      <c r="BA258" s="86">
        <v>0</v>
      </c>
      <c r="BB258" s="86"/>
    </row>
    <row r="259" spans="1:54" hidden="1">
      <c r="A259" s="52" t="str">
        <f t="shared" si="22"/>
        <v>K</v>
      </c>
      <c r="B259" s="52" t="s">
        <v>7</v>
      </c>
      <c r="C259" s="52" t="s">
        <v>1427</v>
      </c>
      <c r="D259" s="85" t="s">
        <v>1428</v>
      </c>
      <c r="E259" s="52" t="s">
        <v>1429</v>
      </c>
      <c r="F259" s="52" t="s">
        <v>1430</v>
      </c>
      <c r="G259" s="52" t="s">
        <v>1431</v>
      </c>
      <c r="H259" s="52" t="s">
        <v>1432</v>
      </c>
      <c r="I259" s="52" t="s">
        <v>1436</v>
      </c>
      <c r="J259" s="52" t="s">
        <v>1437</v>
      </c>
      <c r="K259" s="52" t="s">
        <v>268</v>
      </c>
      <c r="L259" s="52">
        <v>5012</v>
      </c>
      <c r="M259" s="52" t="s">
        <v>1390</v>
      </c>
      <c r="N259" s="52" t="s">
        <v>270</v>
      </c>
      <c r="O259" s="52" t="s">
        <v>306</v>
      </c>
      <c r="P259" s="52" t="s">
        <v>272</v>
      </c>
      <c r="Q259" s="52" t="s">
        <v>124</v>
      </c>
      <c r="R259" s="52" t="s">
        <v>543</v>
      </c>
      <c r="S259" s="52" t="s">
        <v>129</v>
      </c>
      <c r="T259" s="52" t="s">
        <v>1435</v>
      </c>
      <c r="U259" s="52" t="s">
        <v>138</v>
      </c>
      <c r="V259" s="52" t="s">
        <v>545</v>
      </c>
      <c r="W259" s="52" t="s">
        <v>546</v>
      </c>
      <c r="X259" s="52" t="s">
        <v>547</v>
      </c>
      <c r="Y259" s="52" t="s">
        <v>546</v>
      </c>
      <c r="Z259" s="66">
        <v>2331000</v>
      </c>
      <c r="AA259" s="66">
        <v>0</v>
      </c>
      <c r="AB259" s="66">
        <v>0</v>
      </c>
      <c r="AC259" s="66">
        <v>0</v>
      </c>
      <c r="AD259" s="86">
        <f t="shared" si="23"/>
        <v>0</v>
      </c>
      <c r="AE259" s="66">
        <v>0</v>
      </c>
      <c r="AF259" s="66">
        <v>0</v>
      </c>
      <c r="AG259" s="66">
        <f t="shared" si="24"/>
        <v>0</v>
      </c>
      <c r="AH259" s="66">
        <v>0</v>
      </c>
      <c r="AI259" s="66">
        <v>0</v>
      </c>
      <c r="AJ259" s="66">
        <f t="shared" si="25"/>
        <v>0</v>
      </c>
      <c r="AK259" s="66">
        <v>0</v>
      </c>
      <c r="AL259" s="66">
        <v>0</v>
      </c>
      <c r="AM259" s="66">
        <f t="shared" si="26"/>
        <v>0</v>
      </c>
      <c r="AN259" s="66">
        <v>0</v>
      </c>
      <c r="AO259" s="66">
        <v>0</v>
      </c>
      <c r="AP259" s="66">
        <f t="shared" si="27"/>
        <v>0</v>
      </c>
      <c r="AQ259" s="66">
        <v>0</v>
      </c>
      <c r="AR259" s="66">
        <f t="shared" si="28"/>
        <v>0</v>
      </c>
      <c r="AS259" s="66">
        <v>0</v>
      </c>
      <c r="AT259" s="66">
        <v>0</v>
      </c>
      <c r="AU259" s="66" t="s">
        <v>280</v>
      </c>
      <c r="AV259" s="66">
        <v>0</v>
      </c>
      <c r="AW259" s="86">
        <v>0</v>
      </c>
      <c r="AX259" s="86">
        <v>0</v>
      </c>
      <c r="AY259" s="86">
        <v>0</v>
      </c>
      <c r="AZ259" s="86">
        <v>0</v>
      </c>
      <c r="BA259" s="86">
        <v>0</v>
      </c>
      <c r="BB259" s="86"/>
    </row>
    <row r="260" spans="1:54" hidden="1">
      <c r="A260" s="52" t="str">
        <f t="shared" si="22"/>
        <v>K</v>
      </c>
      <c r="B260" s="52" t="s">
        <v>7</v>
      </c>
      <c r="C260" s="52" t="s">
        <v>1427</v>
      </c>
      <c r="D260" s="85" t="s">
        <v>1428</v>
      </c>
      <c r="E260" s="52" t="s">
        <v>1429</v>
      </c>
      <c r="F260" s="52" t="s">
        <v>1430</v>
      </c>
      <c r="G260" s="52" t="s">
        <v>1431</v>
      </c>
      <c r="H260" s="52" t="s">
        <v>1432</v>
      </c>
      <c r="I260" s="52" t="s">
        <v>1438</v>
      </c>
      <c r="J260" s="52" t="s">
        <v>1439</v>
      </c>
      <c r="K260" s="52" t="s">
        <v>268</v>
      </c>
      <c r="L260" s="52">
        <v>5012</v>
      </c>
      <c r="M260" s="52" t="s">
        <v>1390</v>
      </c>
      <c r="N260" s="52" t="s">
        <v>270</v>
      </c>
      <c r="O260" s="52" t="s">
        <v>306</v>
      </c>
      <c r="P260" s="52" t="s">
        <v>272</v>
      </c>
      <c r="Q260" s="52" t="s">
        <v>124</v>
      </c>
      <c r="R260" s="52" t="s">
        <v>543</v>
      </c>
      <c r="S260" s="52" t="s">
        <v>129</v>
      </c>
      <c r="T260" s="52" t="s">
        <v>1435</v>
      </c>
      <c r="U260" s="52" t="s">
        <v>138</v>
      </c>
      <c r="V260" s="52" t="s">
        <v>545</v>
      </c>
      <c r="W260" s="52" t="s">
        <v>546</v>
      </c>
      <c r="X260" s="52" t="s">
        <v>547</v>
      </c>
      <c r="Y260" s="52" t="s">
        <v>546</v>
      </c>
      <c r="Z260" s="66">
        <v>5727650</v>
      </c>
      <c r="AA260" s="66">
        <v>8058650</v>
      </c>
      <c r="AB260" s="66">
        <v>8141430.9000000004</v>
      </c>
      <c r="AC260" s="66">
        <v>7741567.7100000009</v>
      </c>
      <c r="AD260" s="86">
        <f t="shared" si="23"/>
        <v>317082.28999999911</v>
      </c>
      <c r="AE260" s="66">
        <v>0</v>
      </c>
      <c r="AF260" s="66">
        <v>0</v>
      </c>
      <c r="AG260" s="66">
        <f t="shared" si="24"/>
        <v>0</v>
      </c>
      <c r="AH260" s="66">
        <v>0</v>
      </c>
      <c r="AI260" s="66">
        <v>0</v>
      </c>
      <c r="AJ260" s="66">
        <f t="shared" si="25"/>
        <v>0</v>
      </c>
      <c r="AK260" s="66">
        <v>0</v>
      </c>
      <c r="AL260" s="66">
        <v>0</v>
      </c>
      <c r="AM260" s="66">
        <f t="shared" si="26"/>
        <v>0</v>
      </c>
      <c r="AN260" s="66">
        <v>0</v>
      </c>
      <c r="AO260" s="66">
        <v>0</v>
      </c>
      <c r="AP260" s="66">
        <f t="shared" si="27"/>
        <v>0</v>
      </c>
      <c r="AQ260" s="66">
        <v>0</v>
      </c>
      <c r="AR260" s="66">
        <f t="shared" si="28"/>
        <v>317082.28999999911</v>
      </c>
      <c r="AS260" s="66">
        <v>0</v>
      </c>
      <c r="AT260" s="66">
        <v>0</v>
      </c>
      <c r="AU260" s="66" t="s">
        <v>280</v>
      </c>
      <c r="AV260" s="66">
        <v>0</v>
      </c>
      <c r="AW260" s="86">
        <v>0</v>
      </c>
      <c r="AX260" s="86">
        <v>0</v>
      </c>
      <c r="AY260" s="86">
        <v>0</v>
      </c>
      <c r="AZ260" s="86">
        <v>0</v>
      </c>
      <c r="BA260" s="86">
        <v>0</v>
      </c>
      <c r="BB260" s="86"/>
    </row>
    <row r="261" spans="1:54" hidden="1">
      <c r="A261" s="52" t="str">
        <f t="shared" si="22"/>
        <v>K</v>
      </c>
      <c r="B261" s="52" t="s">
        <v>7</v>
      </c>
      <c r="C261" s="52" t="s">
        <v>1440</v>
      </c>
      <c r="D261" s="85" t="s">
        <v>1441</v>
      </c>
      <c r="E261" s="52" t="s">
        <v>1442</v>
      </c>
      <c r="F261" s="52" t="s">
        <v>1443</v>
      </c>
      <c r="G261" s="52" t="s">
        <v>1444</v>
      </c>
      <c r="H261" s="52" t="s">
        <v>1445</v>
      </c>
      <c r="I261" s="52" t="s">
        <v>1446</v>
      </c>
      <c r="J261" s="52" t="s">
        <v>1447</v>
      </c>
      <c r="K261" s="52" t="s">
        <v>268</v>
      </c>
      <c r="L261" s="52">
        <v>5017</v>
      </c>
      <c r="M261" s="52" t="s">
        <v>1412</v>
      </c>
      <c r="N261" s="52" t="s">
        <v>270</v>
      </c>
      <c r="O261" s="52" t="s">
        <v>456</v>
      </c>
      <c r="P261" s="52" t="s">
        <v>272</v>
      </c>
      <c r="Q261" s="52" t="s">
        <v>124</v>
      </c>
      <c r="R261" s="52" t="s">
        <v>543</v>
      </c>
      <c r="S261" s="52" t="s">
        <v>129</v>
      </c>
      <c r="T261" s="52" t="s">
        <v>544</v>
      </c>
      <c r="U261" s="52" t="s">
        <v>139</v>
      </c>
      <c r="V261" s="52" t="s">
        <v>545</v>
      </c>
      <c r="W261" s="52" t="s">
        <v>546</v>
      </c>
      <c r="X261" s="52" t="s">
        <v>547</v>
      </c>
      <c r="Y261" s="52" t="s">
        <v>546</v>
      </c>
      <c r="Z261" s="66">
        <v>31635</v>
      </c>
      <c r="AA261" s="66">
        <v>31560</v>
      </c>
      <c r="AB261" s="66">
        <v>32248.69</v>
      </c>
      <c r="AC261" s="66">
        <v>1357.96</v>
      </c>
      <c r="AD261" s="86">
        <f t="shared" si="23"/>
        <v>30202.04</v>
      </c>
      <c r="AE261" s="66">
        <v>3846769</v>
      </c>
      <c r="AF261" s="66">
        <v>0</v>
      </c>
      <c r="AG261" s="66">
        <f t="shared" si="24"/>
        <v>3846769</v>
      </c>
      <c r="AH261" s="66">
        <v>31920</v>
      </c>
      <c r="AI261" s="66">
        <v>0</v>
      </c>
      <c r="AJ261" s="66">
        <f t="shared" si="25"/>
        <v>31920</v>
      </c>
      <c r="AK261" s="66">
        <v>32399</v>
      </c>
      <c r="AL261" s="66">
        <v>0</v>
      </c>
      <c r="AM261" s="66">
        <f t="shared" si="26"/>
        <v>32399</v>
      </c>
      <c r="AN261" s="66">
        <v>32400</v>
      </c>
      <c r="AO261" s="66">
        <v>0</v>
      </c>
      <c r="AP261" s="66">
        <f t="shared" si="27"/>
        <v>32400</v>
      </c>
      <c r="AQ261" s="66">
        <v>0</v>
      </c>
      <c r="AR261" s="66">
        <f t="shared" si="28"/>
        <v>3973690.04</v>
      </c>
      <c r="AS261" s="66">
        <v>0</v>
      </c>
      <c r="AT261" s="66">
        <v>0</v>
      </c>
      <c r="AU261" s="66" t="s">
        <v>280</v>
      </c>
      <c r="AV261" s="66">
        <v>0</v>
      </c>
      <c r="AW261" s="86">
        <v>-2022000</v>
      </c>
      <c r="AX261" s="86">
        <v>-2392849</v>
      </c>
      <c r="AY261" s="86">
        <v>0</v>
      </c>
      <c r="AZ261" s="86">
        <v>0</v>
      </c>
      <c r="BA261" s="86">
        <v>0</v>
      </c>
      <c r="BB261" s="86"/>
    </row>
    <row r="262" spans="1:54" hidden="1">
      <c r="A262" s="52" t="str">
        <f t="shared" si="22"/>
        <v>K</v>
      </c>
      <c r="B262" s="52" t="s">
        <v>7</v>
      </c>
      <c r="C262" s="52" t="s">
        <v>1440</v>
      </c>
      <c r="D262" s="85" t="s">
        <v>1441</v>
      </c>
      <c r="E262" s="52" t="s">
        <v>1442</v>
      </c>
      <c r="F262" s="52" t="s">
        <v>1443</v>
      </c>
      <c r="G262" s="52" t="s">
        <v>1444</v>
      </c>
      <c r="H262" s="52" t="s">
        <v>1445</v>
      </c>
      <c r="I262" s="52" t="s">
        <v>1448</v>
      </c>
      <c r="J262" s="52" t="s">
        <v>1449</v>
      </c>
      <c r="K262" s="52" t="s">
        <v>268</v>
      </c>
      <c r="L262" s="52">
        <v>5017</v>
      </c>
      <c r="M262" s="52" t="s">
        <v>1412</v>
      </c>
      <c r="N262" s="52" t="s">
        <v>270</v>
      </c>
      <c r="O262" s="52" t="s">
        <v>456</v>
      </c>
      <c r="P262" s="52" t="s">
        <v>272</v>
      </c>
      <c r="Q262" s="52" t="s">
        <v>124</v>
      </c>
      <c r="R262" s="52" t="s">
        <v>543</v>
      </c>
      <c r="S262" s="52" t="s">
        <v>129</v>
      </c>
      <c r="T262" s="52" t="s">
        <v>544</v>
      </c>
      <c r="U262" s="52" t="s">
        <v>139</v>
      </c>
      <c r="V262" s="52" t="s">
        <v>545</v>
      </c>
      <c r="W262" s="52" t="s">
        <v>546</v>
      </c>
      <c r="X262" s="52" t="s">
        <v>547</v>
      </c>
      <c r="Y262" s="52" t="s">
        <v>546</v>
      </c>
      <c r="Z262" s="66">
        <v>0</v>
      </c>
      <c r="AA262" s="66">
        <v>0</v>
      </c>
      <c r="AB262" s="66">
        <v>0</v>
      </c>
      <c r="AC262" s="66">
        <v>0</v>
      </c>
      <c r="AD262" s="86">
        <f t="shared" si="23"/>
        <v>0</v>
      </c>
      <c r="AE262" s="66">
        <v>0</v>
      </c>
      <c r="AF262" s="66">
        <v>22000</v>
      </c>
      <c r="AG262" s="66">
        <f t="shared" si="24"/>
        <v>-22000</v>
      </c>
      <c r="AH262" s="66">
        <v>0</v>
      </c>
      <c r="AI262" s="66">
        <v>0</v>
      </c>
      <c r="AJ262" s="66">
        <f t="shared" si="25"/>
        <v>0</v>
      </c>
      <c r="AK262" s="66">
        <v>0</v>
      </c>
      <c r="AL262" s="66">
        <v>0</v>
      </c>
      <c r="AM262" s="66">
        <f t="shared" si="26"/>
        <v>0</v>
      </c>
      <c r="AN262" s="66">
        <v>0</v>
      </c>
      <c r="AO262" s="66">
        <v>0</v>
      </c>
      <c r="AP262" s="66">
        <f t="shared" si="27"/>
        <v>0</v>
      </c>
      <c r="AQ262" s="66">
        <v>0</v>
      </c>
      <c r="AR262" s="66">
        <f t="shared" si="28"/>
        <v>-22000</v>
      </c>
      <c r="AS262" s="66">
        <v>0</v>
      </c>
      <c r="AT262" s="66">
        <v>0</v>
      </c>
      <c r="AU262" s="66" t="s">
        <v>280</v>
      </c>
      <c r="AV262" s="66">
        <v>0</v>
      </c>
      <c r="AW262" s="86">
        <v>22000</v>
      </c>
      <c r="AX262" s="86">
        <v>0</v>
      </c>
      <c r="AY262" s="86">
        <v>0</v>
      </c>
      <c r="AZ262" s="86">
        <v>0</v>
      </c>
      <c r="BA262" s="86">
        <v>0</v>
      </c>
      <c r="BB262" s="86"/>
    </row>
    <row r="263" spans="1:54" hidden="1">
      <c r="A263" s="52" t="str">
        <f t="shared" si="22"/>
        <v>K</v>
      </c>
      <c r="B263" s="52" t="s">
        <v>7</v>
      </c>
      <c r="C263" s="52" t="s">
        <v>1450</v>
      </c>
      <c r="D263" s="85" t="s">
        <v>1451</v>
      </c>
      <c r="E263" s="52" t="s">
        <v>1452</v>
      </c>
      <c r="F263" s="52" t="s">
        <v>1453</v>
      </c>
      <c r="G263" s="52" t="s">
        <v>1454</v>
      </c>
      <c r="H263" s="52" t="s">
        <v>1455</v>
      </c>
      <c r="I263" s="52" t="s">
        <v>1456</v>
      </c>
      <c r="J263" s="52" t="s">
        <v>1457</v>
      </c>
      <c r="K263" s="52" t="s">
        <v>268</v>
      </c>
      <c r="L263" s="52">
        <v>5025</v>
      </c>
      <c r="M263" s="52" t="s">
        <v>1458</v>
      </c>
      <c r="N263" s="52" t="s">
        <v>270</v>
      </c>
      <c r="O263" s="52" t="s">
        <v>456</v>
      </c>
      <c r="P263" s="52" t="s">
        <v>272</v>
      </c>
      <c r="Q263" s="52" t="s">
        <v>124</v>
      </c>
      <c r="R263" s="52" t="s">
        <v>543</v>
      </c>
      <c r="S263" s="52" t="s">
        <v>129</v>
      </c>
      <c r="T263" s="52" t="s">
        <v>1459</v>
      </c>
      <c r="U263" s="52" t="s">
        <v>140</v>
      </c>
      <c r="V263" s="52" t="s">
        <v>545</v>
      </c>
      <c r="W263" s="52" t="s">
        <v>546</v>
      </c>
      <c r="X263" s="52" t="s">
        <v>547</v>
      </c>
      <c r="Y263" s="52" t="s">
        <v>546</v>
      </c>
      <c r="Z263" s="66">
        <v>0</v>
      </c>
      <c r="AA263" s="66">
        <v>28080</v>
      </c>
      <c r="AB263" s="66">
        <v>28080.15</v>
      </c>
      <c r="AC263" s="66">
        <v>0</v>
      </c>
      <c r="AD263" s="86">
        <f t="shared" si="23"/>
        <v>28080</v>
      </c>
      <c r="AE263" s="66">
        <v>0</v>
      </c>
      <c r="AF263" s="66">
        <v>0</v>
      </c>
      <c r="AG263" s="66">
        <f t="shared" si="24"/>
        <v>0</v>
      </c>
      <c r="AH263" s="66">
        <v>0</v>
      </c>
      <c r="AI263" s="66">
        <v>0</v>
      </c>
      <c r="AJ263" s="66">
        <f t="shared" si="25"/>
        <v>0</v>
      </c>
      <c r="AK263" s="66">
        <v>0</v>
      </c>
      <c r="AL263" s="66">
        <v>0</v>
      </c>
      <c r="AM263" s="66">
        <f t="shared" si="26"/>
        <v>0</v>
      </c>
      <c r="AN263" s="66">
        <v>0</v>
      </c>
      <c r="AO263" s="66">
        <v>0</v>
      </c>
      <c r="AP263" s="66">
        <f t="shared" si="27"/>
        <v>0</v>
      </c>
      <c r="AQ263" s="66">
        <v>0</v>
      </c>
      <c r="AR263" s="66">
        <f t="shared" si="28"/>
        <v>28080</v>
      </c>
      <c r="AS263" s="66">
        <v>0</v>
      </c>
      <c r="AT263" s="66">
        <v>0</v>
      </c>
      <c r="AU263" s="66" t="s">
        <v>280</v>
      </c>
      <c r="AV263" s="66">
        <v>0</v>
      </c>
      <c r="AW263" s="86">
        <v>0</v>
      </c>
      <c r="AX263" s="86">
        <v>0</v>
      </c>
      <c r="AY263" s="86">
        <v>0</v>
      </c>
      <c r="AZ263" s="86">
        <v>0</v>
      </c>
      <c r="BA263" s="86">
        <v>0</v>
      </c>
      <c r="BB263" s="86"/>
    </row>
    <row r="264" spans="1:54" hidden="1">
      <c r="A264" s="52" t="str">
        <f t="shared" si="22"/>
        <v>K</v>
      </c>
      <c r="B264" s="52" t="s">
        <v>7</v>
      </c>
      <c r="C264" s="52" t="s">
        <v>1450</v>
      </c>
      <c r="D264" s="85" t="s">
        <v>1451</v>
      </c>
      <c r="E264" s="52" t="s">
        <v>1452</v>
      </c>
      <c r="F264" s="52" t="s">
        <v>1453</v>
      </c>
      <c r="G264" s="52" t="s">
        <v>1454</v>
      </c>
      <c r="H264" s="52" t="s">
        <v>1455</v>
      </c>
      <c r="I264" s="52" t="s">
        <v>1460</v>
      </c>
      <c r="J264" s="52" t="s">
        <v>1461</v>
      </c>
      <c r="K264" s="52" t="s">
        <v>268</v>
      </c>
      <c r="L264" s="52">
        <v>5025</v>
      </c>
      <c r="M264" s="52" t="s">
        <v>1458</v>
      </c>
      <c r="N264" s="52" t="s">
        <v>270</v>
      </c>
      <c r="O264" s="52" t="s">
        <v>456</v>
      </c>
      <c r="P264" s="52" t="s">
        <v>272</v>
      </c>
      <c r="Q264" s="52" t="s">
        <v>124</v>
      </c>
      <c r="R264" s="52" t="s">
        <v>543</v>
      </c>
      <c r="S264" s="52" t="s">
        <v>129</v>
      </c>
      <c r="T264" s="52" t="s">
        <v>1459</v>
      </c>
      <c r="U264" s="52" t="s">
        <v>140</v>
      </c>
      <c r="V264" s="52" t="s">
        <v>545</v>
      </c>
      <c r="W264" s="52" t="s">
        <v>546</v>
      </c>
      <c r="X264" s="52" t="s">
        <v>547</v>
      </c>
      <c r="Y264" s="52" t="s">
        <v>546</v>
      </c>
      <c r="Z264" s="66">
        <v>919967</v>
      </c>
      <c r="AA264" s="66">
        <v>907496</v>
      </c>
      <c r="AB264" s="66">
        <v>116737.02</v>
      </c>
      <c r="AC264" s="66">
        <v>-5472.6028800000358</v>
      </c>
      <c r="AD264" s="86">
        <f t="shared" si="23"/>
        <v>912968.60288000002</v>
      </c>
      <c r="AE264" s="66">
        <v>156720</v>
      </c>
      <c r="AF264" s="66">
        <v>150000</v>
      </c>
      <c r="AG264" s="66">
        <f t="shared" si="24"/>
        <v>6720</v>
      </c>
      <c r="AH264" s="66">
        <v>8400</v>
      </c>
      <c r="AI264" s="66">
        <v>0</v>
      </c>
      <c r="AJ264" s="66">
        <f t="shared" si="25"/>
        <v>8400</v>
      </c>
      <c r="AK264" s="66">
        <v>11200</v>
      </c>
      <c r="AL264" s="66">
        <v>0</v>
      </c>
      <c r="AM264" s="66">
        <f t="shared" si="26"/>
        <v>11200</v>
      </c>
      <c r="AN264" s="66">
        <v>11200</v>
      </c>
      <c r="AO264" s="66">
        <v>0</v>
      </c>
      <c r="AP264" s="66">
        <f t="shared" si="27"/>
        <v>11200</v>
      </c>
      <c r="AQ264" s="66">
        <v>0</v>
      </c>
      <c r="AR264" s="66">
        <f t="shared" si="28"/>
        <v>950488.60288000002</v>
      </c>
      <c r="AS264" s="66">
        <v>0</v>
      </c>
      <c r="AT264" s="66">
        <v>0</v>
      </c>
      <c r="AU264" s="66" t="s">
        <v>280</v>
      </c>
      <c r="AV264" s="66">
        <v>0</v>
      </c>
      <c r="AW264" s="86">
        <v>150000</v>
      </c>
      <c r="AX264" s="86">
        <v>0</v>
      </c>
      <c r="AY264" s="86">
        <v>0</v>
      </c>
      <c r="AZ264" s="86">
        <v>0</v>
      </c>
      <c r="BA264" s="86">
        <v>0</v>
      </c>
      <c r="BB264" s="86"/>
    </row>
    <row r="265" spans="1:54" hidden="1">
      <c r="A265" s="52" t="str">
        <f t="shared" ref="A265:A328" si="29">LEFT(C265,1)</f>
        <v>K</v>
      </c>
      <c r="B265" s="52" t="s">
        <v>7</v>
      </c>
      <c r="C265" s="52" t="s">
        <v>1462</v>
      </c>
      <c r="D265" s="85" t="s">
        <v>1463</v>
      </c>
      <c r="E265" s="52" t="s">
        <v>1464</v>
      </c>
      <c r="F265" s="52" t="s">
        <v>1465</v>
      </c>
      <c r="G265" s="52" t="s">
        <v>1466</v>
      </c>
      <c r="H265" s="52" t="s">
        <v>1455</v>
      </c>
      <c r="I265" s="52" t="s">
        <v>1467</v>
      </c>
      <c r="J265" s="52" t="s">
        <v>1468</v>
      </c>
      <c r="K265" s="52" t="s">
        <v>268</v>
      </c>
      <c r="L265" s="52">
        <v>5025</v>
      </c>
      <c r="M265" s="52" t="s">
        <v>1458</v>
      </c>
      <c r="N265" s="52" t="s">
        <v>270</v>
      </c>
      <c r="O265" s="52" t="s">
        <v>306</v>
      </c>
      <c r="P265" s="52" t="s">
        <v>272</v>
      </c>
      <c r="Q265" s="52" t="s">
        <v>124</v>
      </c>
      <c r="R265" s="52" t="s">
        <v>543</v>
      </c>
      <c r="S265" s="52" t="s">
        <v>129</v>
      </c>
      <c r="T265" s="52" t="s">
        <v>1459</v>
      </c>
      <c r="U265" s="52" t="s">
        <v>140</v>
      </c>
      <c r="V265" s="52" t="s">
        <v>545</v>
      </c>
      <c r="W265" s="52" t="s">
        <v>546</v>
      </c>
      <c r="X265" s="52" t="s">
        <v>547</v>
      </c>
      <c r="Y265" s="52" t="s">
        <v>546</v>
      </c>
      <c r="Z265" s="66">
        <v>0</v>
      </c>
      <c r="AA265" s="66">
        <v>0</v>
      </c>
      <c r="AB265" s="66">
        <v>0</v>
      </c>
      <c r="AC265" s="66">
        <v>0</v>
      </c>
      <c r="AD265" s="86">
        <f t="shared" ref="AD265:AD328" si="30">AA265-AC265</f>
        <v>0</v>
      </c>
      <c r="AE265" s="66">
        <v>0</v>
      </c>
      <c r="AF265" s="66">
        <v>0</v>
      </c>
      <c r="AG265" s="66">
        <f t="shared" ref="AG265:AG328" si="31">AE265-AF265</f>
        <v>0</v>
      </c>
      <c r="AH265" s="66">
        <v>0</v>
      </c>
      <c r="AI265" s="66">
        <v>0</v>
      </c>
      <c r="AJ265" s="66">
        <f t="shared" ref="AJ265:AJ328" si="32">AH265-AI265</f>
        <v>0</v>
      </c>
      <c r="AK265" s="66">
        <v>0</v>
      </c>
      <c r="AL265" s="66">
        <v>0</v>
      </c>
      <c r="AM265" s="66">
        <f t="shared" ref="AM265:AM328" si="33">AK265-AL265</f>
        <v>0</v>
      </c>
      <c r="AN265" s="66">
        <v>0</v>
      </c>
      <c r="AO265" s="66">
        <v>0</v>
      </c>
      <c r="AP265" s="66">
        <f t="shared" ref="AP265:AP328" si="34">AN265-AO265</f>
        <v>0</v>
      </c>
      <c r="AQ265" s="66">
        <v>0</v>
      </c>
      <c r="AR265" s="66">
        <f t="shared" ref="AR265:AR328" si="35">AP265+AM265+AJ265+AG265+AD265</f>
        <v>0</v>
      </c>
      <c r="AS265" s="66">
        <v>0</v>
      </c>
      <c r="AT265" s="66">
        <v>0</v>
      </c>
      <c r="AU265" s="66" t="s">
        <v>280</v>
      </c>
      <c r="AV265" s="66">
        <v>0</v>
      </c>
      <c r="AW265" s="86">
        <v>0</v>
      </c>
      <c r="AX265" s="86">
        <v>0</v>
      </c>
      <c r="AY265" s="86">
        <v>0</v>
      </c>
      <c r="AZ265" s="86">
        <v>0</v>
      </c>
      <c r="BA265" s="86">
        <v>0</v>
      </c>
      <c r="BB265" s="86"/>
    </row>
    <row r="266" spans="1:54" hidden="1">
      <c r="A266" s="52" t="str">
        <f t="shared" si="29"/>
        <v>K</v>
      </c>
      <c r="B266" s="52" t="s">
        <v>7</v>
      </c>
      <c r="C266" s="52" t="s">
        <v>1462</v>
      </c>
      <c r="D266" s="85" t="s">
        <v>1463</v>
      </c>
      <c r="E266" s="52" t="s">
        <v>1464</v>
      </c>
      <c r="F266" s="52" t="s">
        <v>1465</v>
      </c>
      <c r="G266" s="52" t="s">
        <v>1466</v>
      </c>
      <c r="H266" s="52" t="s">
        <v>1455</v>
      </c>
      <c r="I266" s="52" t="s">
        <v>1469</v>
      </c>
      <c r="J266" s="52" t="s">
        <v>1470</v>
      </c>
      <c r="K266" s="52" t="s">
        <v>268</v>
      </c>
      <c r="L266" s="52">
        <v>5025</v>
      </c>
      <c r="M266" s="52" t="s">
        <v>1458</v>
      </c>
      <c r="N266" s="52" t="s">
        <v>270</v>
      </c>
      <c r="O266" s="52" t="s">
        <v>306</v>
      </c>
      <c r="P266" s="52" t="s">
        <v>272</v>
      </c>
      <c r="Q266" s="52" t="s">
        <v>124</v>
      </c>
      <c r="R266" s="52" t="s">
        <v>543</v>
      </c>
      <c r="S266" s="52" t="s">
        <v>129</v>
      </c>
      <c r="T266" s="52" t="s">
        <v>1459</v>
      </c>
      <c r="U266" s="52" t="s">
        <v>140</v>
      </c>
      <c r="V266" s="52" t="s">
        <v>545</v>
      </c>
      <c r="W266" s="52" t="s">
        <v>546</v>
      </c>
      <c r="X266" s="52" t="s">
        <v>547</v>
      </c>
      <c r="Y266" s="52" t="s">
        <v>546</v>
      </c>
      <c r="Z266" s="66">
        <v>0</v>
      </c>
      <c r="AA266" s="66">
        <v>0</v>
      </c>
      <c r="AB266" s="66">
        <v>0</v>
      </c>
      <c r="AC266" s="66">
        <v>0</v>
      </c>
      <c r="AD266" s="86">
        <f t="shared" si="30"/>
        <v>0</v>
      </c>
      <c r="AE266" s="66">
        <v>0</v>
      </c>
      <c r="AF266" s="66">
        <v>0</v>
      </c>
      <c r="AG266" s="66">
        <f t="shared" si="31"/>
        <v>0</v>
      </c>
      <c r="AH266" s="66">
        <v>0</v>
      </c>
      <c r="AI266" s="66">
        <v>0</v>
      </c>
      <c r="AJ266" s="66">
        <f t="shared" si="32"/>
        <v>0</v>
      </c>
      <c r="AK266" s="66">
        <v>0</v>
      </c>
      <c r="AL266" s="66">
        <v>0</v>
      </c>
      <c r="AM266" s="66">
        <f t="shared" si="33"/>
        <v>0</v>
      </c>
      <c r="AN266" s="66">
        <v>0</v>
      </c>
      <c r="AO266" s="66">
        <v>0</v>
      </c>
      <c r="AP266" s="66">
        <f t="shared" si="34"/>
        <v>0</v>
      </c>
      <c r="AQ266" s="66">
        <v>0</v>
      </c>
      <c r="AR266" s="66">
        <f t="shared" si="35"/>
        <v>0</v>
      </c>
      <c r="AS266" s="66">
        <v>0</v>
      </c>
      <c r="AT266" s="66">
        <v>0</v>
      </c>
      <c r="AU266" s="66" t="s">
        <v>280</v>
      </c>
      <c r="AV266" s="66">
        <v>0</v>
      </c>
      <c r="AW266" s="86">
        <v>0</v>
      </c>
      <c r="AX266" s="86">
        <v>0</v>
      </c>
      <c r="AY266" s="86">
        <v>0</v>
      </c>
      <c r="AZ266" s="86">
        <v>0</v>
      </c>
      <c r="BA266" s="86">
        <v>0</v>
      </c>
      <c r="BB266" s="86"/>
    </row>
    <row r="267" spans="1:54" hidden="1">
      <c r="A267" s="52" t="str">
        <f t="shared" si="29"/>
        <v>K</v>
      </c>
      <c r="B267" s="52" t="s">
        <v>7</v>
      </c>
      <c r="C267" s="52" t="s">
        <v>1462</v>
      </c>
      <c r="D267" s="85" t="s">
        <v>1463</v>
      </c>
      <c r="E267" s="52" t="s">
        <v>1464</v>
      </c>
      <c r="F267" s="52" t="s">
        <v>1465</v>
      </c>
      <c r="G267" s="52" t="s">
        <v>1466</v>
      </c>
      <c r="H267" s="52" t="s">
        <v>1455</v>
      </c>
      <c r="I267" s="52" t="s">
        <v>1471</v>
      </c>
      <c r="J267" s="52" t="s">
        <v>1472</v>
      </c>
      <c r="K267" s="52" t="s">
        <v>268</v>
      </c>
      <c r="L267" s="52">
        <v>5025</v>
      </c>
      <c r="M267" s="52" t="s">
        <v>1458</v>
      </c>
      <c r="N267" s="52" t="s">
        <v>270</v>
      </c>
      <c r="O267" s="52" t="s">
        <v>306</v>
      </c>
      <c r="P267" s="52" t="s">
        <v>272</v>
      </c>
      <c r="Q267" s="52" t="s">
        <v>124</v>
      </c>
      <c r="R267" s="52" t="s">
        <v>543</v>
      </c>
      <c r="S267" s="52" t="s">
        <v>129</v>
      </c>
      <c r="T267" s="52" t="s">
        <v>1459</v>
      </c>
      <c r="U267" s="52" t="s">
        <v>140</v>
      </c>
      <c r="V267" s="52" t="s">
        <v>545</v>
      </c>
      <c r="W267" s="52" t="s">
        <v>546</v>
      </c>
      <c r="X267" s="52" t="s">
        <v>547</v>
      </c>
      <c r="Y267" s="52" t="s">
        <v>546</v>
      </c>
      <c r="Z267" s="66">
        <v>0</v>
      </c>
      <c r="AA267" s="66">
        <v>0</v>
      </c>
      <c r="AB267" s="66">
        <v>0</v>
      </c>
      <c r="AC267" s="66">
        <v>0</v>
      </c>
      <c r="AD267" s="86">
        <f t="shared" si="30"/>
        <v>0</v>
      </c>
      <c r="AE267" s="66">
        <v>0</v>
      </c>
      <c r="AF267" s="66">
        <v>0</v>
      </c>
      <c r="AG267" s="66">
        <f t="shared" si="31"/>
        <v>0</v>
      </c>
      <c r="AH267" s="66">
        <v>0</v>
      </c>
      <c r="AI267" s="66">
        <v>0</v>
      </c>
      <c r="AJ267" s="66">
        <f t="shared" si="32"/>
        <v>0</v>
      </c>
      <c r="AK267" s="66">
        <v>0</v>
      </c>
      <c r="AL267" s="66">
        <v>0</v>
      </c>
      <c r="AM267" s="66">
        <f t="shared" si="33"/>
        <v>0</v>
      </c>
      <c r="AN267" s="66">
        <v>0</v>
      </c>
      <c r="AO267" s="66">
        <v>0</v>
      </c>
      <c r="AP267" s="66">
        <f t="shared" si="34"/>
        <v>0</v>
      </c>
      <c r="AQ267" s="66">
        <v>0</v>
      </c>
      <c r="AR267" s="66">
        <f t="shared" si="35"/>
        <v>0</v>
      </c>
      <c r="AS267" s="66">
        <v>0</v>
      </c>
      <c r="AT267" s="66">
        <v>0</v>
      </c>
      <c r="AU267" s="66" t="s">
        <v>280</v>
      </c>
      <c r="AV267" s="66">
        <v>0</v>
      </c>
      <c r="AW267" s="86">
        <v>0</v>
      </c>
      <c r="AX267" s="86">
        <v>0</v>
      </c>
      <c r="AY267" s="86">
        <v>0</v>
      </c>
      <c r="AZ267" s="86">
        <v>0</v>
      </c>
      <c r="BA267" s="86">
        <v>0</v>
      </c>
      <c r="BB267" s="86"/>
    </row>
    <row r="268" spans="1:54" hidden="1">
      <c r="A268" s="52" t="str">
        <f t="shared" si="29"/>
        <v>K</v>
      </c>
      <c r="B268" s="52" t="s">
        <v>7</v>
      </c>
      <c r="C268" s="52" t="s">
        <v>1462</v>
      </c>
      <c r="D268" s="85" t="s">
        <v>1463</v>
      </c>
      <c r="E268" s="52" t="s">
        <v>1464</v>
      </c>
      <c r="F268" s="52" t="s">
        <v>1465</v>
      </c>
      <c r="G268" s="52" t="s">
        <v>1466</v>
      </c>
      <c r="H268" s="52" t="s">
        <v>1455</v>
      </c>
      <c r="I268" s="52" t="s">
        <v>1473</v>
      </c>
      <c r="J268" s="52" t="s">
        <v>1474</v>
      </c>
      <c r="K268" s="52" t="s">
        <v>268</v>
      </c>
      <c r="L268" s="52">
        <v>5025</v>
      </c>
      <c r="M268" s="52" t="s">
        <v>1458</v>
      </c>
      <c r="N268" s="52" t="s">
        <v>270</v>
      </c>
      <c r="O268" s="52" t="s">
        <v>271</v>
      </c>
      <c r="P268" s="52" t="s">
        <v>272</v>
      </c>
      <c r="Q268" s="52" t="s">
        <v>124</v>
      </c>
      <c r="R268" s="52" t="s">
        <v>543</v>
      </c>
      <c r="S268" s="52" t="s">
        <v>129</v>
      </c>
      <c r="T268" s="52" t="s">
        <v>1459</v>
      </c>
      <c r="U268" s="52" t="s">
        <v>140</v>
      </c>
      <c r="V268" s="52" t="s">
        <v>545</v>
      </c>
      <c r="W268" s="52" t="s">
        <v>546</v>
      </c>
      <c r="X268" s="52" t="s">
        <v>547</v>
      </c>
      <c r="Y268" s="52" t="s">
        <v>546</v>
      </c>
      <c r="Z268" s="66">
        <v>0</v>
      </c>
      <c r="AA268" s="66">
        <v>50879</v>
      </c>
      <c r="AB268" s="66">
        <v>52698.27</v>
      </c>
      <c r="AC268" s="66">
        <v>-17.109999999999673</v>
      </c>
      <c r="AD268" s="86">
        <f t="shared" si="30"/>
        <v>50896.11</v>
      </c>
      <c r="AE268" s="66">
        <v>0</v>
      </c>
      <c r="AF268" s="66">
        <v>0</v>
      </c>
      <c r="AG268" s="66">
        <f t="shared" si="31"/>
        <v>0</v>
      </c>
      <c r="AH268" s="66">
        <v>0</v>
      </c>
      <c r="AI268" s="66">
        <v>0</v>
      </c>
      <c r="AJ268" s="66">
        <f t="shared" si="32"/>
        <v>0</v>
      </c>
      <c r="AK268" s="66">
        <v>0</v>
      </c>
      <c r="AL268" s="66">
        <v>0</v>
      </c>
      <c r="AM268" s="66">
        <f t="shared" si="33"/>
        <v>0</v>
      </c>
      <c r="AN268" s="66">
        <v>0</v>
      </c>
      <c r="AO268" s="66">
        <v>0</v>
      </c>
      <c r="AP268" s="66">
        <f t="shared" si="34"/>
        <v>0</v>
      </c>
      <c r="AQ268" s="66">
        <v>0</v>
      </c>
      <c r="AR268" s="66">
        <f t="shared" si="35"/>
        <v>50896.11</v>
      </c>
      <c r="AS268" s="66">
        <v>0</v>
      </c>
      <c r="AT268" s="66">
        <v>0</v>
      </c>
      <c r="AU268" s="66" t="s">
        <v>280</v>
      </c>
      <c r="AV268" s="66">
        <v>0</v>
      </c>
      <c r="AW268" s="86">
        <v>0</v>
      </c>
      <c r="AX268" s="86">
        <v>0</v>
      </c>
      <c r="AY268" s="86">
        <v>0</v>
      </c>
      <c r="AZ268" s="86">
        <v>0</v>
      </c>
      <c r="BA268" s="86">
        <v>0</v>
      </c>
      <c r="BB268" s="86"/>
    </row>
    <row r="269" spans="1:54" hidden="1">
      <c r="A269" s="52" t="str">
        <f t="shared" si="29"/>
        <v>K</v>
      </c>
      <c r="B269" s="52" t="s">
        <v>7</v>
      </c>
      <c r="C269" s="52" t="s">
        <v>1462</v>
      </c>
      <c r="D269" s="85" t="s">
        <v>1463</v>
      </c>
      <c r="E269" s="52" t="s">
        <v>1464</v>
      </c>
      <c r="F269" s="52" t="s">
        <v>1465</v>
      </c>
      <c r="G269" s="52" t="s">
        <v>1466</v>
      </c>
      <c r="H269" s="52" t="s">
        <v>1455</v>
      </c>
      <c r="I269" s="52" t="s">
        <v>1475</v>
      </c>
      <c r="J269" s="52" t="s">
        <v>1476</v>
      </c>
      <c r="K269" s="52" t="s">
        <v>268</v>
      </c>
      <c r="L269" s="52">
        <v>5025</v>
      </c>
      <c r="M269" s="52" t="s">
        <v>1458</v>
      </c>
      <c r="N269" s="52" t="s">
        <v>270</v>
      </c>
      <c r="O269" s="52" t="s">
        <v>271</v>
      </c>
      <c r="P269" s="52" t="s">
        <v>272</v>
      </c>
      <c r="Q269" s="52" t="s">
        <v>124</v>
      </c>
      <c r="R269" s="52" t="s">
        <v>543</v>
      </c>
      <c r="S269" s="52" t="s">
        <v>129</v>
      </c>
      <c r="T269" s="52" t="s">
        <v>1459</v>
      </c>
      <c r="U269" s="52" t="s">
        <v>140</v>
      </c>
      <c r="V269" s="52" t="s">
        <v>545</v>
      </c>
      <c r="W269" s="52" t="s">
        <v>546</v>
      </c>
      <c r="X269" s="52" t="s">
        <v>547</v>
      </c>
      <c r="Y269" s="52" t="s">
        <v>546</v>
      </c>
      <c r="Z269" s="66">
        <v>0</v>
      </c>
      <c r="AA269" s="66">
        <v>151493</v>
      </c>
      <c r="AB269" s="66">
        <v>151493.34</v>
      </c>
      <c r="AC269" s="66">
        <v>32182.209695999998</v>
      </c>
      <c r="AD269" s="86">
        <f t="shared" si="30"/>
        <v>119310.79030399999</v>
      </c>
      <c r="AE269" s="66">
        <v>0</v>
      </c>
      <c r="AF269" s="66">
        <v>0</v>
      </c>
      <c r="AG269" s="66">
        <f t="shared" si="31"/>
        <v>0</v>
      </c>
      <c r="AH269" s="66">
        <v>0</v>
      </c>
      <c r="AI269" s="66">
        <v>0</v>
      </c>
      <c r="AJ269" s="66">
        <f t="shared" si="32"/>
        <v>0</v>
      </c>
      <c r="AK269" s="66">
        <v>0</v>
      </c>
      <c r="AL269" s="66">
        <v>0</v>
      </c>
      <c r="AM269" s="66">
        <f t="shared" si="33"/>
        <v>0</v>
      </c>
      <c r="AN269" s="66">
        <v>0</v>
      </c>
      <c r="AO269" s="66">
        <v>0</v>
      </c>
      <c r="AP269" s="66">
        <f t="shared" si="34"/>
        <v>0</v>
      </c>
      <c r="AQ269" s="66">
        <v>0</v>
      </c>
      <c r="AR269" s="66">
        <f t="shared" si="35"/>
        <v>119310.79030399999</v>
      </c>
      <c r="AS269" s="66">
        <v>0</v>
      </c>
      <c r="AT269" s="66">
        <v>0</v>
      </c>
      <c r="AU269" s="66" t="s">
        <v>280</v>
      </c>
      <c r="AV269" s="66">
        <v>0</v>
      </c>
      <c r="AW269" s="86">
        <v>0</v>
      </c>
      <c r="AX269" s="86">
        <v>0</v>
      </c>
      <c r="AY269" s="86">
        <v>0</v>
      </c>
      <c r="AZ269" s="86">
        <v>0</v>
      </c>
      <c r="BA269" s="86">
        <v>0</v>
      </c>
      <c r="BB269" s="86"/>
    </row>
    <row r="270" spans="1:54" hidden="1">
      <c r="A270" s="52" t="str">
        <f t="shared" si="29"/>
        <v>K</v>
      </c>
      <c r="B270" s="52" t="s">
        <v>7</v>
      </c>
      <c r="C270" s="52" t="s">
        <v>1462</v>
      </c>
      <c r="D270" s="85" t="s">
        <v>1463</v>
      </c>
      <c r="E270" s="52" t="s">
        <v>1464</v>
      </c>
      <c r="F270" s="52" t="s">
        <v>1465</v>
      </c>
      <c r="G270" s="52" t="s">
        <v>1466</v>
      </c>
      <c r="H270" s="52" t="s">
        <v>1455</v>
      </c>
      <c r="I270" s="52" t="s">
        <v>1477</v>
      </c>
      <c r="J270" s="52" t="s">
        <v>1478</v>
      </c>
      <c r="K270" s="52" t="s">
        <v>268</v>
      </c>
      <c r="L270" s="52">
        <v>5025</v>
      </c>
      <c r="M270" s="52" t="s">
        <v>1458</v>
      </c>
      <c r="N270" s="52" t="s">
        <v>270</v>
      </c>
      <c r="O270" s="52" t="s">
        <v>271</v>
      </c>
      <c r="P270" s="52" t="s">
        <v>272</v>
      </c>
      <c r="Q270" s="52" t="s">
        <v>124</v>
      </c>
      <c r="R270" s="52" t="s">
        <v>543</v>
      </c>
      <c r="S270" s="52" t="s">
        <v>129</v>
      </c>
      <c r="T270" s="52" t="s">
        <v>1459</v>
      </c>
      <c r="U270" s="52" t="s">
        <v>140</v>
      </c>
      <c r="V270" s="52" t="s">
        <v>545</v>
      </c>
      <c r="W270" s="52" t="s">
        <v>546</v>
      </c>
      <c r="X270" s="52" t="s">
        <v>547</v>
      </c>
      <c r="Y270" s="52" t="s">
        <v>546</v>
      </c>
      <c r="Z270" s="66">
        <v>0</v>
      </c>
      <c r="AA270" s="66">
        <v>0</v>
      </c>
      <c r="AB270" s="66">
        <v>0</v>
      </c>
      <c r="AC270" s="66">
        <v>0</v>
      </c>
      <c r="AD270" s="86">
        <f t="shared" si="30"/>
        <v>0</v>
      </c>
      <c r="AE270" s="66">
        <v>0</v>
      </c>
      <c r="AF270" s="66">
        <v>0</v>
      </c>
      <c r="AG270" s="66">
        <f t="shared" si="31"/>
        <v>0</v>
      </c>
      <c r="AH270" s="66">
        <v>0</v>
      </c>
      <c r="AI270" s="66">
        <v>0</v>
      </c>
      <c r="AJ270" s="66">
        <f t="shared" si="32"/>
        <v>0</v>
      </c>
      <c r="AK270" s="66">
        <v>0</v>
      </c>
      <c r="AL270" s="66">
        <v>0</v>
      </c>
      <c r="AM270" s="66">
        <f t="shared" si="33"/>
        <v>0</v>
      </c>
      <c r="AN270" s="66">
        <v>0</v>
      </c>
      <c r="AO270" s="66">
        <v>0</v>
      </c>
      <c r="AP270" s="66">
        <f t="shared" si="34"/>
        <v>0</v>
      </c>
      <c r="AQ270" s="66">
        <v>0</v>
      </c>
      <c r="AR270" s="66">
        <f t="shared" si="35"/>
        <v>0</v>
      </c>
      <c r="AS270" s="66">
        <v>0</v>
      </c>
      <c r="AT270" s="66">
        <v>0</v>
      </c>
      <c r="AU270" s="66" t="s">
        <v>280</v>
      </c>
      <c r="AV270" s="66">
        <v>0</v>
      </c>
      <c r="AW270" s="86">
        <v>0</v>
      </c>
      <c r="AX270" s="86">
        <v>0</v>
      </c>
      <c r="AY270" s="86">
        <v>0</v>
      </c>
      <c r="AZ270" s="86">
        <v>0</v>
      </c>
      <c r="BA270" s="86">
        <v>0</v>
      </c>
      <c r="BB270" s="86"/>
    </row>
    <row r="271" spans="1:54" hidden="1">
      <c r="A271" s="52" t="str">
        <f t="shared" si="29"/>
        <v>K</v>
      </c>
      <c r="B271" s="52" t="s">
        <v>7</v>
      </c>
      <c r="C271" s="52" t="s">
        <v>1462</v>
      </c>
      <c r="D271" s="85" t="s">
        <v>1463</v>
      </c>
      <c r="E271" s="52" t="s">
        <v>1464</v>
      </c>
      <c r="F271" s="52" t="s">
        <v>1465</v>
      </c>
      <c r="G271" s="52" t="s">
        <v>1466</v>
      </c>
      <c r="H271" s="52" t="s">
        <v>1455</v>
      </c>
      <c r="I271" s="52" t="s">
        <v>1479</v>
      </c>
      <c r="J271" s="52" t="s">
        <v>1480</v>
      </c>
      <c r="K271" s="52" t="s">
        <v>268</v>
      </c>
      <c r="L271" s="52">
        <v>5025</v>
      </c>
      <c r="M271" s="52" t="s">
        <v>1458</v>
      </c>
      <c r="N271" s="52" t="s">
        <v>270</v>
      </c>
      <c r="O271" s="52" t="s">
        <v>271</v>
      </c>
      <c r="P271" s="52" t="s">
        <v>272</v>
      </c>
      <c r="Q271" s="52" t="s">
        <v>124</v>
      </c>
      <c r="R271" s="52" t="s">
        <v>543</v>
      </c>
      <c r="S271" s="52" t="s">
        <v>129</v>
      </c>
      <c r="T271" s="52" t="s">
        <v>1459</v>
      </c>
      <c r="U271" s="52" t="s">
        <v>140</v>
      </c>
      <c r="V271" s="52" t="s">
        <v>545</v>
      </c>
      <c r="W271" s="52" t="s">
        <v>546</v>
      </c>
      <c r="X271" s="52" t="s">
        <v>547</v>
      </c>
      <c r="Y271" s="52" t="s">
        <v>546</v>
      </c>
      <c r="Z271" s="66">
        <v>0</v>
      </c>
      <c r="AA271" s="66">
        <v>0</v>
      </c>
      <c r="AB271" s="66">
        <v>0</v>
      </c>
      <c r="AC271" s="66">
        <v>0</v>
      </c>
      <c r="AD271" s="86">
        <f t="shared" si="30"/>
        <v>0</v>
      </c>
      <c r="AE271" s="66">
        <v>0</v>
      </c>
      <c r="AF271" s="66">
        <v>0</v>
      </c>
      <c r="AG271" s="66">
        <f t="shared" si="31"/>
        <v>0</v>
      </c>
      <c r="AH271" s="66">
        <v>0</v>
      </c>
      <c r="AI271" s="66">
        <v>0</v>
      </c>
      <c r="AJ271" s="66">
        <f t="shared" si="32"/>
        <v>0</v>
      </c>
      <c r="AK271" s="66">
        <v>0</v>
      </c>
      <c r="AL271" s="66">
        <v>0</v>
      </c>
      <c r="AM271" s="66">
        <f t="shared" si="33"/>
        <v>0</v>
      </c>
      <c r="AN271" s="66">
        <v>0</v>
      </c>
      <c r="AO271" s="66">
        <v>0</v>
      </c>
      <c r="AP271" s="66">
        <f t="shared" si="34"/>
        <v>0</v>
      </c>
      <c r="AQ271" s="66">
        <v>0</v>
      </c>
      <c r="AR271" s="66">
        <f t="shared" si="35"/>
        <v>0</v>
      </c>
      <c r="AS271" s="66">
        <v>0</v>
      </c>
      <c r="AT271" s="66">
        <v>0</v>
      </c>
      <c r="AU271" s="66" t="s">
        <v>280</v>
      </c>
      <c r="AV271" s="66">
        <v>0</v>
      </c>
      <c r="AW271" s="86">
        <v>0</v>
      </c>
      <c r="AX271" s="86">
        <v>0</v>
      </c>
      <c r="AY271" s="86">
        <v>0</v>
      </c>
      <c r="AZ271" s="86">
        <v>0</v>
      </c>
      <c r="BA271" s="86">
        <v>0</v>
      </c>
      <c r="BB271" s="86"/>
    </row>
    <row r="272" spans="1:54" hidden="1">
      <c r="A272" s="52" t="str">
        <f t="shared" si="29"/>
        <v>K</v>
      </c>
      <c r="B272" s="52" t="s">
        <v>7</v>
      </c>
      <c r="C272" s="52" t="s">
        <v>1481</v>
      </c>
      <c r="D272" s="85" t="s">
        <v>1482</v>
      </c>
      <c r="E272" s="52" t="s">
        <v>1483</v>
      </c>
      <c r="F272" s="52" t="s">
        <v>1484</v>
      </c>
      <c r="G272" s="52" t="s">
        <v>1485</v>
      </c>
      <c r="H272" s="52" t="s">
        <v>1486</v>
      </c>
      <c r="I272" s="52" t="s">
        <v>1487</v>
      </c>
      <c r="J272" s="52" t="s">
        <v>1488</v>
      </c>
      <c r="K272" s="52" t="s">
        <v>268</v>
      </c>
      <c r="L272" s="52">
        <v>5362</v>
      </c>
      <c r="M272" s="52" t="s">
        <v>1489</v>
      </c>
      <c r="N272" s="52" t="s">
        <v>270</v>
      </c>
      <c r="O272" s="52" t="s">
        <v>306</v>
      </c>
      <c r="P272" s="52" t="s">
        <v>466</v>
      </c>
      <c r="Q272" s="52" t="s">
        <v>57</v>
      </c>
      <c r="R272" s="52" t="s">
        <v>1490</v>
      </c>
      <c r="S272" s="52" t="s">
        <v>59</v>
      </c>
      <c r="T272" s="83" t="s">
        <v>1491</v>
      </c>
      <c r="U272" s="83" t="s">
        <v>60</v>
      </c>
      <c r="V272" s="52" t="s">
        <v>329</v>
      </c>
      <c r="W272" s="52" t="s">
        <v>330</v>
      </c>
      <c r="X272" s="52" t="s">
        <v>331</v>
      </c>
      <c r="Y272" s="52" t="s">
        <v>330</v>
      </c>
      <c r="Z272" s="66">
        <v>0</v>
      </c>
      <c r="AA272" s="66">
        <v>0</v>
      </c>
      <c r="AB272" s="66">
        <v>0</v>
      </c>
      <c r="AC272" s="66">
        <v>0</v>
      </c>
      <c r="AD272" s="86">
        <f t="shared" si="30"/>
        <v>0</v>
      </c>
      <c r="AE272" s="66">
        <v>0</v>
      </c>
      <c r="AF272" s="66">
        <v>0</v>
      </c>
      <c r="AG272" s="66">
        <f t="shared" si="31"/>
        <v>0</v>
      </c>
      <c r="AH272" s="66">
        <v>0</v>
      </c>
      <c r="AI272" s="66">
        <v>0</v>
      </c>
      <c r="AJ272" s="66">
        <f t="shared" si="32"/>
        <v>0</v>
      </c>
      <c r="AK272" s="66">
        <v>0</v>
      </c>
      <c r="AL272" s="66">
        <v>0</v>
      </c>
      <c r="AM272" s="66">
        <f t="shared" si="33"/>
        <v>0</v>
      </c>
      <c r="AN272" s="66">
        <v>0</v>
      </c>
      <c r="AO272" s="66">
        <v>0</v>
      </c>
      <c r="AP272" s="66">
        <f t="shared" si="34"/>
        <v>0</v>
      </c>
      <c r="AQ272" s="66">
        <v>0</v>
      </c>
      <c r="AR272" s="66">
        <f t="shared" si="35"/>
        <v>0</v>
      </c>
      <c r="AS272" s="66">
        <v>0</v>
      </c>
      <c r="AT272" s="66">
        <v>0</v>
      </c>
      <c r="AU272" s="66" t="s">
        <v>312</v>
      </c>
      <c r="AV272" s="66">
        <v>0</v>
      </c>
      <c r="AW272" s="86">
        <v>0</v>
      </c>
      <c r="AX272" s="86">
        <v>0</v>
      </c>
      <c r="AY272" s="86">
        <v>0</v>
      </c>
      <c r="AZ272" s="86">
        <v>0</v>
      </c>
      <c r="BA272" s="86">
        <v>0</v>
      </c>
      <c r="BB272" s="86"/>
    </row>
    <row r="273" spans="1:54" hidden="1">
      <c r="A273" s="52" t="str">
        <f t="shared" si="29"/>
        <v>K</v>
      </c>
      <c r="B273" s="52" t="s">
        <v>7</v>
      </c>
      <c r="C273" s="52" t="s">
        <v>1481</v>
      </c>
      <c r="D273" s="85" t="s">
        <v>1482</v>
      </c>
      <c r="E273" s="52" t="s">
        <v>1483</v>
      </c>
      <c r="F273" s="52" t="s">
        <v>1484</v>
      </c>
      <c r="G273" s="52" t="s">
        <v>1485</v>
      </c>
      <c r="H273" s="52" t="s">
        <v>1486</v>
      </c>
      <c r="I273" s="52" t="s">
        <v>1492</v>
      </c>
      <c r="J273" s="52" t="s">
        <v>1493</v>
      </c>
      <c r="K273" s="52" t="s">
        <v>268</v>
      </c>
      <c r="L273" s="52">
        <v>5362</v>
      </c>
      <c r="M273" s="52" t="s">
        <v>1489</v>
      </c>
      <c r="N273" s="52" t="s">
        <v>270</v>
      </c>
      <c r="O273" s="52" t="s">
        <v>306</v>
      </c>
      <c r="P273" s="52" t="s">
        <v>466</v>
      </c>
      <c r="Q273" s="52" t="s">
        <v>57</v>
      </c>
      <c r="R273" s="52" t="s">
        <v>1490</v>
      </c>
      <c r="S273" s="52" t="s">
        <v>59</v>
      </c>
      <c r="T273" s="83" t="s">
        <v>1491</v>
      </c>
      <c r="U273" s="83" t="s">
        <v>60</v>
      </c>
      <c r="V273" s="52" t="s">
        <v>329</v>
      </c>
      <c r="W273" s="52" t="s">
        <v>330</v>
      </c>
      <c r="X273" s="52" t="s">
        <v>331</v>
      </c>
      <c r="Y273" s="52" t="s">
        <v>330</v>
      </c>
      <c r="Z273" s="66">
        <v>0</v>
      </c>
      <c r="AA273" s="66">
        <v>753207</v>
      </c>
      <c r="AB273" s="66">
        <v>740214.91</v>
      </c>
      <c r="AC273" s="66">
        <v>764326.91712</v>
      </c>
      <c r="AD273" s="86">
        <f t="shared" si="30"/>
        <v>-11119.917119999998</v>
      </c>
      <c r="AE273" s="66">
        <v>0</v>
      </c>
      <c r="AF273" s="66">
        <v>0</v>
      </c>
      <c r="AG273" s="66">
        <f t="shared" si="31"/>
        <v>0</v>
      </c>
      <c r="AH273" s="66">
        <v>0</v>
      </c>
      <c r="AI273" s="66">
        <v>0</v>
      </c>
      <c r="AJ273" s="66">
        <f t="shared" si="32"/>
        <v>0</v>
      </c>
      <c r="AK273" s="66">
        <v>0</v>
      </c>
      <c r="AL273" s="66">
        <v>0</v>
      </c>
      <c r="AM273" s="66">
        <f t="shared" si="33"/>
        <v>0</v>
      </c>
      <c r="AN273" s="66">
        <v>0</v>
      </c>
      <c r="AO273" s="66">
        <v>0</v>
      </c>
      <c r="AP273" s="66">
        <f t="shared" si="34"/>
        <v>0</v>
      </c>
      <c r="AQ273" s="66">
        <v>0</v>
      </c>
      <c r="AR273" s="66">
        <f t="shared" si="35"/>
        <v>-11119.917119999998</v>
      </c>
      <c r="AS273" s="66">
        <v>0</v>
      </c>
      <c r="AT273" s="66">
        <v>0</v>
      </c>
      <c r="AU273" s="66" t="s">
        <v>312</v>
      </c>
      <c r="AV273" s="66">
        <v>0</v>
      </c>
      <c r="AW273" s="86">
        <v>0</v>
      </c>
      <c r="AX273" s="86">
        <v>0</v>
      </c>
      <c r="AY273" s="86">
        <v>0</v>
      </c>
      <c r="AZ273" s="86">
        <v>0</v>
      </c>
      <c r="BA273" s="86">
        <v>0</v>
      </c>
      <c r="BB273" s="86"/>
    </row>
    <row r="274" spans="1:54" hidden="1">
      <c r="A274" s="52" t="str">
        <f t="shared" si="29"/>
        <v>K</v>
      </c>
      <c r="B274" s="52" t="s">
        <v>7</v>
      </c>
      <c r="C274" s="52" t="s">
        <v>1481</v>
      </c>
      <c r="D274" s="85" t="s">
        <v>1482</v>
      </c>
      <c r="E274" s="52" t="s">
        <v>1483</v>
      </c>
      <c r="F274" s="52" t="s">
        <v>1484</v>
      </c>
      <c r="G274" s="52" t="s">
        <v>1485</v>
      </c>
      <c r="H274" s="52" t="s">
        <v>1486</v>
      </c>
      <c r="I274" s="52" t="s">
        <v>1494</v>
      </c>
      <c r="J274" s="52" t="s">
        <v>1495</v>
      </c>
      <c r="K274" s="52" t="s">
        <v>268</v>
      </c>
      <c r="L274" s="52">
        <v>5362</v>
      </c>
      <c r="M274" s="52" t="s">
        <v>1489</v>
      </c>
      <c r="N274" s="52" t="s">
        <v>270</v>
      </c>
      <c r="O274" s="52" t="s">
        <v>306</v>
      </c>
      <c r="P274" s="52" t="s">
        <v>466</v>
      </c>
      <c r="Q274" s="52" t="s">
        <v>57</v>
      </c>
      <c r="R274" s="52" t="s">
        <v>1490</v>
      </c>
      <c r="S274" s="52" t="s">
        <v>59</v>
      </c>
      <c r="T274" s="83" t="s">
        <v>1491</v>
      </c>
      <c r="U274" s="83" t="s">
        <v>60</v>
      </c>
      <c r="V274" s="52" t="s">
        <v>329</v>
      </c>
      <c r="W274" s="52" t="s">
        <v>330</v>
      </c>
      <c r="X274" s="52" t="s">
        <v>331</v>
      </c>
      <c r="Y274" s="52" t="s">
        <v>330</v>
      </c>
      <c r="Z274" s="66">
        <v>13835958.512252426</v>
      </c>
      <c r="AA274" s="66">
        <v>0</v>
      </c>
      <c r="AB274" s="66">
        <v>-18574.32</v>
      </c>
      <c r="AC274" s="66">
        <v>39175.68</v>
      </c>
      <c r="AD274" s="86">
        <f t="shared" si="30"/>
        <v>-39175.68</v>
      </c>
      <c r="AE274" s="66">
        <v>7248230.3985991869</v>
      </c>
      <c r="AF274" s="66">
        <v>7248230.3985991869</v>
      </c>
      <c r="AG274" s="66">
        <f t="shared" si="31"/>
        <v>0</v>
      </c>
      <c r="AH274" s="66">
        <v>4402790.6053184448</v>
      </c>
      <c r="AI274" s="66">
        <v>4402790.6053184448</v>
      </c>
      <c r="AJ274" s="66">
        <f t="shared" si="32"/>
        <v>0</v>
      </c>
      <c r="AK274" s="66">
        <v>4504814.9168929541</v>
      </c>
      <c r="AL274" s="66">
        <v>4504814.9168929541</v>
      </c>
      <c r="AM274" s="66">
        <f t="shared" si="33"/>
        <v>0</v>
      </c>
      <c r="AN274" s="66">
        <v>728700.38786616304</v>
      </c>
      <c r="AO274" s="66">
        <v>728700.38786616304</v>
      </c>
      <c r="AP274" s="66">
        <f t="shared" si="34"/>
        <v>0</v>
      </c>
      <c r="AQ274" s="66">
        <v>0</v>
      </c>
      <c r="AR274" s="66">
        <f t="shared" si="35"/>
        <v>-39175.68</v>
      </c>
      <c r="AS274" s="66">
        <v>0</v>
      </c>
      <c r="AT274" s="66">
        <v>0</v>
      </c>
      <c r="AU274" s="66" t="s">
        <v>312</v>
      </c>
      <c r="AV274" s="66">
        <v>0</v>
      </c>
      <c r="AW274" s="86">
        <v>0</v>
      </c>
      <c r="AX274" s="86">
        <v>0</v>
      </c>
      <c r="AY274" s="86">
        <v>0</v>
      </c>
      <c r="AZ274" s="86">
        <v>0</v>
      </c>
      <c r="BA274" s="86">
        <v>0</v>
      </c>
      <c r="BB274" s="86"/>
    </row>
    <row r="275" spans="1:54" hidden="1">
      <c r="A275" s="52" t="str">
        <f t="shared" si="29"/>
        <v>K</v>
      </c>
      <c r="B275" s="52" t="s">
        <v>7</v>
      </c>
      <c r="C275" s="52" t="s">
        <v>1481</v>
      </c>
      <c r="D275" s="85" t="s">
        <v>1482</v>
      </c>
      <c r="E275" s="52" t="s">
        <v>1483</v>
      </c>
      <c r="F275" s="52" t="s">
        <v>1484</v>
      </c>
      <c r="G275" s="52" t="s">
        <v>1485</v>
      </c>
      <c r="H275" s="52" t="s">
        <v>1486</v>
      </c>
      <c r="I275" s="52" t="s">
        <v>1496</v>
      </c>
      <c r="J275" s="52" t="s">
        <v>1497</v>
      </c>
      <c r="K275" s="52" t="s">
        <v>268</v>
      </c>
      <c r="L275" s="52">
        <v>5362</v>
      </c>
      <c r="M275" s="52" t="s">
        <v>1489</v>
      </c>
      <c r="N275" s="52" t="s">
        <v>270</v>
      </c>
      <c r="O275" s="52" t="s">
        <v>677</v>
      </c>
      <c r="P275" s="52" t="s">
        <v>466</v>
      </c>
      <c r="Q275" s="52" t="s">
        <v>57</v>
      </c>
      <c r="R275" s="52" t="s">
        <v>1490</v>
      </c>
      <c r="S275" s="52" t="s">
        <v>59</v>
      </c>
      <c r="T275" s="83" t="s">
        <v>1491</v>
      </c>
      <c r="U275" s="83" t="s">
        <v>60</v>
      </c>
      <c r="V275" s="52" t="s">
        <v>329</v>
      </c>
      <c r="W275" s="52" t="s">
        <v>330</v>
      </c>
      <c r="X275" s="52" t="s">
        <v>331</v>
      </c>
      <c r="Y275" s="52" t="s">
        <v>330</v>
      </c>
      <c r="Z275" s="66">
        <v>0</v>
      </c>
      <c r="AA275" s="66">
        <v>0</v>
      </c>
      <c r="AB275" s="66">
        <v>1446000.07</v>
      </c>
      <c r="AC275" s="66">
        <v>1424791.2672847002</v>
      </c>
      <c r="AD275" s="86">
        <f t="shared" si="30"/>
        <v>-1424791.2672847002</v>
      </c>
      <c r="AE275" s="66">
        <v>0</v>
      </c>
      <c r="AF275" s="66">
        <v>0</v>
      </c>
      <c r="AG275" s="66">
        <f t="shared" si="31"/>
        <v>0</v>
      </c>
      <c r="AH275" s="66">
        <v>0</v>
      </c>
      <c r="AI275" s="66">
        <v>0</v>
      </c>
      <c r="AJ275" s="66">
        <f t="shared" si="32"/>
        <v>0</v>
      </c>
      <c r="AK275" s="66">
        <v>0</v>
      </c>
      <c r="AL275" s="66">
        <v>0</v>
      </c>
      <c r="AM275" s="66">
        <f t="shared" si="33"/>
        <v>0</v>
      </c>
      <c r="AN275" s="66">
        <v>0</v>
      </c>
      <c r="AO275" s="66">
        <v>0</v>
      </c>
      <c r="AP275" s="66">
        <f t="shared" si="34"/>
        <v>0</v>
      </c>
      <c r="AQ275" s="66">
        <v>0</v>
      </c>
      <c r="AR275" s="66">
        <f t="shared" si="35"/>
        <v>-1424791.2672847002</v>
      </c>
      <c r="AS275" s="66">
        <v>0</v>
      </c>
      <c r="AT275" s="66">
        <v>0</v>
      </c>
      <c r="AU275" s="66" t="s">
        <v>312</v>
      </c>
      <c r="AV275" s="66">
        <v>0</v>
      </c>
      <c r="AW275" s="86">
        <v>0</v>
      </c>
      <c r="AX275" s="86">
        <v>0</v>
      </c>
      <c r="AY275" s="86">
        <v>0</v>
      </c>
      <c r="AZ275" s="86">
        <v>0</v>
      </c>
      <c r="BA275" s="86">
        <v>0</v>
      </c>
      <c r="BB275" s="86"/>
    </row>
    <row r="276" spans="1:54" hidden="1">
      <c r="A276" s="52" t="str">
        <f t="shared" si="29"/>
        <v>K</v>
      </c>
      <c r="B276" s="52" t="s">
        <v>7</v>
      </c>
      <c r="C276" s="52" t="s">
        <v>1481</v>
      </c>
      <c r="D276" s="85" t="s">
        <v>1482</v>
      </c>
      <c r="E276" s="52" t="s">
        <v>1483</v>
      </c>
      <c r="F276" s="52" t="s">
        <v>1484</v>
      </c>
      <c r="G276" s="52" t="s">
        <v>1485</v>
      </c>
      <c r="H276" s="52" t="s">
        <v>1486</v>
      </c>
      <c r="I276" s="52" t="s">
        <v>1498</v>
      </c>
      <c r="J276" s="52" t="s">
        <v>1499</v>
      </c>
      <c r="K276" s="52" t="s">
        <v>268</v>
      </c>
      <c r="L276" s="52">
        <v>5362</v>
      </c>
      <c r="M276" s="52" t="s">
        <v>1489</v>
      </c>
      <c r="N276" s="52" t="s">
        <v>270</v>
      </c>
      <c r="O276" s="52" t="s">
        <v>306</v>
      </c>
      <c r="P276" s="52" t="s">
        <v>466</v>
      </c>
      <c r="Q276" s="52" t="s">
        <v>57</v>
      </c>
      <c r="R276" s="52" t="s">
        <v>1490</v>
      </c>
      <c r="S276" s="52" t="s">
        <v>59</v>
      </c>
      <c r="T276" s="83" t="s">
        <v>1491</v>
      </c>
      <c r="U276" s="83" t="s">
        <v>60</v>
      </c>
      <c r="V276" s="52" t="s">
        <v>329</v>
      </c>
      <c r="W276" s="52" t="s">
        <v>330</v>
      </c>
      <c r="X276" s="52" t="s">
        <v>331</v>
      </c>
      <c r="Y276" s="52" t="s">
        <v>330</v>
      </c>
      <c r="Z276" s="66">
        <v>0</v>
      </c>
      <c r="AA276" s="66">
        <v>0</v>
      </c>
      <c r="AB276" s="66">
        <v>1594558.84</v>
      </c>
      <c r="AC276" s="66">
        <v>2688948.956824</v>
      </c>
      <c r="AD276" s="86">
        <f t="shared" si="30"/>
        <v>-2688948.956824</v>
      </c>
      <c r="AE276" s="66">
        <v>0</v>
      </c>
      <c r="AF276" s="66">
        <v>0</v>
      </c>
      <c r="AG276" s="66">
        <f t="shared" si="31"/>
        <v>0</v>
      </c>
      <c r="AH276" s="66">
        <v>0</v>
      </c>
      <c r="AI276" s="66">
        <v>0</v>
      </c>
      <c r="AJ276" s="66">
        <f t="shared" si="32"/>
        <v>0</v>
      </c>
      <c r="AK276" s="66">
        <v>0</v>
      </c>
      <c r="AL276" s="66">
        <v>0</v>
      </c>
      <c r="AM276" s="66">
        <f t="shared" si="33"/>
        <v>0</v>
      </c>
      <c r="AN276" s="66">
        <v>0</v>
      </c>
      <c r="AO276" s="66">
        <v>0</v>
      </c>
      <c r="AP276" s="66">
        <f t="shared" si="34"/>
        <v>0</v>
      </c>
      <c r="AQ276" s="66">
        <v>0</v>
      </c>
      <c r="AR276" s="66">
        <f t="shared" si="35"/>
        <v>-2688948.956824</v>
      </c>
      <c r="AS276" s="66">
        <v>0</v>
      </c>
      <c r="AT276" s="66">
        <v>0</v>
      </c>
      <c r="AU276" s="66" t="s">
        <v>312</v>
      </c>
      <c r="AV276" s="66">
        <v>0</v>
      </c>
      <c r="AW276" s="86">
        <v>0</v>
      </c>
      <c r="AX276" s="86">
        <v>0</v>
      </c>
      <c r="AY276" s="86">
        <v>0</v>
      </c>
      <c r="AZ276" s="86">
        <v>0</v>
      </c>
      <c r="BA276" s="86">
        <v>0</v>
      </c>
      <c r="BB276" s="86"/>
    </row>
    <row r="277" spans="1:54" hidden="1">
      <c r="A277" s="52" t="str">
        <f t="shared" si="29"/>
        <v>K</v>
      </c>
      <c r="B277" s="52" t="s">
        <v>7</v>
      </c>
      <c r="C277" s="52" t="s">
        <v>1481</v>
      </c>
      <c r="D277" s="85" t="s">
        <v>1482</v>
      </c>
      <c r="E277" s="52" t="s">
        <v>1483</v>
      </c>
      <c r="F277" s="52" t="s">
        <v>1484</v>
      </c>
      <c r="G277" s="52" t="s">
        <v>1485</v>
      </c>
      <c r="H277" s="52" t="s">
        <v>1486</v>
      </c>
      <c r="I277" s="52" t="s">
        <v>1500</v>
      </c>
      <c r="J277" s="52" t="s">
        <v>1501</v>
      </c>
      <c r="K277" s="52" t="s">
        <v>268</v>
      </c>
      <c r="L277" s="52">
        <v>5362</v>
      </c>
      <c r="M277" s="52" t="s">
        <v>1489</v>
      </c>
      <c r="N277" s="52" t="s">
        <v>270</v>
      </c>
      <c r="O277" s="52" t="s">
        <v>677</v>
      </c>
      <c r="P277" s="52" t="s">
        <v>466</v>
      </c>
      <c r="Q277" s="52" t="s">
        <v>57</v>
      </c>
      <c r="R277" s="52" t="s">
        <v>1490</v>
      </c>
      <c r="S277" s="52" t="s">
        <v>59</v>
      </c>
      <c r="T277" s="83" t="s">
        <v>1491</v>
      </c>
      <c r="U277" s="83" t="s">
        <v>60</v>
      </c>
      <c r="V277" s="52" t="s">
        <v>329</v>
      </c>
      <c r="W277" s="52" t="s">
        <v>330</v>
      </c>
      <c r="X277" s="52" t="s">
        <v>331</v>
      </c>
      <c r="Y277" s="52" t="s">
        <v>330</v>
      </c>
      <c r="Z277" s="66">
        <v>0</v>
      </c>
      <c r="AA277" s="66">
        <v>0</v>
      </c>
      <c r="AB277" s="66">
        <v>857182.65</v>
      </c>
      <c r="AC277" s="66">
        <v>1915249.1394199999</v>
      </c>
      <c r="AD277" s="86">
        <f t="shared" si="30"/>
        <v>-1915249.1394199999</v>
      </c>
      <c r="AE277" s="66">
        <v>0</v>
      </c>
      <c r="AF277" s="66">
        <v>0</v>
      </c>
      <c r="AG277" s="66">
        <f t="shared" si="31"/>
        <v>0</v>
      </c>
      <c r="AH277" s="66">
        <v>0</v>
      </c>
      <c r="AI277" s="66">
        <v>0</v>
      </c>
      <c r="AJ277" s="66">
        <f t="shared" si="32"/>
        <v>0</v>
      </c>
      <c r="AK277" s="66">
        <v>0</v>
      </c>
      <c r="AL277" s="66">
        <v>0</v>
      </c>
      <c r="AM277" s="66">
        <f t="shared" si="33"/>
        <v>0</v>
      </c>
      <c r="AN277" s="66">
        <v>0</v>
      </c>
      <c r="AO277" s="66">
        <v>0</v>
      </c>
      <c r="AP277" s="66">
        <f t="shared" si="34"/>
        <v>0</v>
      </c>
      <c r="AQ277" s="66">
        <v>0</v>
      </c>
      <c r="AR277" s="66">
        <f t="shared" si="35"/>
        <v>-1915249.1394199999</v>
      </c>
      <c r="AS277" s="66">
        <v>0</v>
      </c>
      <c r="AT277" s="66">
        <v>0</v>
      </c>
      <c r="AU277" s="66" t="s">
        <v>312</v>
      </c>
      <c r="AV277" s="66">
        <v>0</v>
      </c>
      <c r="AW277" s="86">
        <v>0</v>
      </c>
      <c r="AX277" s="86">
        <v>0</v>
      </c>
      <c r="AY277" s="86">
        <v>0</v>
      </c>
      <c r="AZ277" s="86">
        <v>0</v>
      </c>
      <c r="BA277" s="86">
        <v>0</v>
      </c>
      <c r="BB277" s="86"/>
    </row>
    <row r="278" spans="1:54" hidden="1">
      <c r="A278" s="52" t="str">
        <f t="shared" si="29"/>
        <v>K</v>
      </c>
      <c r="B278" s="52" t="s">
        <v>7</v>
      </c>
      <c r="C278" s="52" t="s">
        <v>1481</v>
      </c>
      <c r="D278" s="85" t="s">
        <v>1482</v>
      </c>
      <c r="E278" s="52" t="s">
        <v>1483</v>
      </c>
      <c r="F278" s="52" t="s">
        <v>1484</v>
      </c>
      <c r="G278" s="52" t="s">
        <v>1485</v>
      </c>
      <c r="H278" s="52" t="s">
        <v>1486</v>
      </c>
      <c r="I278" s="52" t="s">
        <v>1502</v>
      </c>
      <c r="J278" s="52" t="s">
        <v>1503</v>
      </c>
      <c r="K278" s="52" t="s">
        <v>268</v>
      </c>
      <c r="L278" s="52">
        <v>5362</v>
      </c>
      <c r="M278" s="52" t="s">
        <v>1489</v>
      </c>
      <c r="N278" s="52" t="s">
        <v>270</v>
      </c>
      <c r="O278" s="52" t="s">
        <v>306</v>
      </c>
      <c r="P278" s="52" t="s">
        <v>466</v>
      </c>
      <c r="Q278" s="52" t="s">
        <v>57</v>
      </c>
      <c r="R278" s="52" t="s">
        <v>1490</v>
      </c>
      <c r="S278" s="52" t="s">
        <v>59</v>
      </c>
      <c r="T278" s="83" t="s">
        <v>1491</v>
      </c>
      <c r="U278" s="83" t="s">
        <v>60</v>
      </c>
      <c r="V278" s="52" t="s">
        <v>329</v>
      </c>
      <c r="W278" s="52" t="s">
        <v>330</v>
      </c>
      <c r="X278" s="52" t="s">
        <v>331</v>
      </c>
      <c r="Y278" s="52" t="s">
        <v>330</v>
      </c>
      <c r="Z278" s="66">
        <v>0</v>
      </c>
      <c r="AA278" s="66">
        <v>0</v>
      </c>
      <c r="AB278" s="66">
        <v>4411.32</v>
      </c>
      <c r="AC278" s="66">
        <v>8753.7100000000009</v>
      </c>
      <c r="AD278" s="86">
        <f t="shared" si="30"/>
        <v>-8753.7100000000009</v>
      </c>
      <c r="AE278" s="66">
        <v>0</v>
      </c>
      <c r="AF278" s="66">
        <v>0</v>
      </c>
      <c r="AG278" s="66">
        <f t="shared" si="31"/>
        <v>0</v>
      </c>
      <c r="AH278" s="66">
        <v>0</v>
      </c>
      <c r="AI278" s="66">
        <v>0</v>
      </c>
      <c r="AJ278" s="66">
        <f t="shared" si="32"/>
        <v>0</v>
      </c>
      <c r="AK278" s="66">
        <v>0</v>
      </c>
      <c r="AL278" s="66">
        <v>0</v>
      </c>
      <c r="AM278" s="66">
        <f t="shared" si="33"/>
        <v>0</v>
      </c>
      <c r="AN278" s="66">
        <v>0</v>
      </c>
      <c r="AO278" s="66">
        <v>0</v>
      </c>
      <c r="AP278" s="66">
        <f t="shared" si="34"/>
        <v>0</v>
      </c>
      <c r="AQ278" s="66">
        <v>0</v>
      </c>
      <c r="AR278" s="66">
        <f t="shared" si="35"/>
        <v>-8753.7100000000009</v>
      </c>
      <c r="AS278" s="66">
        <v>0</v>
      </c>
      <c r="AT278" s="66">
        <v>0</v>
      </c>
      <c r="AU278" s="66" t="s">
        <v>312</v>
      </c>
      <c r="AV278" s="66">
        <v>0</v>
      </c>
      <c r="AW278" s="86">
        <v>0</v>
      </c>
      <c r="AX278" s="86">
        <v>0</v>
      </c>
      <c r="AY278" s="86">
        <v>0</v>
      </c>
      <c r="AZ278" s="86">
        <v>0</v>
      </c>
      <c r="BA278" s="86">
        <v>0</v>
      </c>
      <c r="BB278" s="86"/>
    </row>
    <row r="279" spans="1:54" hidden="1">
      <c r="A279" s="52" t="str">
        <f t="shared" si="29"/>
        <v>K</v>
      </c>
      <c r="B279" s="52" t="s">
        <v>7</v>
      </c>
      <c r="C279" s="52" t="s">
        <v>1481</v>
      </c>
      <c r="D279" s="85" t="s">
        <v>1482</v>
      </c>
      <c r="E279" s="52" t="s">
        <v>1483</v>
      </c>
      <c r="F279" s="52" t="s">
        <v>1484</v>
      </c>
      <c r="G279" s="52" t="s">
        <v>1485</v>
      </c>
      <c r="H279" s="52" t="s">
        <v>1486</v>
      </c>
      <c r="I279" s="52" t="s">
        <v>1504</v>
      </c>
      <c r="J279" s="52" t="s">
        <v>1505</v>
      </c>
      <c r="K279" s="52" t="s">
        <v>268</v>
      </c>
      <c r="L279" s="52">
        <v>5362</v>
      </c>
      <c r="M279" s="52" t="s">
        <v>1489</v>
      </c>
      <c r="N279" s="52" t="s">
        <v>270</v>
      </c>
      <c r="O279" s="52" t="s">
        <v>677</v>
      </c>
      <c r="P279" s="52" t="s">
        <v>466</v>
      </c>
      <c r="Q279" s="52" t="s">
        <v>57</v>
      </c>
      <c r="R279" s="52" t="s">
        <v>1490</v>
      </c>
      <c r="S279" s="52" t="s">
        <v>59</v>
      </c>
      <c r="T279" s="83" t="s">
        <v>1491</v>
      </c>
      <c r="U279" s="83" t="s">
        <v>60</v>
      </c>
      <c r="V279" s="52" t="s">
        <v>329</v>
      </c>
      <c r="W279" s="52" t="s">
        <v>330</v>
      </c>
      <c r="X279" s="52" t="s">
        <v>331</v>
      </c>
      <c r="Y279" s="52" t="s">
        <v>330</v>
      </c>
      <c r="Z279" s="66">
        <v>0</v>
      </c>
      <c r="AA279" s="66">
        <v>0</v>
      </c>
      <c r="AB279" s="66">
        <v>1212802.78</v>
      </c>
      <c r="AC279" s="66">
        <v>1.6879999999999999</v>
      </c>
      <c r="AD279" s="86">
        <f t="shared" si="30"/>
        <v>-1.6879999999999999</v>
      </c>
      <c r="AE279" s="66">
        <v>0</v>
      </c>
      <c r="AF279" s="66">
        <v>0</v>
      </c>
      <c r="AG279" s="66">
        <f t="shared" si="31"/>
        <v>0</v>
      </c>
      <c r="AH279" s="66">
        <v>0</v>
      </c>
      <c r="AI279" s="66">
        <v>0</v>
      </c>
      <c r="AJ279" s="66">
        <f t="shared" si="32"/>
        <v>0</v>
      </c>
      <c r="AK279" s="66">
        <v>0</v>
      </c>
      <c r="AL279" s="66">
        <v>0</v>
      </c>
      <c r="AM279" s="66">
        <f t="shared" si="33"/>
        <v>0</v>
      </c>
      <c r="AN279" s="66">
        <v>0</v>
      </c>
      <c r="AO279" s="66">
        <v>0</v>
      </c>
      <c r="AP279" s="66">
        <f t="shared" si="34"/>
        <v>0</v>
      </c>
      <c r="AQ279" s="66">
        <v>0</v>
      </c>
      <c r="AR279" s="66">
        <f t="shared" si="35"/>
        <v>-1.6879999999999999</v>
      </c>
      <c r="AS279" s="66">
        <v>0</v>
      </c>
      <c r="AT279" s="66">
        <v>0</v>
      </c>
      <c r="AU279" s="66" t="s">
        <v>312</v>
      </c>
      <c r="AV279" s="66">
        <v>0</v>
      </c>
      <c r="AW279" s="86">
        <v>0</v>
      </c>
      <c r="AX279" s="86">
        <v>0</v>
      </c>
      <c r="AY279" s="86">
        <v>0</v>
      </c>
      <c r="AZ279" s="86">
        <v>0</v>
      </c>
      <c r="BA279" s="86">
        <v>0</v>
      </c>
      <c r="BB279" s="86"/>
    </row>
    <row r="280" spans="1:54" hidden="1">
      <c r="A280" s="52" t="str">
        <f t="shared" si="29"/>
        <v>K</v>
      </c>
      <c r="B280" s="52" t="s">
        <v>7</v>
      </c>
      <c r="C280" s="52" t="s">
        <v>1481</v>
      </c>
      <c r="D280" s="85" t="s">
        <v>1482</v>
      </c>
      <c r="E280" s="52" t="s">
        <v>1483</v>
      </c>
      <c r="F280" s="52" t="s">
        <v>1484</v>
      </c>
      <c r="G280" s="52" t="s">
        <v>1485</v>
      </c>
      <c r="H280" s="52" t="s">
        <v>1486</v>
      </c>
      <c r="I280" s="52" t="s">
        <v>1506</v>
      </c>
      <c r="J280" s="52" t="s">
        <v>1507</v>
      </c>
      <c r="K280" s="52" t="s">
        <v>268</v>
      </c>
      <c r="L280" s="52">
        <v>5362</v>
      </c>
      <c r="M280" s="52" t="s">
        <v>1489</v>
      </c>
      <c r="N280" s="52" t="s">
        <v>270</v>
      </c>
      <c r="O280" s="52" t="s">
        <v>677</v>
      </c>
      <c r="P280" s="52" t="s">
        <v>466</v>
      </c>
      <c r="Q280" s="52" t="s">
        <v>57</v>
      </c>
      <c r="R280" s="52" t="s">
        <v>1490</v>
      </c>
      <c r="S280" s="52" t="s">
        <v>59</v>
      </c>
      <c r="T280" s="83" t="s">
        <v>1491</v>
      </c>
      <c r="U280" s="83" t="s">
        <v>60</v>
      </c>
      <c r="V280" s="52" t="s">
        <v>329</v>
      </c>
      <c r="W280" s="52" t="s">
        <v>330</v>
      </c>
      <c r="X280" s="52" t="s">
        <v>331</v>
      </c>
      <c r="Y280" s="52" t="s">
        <v>330</v>
      </c>
      <c r="Z280" s="66">
        <v>0</v>
      </c>
      <c r="AA280" s="66">
        <v>0</v>
      </c>
      <c r="AB280" s="66">
        <v>1701835.19</v>
      </c>
      <c r="AC280" s="66">
        <v>1458251.2115835999</v>
      </c>
      <c r="AD280" s="86">
        <f t="shared" si="30"/>
        <v>-1458251.2115835999</v>
      </c>
      <c r="AE280" s="66">
        <v>0</v>
      </c>
      <c r="AF280" s="66">
        <v>0</v>
      </c>
      <c r="AG280" s="66">
        <f t="shared" si="31"/>
        <v>0</v>
      </c>
      <c r="AH280" s="66">
        <v>0</v>
      </c>
      <c r="AI280" s="66">
        <v>0</v>
      </c>
      <c r="AJ280" s="66">
        <f t="shared" si="32"/>
        <v>0</v>
      </c>
      <c r="AK280" s="66">
        <v>0</v>
      </c>
      <c r="AL280" s="66">
        <v>0</v>
      </c>
      <c r="AM280" s="66">
        <f t="shared" si="33"/>
        <v>0</v>
      </c>
      <c r="AN280" s="66">
        <v>0</v>
      </c>
      <c r="AO280" s="66">
        <v>0</v>
      </c>
      <c r="AP280" s="66">
        <f t="shared" si="34"/>
        <v>0</v>
      </c>
      <c r="AQ280" s="66">
        <v>0</v>
      </c>
      <c r="AR280" s="66">
        <f t="shared" si="35"/>
        <v>-1458251.2115835999</v>
      </c>
      <c r="AS280" s="66">
        <v>0</v>
      </c>
      <c r="AT280" s="66">
        <v>0</v>
      </c>
      <c r="AU280" s="66" t="s">
        <v>312</v>
      </c>
      <c r="AV280" s="66">
        <v>0</v>
      </c>
      <c r="AW280" s="86">
        <v>0</v>
      </c>
      <c r="AX280" s="86">
        <v>0</v>
      </c>
      <c r="AY280" s="86">
        <v>0</v>
      </c>
      <c r="AZ280" s="86">
        <v>0</v>
      </c>
      <c r="BA280" s="86">
        <v>0</v>
      </c>
      <c r="BB280" s="86"/>
    </row>
    <row r="281" spans="1:54" hidden="1">
      <c r="A281" s="52" t="str">
        <f t="shared" si="29"/>
        <v>K</v>
      </c>
      <c r="B281" s="52" t="s">
        <v>7</v>
      </c>
      <c r="C281" s="52" t="s">
        <v>1481</v>
      </c>
      <c r="D281" s="85" t="s">
        <v>1482</v>
      </c>
      <c r="E281" s="52" t="s">
        <v>1483</v>
      </c>
      <c r="F281" s="52" t="s">
        <v>1484</v>
      </c>
      <c r="G281" s="52" t="s">
        <v>1485</v>
      </c>
      <c r="H281" s="52" t="s">
        <v>1486</v>
      </c>
      <c r="I281" s="52" t="s">
        <v>1508</v>
      </c>
      <c r="J281" s="52" t="s">
        <v>1509</v>
      </c>
      <c r="K281" s="52" t="s">
        <v>268</v>
      </c>
      <c r="L281" s="52">
        <v>5362</v>
      </c>
      <c r="M281" s="52" t="s">
        <v>1489</v>
      </c>
      <c r="N281" s="52" t="s">
        <v>270</v>
      </c>
      <c r="O281" s="52" t="s">
        <v>677</v>
      </c>
      <c r="P281" s="52" t="s">
        <v>466</v>
      </c>
      <c r="Q281" s="52" t="s">
        <v>57</v>
      </c>
      <c r="R281" s="52" t="s">
        <v>1490</v>
      </c>
      <c r="S281" s="52" t="s">
        <v>59</v>
      </c>
      <c r="T281" s="83" t="s">
        <v>1491</v>
      </c>
      <c r="U281" s="83" t="s">
        <v>60</v>
      </c>
      <c r="V281" s="52" t="s">
        <v>329</v>
      </c>
      <c r="W281" s="52" t="s">
        <v>330</v>
      </c>
      <c r="X281" s="52" t="s">
        <v>331</v>
      </c>
      <c r="Y281" s="52" t="s">
        <v>330</v>
      </c>
      <c r="Z281" s="66">
        <v>0</v>
      </c>
      <c r="AA281" s="66">
        <v>0</v>
      </c>
      <c r="AB281" s="66">
        <v>513482</v>
      </c>
      <c r="AC281" s="66">
        <v>0</v>
      </c>
      <c r="AD281" s="86">
        <f t="shared" si="30"/>
        <v>0</v>
      </c>
      <c r="AE281" s="66">
        <v>0</v>
      </c>
      <c r="AF281" s="66">
        <v>0</v>
      </c>
      <c r="AG281" s="66">
        <f t="shared" si="31"/>
        <v>0</v>
      </c>
      <c r="AH281" s="66">
        <v>0</v>
      </c>
      <c r="AI281" s="66">
        <v>0</v>
      </c>
      <c r="AJ281" s="66">
        <f t="shared" si="32"/>
        <v>0</v>
      </c>
      <c r="AK281" s="66">
        <v>0</v>
      </c>
      <c r="AL281" s="66">
        <v>0</v>
      </c>
      <c r="AM281" s="66">
        <f t="shared" si="33"/>
        <v>0</v>
      </c>
      <c r="AN281" s="66">
        <v>0</v>
      </c>
      <c r="AO281" s="66">
        <v>0</v>
      </c>
      <c r="AP281" s="66">
        <f t="shared" si="34"/>
        <v>0</v>
      </c>
      <c r="AQ281" s="66">
        <v>0</v>
      </c>
      <c r="AR281" s="66">
        <f t="shared" si="35"/>
        <v>0</v>
      </c>
      <c r="AS281" s="66">
        <v>0</v>
      </c>
      <c r="AT281" s="66">
        <v>0</v>
      </c>
      <c r="AU281" s="66" t="s">
        <v>312</v>
      </c>
      <c r="AV281" s="66">
        <v>0</v>
      </c>
      <c r="AW281" s="86">
        <v>0</v>
      </c>
      <c r="AX281" s="86">
        <v>0</v>
      </c>
      <c r="AY281" s="86">
        <v>0</v>
      </c>
      <c r="AZ281" s="86">
        <v>0</v>
      </c>
      <c r="BA281" s="86">
        <v>0</v>
      </c>
      <c r="BB281" s="86"/>
    </row>
    <row r="282" spans="1:54" hidden="1">
      <c r="A282" s="52" t="str">
        <f t="shared" si="29"/>
        <v>K</v>
      </c>
      <c r="B282" s="52" t="s">
        <v>7</v>
      </c>
      <c r="C282" s="52" t="s">
        <v>1481</v>
      </c>
      <c r="D282" s="85" t="s">
        <v>1482</v>
      </c>
      <c r="E282" s="52" t="s">
        <v>1483</v>
      </c>
      <c r="F282" s="52" t="s">
        <v>1484</v>
      </c>
      <c r="G282" s="52" t="s">
        <v>1485</v>
      </c>
      <c r="H282" s="52" t="s">
        <v>1486</v>
      </c>
      <c r="I282" s="52" t="s">
        <v>1510</v>
      </c>
      <c r="J282" s="52" t="s">
        <v>1511</v>
      </c>
      <c r="K282" s="52" t="s">
        <v>268</v>
      </c>
      <c r="L282" s="52">
        <v>5362</v>
      </c>
      <c r="M282" s="52" t="s">
        <v>1489</v>
      </c>
      <c r="N282" s="52" t="s">
        <v>270</v>
      </c>
      <c r="O282" s="52" t="s">
        <v>306</v>
      </c>
      <c r="P282" s="52" t="s">
        <v>466</v>
      </c>
      <c r="Q282" s="52" t="s">
        <v>57</v>
      </c>
      <c r="R282" s="52" t="s">
        <v>1490</v>
      </c>
      <c r="S282" s="52" t="s">
        <v>59</v>
      </c>
      <c r="T282" s="83" t="s">
        <v>1491</v>
      </c>
      <c r="U282" s="83" t="s">
        <v>60</v>
      </c>
      <c r="V282" s="52" t="s">
        <v>329</v>
      </c>
      <c r="W282" s="52" t="s">
        <v>330</v>
      </c>
      <c r="X282" s="52" t="s">
        <v>331</v>
      </c>
      <c r="Y282" s="52" t="s">
        <v>330</v>
      </c>
      <c r="Z282" s="66">
        <v>0</v>
      </c>
      <c r="AA282" s="66">
        <v>0</v>
      </c>
      <c r="AB282" s="66">
        <v>-38190</v>
      </c>
      <c r="AC282" s="66">
        <v>-38190</v>
      </c>
      <c r="AD282" s="86">
        <f t="shared" si="30"/>
        <v>38190</v>
      </c>
      <c r="AE282" s="66">
        <v>0</v>
      </c>
      <c r="AF282" s="66">
        <v>0</v>
      </c>
      <c r="AG282" s="66">
        <f t="shared" si="31"/>
        <v>0</v>
      </c>
      <c r="AH282" s="66">
        <v>0</v>
      </c>
      <c r="AI282" s="66">
        <v>0</v>
      </c>
      <c r="AJ282" s="66">
        <f t="shared" si="32"/>
        <v>0</v>
      </c>
      <c r="AK282" s="66">
        <v>0</v>
      </c>
      <c r="AL282" s="66">
        <v>0</v>
      </c>
      <c r="AM282" s="66">
        <f t="shared" si="33"/>
        <v>0</v>
      </c>
      <c r="AN282" s="66">
        <v>0</v>
      </c>
      <c r="AO282" s="66">
        <v>0</v>
      </c>
      <c r="AP282" s="66">
        <f t="shared" si="34"/>
        <v>0</v>
      </c>
      <c r="AQ282" s="66">
        <v>0</v>
      </c>
      <c r="AR282" s="66">
        <f t="shared" si="35"/>
        <v>38190</v>
      </c>
      <c r="AS282" s="66">
        <v>0</v>
      </c>
      <c r="AT282" s="66">
        <v>0</v>
      </c>
      <c r="AU282" s="66" t="s">
        <v>312</v>
      </c>
      <c r="AV282" s="66">
        <v>0</v>
      </c>
      <c r="AW282" s="86">
        <v>0</v>
      </c>
      <c r="AX282" s="86">
        <v>0</v>
      </c>
      <c r="AY282" s="86">
        <v>0</v>
      </c>
      <c r="AZ282" s="86">
        <v>0</v>
      </c>
      <c r="BA282" s="86">
        <v>0</v>
      </c>
      <c r="BB282" s="86"/>
    </row>
    <row r="283" spans="1:54" hidden="1">
      <c r="A283" s="52" t="str">
        <f t="shared" si="29"/>
        <v>K</v>
      </c>
      <c r="B283" s="52" t="s">
        <v>7</v>
      </c>
      <c r="C283" s="52" t="s">
        <v>1481</v>
      </c>
      <c r="D283" s="85" t="s">
        <v>1482</v>
      </c>
      <c r="E283" s="52" t="s">
        <v>1483</v>
      </c>
      <c r="F283" s="52" t="s">
        <v>1484</v>
      </c>
      <c r="G283" s="52" t="s">
        <v>1485</v>
      </c>
      <c r="H283" s="52" t="s">
        <v>1486</v>
      </c>
      <c r="I283" s="52" t="s">
        <v>1512</v>
      </c>
      <c r="J283" s="52" t="s">
        <v>1513</v>
      </c>
      <c r="K283" s="52" t="s">
        <v>268</v>
      </c>
      <c r="L283" s="52">
        <v>5362</v>
      </c>
      <c r="M283" s="52" t="s">
        <v>1489</v>
      </c>
      <c r="N283" s="52" t="s">
        <v>270</v>
      </c>
      <c r="O283" s="52" t="s">
        <v>677</v>
      </c>
      <c r="P283" s="52" t="s">
        <v>466</v>
      </c>
      <c r="Q283" s="52" t="s">
        <v>57</v>
      </c>
      <c r="R283" s="52" t="s">
        <v>1490</v>
      </c>
      <c r="S283" s="52" t="s">
        <v>59</v>
      </c>
      <c r="T283" s="83" t="s">
        <v>1491</v>
      </c>
      <c r="U283" s="83" t="s">
        <v>60</v>
      </c>
      <c r="V283" s="52" t="s">
        <v>329</v>
      </c>
      <c r="W283" s="52" t="s">
        <v>330</v>
      </c>
      <c r="X283" s="52" t="s">
        <v>331</v>
      </c>
      <c r="Y283" s="52" t="s">
        <v>330</v>
      </c>
      <c r="Z283" s="66">
        <v>0</v>
      </c>
      <c r="AA283" s="66">
        <v>0</v>
      </c>
      <c r="AB283" s="66">
        <v>867394.73</v>
      </c>
      <c r="AC283" s="66">
        <v>1583920.4242735999</v>
      </c>
      <c r="AD283" s="86">
        <f t="shared" si="30"/>
        <v>-1583920.4242735999</v>
      </c>
      <c r="AE283" s="66">
        <v>0</v>
      </c>
      <c r="AF283" s="66">
        <v>0</v>
      </c>
      <c r="AG283" s="66">
        <f t="shared" si="31"/>
        <v>0</v>
      </c>
      <c r="AH283" s="66">
        <v>0</v>
      </c>
      <c r="AI283" s="66">
        <v>0</v>
      </c>
      <c r="AJ283" s="66">
        <f t="shared" si="32"/>
        <v>0</v>
      </c>
      <c r="AK283" s="66">
        <v>0</v>
      </c>
      <c r="AL283" s="66">
        <v>0</v>
      </c>
      <c r="AM283" s="66">
        <f t="shared" si="33"/>
        <v>0</v>
      </c>
      <c r="AN283" s="66">
        <v>0</v>
      </c>
      <c r="AO283" s="66">
        <v>0</v>
      </c>
      <c r="AP283" s="66">
        <f t="shared" si="34"/>
        <v>0</v>
      </c>
      <c r="AQ283" s="66">
        <v>0</v>
      </c>
      <c r="AR283" s="66">
        <f t="shared" si="35"/>
        <v>-1583920.4242735999</v>
      </c>
      <c r="AS283" s="66">
        <v>0</v>
      </c>
      <c r="AT283" s="66">
        <v>0</v>
      </c>
      <c r="AU283" s="66" t="s">
        <v>312</v>
      </c>
      <c r="AV283" s="66">
        <v>0</v>
      </c>
      <c r="AW283" s="86">
        <v>0</v>
      </c>
      <c r="AX283" s="86">
        <v>0</v>
      </c>
      <c r="AY283" s="86">
        <v>0</v>
      </c>
      <c r="AZ283" s="86">
        <v>0</v>
      </c>
      <c r="BA283" s="86">
        <v>0</v>
      </c>
      <c r="BB283" s="86"/>
    </row>
    <row r="284" spans="1:54" hidden="1">
      <c r="A284" s="52" t="str">
        <f t="shared" si="29"/>
        <v>K</v>
      </c>
      <c r="B284" s="52" t="s">
        <v>7</v>
      </c>
      <c r="C284" s="52" t="s">
        <v>1481</v>
      </c>
      <c r="D284" s="85" t="s">
        <v>1482</v>
      </c>
      <c r="E284" s="52" t="s">
        <v>1483</v>
      </c>
      <c r="F284" s="52" t="s">
        <v>1484</v>
      </c>
      <c r="G284" s="52" t="s">
        <v>1485</v>
      </c>
      <c r="H284" s="52" t="s">
        <v>1486</v>
      </c>
      <c r="I284" s="52" t="s">
        <v>1514</v>
      </c>
      <c r="J284" s="52" t="s">
        <v>1515</v>
      </c>
      <c r="K284" s="52" t="s">
        <v>268</v>
      </c>
      <c r="L284" s="52">
        <v>5362</v>
      </c>
      <c r="M284" s="52" t="s">
        <v>1489</v>
      </c>
      <c r="N284" s="52" t="s">
        <v>270</v>
      </c>
      <c r="O284" s="52" t="s">
        <v>677</v>
      </c>
      <c r="P284" s="52" t="s">
        <v>466</v>
      </c>
      <c r="Q284" s="52" t="s">
        <v>57</v>
      </c>
      <c r="R284" s="52" t="s">
        <v>1490</v>
      </c>
      <c r="S284" s="52" t="s">
        <v>59</v>
      </c>
      <c r="T284" s="83" t="s">
        <v>1491</v>
      </c>
      <c r="U284" s="83" t="s">
        <v>60</v>
      </c>
      <c r="V284" s="52" t="s">
        <v>329</v>
      </c>
      <c r="W284" s="52" t="s">
        <v>330</v>
      </c>
      <c r="X284" s="52" t="s">
        <v>331</v>
      </c>
      <c r="Y284" s="52" t="s">
        <v>330</v>
      </c>
      <c r="Z284" s="66">
        <v>0</v>
      </c>
      <c r="AA284" s="66">
        <v>0</v>
      </c>
      <c r="AB284" s="66">
        <v>2872823.02</v>
      </c>
      <c r="AC284" s="66">
        <v>680026.70146400004</v>
      </c>
      <c r="AD284" s="86">
        <f t="shared" si="30"/>
        <v>-680026.70146400004</v>
      </c>
      <c r="AE284" s="66">
        <v>0</v>
      </c>
      <c r="AF284" s="66">
        <v>0</v>
      </c>
      <c r="AG284" s="66">
        <f t="shared" si="31"/>
        <v>0</v>
      </c>
      <c r="AH284" s="66">
        <v>0</v>
      </c>
      <c r="AI284" s="66">
        <v>0</v>
      </c>
      <c r="AJ284" s="66">
        <f t="shared" si="32"/>
        <v>0</v>
      </c>
      <c r="AK284" s="66">
        <v>0</v>
      </c>
      <c r="AL284" s="66">
        <v>0</v>
      </c>
      <c r="AM284" s="66">
        <f t="shared" si="33"/>
        <v>0</v>
      </c>
      <c r="AN284" s="66">
        <v>0</v>
      </c>
      <c r="AO284" s="66">
        <v>0</v>
      </c>
      <c r="AP284" s="66">
        <f t="shared" si="34"/>
        <v>0</v>
      </c>
      <c r="AQ284" s="66">
        <v>0</v>
      </c>
      <c r="AR284" s="66">
        <f t="shared" si="35"/>
        <v>-680026.70146400004</v>
      </c>
      <c r="AS284" s="66">
        <v>0</v>
      </c>
      <c r="AT284" s="66">
        <v>0</v>
      </c>
      <c r="AU284" s="66" t="s">
        <v>312</v>
      </c>
      <c r="AV284" s="66">
        <v>0</v>
      </c>
      <c r="AW284" s="86">
        <v>0</v>
      </c>
      <c r="AX284" s="86">
        <v>0</v>
      </c>
      <c r="AY284" s="86">
        <v>0</v>
      </c>
      <c r="AZ284" s="86">
        <v>0</v>
      </c>
      <c r="BA284" s="86">
        <v>0</v>
      </c>
      <c r="BB284" s="86"/>
    </row>
    <row r="285" spans="1:54" hidden="1">
      <c r="A285" s="52" t="str">
        <f t="shared" si="29"/>
        <v>K</v>
      </c>
      <c r="B285" s="52" t="s">
        <v>7</v>
      </c>
      <c r="C285" s="52" t="s">
        <v>1481</v>
      </c>
      <c r="D285" s="85" t="s">
        <v>1482</v>
      </c>
      <c r="E285" s="52" t="s">
        <v>1483</v>
      </c>
      <c r="F285" s="52" t="s">
        <v>1484</v>
      </c>
      <c r="G285" s="52" t="s">
        <v>1485</v>
      </c>
      <c r="H285" s="52" t="s">
        <v>1486</v>
      </c>
      <c r="I285" s="52" t="s">
        <v>1516</v>
      </c>
      <c r="J285" s="52" t="s">
        <v>1517</v>
      </c>
      <c r="K285" s="52" t="s">
        <v>268</v>
      </c>
      <c r="L285" s="52">
        <v>5362</v>
      </c>
      <c r="M285" s="52" t="s">
        <v>1489</v>
      </c>
      <c r="N285" s="52" t="s">
        <v>270</v>
      </c>
      <c r="O285" s="52" t="s">
        <v>306</v>
      </c>
      <c r="P285" s="52" t="s">
        <v>466</v>
      </c>
      <c r="Q285" s="52" t="s">
        <v>57</v>
      </c>
      <c r="R285" s="52" t="s">
        <v>1490</v>
      </c>
      <c r="S285" s="52" t="s">
        <v>59</v>
      </c>
      <c r="T285" s="83" t="s">
        <v>1491</v>
      </c>
      <c r="U285" s="83" t="s">
        <v>60</v>
      </c>
      <c r="V285" s="52" t="s">
        <v>329</v>
      </c>
      <c r="W285" s="52" t="s">
        <v>330</v>
      </c>
      <c r="X285" s="52" t="s">
        <v>331</v>
      </c>
      <c r="Y285" s="52" t="s">
        <v>330</v>
      </c>
      <c r="Z285" s="66">
        <v>0</v>
      </c>
      <c r="AA285" s="66">
        <v>0</v>
      </c>
      <c r="AB285" s="66">
        <v>1010799.72</v>
      </c>
      <c r="AC285" s="66">
        <v>0</v>
      </c>
      <c r="AD285" s="86">
        <f t="shared" si="30"/>
        <v>0</v>
      </c>
      <c r="AE285" s="66">
        <v>0</v>
      </c>
      <c r="AF285" s="66">
        <v>0</v>
      </c>
      <c r="AG285" s="66">
        <f t="shared" si="31"/>
        <v>0</v>
      </c>
      <c r="AH285" s="66">
        <v>0</v>
      </c>
      <c r="AI285" s="66">
        <v>0</v>
      </c>
      <c r="AJ285" s="66">
        <f t="shared" si="32"/>
        <v>0</v>
      </c>
      <c r="AK285" s="66">
        <v>0</v>
      </c>
      <c r="AL285" s="66">
        <v>0</v>
      </c>
      <c r="AM285" s="66">
        <f t="shared" si="33"/>
        <v>0</v>
      </c>
      <c r="AN285" s="66">
        <v>0</v>
      </c>
      <c r="AO285" s="66">
        <v>0</v>
      </c>
      <c r="AP285" s="66">
        <f t="shared" si="34"/>
        <v>0</v>
      </c>
      <c r="AQ285" s="66">
        <v>0</v>
      </c>
      <c r="AR285" s="66">
        <f t="shared" si="35"/>
        <v>0</v>
      </c>
      <c r="AS285" s="66">
        <v>0</v>
      </c>
      <c r="AT285" s="66">
        <v>0</v>
      </c>
      <c r="AU285" s="66" t="s">
        <v>312</v>
      </c>
      <c r="AV285" s="66">
        <v>0</v>
      </c>
      <c r="AW285" s="86">
        <v>0</v>
      </c>
      <c r="AX285" s="86">
        <v>0</v>
      </c>
      <c r="AY285" s="86">
        <v>0</v>
      </c>
      <c r="AZ285" s="86">
        <v>0</v>
      </c>
      <c r="BA285" s="86">
        <v>0</v>
      </c>
      <c r="BB285" s="86"/>
    </row>
    <row r="286" spans="1:54" hidden="1">
      <c r="A286" s="52" t="str">
        <f t="shared" si="29"/>
        <v>K</v>
      </c>
      <c r="B286" s="52" t="s">
        <v>7</v>
      </c>
      <c r="C286" s="52" t="s">
        <v>1481</v>
      </c>
      <c r="D286" s="85" t="s">
        <v>1482</v>
      </c>
      <c r="E286" s="52" t="s">
        <v>1483</v>
      </c>
      <c r="F286" s="52" t="s">
        <v>1484</v>
      </c>
      <c r="G286" s="52" t="s">
        <v>1485</v>
      </c>
      <c r="H286" s="52" t="s">
        <v>1486</v>
      </c>
      <c r="I286" s="52" t="s">
        <v>1518</v>
      </c>
      <c r="J286" s="52" t="s">
        <v>1519</v>
      </c>
      <c r="K286" s="52" t="s">
        <v>268</v>
      </c>
      <c r="L286" s="52">
        <v>5362</v>
      </c>
      <c r="M286" s="52" t="s">
        <v>1489</v>
      </c>
      <c r="N286" s="52" t="s">
        <v>270</v>
      </c>
      <c r="O286" s="52" t="s">
        <v>271</v>
      </c>
      <c r="P286" s="52" t="s">
        <v>466</v>
      </c>
      <c r="Q286" s="52" t="s">
        <v>57</v>
      </c>
      <c r="R286" s="52" t="s">
        <v>1490</v>
      </c>
      <c r="S286" s="52" t="s">
        <v>59</v>
      </c>
      <c r="T286" s="83" t="s">
        <v>1491</v>
      </c>
      <c r="U286" s="83" t="s">
        <v>60</v>
      </c>
      <c r="V286" s="52" t="s">
        <v>329</v>
      </c>
      <c r="W286" s="52" t="s">
        <v>330</v>
      </c>
      <c r="X286" s="52" t="s">
        <v>331</v>
      </c>
      <c r="Y286" s="52" t="s">
        <v>330</v>
      </c>
      <c r="Z286" s="66">
        <v>0</v>
      </c>
      <c r="AA286" s="66">
        <v>0</v>
      </c>
      <c r="AB286" s="66">
        <v>487994.05</v>
      </c>
      <c r="AC286" s="66">
        <v>697175.94923999999</v>
      </c>
      <c r="AD286" s="86">
        <f t="shared" si="30"/>
        <v>-697175.94923999999</v>
      </c>
      <c r="AE286" s="66">
        <v>0</v>
      </c>
      <c r="AF286" s="66">
        <v>0</v>
      </c>
      <c r="AG286" s="66">
        <f t="shared" si="31"/>
        <v>0</v>
      </c>
      <c r="AH286" s="66">
        <v>0</v>
      </c>
      <c r="AI286" s="66">
        <v>0</v>
      </c>
      <c r="AJ286" s="66">
        <f t="shared" si="32"/>
        <v>0</v>
      </c>
      <c r="AK286" s="66">
        <v>0</v>
      </c>
      <c r="AL286" s="66">
        <v>0</v>
      </c>
      <c r="AM286" s="66">
        <f t="shared" si="33"/>
        <v>0</v>
      </c>
      <c r="AN286" s="66">
        <v>0</v>
      </c>
      <c r="AO286" s="66">
        <v>0</v>
      </c>
      <c r="AP286" s="66">
        <f t="shared" si="34"/>
        <v>0</v>
      </c>
      <c r="AQ286" s="66">
        <v>0</v>
      </c>
      <c r="AR286" s="66">
        <f t="shared" si="35"/>
        <v>-697175.94923999999</v>
      </c>
      <c r="AS286" s="66">
        <v>0</v>
      </c>
      <c r="AT286" s="66">
        <v>0</v>
      </c>
      <c r="AU286" s="66" t="s">
        <v>312</v>
      </c>
      <c r="AV286" s="66">
        <v>0</v>
      </c>
      <c r="AW286" s="86">
        <v>0</v>
      </c>
      <c r="AX286" s="86">
        <v>0</v>
      </c>
      <c r="AY286" s="86">
        <v>0</v>
      </c>
      <c r="AZ286" s="86">
        <v>0</v>
      </c>
      <c r="BA286" s="86">
        <v>0</v>
      </c>
      <c r="BB286" s="86"/>
    </row>
    <row r="287" spans="1:54" hidden="1">
      <c r="A287" s="52" t="str">
        <f t="shared" si="29"/>
        <v>K</v>
      </c>
      <c r="B287" s="52" t="s">
        <v>7</v>
      </c>
      <c r="C287" s="52" t="s">
        <v>1481</v>
      </c>
      <c r="D287" s="85" t="s">
        <v>1482</v>
      </c>
      <c r="E287" s="52" t="s">
        <v>1483</v>
      </c>
      <c r="F287" s="52" t="s">
        <v>1484</v>
      </c>
      <c r="G287" s="52" t="s">
        <v>1485</v>
      </c>
      <c r="H287" s="52" t="s">
        <v>1486</v>
      </c>
      <c r="I287" s="52" t="s">
        <v>1520</v>
      </c>
      <c r="J287" s="52" t="s">
        <v>1521</v>
      </c>
      <c r="K287" s="52" t="s">
        <v>268</v>
      </c>
      <c r="L287" s="52">
        <v>5362</v>
      </c>
      <c r="M287" s="52" t="s">
        <v>1489</v>
      </c>
      <c r="N287" s="52" t="s">
        <v>270</v>
      </c>
      <c r="O287" s="52" t="s">
        <v>271</v>
      </c>
      <c r="P287" s="52" t="s">
        <v>466</v>
      </c>
      <c r="Q287" s="52" t="s">
        <v>57</v>
      </c>
      <c r="R287" s="52" t="s">
        <v>1490</v>
      </c>
      <c r="S287" s="52" t="s">
        <v>59</v>
      </c>
      <c r="T287" s="83" t="s">
        <v>1491</v>
      </c>
      <c r="U287" s="83" t="s">
        <v>60</v>
      </c>
      <c r="V287" s="52" t="s">
        <v>329</v>
      </c>
      <c r="W287" s="52" t="s">
        <v>330</v>
      </c>
      <c r="X287" s="52" t="s">
        <v>331</v>
      </c>
      <c r="Y287" s="52" t="s">
        <v>330</v>
      </c>
      <c r="Z287" s="66">
        <v>0</v>
      </c>
      <c r="AA287" s="66">
        <v>8070342</v>
      </c>
      <c r="AB287" s="66">
        <v>0</v>
      </c>
      <c r="AC287" s="66">
        <v>0</v>
      </c>
      <c r="AD287" s="86">
        <f t="shared" si="30"/>
        <v>8070342</v>
      </c>
      <c r="AE287" s="66">
        <v>0</v>
      </c>
      <c r="AF287" s="66">
        <v>0</v>
      </c>
      <c r="AG287" s="66">
        <f t="shared" si="31"/>
        <v>0</v>
      </c>
      <c r="AH287" s="66">
        <v>0</v>
      </c>
      <c r="AI287" s="66">
        <v>0</v>
      </c>
      <c r="AJ287" s="66">
        <f t="shared" si="32"/>
        <v>0</v>
      </c>
      <c r="AK287" s="66">
        <v>0</v>
      </c>
      <c r="AL287" s="66">
        <v>0</v>
      </c>
      <c r="AM287" s="66">
        <f t="shared" si="33"/>
        <v>0</v>
      </c>
      <c r="AN287" s="66">
        <v>0</v>
      </c>
      <c r="AO287" s="66">
        <v>0</v>
      </c>
      <c r="AP287" s="66">
        <f t="shared" si="34"/>
        <v>0</v>
      </c>
      <c r="AQ287" s="66">
        <v>0</v>
      </c>
      <c r="AR287" s="66">
        <f t="shared" si="35"/>
        <v>8070342</v>
      </c>
      <c r="AS287" s="66">
        <v>0</v>
      </c>
      <c r="AT287" s="66">
        <v>0</v>
      </c>
      <c r="AU287" s="66" t="s">
        <v>312</v>
      </c>
      <c r="AV287" s="66">
        <v>0</v>
      </c>
      <c r="AW287" s="86">
        <v>0</v>
      </c>
      <c r="AX287" s="86">
        <v>0</v>
      </c>
      <c r="AY287" s="86">
        <v>0</v>
      </c>
      <c r="AZ287" s="86">
        <v>0</v>
      </c>
      <c r="BA287" s="86">
        <v>0</v>
      </c>
      <c r="BB287" s="86"/>
    </row>
    <row r="288" spans="1:54" hidden="1">
      <c r="A288" s="52" t="str">
        <f t="shared" si="29"/>
        <v>K</v>
      </c>
      <c r="B288" s="52" t="s">
        <v>7</v>
      </c>
      <c r="C288" s="52" t="s">
        <v>1481</v>
      </c>
      <c r="D288" s="85" t="s">
        <v>1482</v>
      </c>
      <c r="E288" s="52" t="s">
        <v>1483</v>
      </c>
      <c r="F288" s="52" t="s">
        <v>1484</v>
      </c>
      <c r="G288" s="52" t="s">
        <v>1522</v>
      </c>
      <c r="H288" s="52" t="s">
        <v>1523</v>
      </c>
      <c r="I288" s="52" t="s">
        <v>1524</v>
      </c>
      <c r="J288" s="52" t="s">
        <v>1525</v>
      </c>
      <c r="K288" s="52" t="s">
        <v>268</v>
      </c>
      <c r="L288" s="52">
        <v>5362</v>
      </c>
      <c r="M288" s="52" t="s">
        <v>1489</v>
      </c>
      <c r="N288" s="52" t="s">
        <v>270</v>
      </c>
      <c r="O288" s="52" t="s">
        <v>677</v>
      </c>
      <c r="P288" s="52" t="s">
        <v>466</v>
      </c>
      <c r="Q288" s="52" t="s">
        <v>57</v>
      </c>
      <c r="R288" s="52" t="s">
        <v>1490</v>
      </c>
      <c r="S288" s="52" t="s">
        <v>59</v>
      </c>
      <c r="T288" s="83" t="s">
        <v>1491</v>
      </c>
      <c r="U288" s="83" t="s">
        <v>61</v>
      </c>
      <c r="V288" s="52" t="s">
        <v>329</v>
      </c>
      <c r="W288" s="52" t="s">
        <v>330</v>
      </c>
      <c r="X288" s="52" t="s">
        <v>331</v>
      </c>
      <c r="Y288" s="52" t="s">
        <v>330</v>
      </c>
      <c r="Z288" s="66">
        <v>0</v>
      </c>
      <c r="AA288" s="66">
        <v>0</v>
      </c>
      <c r="AB288" s="66">
        <v>109914.29</v>
      </c>
      <c r="AC288" s="66">
        <v>24640</v>
      </c>
      <c r="AD288" s="86">
        <f t="shared" si="30"/>
        <v>-24640</v>
      </c>
      <c r="AE288" s="66">
        <v>0</v>
      </c>
      <c r="AF288" s="66">
        <v>0</v>
      </c>
      <c r="AG288" s="66">
        <f t="shared" si="31"/>
        <v>0</v>
      </c>
      <c r="AH288" s="66">
        <v>0</v>
      </c>
      <c r="AI288" s="66">
        <v>0</v>
      </c>
      <c r="AJ288" s="66">
        <f t="shared" si="32"/>
        <v>0</v>
      </c>
      <c r="AK288" s="66">
        <v>0</v>
      </c>
      <c r="AL288" s="66">
        <v>0</v>
      </c>
      <c r="AM288" s="66">
        <f t="shared" si="33"/>
        <v>0</v>
      </c>
      <c r="AN288" s="66">
        <v>0</v>
      </c>
      <c r="AO288" s="66">
        <v>0</v>
      </c>
      <c r="AP288" s="66">
        <f t="shared" si="34"/>
        <v>0</v>
      </c>
      <c r="AQ288" s="66">
        <v>0</v>
      </c>
      <c r="AR288" s="66">
        <f t="shared" si="35"/>
        <v>-24640</v>
      </c>
      <c r="AS288" s="66">
        <v>0</v>
      </c>
      <c r="AT288" s="66">
        <v>0</v>
      </c>
      <c r="AU288" s="66" t="s">
        <v>312</v>
      </c>
      <c r="AV288" s="66">
        <v>0</v>
      </c>
      <c r="AW288" s="86">
        <v>0</v>
      </c>
      <c r="AX288" s="86">
        <v>0</v>
      </c>
      <c r="AY288" s="86">
        <v>0</v>
      </c>
      <c r="AZ288" s="86">
        <v>0</v>
      </c>
      <c r="BA288" s="86">
        <v>0</v>
      </c>
      <c r="BB288" s="86"/>
    </row>
    <row r="289" spans="1:54" hidden="1">
      <c r="A289" s="52" t="str">
        <f t="shared" si="29"/>
        <v>K</v>
      </c>
      <c r="B289" s="52" t="s">
        <v>7</v>
      </c>
      <c r="C289" s="52" t="s">
        <v>1481</v>
      </c>
      <c r="D289" s="85" t="s">
        <v>1482</v>
      </c>
      <c r="E289" s="52" t="s">
        <v>1483</v>
      </c>
      <c r="F289" s="52" t="s">
        <v>1484</v>
      </c>
      <c r="G289" s="52" t="s">
        <v>1522</v>
      </c>
      <c r="H289" s="52" t="s">
        <v>1523</v>
      </c>
      <c r="I289" s="52" t="s">
        <v>1526</v>
      </c>
      <c r="J289" s="52" t="s">
        <v>1527</v>
      </c>
      <c r="K289" s="52" t="s">
        <v>268</v>
      </c>
      <c r="L289" s="52">
        <v>5362</v>
      </c>
      <c r="M289" s="52" t="s">
        <v>1489</v>
      </c>
      <c r="N289" s="52" t="s">
        <v>270</v>
      </c>
      <c r="O289" s="52" t="s">
        <v>677</v>
      </c>
      <c r="P289" s="52" t="s">
        <v>466</v>
      </c>
      <c r="Q289" s="52" t="s">
        <v>57</v>
      </c>
      <c r="R289" s="52" t="s">
        <v>1490</v>
      </c>
      <c r="S289" s="52" t="s">
        <v>59</v>
      </c>
      <c r="T289" s="83" t="s">
        <v>1491</v>
      </c>
      <c r="U289" s="83" t="s">
        <v>61</v>
      </c>
      <c r="V289" s="52" t="s">
        <v>329</v>
      </c>
      <c r="W289" s="52" t="s">
        <v>330</v>
      </c>
      <c r="X289" s="52" t="s">
        <v>331</v>
      </c>
      <c r="Y289" s="52" t="s">
        <v>330</v>
      </c>
      <c r="Z289" s="66">
        <v>0</v>
      </c>
      <c r="AA289" s="66">
        <v>0</v>
      </c>
      <c r="AB289" s="66">
        <v>1591434.67</v>
      </c>
      <c r="AC289" s="66">
        <v>228773.64</v>
      </c>
      <c r="AD289" s="86">
        <f t="shared" si="30"/>
        <v>-228773.64</v>
      </c>
      <c r="AE289" s="66">
        <v>0</v>
      </c>
      <c r="AF289" s="66">
        <v>0</v>
      </c>
      <c r="AG289" s="66">
        <f t="shared" si="31"/>
        <v>0</v>
      </c>
      <c r="AH289" s="66">
        <v>0</v>
      </c>
      <c r="AI289" s="66">
        <v>0</v>
      </c>
      <c r="AJ289" s="66">
        <f t="shared" si="32"/>
        <v>0</v>
      </c>
      <c r="AK289" s="66">
        <v>0</v>
      </c>
      <c r="AL289" s="66">
        <v>0</v>
      </c>
      <c r="AM289" s="66">
        <f t="shared" si="33"/>
        <v>0</v>
      </c>
      <c r="AN289" s="66">
        <v>0</v>
      </c>
      <c r="AO289" s="66">
        <v>0</v>
      </c>
      <c r="AP289" s="66">
        <f t="shared" si="34"/>
        <v>0</v>
      </c>
      <c r="AQ289" s="66">
        <v>0</v>
      </c>
      <c r="AR289" s="66">
        <f t="shared" si="35"/>
        <v>-228773.64</v>
      </c>
      <c r="AS289" s="66">
        <v>0</v>
      </c>
      <c r="AT289" s="66">
        <v>0</v>
      </c>
      <c r="AU289" s="66" t="s">
        <v>312</v>
      </c>
      <c r="AV289" s="66">
        <v>0</v>
      </c>
      <c r="AW289" s="86">
        <v>0</v>
      </c>
      <c r="AX289" s="86">
        <v>0</v>
      </c>
      <c r="AY289" s="86">
        <v>0</v>
      </c>
      <c r="AZ289" s="86">
        <v>0</v>
      </c>
      <c r="BA289" s="86">
        <v>0</v>
      </c>
      <c r="BB289" s="86"/>
    </row>
    <row r="290" spans="1:54" hidden="1">
      <c r="A290" s="52" t="str">
        <f t="shared" si="29"/>
        <v>K</v>
      </c>
      <c r="B290" s="52" t="s">
        <v>7</v>
      </c>
      <c r="C290" s="52" t="s">
        <v>1481</v>
      </c>
      <c r="D290" s="85" t="s">
        <v>1482</v>
      </c>
      <c r="E290" s="52" t="s">
        <v>1483</v>
      </c>
      <c r="F290" s="52" t="s">
        <v>1484</v>
      </c>
      <c r="G290" s="52" t="s">
        <v>1522</v>
      </c>
      <c r="H290" s="52" t="s">
        <v>1523</v>
      </c>
      <c r="I290" s="52" t="s">
        <v>1528</v>
      </c>
      <c r="J290" s="52" t="s">
        <v>1529</v>
      </c>
      <c r="K290" s="52" t="s">
        <v>268</v>
      </c>
      <c r="L290" s="52">
        <v>5362</v>
      </c>
      <c r="M290" s="52" t="s">
        <v>1489</v>
      </c>
      <c r="N290" s="52" t="s">
        <v>270</v>
      </c>
      <c r="O290" s="52" t="s">
        <v>306</v>
      </c>
      <c r="P290" s="52" t="s">
        <v>466</v>
      </c>
      <c r="Q290" s="52" t="s">
        <v>57</v>
      </c>
      <c r="R290" s="52" t="s">
        <v>1490</v>
      </c>
      <c r="S290" s="52" t="s">
        <v>59</v>
      </c>
      <c r="T290" s="83" t="s">
        <v>1491</v>
      </c>
      <c r="U290" s="83" t="s">
        <v>61</v>
      </c>
      <c r="V290" s="52" t="s">
        <v>329</v>
      </c>
      <c r="W290" s="52" t="s">
        <v>330</v>
      </c>
      <c r="X290" s="52" t="s">
        <v>331</v>
      </c>
      <c r="Y290" s="52" t="s">
        <v>330</v>
      </c>
      <c r="Z290" s="66">
        <v>0</v>
      </c>
      <c r="AA290" s="66">
        <v>0</v>
      </c>
      <c r="AB290" s="66">
        <v>31563.05</v>
      </c>
      <c r="AC290" s="66">
        <v>29857.03</v>
      </c>
      <c r="AD290" s="86">
        <f t="shared" si="30"/>
        <v>-29857.03</v>
      </c>
      <c r="AE290" s="66">
        <v>0</v>
      </c>
      <c r="AF290" s="66">
        <v>0</v>
      </c>
      <c r="AG290" s="66">
        <f t="shared" si="31"/>
        <v>0</v>
      </c>
      <c r="AH290" s="66">
        <v>0</v>
      </c>
      <c r="AI290" s="66">
        <v>0</v>
      </c>
      <c r="AJ290" s="66">
        <f t="shared" si="32"/>
        <v>0</v>
      </c>
      <c r="AK290" s="66">
        <v>0</v>
      </c>
      <c r="AL290" s="66">
        <v>0</v>
      </c>
      <c r="AM290" s="66">
        <f t="shared" si="33"/>
        <v>0</v>
      </c>
      <c r="AN290" s="66">
        <v>0</v>
      </c>
      <c r="AO290" s="66">
        <v>0</v>
      </c>
      <c r="AP290" s="66">
        <f t="shared" si="34"/>
        <v>0</v>
      </c>
      <c r="AQ290" s="66">
        <v>0</v>
      </c>
      <c r="AR290" s="66">
        <f t="shared" si="35"/>
        <v>-29857.03</v>
      </c>
      <c r="AS290" s="66">
        <v>0</v>
      </c>
      <c r="AT290" s="66">
        <v>0</v>
      </c>
      <c r="AU290" s="66" t="s">
        <v>312</v>
      </c>
      <c r="AV290" s="66">
        <v>0</v>
      </c>
      <c r="AW290" s="86">
        <v>0</v>
      </c>
      <c r="AX290" s="86">
        <v>0</v>
      </c>
      <c r="AY290" s="86">
        <v>0</v>
      </c>
      <c r="AZ290" s="86">
        <v>0</v>
      </c>
      <c r="BA290" s="86">
        <v>0</v>
      </c>
      <c r="BB290" s="86"/>
    </row>
    <row r="291" spans="1:54" hidden="1">
      <c r="A291" s="52" t="str">
        <f t="shared" si="29"/>
        <v>K</v>
      </c>
      <c r="B291" s="52" t="s">
        <v>7</v>
      </c>
      <c r="C291" s="52" t="s">
        <v>1481</v>
      </c>
      <c r="D291" s="85" t="s">
        <v>1482</v>
      </c>
      <c r="E291" s="52" t="s">
        <v>1483</v>
      </c>
      <c r="F291" s="52" t="s">
        <v>1484</v>
      </c>
      <c r="G291" s="52" t="s">
        <v>1522</v>
      </c>
      <c r="H291" s="52" t="s">
        <v>1523</v>
      </c>
      <c r="I291" s="52" t="s">
        <v>1530</v>
      </c>
      <c r="J291" s="52" t="s">
        <v>1531</v>
      </c>
      <c r="K291" s="52" t="s">
        <v>268</v>
      </c>
      <c r="L291" s="52">
        <v>5362</v>
      </c>
      <c r="M291" s="52" t="s">
        <v>1489</v>
      </c>
      <c r="N291" s="52" t="s">
        <v>270</v>
      </c>
      <c r="O291" s="52" t="s">
        <v>677</v>
      </c>
      <c r="P291" s="52" t="s">
        <v>466</v>
      </c>
      <c r="Q291" s="52" t="s">
        <v>57</v>
      </c>
      <c r="R291" s="52" t="s">
        <v>1490</v>
      </c>
      <c r="S291" s="52" t="s">
        <v>59</v>
      </c>
      <c r="T291" s="83" t="s">
        <v>1491</v>
      </c>
      <c r="U291" s="83" t="s">
        <v>61</v>
      </c>
      <c r="V291" s="52" t="s">
        <v>329</v>
      </c>
      <c r="W291" s="52" t="s">
        <v>330</v>
      </c>
      <c r="X291" s="52" t="s">
        <v>331</v>
      </c>
      <c r="Y291" s="52" t="s">
        <v>330</v>
      </c>
      <c r="Z291" s="66">
        <v>0</v>
      </c>
      <c r="AA291" s="66">
        <v>0</v>
      </c>
      <c r="AB291" s="66">
        <v>749138.3</v>
      </c>
      <c r="AC291" s="66">
        <v>1202948.3516599999</v>
      </c>
      <c r="AD291" s="86">
        <f t="shared" si="30"/>
        <v>-1202948.3516599999</v>
      </c>
      <c r="AE291" s="66">
        <v>0</v>
      </c>
      <c r="AF291" s="66">
        <v>0</v>
      </c>
      <c r="AG291" s="66">
        <f t="shared" si="31"/>
        <v>0</v>
      </c>
      <c r="AH291" s="66">
        <v>0</v>
      </c>
      <c r="AI291" s="66">
        <v>0</v>
      </c>
      <c r="AJ291" s="66">
        <f t="shared" si="32"/>
        <v>0</v>
      </c>
      <c r="AK291" s="66">
        <v>0</v>
      </c>
      <c r="AL291" s="66">
        <v>0</v>
      </c>
      <c r="AM291" s="66">
        <f t="shared" si="33"/>
        <v>0</v>
      </c>
      <c r="AN291" s="66">
        <v>0</v>
      </c>
      <c r="AO291" s="66">
        <v>0</v>
      </c>
      <c r="AP291" s="66">
        <f t="shared" si="34"/>
        <v>0</v>
      </c>
      <c r="AQ291" s="66">
        <v>0</v>
      </c>
      <c r="AR291" s="66">
        <f t="shared" si="35"/>
        <v>-1202948.3516599999</v>
      </c>
      <c r="AS291" s="66">
        <v>0</v>
      </c>
      <c r="AT291" s="66">
        <v>0</v>
      </c>
      <c r="AU291" s="66" t="s">
        <v>312</v>
      </c>
      <c r="AV291" s="66">
        <v>0</v>
      </c>
      <c r="AW291" s="86">
        <v>0</v>
      </c>
      <c r="AX291" s="86">
        <v>0</v>
      </c>
      <c r="AY291" s="86">
        <v>0</v>
      </c>
      <c r="AZ291" s="86">
        <v>0</v>
      </c>
      <c r="BA291" s="86">
        <v>0</v>
      </c>
      <c r="BB291" s="86"/>
    </row>
    <row r="292" spans="1:54" hidden="1">
      <c r="A292" s="52" t="str">
        <f t="shared" si="29"/>
        <v>K</v>
      </c>
      <c r="B292" s="52" t="s">
        <v>7</v>
      </c>
      <c r="C292" s="52" t="s">
        <v>1481</v>
      </c>
      <c r="D292" s="85" t="s">
        <v>1482</v>
      </c>
      <c r="E292" s="52" t="s">
        <v>1483</v>
      </c>
      <c r="F292" s="52" t="s">
        <v>1484</v>
      </c>
      <c r="G292" s="52" t="s">
        <v>1522</v>
      </c>
      <c r="H292" s="52" t="s">
        <v>1523</v>
      </c>
      <c r="I292" s="52" t="s">
        <v>1532</v>
      </c>
      <c r="J292" s="52" t="s">
        <v>1533</v>
      </c>
      <c r="K292" s="52" t="s">
        <v>268</v>
      </c>
      <c r="L292" s="52">
        <v>5362</v>
      </c>
      <c r="M292" s="52" t="s">
        <v>1489</v>
      </c>
      <c r="N292" s="52" t="s">
        <v>270</v>
      </c>
      <c r="O292" s="52" t="s">
        <v>677</v>
      </c>
      <c r="P292" s="52" t="s">
        <v>466</v>
      </c>
      <c r="Q292" s="52" t="s">
        <v>57</v>
      </c>
      <c r="R292" s="52" t="s">
        <v>1490</v>
      </c>
      <c r="S292" s="52" t="s">
        <v>59</v>
      </c>
      <c r="T292" s="83" t="s">
        <v>1491</v>
      </c>
      <c r="U292" s="83" t="s">
        <v>61</v>
      </c>
      <c r="V292" s="52" t="s">
        <v>329</v>
      </c>
      <c r="W292" s="52" t="s">
        <v>330</v>
      </c>
      <c r="X292" s="52" t="s">
        <v>331</v>
      </c>
      <c r="Y292" s="52" t="s">
        <v>330</v>
      </c>
      <c r="Z292" s="66">
        <v>0</v>
      </c>
      <c r="AA292" s="66">
        <v>0</v>
      </c>
      <c r="AB292" s="66">
        <v>824705.17</v>
      </c>
      <c r="AC292" s="66">
        <v>1114453.4939999999</v>
      </c>
      <c r="AD292" s="86">
        <f t="shared" si="30"/>
        <v>-1114453.4939999999</v>
      </c>
      <c r="AE292" s="66">
        <v>0</v>
      </c>
      <c r="AF292" s="66">
        <v>0</v>
      </c>
      <c r="AG292" s="66">
        <f t="shared" si="31"/>
        <v>0</v>
      </c>
      <c r="AH292" s="66">
        <v>0</v>
      </c>
      <c r="AI292" s="66">
        <v>0</v>
      </c>
      <c r="AJ292" s="66">
        <f t="shared" si="32"/>
        <v>0</v>
      </c>
      <c r="AK292" s="66">
        <v>0</v>
      </c>
      <c r="AL292" s="66">
        <v>0</v>
      </c>
      <c r="AM292" s="66">
        <f t="shared" si="33"/>
        <v>0</v>
      </c>
      <c r="AN292" s="66">
        <v>0</v>
      </c>
      <c r="AO292" s="66">
        <v>0</v>
      </c>
      <c r="AP292" s="66">
        <f t="shared" si="34"/>
        <v>0</v>
      </c>
      <c r="AQ292" s="66">
        <v>0</v>
      </c>
      <c r="AR292" s="66">
        <f t="shared" si="35"/>
        <v>-1114453.4939999999</v>
      </c>
      <c r="AS292" s="66">
        <v>0</v>
      </c>
      <c r="AT292" s="66">
        <v>0</v>
      </c>
      <c r="AU292" s="66" t="s">
        <v>312</v>
      </c>
      <c r="AV292" s="66">
        <v>0</v>
      </c>
      <c r="AW292" s="86">
        <v>0</v>
      </c>
      <c r="AX292" s="86">
        <v>0</v>
      </c>
      <c r="AY292" s="86">
        <v>0</v>
      </c>
      <c r="AZ292" s="86">
        <v>0</v>
      </c>
      <c r="BA292" s="86">
        <v>0</v>
      </c>
      <c r="BB292" s="86"/>
    </row>
    <row r="293" spans="1:54" hidden="1">
      <c r="A293" s="52" t="str">
        <f t="shared" si="29"/>
        <v>K</v>
      </c>
      <c r="B293" s="52" t="s">
        <v>7</v>
      </c>
      <c r="C293" s="52" t="s">
        <v>1481</v>
      </c>
      <c r="D293" s="85" t="s">
        <v>1482</v>
      </c>
      <c r="E293" s="52" t="s">
        <v>1483</v>
      </c>
      <c r="F293" s="52" t="s">
        <v>1484</v>
      </c>
      <c r="G293" s="52" t="s">
        <v>1522</v>
      </c>
      <c r="H293" s="52" t="s">
        <v>1523</v>
      </c>
      <c r="I293" s="52" t="s">
        <v>1534</v>
      </c>
      <c r="J293" s="52" t="s">
        <v>1535</v>
      </c>
      <c r="K293" s="52" t="s">
        <v>268</v>
      </c>
      <c r="L293" s="52">
        <v>5362</v>
      </c>
      <c r="M293" s="52" t="s">
        <v>1489</v>
      </c>
      <c r="N293" s="52" t="s">
        <v>270</v>
      </c>
      <c r="O293" s="52" t="s">
        <v>677</v>
      </c>
      <c r="P293" s="52" t="s">
        <v>466</v>
      </c>
      <c r="Q293" s="52" t="s">
        <v>57</v>
      </c>
      <c r="R293" s="52" t="s">
        <v>1490</v>
      </c>
      <c r="S293" s="52" t="s">
        <v>59</v>
      </c>
      <c r="T293" s="83" t="s">
        <v>1491</v>
      </c>
      <c r="U293" s="83" t="s">
        <v>61</v>
      </c>
      <c r="V293" s="52" t="s">
        <v>329</v>
      </c>
      <c r="W293" s="52" t="s">
        <v>330</v>
      </c>
      <c r="X293" s="52" t="s">
        <v>331</v>
      </c>
      <c r="Y293" s="52" t="s">
        <v>330</v>
      </c>
      <c r="Z293" s="66">
        <v>0</v>
      </c>
      <c r="AA293" s="66">
        <v>4863573</v>
      </c>
      <c r="AB293" s="66">
        <v>4289560.6900000004</v>
      </c>
      <c r="AC293" s="66">
        <v>4531856.7522240002</v>
      </c>
      <c r="AD293" s="86">
        <f t="shared" si="30"/>
        <v>331716.24777599983</v>
      </c>
      <c r="AE293" s="66">
        <v>0</v>
      </c>
      <c r="AF293" s="66">
        <v>0</v>
      </c>
      <c r="AG293" s="66">
        <f t="shared" si="31"/>
        <v>0</v>
      </c>
      <c r="AH293" s="66">
        <v>0</v>
      </c>
      <c r="AI293" s="66">
        <v>0</v>
      </c>
      <c r="AJ293" s="66">
        <f t="shared" si="32"/>
        <v>0</v>
      </c>
      <c r="AK293" s="66">
        <v>0</v>
      </c>
      <c r="AL293" s="66">
        <v>0</v>
      </c>
      <c r="AM293" s="66">
        <f t="shared" si="33"/>
        <v>0</v>
      </c>
      <c r="AN293" s="66">
        <v>0</v>
      </c>
      <c r="AO293" s="66">
        <v>0</v>
      </c>
      <c r="AP293" s="66">
        <f t="shared" si="34"/>
        <v>0</v>
      </c>
      <c r="AQ293" s="66">
        <v>0</v>
      </c>
      <c r="AR293" s="66">
        <f t="shared" si="35"/>
        <v>331716.24777599983</v>
      </c>
      <c r="AS293" s="66">
        <v>0</v>
      </c>
      <c r="AT293" s="66">
        <v>0</v>
      </c>
      <c r="AU293" s="66" t="s">
        <v>312</v>
      </c>
      <c r="AV293" s="66">
        <v>0</v>
      </c>
      <c r="AW293" s="86">
        <v>0</v>
      </c>
      <c r="AX293" s="86">
        <v>0</v>
      </c>
      <c r="AY293" s="86">
        <v>0</v>
      </c>
      <c r="AZ293" s="86">
        <v>0</v>
      </c>
      <c r="BA293" s="86">
        <v>0</v>
      </c>
      <c r="BB293" s="86"/>
    </row>
    <row r="294" spans="1:54" hidden="1">
      <c r="A294" s="52" t="str">
        <f t="shared" si="29"/>
        <v>K</v>
      </c>
      <c r="B294" s="52" t="s">
        <v>7</v>
      </c>
      <c r="C294" s="52" t="s">
        <v>1481</v>
      </c>
      <c r="D294" s="85" t="s">
        <v>1482</v>
      </c>
      <c r="E294" s="52" t="s">
        <v>1483</v>
      </c>
      <c r="F294" s="52" t="s">
        <v>1484</v>
      </c>
      <c r="G294" s="52" t="s">
        <v>1522</v>
      </c>
      <c r="H294" s="52" t="s">
        <v>1523</v>
      </c>
      <c r="I294" s="52" t="s">
        <v>1536</v>
      </c>
      <c r="J294" s="52" t="s">
        <v>1537</v>
      </c>
      <c r="K294" s="52" t="s">
        <v>268</v>
      </c>
      <c r="L294" s="52">
        <v>5362</v>
      </c>
      <c r="M294" s="52" t="s">
        <v>1489</v>
      </c>
      <c r="N294" s="52" t="s">
        <v>270</v>
      </c>
      <c r="O294" s="52" t="s">
        <v>306</v>
      </c>
      <c r="P294" s="52" t="s">
        <v>466</v>
      </c>
      <c r="Q294" s="52" t="s">
        <v>57</v>
      </c>
      <c r="R294" s="52" t="s">
        <v>1490</v>
      </c>
      <c r="S294" s="52" t="s">
        <v>59</v>
      </c>
      <c r="T294" s="83" t="s">
        <v>1491</v>
      </c>
      <c r="U294" s="83" t="s">
        <v>61</v>
      </c>
      <c r="V294" s="52" t="s">
        <v>329</v>
      </c>
      <c r="W294" s="52" t="s">
        <v>330</v>
      </c>
      <c r="X294" s="52" t="s">
        <v>331</v>
      </c>
      <c r="Y294" s="52" t="s">
        <v>330</v>
      </c>
      <c r="Z294" s="66">
        <v>0</v>
      </c>
      <c r="AA294" s="66">
        <v>0</v>
      </c>
      <c r="AB294" s="66">
        <v>210444.53</v>
      </c>
      <c r="AC294" s="66">
        <v>-109853.43000000001</v>
      </c>
      <c r="AD294" s="86">
        <f t="shared" si="30"/>
        <v>109853.43000000001</v>
      </c>
      <c r="AE294" s="66">
        <v>0</v>
      </c>
      <c r="AF294" s="66">
        <v>0</v>
      </c>
      <c r="AG294" s="66">
        <f t="shared" si="31"/>
        <v>0</v>
      </c>
      <c r="AH294" s="66">
        <v>0</v>
      </c>
      <c r="AI294" s="66">
        <v>0</v>
      </c>
      <c r="AJ294" s="66">
        <f t="shared" si="32"/>
        <v>0</v>
      </c>
      <c r="AK294" s="66">
        <v>0</v>
      </c>
      <c r="AL294" s="66">
        <v>0</v>
      </c>
      <c r="AM294" s="66">
        <f t="shared" si="33"/>
        <v>0</v>
      </c>
      <c r="AN294" s="66">
        <v>0</v>
      </c>
      <c r="AO294" s="66">
        <v>0</v>
      </c>
      <c r="AP294" s="66">
        <f t="shared" si="34"/>
        <v>0</v>
      </c>
      <c r="AQ294" s="66">
        <v>0</v>
      </c>
      <c r="AR294" s="66">
        <f t="shared" si="35"/>
        <v>109853.43000000001</v>
      </c>
      <c r="AS294" s="66">
        <v>0</v>
      </c>
      <c r="AT294" s="66">
        <v>0</v>
      </c>
      <c r="AU294" s="66" t="s">
        <v>312</v>
      </c>
      <c r="AV294" s="66">
        <v>0</v>
      </c>
      <c r="AW294" s="86">
        <v>0</v>
      </c>
      <c r="AX294" s="86">
        <v>0</v>
      </c>
      <c r="AY294" s="86">
        <v>0</v>
      </c>
      <c r="AZ294" s="86">
        <v>0</v>
      </c>
      <c r="BA294" s="86">
        <v>0</v>
      </c>
      <c r="BB294" s="86"/>
    </row>
    <row r="295" spans="1:54" hidden="1">
      <c r="A295" s="52" t="str">
        <f t="shared" si="29"/>
        <v>K</v>
      </c>
      <c r="B295" s="52" t="s">
        <v>7</v>
      </c>
      <c r="C295" s="52" t="s">
        <v>1481</v>
      </c>
      <c r="D295" s="85" t="s">
        <v>1482</v>
      </c>
      <c r="E295" s="52" t="s">
        <v>1483</v>
      </c>
      <c r="F295" s="52" t="s">
        <v>1484</v>
      </c>
      <c r="G295" s="52" t="s">
        <v>1522</v>
      </c>
      <c r="H295" s="52" t="s">
        <v>1523</v>
      </c>
      <c r="I295" s="52" t="s">
        <v>1538</v>
      </c>
      <c r="J295" s="52" t="s">
        <v>1539</v>
      </c>
      <c r="K295" s="52" t="s">
        <v>268</v>
      </c>
      <c r="L295" s="52">
        <v>5362</v>
      </c>
      <c r="M295" s="52" t="s">
        <v>1489</v>
      </c>
      <c r="N295" s="52" t="s">
        <v>270</v>
      </c>
      <c r="O295" s="52" t="s">
        <v>677</v>
      </c>
      <c r="P295" s="52" t="s">
        <v>466</v>
      </c>
      <c r="Q295" s="52" t="s">
        <v>57</v>
      </c>
      <c r="R295" s="52" t="s">
        <v>1490</v>
      </c>
      <c r="S295" s="52" t="s">
        <v>59</v>
      </c>
      <c r="T295" s="83" t="s">
        <v>1491</v>
      </c>
      <c r="U295" s="83" t="s">
        <v>61</v>
      </c>
      <c r="V295" s="52" t="s">
        <v>329</v>
      </c>
      <c r="W295" s="52" t="s">
        <v>330</v>
      </c>
      <c r="X295" s="52" t="s">
        <v>331</v>
      </c>
      <c r="Y295" s="52" t="s">
        <v>330</v>
      </c>
      <c r="Z295" s="66">
        <v>0</v>
      </c>
      <c r="AA295" s="66">
        <v>0</v>
      </c>
      <c r="AB295" s="66">
        <v>439030.26</v>
      </c>
      <c r="AC295" s="66">
        <v>119777.5</v>
      </c>
      <c r="AD295" s="86">
        <f t="shared" si="30"/>
        <v>-119777.5</v>
      </c>
      <c r="AE295" s="66">
        <v>0</v>
      </c>
      <c r="AF295" s="66">
        <v>0</v>
      </c>
      <c r="AG295" s="66">
        <f t="shared" si="31"/>
        <v>0</v>
      </c>
      <c r="AH295" s="66">
        <v>0</v>
      </c>
      <c r="AI295" s="66">
        <v>0</v>
      </c>
      <c r="AJ295" s="66">
        <f t="shared" si="32"/>
        <v>0</v>
      </c>
      <c r="AK295" s="66">
        <v>0</v>
      </c>
      <c r="AL295" s="66">
        <v>0</v>
      </c>
      <c r="AM295" s="66">
        <f t="shared" si="33"/>
        <v>0</v>
      </c>
      <c r="AN295" s="66">
        <v>0</v>
      </c>
      <c r="AO295" s="66">
        <v>0</v>
      </c>
      <c r="AP295" s="66">
        <f t="shared" si="34"/>
        <v>0</v>
      </c>
      <c r="AQ295" s="66">
        <v>0</v>
      </c>
      <c r="AR295" s="66">
        <f t="shared" si="35"/>
        <v>-119777.5</v>
      </c>
      <c r="AS295" s="66">
        <v>0</v>
      </c>
      <c r="AT295" s="66">
        <v>0</v>
      </c>
      <c r="AU295" s="66" t="s">
        <v>312</v>
      </c>
      <c r="AV295" s="66">
        <v>0</v>
      </c>
      <c r="AW295" s="86">
        <v>0</v>
      </c>
      <c r="AX295" s="86">
        <v>0</v>
      </c>
      <c r="AY295" s="86">
        <v>0</v>
      </c>
      <c r="AZ295" s="86">
        <v>0</v>
      </c>
      <c r="BA295" s="86">
        <v>0</v>
      </c>
      <c r="BB295" s="86"/>
    </row>
    <row r="296" spans="1:54" hidden="1">
      <c r="A296" s="52" t="str">
        <f t="shared" si="29"/>
        <v>K</v>
      </c>
      <c r="B296" s="52" t="s">
        <v>7</v>
      </c>
      <c r="C296" s="52" t="s">
        <v>1481</v>
      </c>
      <c r="D296" s="85" t="s">
        <v>1482</v>
      </c>
      <c r="E296" s="52" t="s">
        <v>1483</v>
      </c>
      <c r="F296" s="52" t="s">
        <v>1484</v>
      </c>
      <c r="G296" s="52" t="s">
        <v>1522</v>
      </c>
      <c r="H296" s="52" t="s">
        <v>1523</v>
      </c>
      <c r="I296" s="52" t="s">
        <v>1540</v>
      </c>
      <c r="J296" s="52" t="s">
        <v>1541</v>
      </c>
      <c r="K296" s="52" t="s">
        <v>268</v>
      </c>
      <c r="L296" s="52">
        <v>5362</v>
      </c>
      <c r="M296" s="52" t="s">
        <v>1489</v>
      </c>
      <c r="N296" s="52" t="s">
        <v>270</v>
      </c>
      <c r="O296" s="52" t="s">
        <v>677</v>
      </c>
      <c r="P296" s="52" t="s">
        <v>466</v>
      </c>
      <c r="Q296" s="52" t="s">
        <v>57</v>
      </c>
      <c r="R296" s="52" t="s">
        <v>1490</v>
      </c>
      <c r="S296" s="52" t="s">
        <v>59</v>
      </c>
      <c r="T296" s="83" t="s">
        <v>1491</v>
      </c>
      <c r="U296" s="83" t="s">
        <v>61</v>
      </c>
      <c r="V296" s="52" t="s">
        <v>329</v>
      </c>
      <c r="W296" s="52" t="s">
        <v>330</v>
      </c>
      <c r="X296" s="52" t="s">
        <v>331</v>
      </c>
      <c r="Y296" s="52" t="s">
        <v>330</v>
      </c>
      <c r="Z296" s="66">
        <v>0</v>
      </c>
      <c r="AA296" s="66">
        <v>4717487</v>
      </c>
      <c r="AB296" s="66">
        <v>5324371.25</v>
      </c>
      <c r="AC296" s="66">
        <v>5071342.7597984998</v>
      </c>
      <c r="AD296" s="86">
        <f t="shared" si="30"/>
        <v>-353855.75979849976</v>
      </c>
      <c r="AE296" s="66">
        <v>0</v>
      </c>
      <c r="AF296" s="66">
        <v>0</v>
      </c>
      <c r="AG296" s="66">
        <f t="shared" si="31"/>
        <v>0</v>
      </c>
      <c r="AH296" s="66">
        <v>0</v>
      </c>
      <c r="AI296" s="66">
        <v>0</v>
      </c>
      <c r="AJ296" s="66">
        <f t="shared" si="32"/>
        <v>0</v>
      </c>
      <c r="AK296" s="66">
        <v>0</v>
      </c>
      <c r="AL296" s="66">
        <v>0</v>
      </c>
      <c r="AM296" s="66">
        <f t="shared" si="33"/>
        <v>0</v>
      </c>
      <c r="AN296" s="66">
        <v>0</v>
      </c>
      <c r="AO296" s="66">
        <v>0</v>
      </c>
      <c r="AP296" s="66">
        <f t="shared" si="34"/>
        <v>0</v>
      </c>
      <c r="AQ296" s="66">
        <v>0</v>
      </c>
      <c r="AR296" s="66">
        <f t="shared" si="35"/>
        <v>-353855.75979849976</v>
      </c>
      <c r="AS296" s="66">
        <v>0</v>
      </c>
      <c r="AT296" s="66">
        <v>0</v>
      </c>
      <c r="AU296" s="66" t="s">
        <v>312</v>
      </c>
      <c r="AV296" s="66">
        <v>0</v>
      </c>
      <c r="AW296" s="86">
        <v>0</v>
      </c>
      <c r="AX296" s="86">
        <v>0</v>
      </c>
      <c r="AY296" s="86">
        <v>0</v>
      </c>
      <c r="AZ296" s="86">
        <v>0</v>
      </c>
      <c r="BA296" s="86">
        <v>0</v>
      </c>
      <c r="BB296" s="86"/>
    </row>
    <row r="297" spans="1:54" hidden="1">
      <c r="A297" s="52" t="str">
        <f t="shared" si="29"/>
        <v>K</v>
      </c>
      <c r="B297" s="52" t="s">
        <v>7</v>
      </c>
      <c r="C297" s="52" t="s">
        <v>1481</v>
      </c>
      <c r="D297" s="85" t="s">
        <v>1482</v>
      </c>
      <c r="E297" s="52" t="s">
        <v>1483</v>
      </c>
      <c r="F297" s="52" t="s">
        <v>1484</v>
      </c>
      <c r="G297" s="52" t="s">
        <v>1522</v>
      </c>
      <c r="H297" s="52" t="s">
        <v>1523</v>
      </c>
      <c r="I297" s="52" t="s">
        <v>1542</v>
      </c>
      <c r="J297" s="52" t="s">
        <v>1543</v>
      </c>
      <c r="K297" s="52" t="s">
        <v>268</v>
      </c>
      <c r="L297" s="52">
        <v>5362</v>
      </c>
      <c r="M297" s="52" t="s">
        <v>1489</v>
      </c>
      <c r="N297" s="52" t="s">
        <v>270</v>
      </c>
      <c r="O297" s="52" t="s">
        <v>306</v>
      </c>
      <c r="P297" s="52" t="s">
        <v>466</v>
      </c>
      <c r="Q297" s="52" t="s">
        <v>57</v>
      </c>
      <c r="R297" s="52" t="s">
        <v>1490</v>
      </c>
      <c r="S297" s="52" t="s">
        <v>59</v>
      </c>
      <c r="T297" s="83" t="s">
        <v>1491</v>
      </c>
      <c r="U297" s="83" t="s">
        <v>61</v>
      </c>
      <c r="V297" s="52" t="s">
        <v>329</v>
      </c>
      <c r="W297" s="52" t="s">
        <v>330</v>
      </c>
      <c r="X297" s="52" t="s">
        <v>331</v>
      </c>
      <c r="Y297" s="52" t="s">
        <v>330</v>
      </c>
      <c r="Z297" s="66">
        <v>31585861.980661459</v>
      </c>
      <c r="AA297" s="66">
        <v>0</v>
      </c>
      <c r="AB297" s="66">
        <v>760709.07</v>
      </c>
      <c r="AC297" s="66">
        <v>202135.58</v>
      </c>
      <c r="AD297" s="86">
        <f t="shared" si="30"/>
        <v>-202135.58</v>
      </c>
      <c r="AE297" s="66">
        <v>28520851.842317898</v>
      </c>
      <c r="AF297" s="66">
        <v>28520851.842317898</v>
      </c>
      <c r="AG297" s="66">
        <f t="shared" si="31"/>
        <v>0</v>
      </c>
      <c r="AH297" s="66">
        <v>7701923.874146305</v>
      </c>
      <c r="AI297" s="66">
        <v>7701923.874146305</v>
      </c>
      <c r="AJ297" s="66">
        <f t="shared" si="32"/>
        <v>0</v>
      </c>
      <c r="AK297" s="66">
        <v>8021545.2401904743</v>
      </c>
      <c r="AL297" s="66">
        <v>8021545.2401904743</v>
      </c>
      <c r="AM297" s="66">
        <f t="shared" si="33"/>
        <v>0</v>
      </c>
      <c r="AN297" s="66">
        <v>2867342.0485898228</v>
      </c>
      <c r="AO297" s="66">
        <v>2867342.0485898228</v>
      </c>
      <c r="AP297" s="66">
        <f t="shared" si="34"/>
        <v>0</v>
      </c>
      <c r="AQ297" s="66">
        <v>0</v>
      </c>
      <c r="AR297" s="66">
        <f t="shared" si="35"/>
        <v>-202135.58</v>
      </c>
      <c r="AS297" s="66">
        <v>0</v>
      </c>
      <c r="AT297" s="66">
        <v>0</v>
      </c>
      <c r="AU297" s="66" t="s">
        <v>312</v>
      </c>
      <c r="AV297" s="66">
        <v>0</v>
      </c>
      <c r="AW297" s="86">
        <v>0</v>
      </c>
      <c r="AX297" s="86">
        <v>0</v>
      </c>
      <c r="AY297" s="86">
        <v>0</v>
      </c>
      <c r="AZ297" s="86">
        <v>0</v>
      </c>
      <c r="BA297" s="86">
        <v>0</v>
      </c>
      <c r="BB297" s="86"/>
    </row>
    <row r="298" spans="1:54" hidden="1">
      <c r="A298" s="52" t="str">
        <f t="shared" si="29"/>
        <v>K</v>
      </c>
      <c r="B298" s="52" t="s">
        <v>7</v>
      </c>
      <c r="C298" s="52" t="s">
        <v>1481</v>
      </c>
      <c r="D298" s="85" t="s">
        <v>1482</v>
      </c>
      <c r="E298" s="52" t="s">
        <v>1483</v>
      </c>
      <c r="F298" s="52" t="s">
        <v>1484</v>
      </c>
      <c r="G298" s="52" t="s">
        <v>1522</v>
      </c>
      <c r="H298" s="52" t="s">
        <v>1523</v>
      </c>
      <c r="I298" s="52" t="s">
        <v>1544</v>
      </c>
      <c r="J298" s="52" t="s">
        <v>1545</v>
      </c>
      <c r="K298" s="52" t="s">
        <v>268</v>
      </c>
      <c r="L298" s="52">
        <v>5362</v>
      </c>
      <c r="M298" s="52" t="s">
        <v>1489</v>
      </c>
      <c r="N298" s="52" t="s">
        <v>270</v>
      </c>
      <c r="O298" s="52" t="s">
        <v>677</v>
      </c>
      <c r="P298" s="52" t="s">
        <v>466</v>
      </c>
      <c r="Q298" s="52" t="s">
        <v>57</v>
      </c>
      <c r="R298" s="52" t="s">
        <v>1490</v>
      </c>
      <c r="S298" s="52" t="s">
        <v>59</v>
      </c>
      <c r="T298" s="83" t="s">
        <v>1491</v>
      </c>
      <c r="U298" s="83" t="s">
        <v>61</v>
      </c>
      <c r="V298" s="52" t="s">
        <v>329</v>
      </c>
      <c r="W298" s="52" t="s">
        <v>330</v>
      </c>
      <c r="X298" s="52" t="s">
        <v>331</v>
      </c>
      <c r="Y298" s="52" t="s">
        <v>330</v>
      </c>
      <c r="Z298" s="66">
        <v>0</v>
      </c>
      <c r="AA298" s="66">
        <v>8594189</v>
      </c>
      <c r="AB298" s="66">
        <v>7802467.5</v>
      </c>
      <c r="AC298" s="66">
        <v>13797929.551152099</v>
      </c>
      <c r="AD298" s="86">
        <f t="shared" si="30"/>
        <v>-5203740.5511520989</v>
      </c>
      <c r="AE298" s="66">
        <v>0</v>
      </c>
      <c r="AF298" s="66">
        <v>0</v>
      </c>
      <c r="AG298" s="66">
        <f t="shared" si="31"/>
        <v>0</v>
      </c>
      <c r="AH298" s="66">
        <v>0</v>
      </c>
      <c r="AI298" s="66">
        <v>0</v>
      </c>
      <c r="AJ298" s="66">
        <f t="shared" si="32"/>
        <v>0</v>
      </c>
      <c r="AK298" s="66">
        <v>0</v>
      </c>
      <c r="AL298" s="66">
        <v>0</v>
      </c>
      <c r="AM298" s="66">
        <f t="shared" si="33"/>
        <v>0</v>
      </c>
      <c r="AN298" s="66">
        <v>0</v>
      </c>
      <c r="AO298" s="66">
        <v>0</v>
      </c>
      <c r="AP298" s="66">
        <f t="shared" si="34"/>
        <v>0</v>
      </c>
      <c r="AQ298" s="66">
        <v>0</v>
      </c>
      <c r="AR298" s="66">
        <f t="shared" si="35"/>
        <v>-5203740.5511520989</v>
      </c>
      <c r="AS298" s="66">
        <v>0</v>
      </c>
      <c r="AT298" s="66">
        <v>0</v>
      </c>
      <c r="AU298" s="66" t="s">
        <v>312</v>
      </c>
      <c r="AV298" s="66">
        <v>0</v>
      </c>
      <c r="AW298" s="86">
        <v>0</v>
      </c>
      <c r="AX298" s="86">
        <v>0</v>
      </c>
      <c r="AY298" s="86">
        <v>0</v>
      </c>
      <c r="AZ298" s="86">
        <v>0</v>
      </c>
      <c r="BA298" s="86">
        <v>0</v>
      </c>
      <c r="BB298" s="86"/>
    </row>
    <row r="299" spans="1:54" hidden="1">
      <c r="A299" s="52" t="str">
        <f t="shared" si="29"/>
        <v>K</v>
      </c>
      <c r="B299" s="52" t="s">
        <v>7</v>
      </c>
      <c r="C299" s="52" t="s">
        <v>1481</v>
      </c>
      <c r="D299" s="85" t="s">
        <v>1482</v>
      </c>
      <c r="E299" s="52" t="s">
        <v>1483</v>
      </c>
      <c r="F299" s="52" t="s">
        <v>1484</v>
      </c>
      <c r="G299" s="52" t="s">
        <v>1522</v>
      </c>
      <c r="H299" s="52" t="s">
        <v>1523</v>
      </c>
      <c r="I299" s="52" t="s">
        <v>1546</v>
      </c>
      <c r="J299" s="52" t="s">
        <v>1547</v>
      </c>
      <c r="K299" s="52" t="s">
        <v>268</v>
      </c>
      <c r="L299" s="52">
        <v>5362</v>
      </c>
      <c r="M299" s="52" t="s">
        <v>1489</v>
      </c>
      <c r="N299" s="52" t="s">
        <v>270</v>
      </c>
      <c r="O299" s="52" t="s">
        <v>271</v>
      </c>
      <c r="P299" s="52" t="s">
        <v>466</v>
      </c>
      <c r="Q299" s="52" t="s">
        <v>57</v>
      </c>
      <c r="R299" s="52" t="s">
        <v>1490</v>
      </c>
      <c r="S299" s="52" t="s">
        <v>59</v>
      </c>
      <c r="T299" s="83" t="s">
        <v>1491</v>
      </c>
      <c r="U299" s="83" t="s">
        <v>61</v>
      </c>
      <c r="V299" s="52" t="s">
        <v>329</v>
      </c>
      <c r="W299" s="52" t="s">
        <v>330</v>
      </c>
      <c r="X299" s="52" t="s">
        <v>331</v>
      </c>
      <c r="Y299" s="52" t="s">
        <v>330</v>
      </c>
      <c r="Z299" s="66">
        <v>0</v>
      </c>
      <c r="AA299" s="66">
        <v>0</v>
      </c>
      <c r="AB299" s="66">
        <v>2143116.5099999998</v>
      </c>
      <c r="AC299" s="66">
        <v>1047882.5870399999</v>
      </c>
      <c r="AD299" s="86">
        <f t="shared" si="30"/>
        <v>-1047882.5870399999</v>
      </c>
      <c r="AE299" s="66">
        <v>0</v>
      </c>
      <c r="AF299" s="66">
        <v>0</v>
      </c>
      <c r="AG299" s="66">
        <f t="shared" si="31"/>
        <v>0</v>
      </c>
      <c r="AH299" s="66">
        <v>0</v>
      </c>
      <c r="AI299" s="66">
        <v>0</v>
      </c>
      <c r="AJ299" s="66">
        <f t="shared" si="32"/>
        <v>0</v>
      </c>
      <c r="AK299" s="66">
        <v>0</v>
      </c>
      <c r="AL299" s="66">
        <v>0</v>
      </c>
      <c r="AM299" s="66">
        <f t="shared" si="33"/>
        <v>0</v>
      </c>
      <c r="AN299" s="66">
        <v>0</v>
      </c>
      <c r="AO299" s="66">
        <v>0</v>
      </c>
      <c r="AP299" s="66">
        <f t="shared" si="34"/>
        <v>0</v>
      </c>
      <c r="AQ299" s="66">
        <v>0</v>
      </c>
      <c r="AR299" s="66">
        <f t="shared" si="35"/>
        <v>-1047882.5870399999</v>
      </c>
      <c r="AS299" s="66">
        <v>0</v>
      </c>
      <c r="AT299" s="66">
        <v>0</v>
      </c>
      <c r="AU299" s="66" t="s">
        <v>312</v>
      </c>
      <c r="AV299" s="66">
        <v>0</v>
      </c>
      <c r="AW299" s="86">
        <v>0</v>
      </c>
      <c r="AX299" s="86">
        <v>0</v>
      </c>
      <c r="AY299" s="86">
        <v>0</v>
      </c>
      <c r="AZ299" s="86">
        <v>0</v>
      </c>
      <c r="BA299" s="86">
        <v>0</v>
      </c>
      <c r="BB299" s="86"/>
    </row>
    <row r="300" spans="1:54" hidden="1">
      <c r="A300" s="52" t="str">
        <f t="shared" si="29"/>
        <v>K</v>
      </c>
      <c r="B300" s="52" t="s">
        <v>7</v>
      </c>
      <c r="C300" s="52" t="s">
        <v>1481</v>
      </c>
      <c r="D300" s="85" t="s">
        <v>1482</v>
      </c>
      <c r="E300" s="52" t="s">
        <v>1483</v>
      </c>
      <c r="F300" s="52" t="s">
        <v>1484</v>
      </c>
      <c r="G300" s="52" t="s">
        <v>1522</v>
      </c>
      <c r="H300" s="52" t="s">
        <v>1523</v>
      </c>
      <c r="I300" s="52" t="s">
        <v>1548</v>
      </c>
      <c r="J300" s="52" t="s">
        <v>1549</v>
      </c>
      <c r="K300" s="52" t="s">
        <v>268</v>
      </c>
      <c r="L300" s="52">
        <v>5362</v>
      </c>
      <c r="M300" s="52" t="s">
        <v>1489</v>
      </c>
      <c r="N300" s="52" t="s">
        <v>270</v>
      </c>
      <c r="O300" s="52" t="s">
        <v>271</v>
      </c>
      <c r="P300" s="52" t="s">
        <v>466</v>
      </c>
      <c r="Q300" s="52" t="s">
        <v>57</v>
      </c>
      <c r="R300" s="52" t="s">
        <v>1490</v>
      </c>
      <c r="S300" s="52" t="s">
        <v>59</v>
      </c>
      <c r="T300" s="83" t="s">
        <v>1491</v>
      </c>
      <c r="U300" s="83" t="s">
        <v>61</v>
      </c>
      <c r="V300" s="52" t="s">
        <v>329</v>
      </c>
      <c r="W300" s="52" t="s">
        <v>330</v>
      </c>
      <c r="X300" s="52" t="s">
        <v>331</v>
      </c>
      <c r="Y300" s="52" t="s">
        <v>330</v>
      </c>
      <c r="Z300" s="66">
        <v>0</v>
      </c>
      <c r="AA300" s="66">
        <v>0</v>
      </c>
      <c r="AB300" s="66">
        <v>0</v>
      </c>
      <c r="AC300" s="66">
        <v>0</v>
      </c>
      <c r="AD300" s="86">
        <f t="shared" si="30"/>
        <v>0</v>
      </c>
      <c r="AE300" s="66">
        <v>0</v>
      </c>
      <c r="AF300" s="66">
        <v>0</v>
      </c>
      <c r="AG300" s="66">
        <f t="shared" si="31"/>
        <v>0</v>
      </c>
      <c r="AH300" s="66">
        <v>0</v>
      </c>
      <c r="AI300" s="66">
        <v>0</v>
      </c>
      <c r="AJ300" s="66">
        <f t="shared" si="32"/>
        <v>0</v>
      </c>
      <c r="AK300" s="66">
        <v>0</v>
      </c>
      <c r="AL300" s="66">
        <v>0</v>
      </c>
      <c r="AM300" s="66">
        <f t="shared" si="33"/>
        <v>0</v>
      </c>
      <c r="AN300" s="66">
        <v>0</v>
      </c>
      <c r="AO300" s="66">
        <v>0</v>
      </c>
      <c r="AP300" s="66">
        <f t="shared" si="34"/>
        <v>0</v>
      </c>
      <c r="AQ300" s="66">
        <v>0</v>
      </c>
      <c r="AR300" s="66">
        <f t="shared" si="35"/>
        <v>0</v>
      </c>
      <c r="AS300" s="66">
        <v>0</v>
      </c>
      <c r="AT300" s="66">
        <v>0</v>
      </c>
      <c r="AU300" s="66" t="s">
        <v>312</v>
      </c>
      <c r="AV300" s="66">
        <v>0</v>
      </c>
      <c r="AW300" s="86">
        <v>0</v>
      </c>
      <c r="AX300" s="86">
        <v>0</v>
      </c>
      <c r="AY300" s="86">
        <v>0</v>
      </c>
      <c r="AZ300" s="86">
        <v>0</v>
      </c>
      <c r="BA300" s="86">
        <v>0</v>
      </c>
      <c r="BB300" s="86"/>
    </row>
    <row r="301" spans="1:54" hidden="1">
      <c r="A301" s="52" t="str">
        <f t="shared" si="29"/>
        <v>K</v>
      </c>
      <c r="B301" s="52" t="s">
        <v>7</v>
      </c>
      <c r="C301" s="52" t="s">
        <v>1481</v>
      </c>
      <c r="D301" s="85" t="s">
        <v>1482</v>
      </c>
      <c r="E301" s="52" t="s">
        <v>1483</v>
      </c>
      <c r="F301" s="52" t="s">
        <v>1484</v>
      </c>
      <c r="G301" s="52" t="s">
        <v>1522</v>
      </c>
      <c r="H301" s="52" t="s">
        <v>1523</v>
      </c>
      <c r="I301" s="52" t="s">
        <v>1550</v>
      </c>
      <c r="J301" s="52" t="s">
        <v>1551</v>
      </c>
      <c r="K301" s="52" t="s">
        <v>268</v>
      </c>
      <c r="L301" s="52">
        <v>5362</v>
      </c>
      <c r="M301" s="52" t="s">
        <v>1489</v>
      </c>
      <c r="N301" s="52" t="s">
        <v>270</v>
      </c>
      <c r="O301" s="52" t="s">
        <v>271</v>
      </c>
      <c r="P301" s="52" t="s">
        <v>466</v>
      </c>
      <c r="Q301" s="52" t="s">
        <v>57</v>
      </c>
      <c r="R301" s="52" t="s">
        <v>1490</v>
      </c>
      <c r="S301" s="52" t="s">
        <v>59</v>
      </c>
      <c r="T301" s="83" t="s">
        <v>1491</v>
      </c>
      <c r="U301" s="83" t="s">
        <v>61</v>
      </c>
      <c r="V301" s="52" t="s">
        <v>329</v>
      </c>
      <c r="W301" s="52" t="s">
        <v>330</v>
      </c>
      <c r="X301" s="52" t="s">
        <v>331</v>
      </c>
      <c r="Y301" s="52" t="s">
        <v>330</v>
      </c>
      <c r="Z301" s="66">
        <v>0</v>
      </c>
      <c r="AA301" s="66">
        <v>24458354</v>
      </c>
      <c r="AB301" s="66">
        <v>0</v>
      </c>
      <c r="AC301" s="66">
        <v>0</v>
      </c>
      <c r="AD301" s="86">
        <f t="shared" si="30"/>
        <v>24458354</v>
      </c>
      <c r="AE301" s="66">
        <v>0</v>
      </c>
      <c r="AF301" s="66">
        <v>0</v>
      </c>
      <c r="AG301" s="66">
        <f t="shared" si="31"/>
        <v>0</v>
      </c>
      <c r="AH301" s="66">
        <v>0</v>
      </c>
      <c r="AI301" s="66">
        <v>0</v>
      </c>
      <c r="AJ301" s="66">
        <f t="shared" si="32"/>
        <v>0</v>
      </c>
      <c r="AK301" s="66">
        <v>0</v>
      </c>
      <c r="AL301" s="66">
        <v>0</v>
      </c>
      <c r="AM301" s="66">
        <f t="shared" si="33"/>
        <v>0</v>
      </c>
      <c r="AN301" s="66">
        <v>0</v>
      </c>
      <c r="AO301" s="66">
        <v>0</v>
      </c>
      <c r="AP301" s="66">
        <f t="shared" si="34"/>
        <v>0</v>
      </c>
      <c r="AQ301" s="66">
        <v>0</v>
      </c>
      <c r="AR301" s="66">
        <f t="shared" si="35"/>
        <v>24458354</v>
      </c>
      <c r="AS301" s="66">
        <v>0</v>
      </c>
      <c r="AT301" s="66">
        <v>0</v>
      </c>
      <c r="AU301" s="66" t="s">
        <v>312</v>
      </c>
      <c r="AV301" s="66">
        <v>0</v>
      </c>
      <c r="AW301" s="86">
        <v>0</v>
      </c>
      <c r="AX301" s="86">
        <v>0</v>
      </c>
      <c r="AY301" s="86">
        <v>0</v>
      </c>
      <c r="AZ301" s="86">
        <v>0</v>
      </c>
      <c r="BA301" s="86">
        <v>0</v>
      </c>
      <c r="BB301" s="86"/>
    </row>
    <row r="302" spans="1:54" hidden="1">
      <c r="A302" s="52" t="str">
        <f t="shared" si="29"/>
        <v>K</v>
      </c>
      <c r="B302" s="52" t="s">
        <v>7</v>
      </c>
      <c r="C302" s="52" t="s">
        <v>1481</v>
      </c>
      <c r="D302" s="85" t="s">
        <v>1482</v>
      </c>
      <c r="E302" s="52" t="s">
        <v>1483</v>
      </c>
      <c r="F302" s="52" t="s">
        <v>1484</v>
      </c>
      <c r="G302" s="52" t="s">
        <v>1552</v>
      </c>
      <c r="H302" s="52" t="s">
        <v>1553</v>
      </c>
      <c r="I302" s="52" t="s">
        <v>1554</v>
      </c>
      <c r="J302" s="52" t="s">
        <v>1555</v>
      </c>
      <c r="K302" s="52" t="s">
        <v>268</v>
      </c>
      <c r="L302" s="52">
        <v>5362</v>
      </c>
      <c r="M302" s="52" t="s">
        <v>1489</v>
      </c>
      <c r="N302" s="52" t="s">
        <v>270</v>
      </c>
      <c r="O302" s="52" t="s">
        <v>677</v>
      </c>
      <c r="P302" s="52" t="s">
        <v>466</v>
      </c>
      <c r="Q302" s="52" t="s">
        <v>57</v>
      </c>
      <c r="R302" s="52" t="s">
        <v>1490</v>
      </c>
      <c r="S302" s="52" t="s">
        <v>59</v>
      </c>
      <c r="T302" s="83" t="s">
        <v>1491</v>
      </c>
      <c r="U302" s="83" t="s">
        <v>62</v>
      </c>
      <c r="V302" s="52" t="s">
        <v>329</v>
      </c>
      <c r="W302" s="52" t="s">
        <v>330</v>
      </c>
      <c r="X302" s="52" t="s">
        <v>331</v>
      </c>
      <c r="Y302" s="52" t="s">
        <v>330</v>
      </c>
      <c r="Z302" s="66">
        <v>0</v>
      </c>
      <c r="AA302" s="66">
        <v>0</v>
      </c>
      <c r="AB302" s="66">
        <v>0</v>
      </c>
      <c r="AC302" s="66">
        <v>0</v>
      </c>
      <c r="AD302" s="86">
        <f t="shared" si="30"/>
        <v>0</v>
      </c>
      <c r="AE302" s="66">
        <v>0</v>
      </c>
      <c r="AF302" s="66">
        <v>0</v>
      </c>
      <c r="AG302" s="66">
        <f t="shared" si="31"/>
        <v>0</v>
      </c>
      <c r="AH302" s="66">
        <v>0</v>
      </c>
      <c r="AI302" s="66">
        <v>0</v>
      </c>
      <c r="AJ302" s="66">
        <f t="shared" si="32"/>
        <v>0</v>
      </c>
      <c r="AK302" s="66">
        <v>0</v>
      </c>
      <c r="AL302" s="66">
        <v>0</v>
      </c>
      <c r="AM302" s="66">
        <f t="shared" si="33"/>
        <v>0</v>
      </c>
      <c r="AN302" s="66">
        <v>0</v>
      </c>
      <c r="AO302" s="66">
        <v>0</v>
      </c>
      <c r="AP302" s="66">
        <f t="shared" si="34"/>
        <v>0</v>
      </c>
      <c r="AQ302" s="66">
        <v>0</v>
      </c>
      <c r="AR302" s="66">
        <f t="shared" si="35"/>
        <v>0</v>
      </c>
      <c r="AS302" s="66">
        <v>0</v>
      </c>
      <c r="AT302" s="66">
        <v>0</v>
      </c>
      <c r="AU302" s="66" t="s">
        <v>312</v>
      </c>
      <c r="AV302" s="66">
        <v>0</v>
      </c>
      <c r="AW302" s="86">
        <v>0</v>
      </c>
      <c r="AX302" s="86">
        <v>0</v>
      </c>
      <c r="AY302" s="86">
        <v>0</v>
      </c>
      <c r="AZ302" s="86">
        <v>0</v>
      </c>
      <c r="BA302" s="86">
        <v>0</v>
      </c>
      <c r="BB302" s="86"/>
    </row>
    <row r="303" spans="1:54" hidden="1">
      <c r="A303" s="52" t="str">
        <f t="shared" si="29"/>
        <v>K</v>
      </c>
      <c r="B303" s="52" t="s">
        <v>7</v>
      </c>
      <c r="C303" s="52" t="s">
        <v>1481</v>
      </c>
      <c r="D303" s="85" t="s">
        <v>1482</v>
      </c>
      <c r="E303" s="52" t="s">
        <v>1483</v>
      </c>
      <c r="F303" s="52" t="s">
        <v>1484</v>
      </c>
      <c r="G303" s="52" t="s">
        <v>1552</v>
      </c>
      <c r="H303" s="52" t="s">
        <v>1553</v>
      </c>
      <c r="I303" s="52" t="s">
        <v>1556</v>
      </c>
      <c r="J303" s="52" t="s">
        <v>1557</v>
      </c>
      <c r="K303" s="52" t="s">
        <v>268</v>
      </c>
      <c r="L303" s="52">
        <v>5362</v>
      </c>
      <c r="M303" s="52" t="s">
        <v>1489</v>
      </c>
      <c r="N303" s="52" t="s">
        <v>270</v>
      </c>
      <c r="O303" s="52" t="s">
        <v>306</v>
      </c>
      <c r="P303" s="52" t="s">
        <v>466</v>
      </c>
      <c r="Q303" s="52" t="s">
        <v>57</v>
      </c>
      <c r="R303" s="52" t="s">
        <v>1490</v>
      </c>
      <c r="S303" s="52" t="s">
        <v>59</v>
      </c>
      <c r="T303" s="83" t="s">
        <v>1491</v>
      </c>
      <c r="U303" s="83" t="s">
        <v>62</v>
      </c>
      <c r="V303" s="52" t="s">
        <v>329</v>
      </c>
      <c r="W303" s="52" t="s">
        <v>330</v>
      </c>
      <c r="X303" s="52" t="s">
        <v>331</v>
      </c>
      <c r="Y303" s="52" t="s">
        <v>330</v>
      </c>
      <c r="Z303" s="66">
        <v>13908925.436399817</v>
      </c>
      <c r="AA303" s="66">
        <v>0</v>
      </c>
      <c r="AB303" s="66">
        <v>46520.27</v>
      </c>
      <c r="AC303" s="66">
        <v>30440.189999999995</v>
      </c>
      <c r="AD303" s="86">
        <f t="shared" si="30"/>
        <v>-30440.189999999995</v>
      </c>
      <c r="AE303" s="66">
        <v>6907572.2125298502</v>
      </c>
      <c r="AF303" s="66">
        <v>6907572.2125298502</v>
      </c>
      <c r="AG303" s="66">
        <f t="shared" si="31"/>
        <v>0</v>
      </c>
      <c r="AH303" s="66">
        <v>6490623.8154599387</v>
      </c>
      <c r="AI303" s="66">
        <v>6490623.8154599387</v>
      </c>
      <c r="AJ303" s="66">
        <f t="shared" si="32"/>
        <v>0</v>
      </c>
      <c r="AK303" s="66">
        <v>8464863.6547311749</v>
      </c>
      <c r="AL303" s="66">
        <v>8464863.6547311749</v>
      </c>
      <c r="AM303" s="66">
        <f t="shared" si="33"/>
        <v>0</v>
      </c>
      <c r="AN303" s="66">
        <v>694452.33852621866</v>
      </c>
      <c r="AO303" s="66">
        <v>694452.33852621866</v>
      </c>
      <c r="AP303" s="66">
        <f t="shared" si="34"/>
        <v>0</v>
      </c>
      <c r="AQ303" s="66">
        <v>0</v>
      </c>
      <c r="AR303" s="66">
        <f t="shared" si="35"/>
        <v>-30440.189999999995</v>
      </c>
      <c r="AS303" s="66">
        <v>0</v>
      </c>
      <c r="AT303" s="66">
        <v>0</v>
      </c>
      <c r="AU303" s="66" t="s">
        <v>312</v>
      </c>
      <c r="AV303" s="66">
        <v>0</v>
      </c>
      <c r="AW303" s="86">
        <v>0</v>
      </c>
      <c r="AX303" s="86">
        <v>0</v>
      </c>
      <c r="AY303" s="86">
        <v>0</v>
      </c>
      <c r="AZ303" s="86">
        <v>0</v>
      </c>
      <c r="BA303" s="86">
        <v>0</v>
      </c>
      <c r="BB303" s="86"/>
    </row>
    <row r="304" spans="1:54" hidden="1">
      <c r="A304" s="52" t="str">
        <f t="shared" si="29"/>
        <v>K</v>
      </c>
      <c r="B304" s="52" t="s">
        <v>7</v>
      </c>
      <c r="C304" s="52" t="s">
        <v>1481</v>
      </c>
      <c r="D304" s="85" t="s">
        <v>1482</v>
      </c>
      <c r="E304" s="52" t="s">
        <v>1483</v>
      </c>
      <c r="F304" s="52" t="s">
        <v>1484</v>
      </c>
      <c r="G304" s="52" t="s">
        <v>1552</v>
      </c>
      <c r="H304" s="52" t="s">
        <v>1553</v>
      </c>
      <c r="I304" s="52" t="s">
        <v>1558</v>
      </c>
      <c r="J304" s="52" t="s">
        <v>1559</v>
      </c>
      <c r="K304" s="52" t="s">
        <v>268</v>
      </c>
      <c r="L304" s="52">
        <v>5362</v>
      </c>
      <c r="M304" s="52" t="s">
        <v>1489</v>
      </c>
      <c r="N304" s="52" t="s">
        <v>270</v>
      </c>
      <c r="O304" s="52" t="s">
        <v>677</v>
      </c>
      <c r="P304" s="52" t="s">
        <v>466</v>
      </c>
      <c r="Q304" s="52" t="s">
        <v>57</v>
      </c>
      <c r="R304" s="52" t="s">
        <v>1490</v>
      </c>
      <c r="S304" s="52" t="s">
        <v>59</v>
      </c>
      <c r="T304" s="83" t="s">
        <v>1491</v>
      </c>
      <c r="U304" s="83" t="s">
        <v>62</v>
      </c>
      <c r="V304" s="52" t="s">
        <v>329</v>
      </c>
      <c r="W304" s="52" t="s">
        <v>330</v>
      </c>
      <c r="X304" s="52" t="s">
        <v>331</v>
      </c>
      <c r="Y304" s="52" t="s">
        <v>330</v>
      </c>
      <c r="Z304" s="66">
        <v>0</v>
      </c>
      <c r="AA304" s="66">
        <v>0</v>
      </c>
      <c r="AB304" s="66">
        <v>218562.57</v>
      </c>
      <c r="AC304" s="66">
        <v>39585.509808000017</v>
      </c>
      <c r="AD304" s="86">
        <f t="shared" si="30"/>
        <v>-39585.509808000017</v>
      </c>
      <c r="AE304" s="66">
        <v>0</v>
      </c>
      <c r="AF304" s="66">
        <v>0</v>
      </c>
      <c r="AG304" s="66">
        <f t="shared" si="31"/>
        <v>0</v>
      </c>
      <c r="AH304" s="66">
        <v>0</v>
      </c>
      <c r="AI304" s="66">
        <v>0</v>
      </c>
      <c r="AJ304" s="66">
        <f t="shared" si="32"/>
        <v>0</v>
      </c>
      <c r="AK304" s="66">
        <v>0</v>
      </c>
      <c r="AL304" s="66">
        <v>0</v>
      </c>
      <c r="AM304" s="66">
        <f t="shared" si="33"/>
        <v>0</v>
      </c>
      <c r="AN304" s="66">
        <v>0</v>
      </c>
      <c r="AO304" s="66">
        <v>0</v>
      </c>
      <c r="AP304" s="66">
        <f t="shared" si="34"/>
        <v>0</v>
      </c>
      <c r="AQ304" s="66">
        <v>0</v>
      </c>
      <c r="AR304" s="66">
        <f t="shared" si="35"/>
        <v>-39585.509808000017</v>
      </c>
      <c r="AS304" s="66">
        <v>0</v>
      </c>
      <c r="AT304" s="66">
        <v>0</v>
      </c>
      <c r="AU304" s="66" t="s">
        <v>312</v>
      </c>
      <c r="AV304" s="66">
        <v>0</v>
      </c>
      <c r="AW304" s="86">
        <v>0</v>
      </c>
      <c r="AX304" s="86">
        <v>0</v>
      </c>
      <c r="AY304" s="86">
        <v>0</v>
      </c>
      <c r="AZ304" s="86">
        <v>0</v>
      </c>
      <c r="BA304" s="86">
        <v>0</v>
      </c>
      <c r="BB304" s="86"/>
    </row>
    <row r="305" spans="1:54" hidden="1">
      <c r="A305" s="52" t="str">
        <f t="shared" si="29"/>
        <v>K</v>
      </c>
      <c r="B305" s="52" t="s">
        <v>7</v>
      </c>
      <c r="C305" s="52" t="s">
        <v>1481</v>
      </c>
      <c r="D305" s="85" t="s">
        <v>1482</v>
      </c>
      <c r="E305" s="52" t="s">
        <v>1483</v>
      </c>
      <c r="F305" s="52" t="s">
        <v>1484</v>
      </c>
      <c r="G305" s="52" t="s">
        <v>1552</v>
      </c>
      <c r="H305" s="52" t="s">
        <v>1553</v>
      </c>
      <c r="I305" s="52" t="s">
        <v>1560</v>
      </c>
      <c r="J305" s="52" t="s">
        <v>1561</v>
      </c>
      <c r="K305" s="52" t="s">
        <v>268</v>
      </c>
      <c r="L305" s="52">
        <v>5362</v>
      </c>
      <c r="M305" s="52" t="s">
        <v>1489</v>
      </c>
      <c r="N305" s="52" t="s">
        <v>270</v>
      </c>
      <c r="O305" s="52" t="s">
        <v>677</v>
      </c>
      <c r="P305" s="52" t="s">
        <v>466</v>
      </c>
      <c r="Q305" s="52" t="s">
        <v>57</v>
      </c>
      <c r="R305" s="52" t="s">
        <v>1490</v>
      </c>
      <c r="S305" s="52" t="s">
        <v>59</v>
      </c>
      <c r="T305" s="83" t="s">
        <v>1491</v>
      </c>
      <c r="U305" s="83" t="s">
        <v>62</v>
      </c>
      <c r="V305" s="52" t="s">
        <v>329</v>
      </c>
      <c r="W305" s="52" t="s">
        <v>330</v>
      </c>
      <c r="X305" s="52" t="s">
        <v>331</v>
      </c>
      <c r="Y305" s="52" t="s">
        <v>330</v>
      </c>
      <c r="Z305" s="66">
        <v>0</v>
      </c>
      <c r="AA305" s="66">
        <v>0</v>
      </c>
      <c r="AB305" s="66">
        <v>0</v>
      </c>
      <c r="AC305" s="66">
        <v>113569</v>
      </c>
      <c r="AD305" s="86">
        <f t="shared" si="30"/>
        <v>-113569</v>
      </c>
      <c r="AE305" s="66">
        <v>0</v>
      </c>
      <c r="AF305" s="66">
        <v>0</v>
      </c>
      <c r="AG305" s="66">
        <f t="shared" si="31"/>
        <v>0</v>
      </c>
      <c r="AH305" s="66">
        <v>0</v>
      </c>
      <c r="AI305" s="66">
        <v>0</v>
      </c>
      <c r="AJ305" s="66">
        <f t="shared" si="32"/>
        <v>0</v>
      </c>
      <c r="AK305" s="66">
        <v>0</v>
      </c>
      <c r="AL305" s="66">
        <v>0</v>
      </c>
      <c r="AM305" s="66">
        <f t="shared" si="33"/>
        <v>0</v>
      </c>
      <c r="AN305" s="66">
        <v>0</v>
      </c>
      <c r="AO305" s="66">
        <v>0</v>
      </c>
      <c r="AP305" s="66">
        <f t="shared" si="34"/>
        <v>0</v>
      </c>
      <c r="AQ305" s="66">
        <v>0</v>
      </c>
      <c r="AR305" s="66">
        <f t="shared" si="35"/>
        <v>-113569</v>
      </c>
      <c r="AS305" s="66">
        <v>0</v>
      </c>
      <c r="AT305" s="66">
        <v>0</v>
      </c>
      <c r="AU305" s="66" t="s">
        <v>312</v>
      </c>
      <c r="AV305" s="66">
        <v>0</v>
      </c>
      <c r="AW305" s="86">
        <v>0</v>
      </c>
      <c r="AX305" s="86">
        <v>0</v>
      </c>
      <c r="AY305" s="86">
        <v>0</v>
      </c>
      <c r="AZ305" s="86">
        <v>0</v>
      </c>
      <c r="BA305" s="86">
        <v>0</v>
      </c>
      <c r="BB305" s="86"/>
    </row>
    <row r="306" spans="1:54" hidden="1">
      <c r="A306" s="52" t="str">
        <f t="shared" si="29"/>
        <v>K</v>
      </c>
      <c r="B306" s="52" t="s">
        <v>7</v>
      </c>
      <c r="C306" s="52" t="s">
        <v>1481</v>
      </c>
      <c r="D306" s="85" t="s">
        <v>1482</v>
      </c>
      <c r="E306" s="52" t="s">
        <v>1483</v>
      </c>
      <c r="F306" s="52" t="s">
        <v>1484</v>
      </c>
      <c r="G306" s="52" t="s">
        <v>1552</v>
      </c>
      <c r="H306" s="52" t="s">
        <v>1553</v>
      </c>
      <c r="I306" s="52" t="s">
        <v>1562</v>
      </c>
      <c r="J306" s="52" t="s">
        <v>1563</v>
      </c>
      <c r="K306" s="52" t="s">
        <v>268</v>
      </c>
      <c r="L306" s="52">
        <v>5362</v>
      </c>
      <c r="M306" s="52" t="s">
        <v>1489</v>
      </c>
      <c r="N306" s="52" t="s">
        <v>270</v>
      </c>
      <c r="O306" s="52" t="s">
        <v>677</v>
      </c>
      <c r="P306" s="52" t="s">
        <v>466</v>
      </c>
      <c r="Q306" s="52" t="s">
        <v>57</v>
      </c>
      <c r="R306" s="52" t="s">
        <v>1490</v>
      </c>
      <c r="S306" s="52" t="s">
        <v>59</v>
      </c>
      <c r="T306" s="83" t="s">
        <v>1491</v>
      </c>
      <c r="U306" s="83" t="s">
        <v>62</v>
      </c>
      <c r="V306" s="52" t="s">
        <v>329</v>
      </c>
      <c r="W306" s="52" t="s">
        <v>330</v>
      </c>
      <c r="X306" s="52" t="s">
        <v>331</v>
      </c>
      <c r="Y306" s="52" t="s">
        <v>330</v>
      </c>
      <c r="Z306" s="66">
        <v>0</v>
      </c>
      <c r="AA306" s="66">
        <v>0</v>
      </c>
      <c r="AB306" s="66">
        <v>0</v>
      </c>
      <c r="AC306" s="66">
        <v>0</v>
      </c>
      <c r="AD306" s="86">
        <f t="shared" si="30"/>
        <v>0</v>
      </c>
      <c r="AE306" s="66">
        <v>0</v>
      </c>
      <c r="AF306" s="66">
        <v>0</v>
      </c>
      <c r="AG306" s="66">
        <f t="shared" si="31"/>
        <v>0</v>
      </c>
      <c r="AH306" s="66">
        <v>0</v>
      </c>
      <c r="AI306" s="66">
        <v>0</v>
      </c>
      <c r="AJ306" s="66">
        <f t="shared" si="32"/>
        <v>0</v>
      </c>
      <c r="AK306" s="66">
        <v>0</v>
      </c>
      <c r="AL306" s="66">
        <v>0</v>
      </c>
      <c r="AM306" s="66">
        <f t="shared" si="33"/>
        <v>0</v>
      </c>
      <c r="AN306" s="66">
        <v>0</v>
      </c>
      <c r="AO306" s="66">
        <v>0</v>
      </c>
      <c r="AP306" s="66">
        <f t="shared" si="34"/>
        <v>0</v>
      </c>
      <c r="AQ306" s="66">
        <v>0</v>
      </c>
      <c r="AR306" s="66">
        <f t="shared" si="35"/>
        <v>0</v>
      </c>
      <c r="AS306" s="66">
        <v>0</v>
      </c>
      <c r="AT306" s="66">
        <v>0</v>
      </c>
      <c r="AU306" s="66" t="s">
        <v>312</v>
      </c>
      <c r="AV306" s="66">
        <v>0</v>
      </c>
      <c r="AW306" s="86">
        <v>0</v>
      </c>
      <c r="AX306" s="86">
        <v>0</v>
      </c>
      <c r="AY306" s="86">
        <v>0</v>
      </c>
      <c r="AZ306" s="86">
        <v>0</v>
      </c>
      <c r="BA306" s="86">
        <v>0</v>
      </c>
      <c r="BB306" s="86"/>
    </row>
    <row r="307" spans="1:54" hidden="1">
      <c r="A307" s="52" t="str">
        <f t="shared" si="29"/>
        <v>K</v>
      </c>
      <c r="B307" s="52" t="s">
        <v>7</v>
      </c>
      <c r="C307" s="52" t="s">
        <v>1481</v>
      </c>
      <c r="D307" s="85" t="s">
        <v>1482</v>
      </c>
      <c r="E307" s="52" t="s">
        <v>1483</v>
      </c>
      <c r="F307" s="52" t="s">
        <v>1484</v>
      </c>
      <c r="G307" s="52" t="s">
        <v>1552</v>
      </c>
      <c r="H307" s="52" t="s">
        <v>1553</v>
      </c>
      <c r="I307" s="52" t="s">
        <v>1564</v>
      </c>
      <c r="J307" s="52" t="s">
        <v>1565</v>
      </c>
      <c r="K307" s="52" t="s">
        <v>268</v>
      </c>
      <c r="L307" s="52">
        <v>5362</v>
      </c>
      <c r="M307" s="52" t="s">
        <v>1489</v>
      </c>
      <c r="N307" s="52" t="s">
        <v>270</v>
      </c>
      <c r="O307" s="52" t="s">
        <v>306</v>
      </c>
      <c r="P307" s="52" t="s">
        <v>466</v>
      </c>
      <c r="Q307" s="52" t="s">
        <v>57</v>
      </c>
      <c r="R307" s="52" t="s">
        <v>1490</v>
      </c>
      <c r="S307" s="52" t="s">
        <v>59</v>
      </c>
      <c r="T307" s="83" t="s">
        <v>1491</v>
      </c>
      <c r="U307" s="83" t="s">
        <v>62</v>
      </c>
      <c r="V307" s="52" t="s">
        <v>329</v>
      </c>
      <c r="W307" s="52" t="s">
        <v>330</v>
      </c>
      <c r="X307" s="52" t="s">
        <v>331</v>
      </c>
      <c r="Y307" s="52" t="s">
        <v>330</v>
      </c>
      <c r="Z307" s="66">
        <v>0</v>
      </c>
      <c r="AA307" s="66">
        <v>2683067</v>
      </c>
      <c r="AB307" s="66">
        <v>10048875.699999999</v>
      </c>
      <c r="AC307" s="66">
        <v>9691272.9694897998</v>
      </c>
      <c r="AD307" s="86">
        <f t="shared" si="30"/>
        <v>-7008205.9694897998</v>
      </c>
      <c r="AE307" s="66">
        <v>0</v>
      </c>
      <c r="AF307" s="66">
        <v>0</v>
      </c>
      <c r="AG307" s="66">
        <f t="shared" si="31"/>
        <v>0</v>
      </c>
      <c r="AH307" s="66">
        <v>0</v>
      </c>
      <c r="AI307" s="66">
        <v>0</v>
      </c>
      <c r="AJ307" s="66">
        <f t="shared" si="32"/>
        <v>0</v>
      </c>
      <c r="AK307" s="66">
        <v>0</v>
      </c>
      <c r="AL307" s="66">
        <v>0</v>
      </c>
      <c r="AM307" s="66">
        <f t="shared" si="33"/>
        <v>0</v>
      </c>
      <c r="AN307" s="66">
        <v>0</v>
      </c>
      <c r="AO307" s="66">
        <v>0</v>
      </c>
      <c r="AP307" s="66">
        <f t="shared" si="34"/>
        <v>0</v>
      </c>
      <c r="AQ307" s="66">
        <v>0</v>
      </c>
      <c r="AR307" s="66">
        <f t="shared" si="35"/>
        <v>-7008205.9694897998</v>
      </c>
      <c r="AS307" s="66">
        <v>0</v>
      </c>
      <c r="AT307" s="66">
        <v>0</v>
      </c>
      <c r="AU307" s="66" t="s">
        <v>312</v>
      </c>
      <c r="AV307" s="66">
        <v>0</v>
      </c>
      <c r="AW307" s="86">
        <v>0</v>
      </c>
      <c r="AX307" s="86">
        <v>0</v>
      </c>
      <c r="AY307" s="86">
        <v>0</v>
      </c>
      <c r="AZ307" s="86">
        <v>0</v>
      </c>
      <c r="BA307" s="86">
        <v>0</v>
      </c>
      <c r="BB307" s="86"/>
    </row>
    <row r="308" spans="1:54" hidden="1">
      <c r="A308" s="52" t="str">
        <f t="shared" si="29"/>
        <v>K</v>
      </c>
      <c r="B308" s="52" t="s">
        <v>7</v>
      </c>
      <c r="C308" s="52" t="s">
        <v>1481</v>
      </c>
      <c r="D308" s="85" t="s">
        <v>1482</v>
      </c>
      <c r="E308" s="52" t="s">
        <v>1483</v>
      </c>
      <c r="F308" s="52" t="s">
        <v>1484</v>
      </c>
      <c r="G308" s="52" t="s">
        <v>1552</v>
      </c>
      <c r="H308" s="52" t="s">
        <v>1553</v>
      </c>
      <c r="I308" s="52" t="s">
        <v>1566</v>
      </c>
      <c r="J308" s="52" t="s">
        <v>1567</v>
      </c>
      <c r="K308" s="52" t="s">
        <v>268</v>
      </c>
      <c r="L308" s="52">
        <v>5362</v>
      </c>
      <c r="M308" s="52" t="s">
        <v>1489</v>
      </c>
      <c r="N308" s="52" t="s">
        <v>270</v>
      </c>
      <c r="O308" s="52" t="s">
        <v>677</v>
      </c>
      <c r="P308" s="52" t="s">
        <v>466</v>
      </c>
      <c r="Q308" s="52" t="s">
        <v>57</v>
      </c>
      <c r="R308" s="52" t="s">
        <v>1490</v>
      </c>
      <c r="S308" s="52" t="s">
        <v>59</v>
      </c>
      <c r="T308" s="83" t="s">
        <v>1491</v>
      </c>
      <c r="U308" s="83" t="s">
        <v>62</v>
      </c>
      <c r="V308" s="52" t="s">
        <v>329</v>
      </c>
      <c r="W308" s="52" t="s">
        <v>330</v>
      </c>
      <c r="X308" s="52" t="s">
        <v>331</v>
      </c>
      <c r="Y308" s="52" t="s">
        <v>330</v>
      </c>
      <c r="Z308" s="66">
        <v>0</v>
      </c>
      <c r="AA308" s="66">
        <v>0</v>
      </c>
      <c r="AB308" s="66">
        <v>0</v>
      </c>
      <c r="AC308" s="66">
        <v>0</v>
      </c>
      <c r="AD308" s="86">
        <f t="shared" si="30"/>
        <v>0</v>
      </c>
      <c r="AE308" s="66">
        <v>0</v>
      </c>
      <c r="AF308" s="66">
        <v>0</v>
      </c>
      <c r="AG308" s="66">
        <f t="shared" si="31"/>
        <v>0</v>
      </c>
      <c r="AH308" s="66">
        <v>0</v>
      </c>
      <c r="AI308" s="66">
        <v>0</v>
      </c>
      <c r="AJ308" s="66">
        <f t="shared" si="32"/>
        <v>0</v>
      </c>
      <c r="AK308" s="66">
        <v>0</v>
      </c>
      <c r="AL308" s="66">
        <v>0</v>
      </c>
      <c r="AM308" s="66">
        <f t="shared" si="33"/>
        <v>0</v>
      </c>
      <c r="AN308" s="66">
        <v>0</v>
      </c>
      <c r="AO308" s="66">
        <v>0</v>
      </c>
      <c r="AP308" s="66">
        <f t="shared" si="34"/>
        <v>0</v>
      </c>
      <c r="AQ308" s="66">
        <v>0</v>
      </c>
      <c r="AR308" s="66">
        <f t="shared" si="35"/>
        <v>0</v>
      </c>
      <c r="AS308" s="66">
        <v>0</v>
      </c>
      <c r="AT308" s="66">
        <v>0</v>
      </c>
      <c r="AU308" s="66" t="s">
        <v>312</v>
      </c>
      <c r="AV308" s="66">
        <v>0</v>
      </c>
      <c r="AW308" s="86">
        <v>0</v>
      </c>
      <c r="AX308" s="86">
        <v>0</v>
      </c>
      <c r="AY308" s="86">
        <v>0</v>
      </c>
      <c r="AZ308" s="86">
        <v>0</v>
      </c>
      <c r="BA308" s="86">
        <v>0</v>
      </c>
      <c r="BB308" s="86"/>
    </row>
    <row r="309" spans="1:54" hidden="1">
      <c r="A309" s="52" t="str">
        <f t="shared" si="29"/>
        <v>K</v>
      </c>
      <c r="B309" s="52" t="s">
        <v>7</v>
      </c>
      <c r="C309" s="52" t="s">
        <v>1481</v>
      </c>
      <c r="D309" s="85" t="s">
        <v>1482</v>
      </c>
      <c r="E309" s="52" t="s">
        <v>1483</v>
      </c>
      <c r="F309" s="52" t="s">
        <v>1484</v>
      </c>
      <c r="G309" s="52" t="s">
        <v>1552</v>
      </c>
      <c r="H309" s="52" t="s">
        <v>1553</v>
      </c>
      <c r="I309" s="52" t="s">
        <v>1568</v>
      </c>
      <c r="J309" s="52" t="s">
        <v>1569</v>
      </c>
      <c r="K309" s="52" t="s">
        <v>268</v>
      </c>
      <c r="L309" s="52">
        <v>5362</v>
      </c>
      <c r="M309" s="52" t="s">
        <v>1489</v>
      </c>
      <c r="N309" s="52" t="s">
        <v>270</v>
      </c>
      <c r="O309" s="52" t="s">
        <v>271</v>
      </c>
      <c r="P309" s="52" t="s">
        <v>466</v>
      </c>
      <c r="Q309" s="52" t="s">
        <v>57</v>
      </c>
      <c r="R309" s="52" t="s">
        <v>1490</v>
      </c>
      <c r="S309" s="52" t="s">
        <v>59</v>
      </c>
      <c r="T309" s="83" t="s">
        <v>1491</v>
      </c>
      <c r="U309" s="83" t="s">
        <v>62</v>
      </c>
      <c r="V309" s="52" t="s">
        <v>329</v>
      </c>
      <c r="W309" s="52" t="s">
        <v>330</v>
      </c>
      <c r="X309" s="52" t="s">
        <v>331</v>
      </c>
      <c r="Y309" s="52" t="s">
        <v>330</v>
      </c>
      <c r="Z309" s="66">
        <v>0</v>
      </c>
      <c r="AA309" s="66">
        <v>511424</v>
      </c>
      <c r="AB309" s="66">
        <v>0</v>
      </c>
      <c r="AC309" s="66">
        <v>0</v>
      </c>
      <c r="AD309" s="86">
        <f t="shared" si="30"/>
        <v>511424</v>
      </c>
      <c r="AE309" s="66">
        <v>0</v>
      </c>
      <c r="AF309" s="66">
        <v>0</v>
      </c>
      <c r="AG309" s="66">
        <f t="shared" si="31"/>
        <v>0</v>
      </c>
      <c r="AH309" s="66">
        <v>0</v>
      </c>
      <c r="AI309" s="66">
        <v>0</v>
      </c>
      <c r="AJ309" s="66">
        <f t="shared" si="32"/>
        <v>0</v>
      </c>
      <c r="AK309" s="66">
        <v>0</v>
      </c>
      <c r="AL309" s="66">
        <v>0</v>
      </c>
      <c r="AM309" s="66">
        <f t="shared" si="33"/>
        <v>0</v>
      </c>
      <c r="AN309" s="66">
        <v>0</v>
      </c>
      <c r="AO309" s="66">
        <v>0</v>
      </c>
      <c r="AP309" s="66">
        <f t="shared" si="34"/>
        <v>0</v>
      </c>
      <c r="AQ309" s="66">
        <v>0</v>
      </c>
      <c r="AR309" s="66">
        <f t="shared" si="35"/>
        <v>511424</v>
      </c>
      <c r="AS309" s="66">
        <v>0</v>
      </c>
      <c r="AT309" s="66">
        <v>0</v>
      </c>
      <c r="AU309" s="66" t="s">
        <v>312</v>
      </c>
      <c r="AV309" s="66">
        <v>0</v>
      </c>
      <c r="AW309" s="86">
        <v>0</v>
      </c>
      <c r="AX309" s="86">
        <v>0</v>
      </c>
      <c r="AY309" s="86">
        <v>0</v>
      </c>
      <c r="AZ309" s="86">
        <v>0</v>
      </c>
      <c r="BA309" s="86">
        <v>0</v>
      </c>
      <c r="BB309" s="86"/>
    </row>
    <row r="310" spans="1:54" hidden="1">
      <c r="A310" s="52" t="str">
        <f t="shared" si="29"/>
        <v>K</v>
      </c>
      <c r="B310" s="52" t="s">
        <v>7</v>
      </c>
      <c r="C310" s="52" t="s">
        <v>1481</v>
      </c>
      <c r="D310" s="85" t="s">
        <v>1482</v>
      </c>
      <c r="E310" s="52" t="s">
        <v>1483</v>
      </c>
      <c r="F310" s="52" t="s">
        <v>1484</v>
      </c>
      <c r="G310" s="52" t="s">
        <v>1570</v>
      </c>
      <c r="H310" s="52" t="s">
        <v>1571</v>
      </c>
      <c r="I310" s="52" t="s">
        <v>1572</v>
      </c>
      <c r="J310" s="52" t="s">
        <v>1573</v>
      </c>
      <c r="K310" s="52" t="s">
        <v>268</v>
      </c>
      <c r="L310" s="52">
        <v>5362</v>
      </c>
      <c r="M310" s="52" t="s">
        <v>1489</v>
      </c>
      <c r="N310" s="52" t="s">
        <v>270</v>
      </c>
      <c r="O310" s="52" t="s">
        <v>677</v>
      </c>
      <c r="P310" s="52" t="s">
        <v>466</v>
      </c>
      <c r="Q310" s="52" t="s">
        <v>57</v>
      </c>
      <c r="R310" s="52" t="s">
        <v>1490</v>
      </c>
      <c r="S310" s="52" t="s">
        <v>59</v>
      </c>
      <c r="T310" s="83" t="s">
        <v>1491</v>
      </c>
      <c r="U310" s="83" t="s">
        <v>62</v>
      </c>
      <c r="V310" s="52" t="s">
        <v>329</v>
      </c>
      <c r="W310" s="52" t="s">
        <v>330</v>
      </c>
      <c r="X310" s="52" t="s">
        <v>331</v>
      </c>
      <c r="Y310" s="52" t="s">
        <v>330</v>
      </c>
      <c r="Z310" s="66">
        <v>0</v>
      </c>
      <c r="AA310" s="66">
        <v>0</v>
      </c>
      <c r="AB310" s="66">
        <v>2580580.6800000002</v>
      </c>
      <c r="AC310" s="66">
        <v>5887738.3239251003</v>
      </c>
      <c r="AD310" s="86">
        <f t="shared" si="30"/>
        <v>-5887738.3239251003</v>
      </c>
      <c r="AE310" s="66">
        <v>0</v>
      </c>
      <c r="AF310" s="66">
        <v>0</v>
      </c>
      <c r="AG310" s="66">
        <f t="shared" si="31"/>
        <v>0</v>
      </c>
      <c r="AH310" s="66">
        <v>0</v>
      </c>
      <c r="AI310" s="66">
        <v>0</v>
      </c>
      <c r="AJ310" s="66">
        <f t="shared" si="32"/>
        <v>0</v>
      </c>
      <c r="AK310" s="66">
        <v>0</v>
      </c>
      <c r="AL310" s="66">
        <v>0</v>
      </c>
      <c r="AM310" s="66">
        <f t="shared" si="33"/>
        <v>0</v>
      </c>
      <c r="AN310" s="66">
        <v>0</v>
      </c>
      <c r="AO310" s="66">
        <v>0</v>
      </c>
      <c r="AP310" s="66">
        <f t="shared" si="34"/>
        <v>0</v>
      </c>
      <c r="AQ310" s="66">
        <v>0</v>
      </c>
      <c r="AR310" s="66">
        <f t="shared" si="35"/>
        <v>-5887738.3239251003</v>
      </c>
      <c r="AS310" s="66">
        <v>0</v>
      </c>
      <c r="AT310" s="66">
        <v>0</v>
      </c>
      <c r="AU310" s="66" t="s">
        <v>312</v>
      </c>
      <c r="AV310" s="66">
        <v>0</v>
      </c>
      <c r="AW310" s="86">
        <v>0</v>
      </c>
      <c r="AX310" s="86">
        <v>0</v>
      </c>
      <c r="AY310" s="86">
        <v>0</v>
      </c>
      <c r="AZ310" s="86">
        <v>0</v>
      </c>
      <c r="BA310" s="86">
        <v>0</v>
      </c>
      <c r="BB310" s="86"/>
    </row>
    <row r="311" spans="1:54" hidden="1">
      <c r="A311" s="52" t="str">
        <f t="shared" si="29"/>
        <v>K</v>
      </c>
      <c r="B311" s="52" t="s">
        <v>7</v>
      </c>
      <c r="C311" s="52" t="s">
        <v>1481</v>
      </c>
      <c r="D311" s="85" t="s">
        <v>1482</v>
      </c>
      <c r="E311" s="52" t="s">
        <v>1483</v>
      </c>
      <c r="F311" s="52" t="s">
        <v>1484</v>
      </c>
      <c r="G311" s="52" t="s">
        <v>1570</v>
      </c>
      <c r="H311" s="52" t="s">
        <v>1571</v>
      </c>
      <c r="I311" s="52" t="s">
        <v>1574</v>
      </c>
      <c r="J311" s="52" t="s">
        <v>1575</v>
      </c>
      <c r="K311" s="52" t="s">
        <v>268</v>
      </c>
      <c r="L311" s="52">
        <v>5362</v>
      </c>
      <c r="M311" s="52" t="s">
        <v>1489</v>
      </c>
      <c r="N311" s="52" t="s">
        <v>270</v>
      </c>
      <c r="O311" s="52" t="s">
        <v>271</v>
      </c>
      <c r="P311" s="52" t="s">
        <v>466</v>
      </c>
      <c r="Q311" s="52" t="s">
        <v>57</v>
      </c>
      <c r="R311" s="52" t="s">
        <v>1490</v>
      </c>
      <c r="S311" s="52" t="s">
        <v>59</v>
      </c>
      <c r="T311" s="83" t="s">
        <v>1491</v>
      </c>
      <c r="U311" s="83" t="s">
        <v>62</v>
      </c>
      <c r="V311" s="52" t="s">
        <v>329</v>
      </c>
      <c r="W311" s="52" t="s">
        <v>330</v>
      </c>
      <c r="X311" s="52" t="s">
        <v>331</v>
      </c>
      <c r="Y311" s="52" t="s">
        <v>330</v>
      </c>
      <c r="Z311" s="66">
        <v>0</v>
      </c>
      <c r="AA311" s="66">
        <v>3359423</v>
      </c>
      <c r="AB311" s="66">
        <v>0</v>
      </c>
      <c r="AC311" s="66">
        <v>0</v>
      </c>
      <c r="AD311" s="86">
        <f t="shared" si="30"/>
        <v>3359423</v>
      </c>
      <c r="AE311" s="66">
        <v>0</v>
      </c>
      <c r="AF311" s="66">
        <v>0</v>
      </c>
      <c r="AG311" s="66">
        <f t="shared" si="31"/>
        <v>0</v>
      </c>
      <c r="AH311" s="66">
        <v>0</v>
      </c>
      <c r="AI311" s="66">
        <v>0</v>
      </c>
      <c r="AJ311" s="66">
        <f t="shared" si="32"/>
        <v>0</v>
      </c>
      <c r="AK311" s="66">
        <v>0</v>
      </c>
      <c r="AL311" s="66">
        <v>0</v>
      </c>
      <c r="AM311" s="66">
        <f t="shared" si="33"/>
        <v>0</v>
      </c>
      <c r="AN311" s="66">
        <v>0</v>
      </c>
      <c r="AO311" s="66">
        <v>0</v>
      </c>
      <c r="AP311" s="66">
        <f t="shared" si="34"/>
        <v>0</v>
      </c>
      <c r="AQ311" s="66">
        <v>0</v>
      </c>
      <c r="AR311" s="66">
        <f t="shared" si="35"/>
        <v>3359423</v>
      </c>
      <c r="AS311" s="66">
        <v>0</v>
      </c>
      <c r="AT311" s="66">
        <v>0</v>
      </c>
      <c r="AU311" s="66" t="s">
        <v>312</v>
      </c>
      <c r="AV311" s="66">
        <v>0</v>
      </c>
      <c r="AW311" s="86">
        <v>0</v>
      </c>
      <c r="AX311" s="86">
        <v>0</v>
      </c>
      <c r="AY311" s="86">
        <v>0</v>
      </c>
      <c r="AZ311" s="86">
        <v>0</v>
      </c>
      <c r="BA311" s="86">
        <v>0</v>
      </c>
      <c r="BB311" s="86"/>
    </row>
    <row r="312" spans="1:54" hidden="1">
      <c r="A312" s="52" t="str">
        <f t="shared" si="29"/>
        <v>K</v>
      </c>
      <c r="B312" s="52" t="s">
        <v>7</v>
      </c>
      <c r="C312" s="52" t="s">
        <v>1481</v>
      </c>
      <c r="D312" s="85" t="s">
        <v>1482</v>
      </c>
      <c r="E312" s="52" t="s">
        <v>1483</v>
      </c>
      <c r="F312" s="52" t="s">
        <v>1484</v>
      </c>
      <c r="G312" s="52" t="s">
        <v>1576</v>
      </c>
      <c r="H312" s="52" t="s">
        <v>1577</v>
      </c>
      <c r="I312" s="52" t="s">
        <v>1578</v>
      </c>
      <c r="J312" s="52" t="s">
        <v>1579</v>
      </c>
      <c r="K312" s="52" t="s">
        <v>268</v>
      </c>
      <c r="L312" s="52">
        <v>5362</v>
      </c>
      <c r="M312" s="52" t="s">
        <v>1489</v>
      </c>
      <c r="N312" s="52" t="s">
        <v>270</v>
      </c>
      <c r="O312" s="52" t="s">
        <v>306</v>
      </c>
      <c r="P312" s="52" t="s">
        <v>466</v>
      </c>
      <c r="Q312" s="52" t="s">
        <v>57</v>
      </c>
      <c r="R312" s="52" t="s">
        <v>1490</v>
      </c>
      <c r="S312" s="52" t="s">
        <v>59</v>
      </c>
      <c r="T312" s="83" t="s">
        <v>1491</v>
      </c>
      <c r="U312" s="83" t="s">
        <v>63</v>
      </c>
      <c r="V312" s="52" t="s">
        <v>329</v>
      </c>
      <c r="W312" s="52" t="s">
        <v>330</v>
      </c>
      <c r="X312" s="52" t="s">
        <v>331</v>
      </c>
      <c r="Y312" s="52" t="s">
        <v>330</v>
      </c>
      <c r="Z312" s="66">
        <v>17660377.070686288</v>
      </c>
      <c r="AA312" s="66">
        <v>627471</v>
      </c>
      <c r="AB312" s="66">
        <v>-1189205.19</v>
      </c>
      <c r="AC312" s="66">
        <v>-709328.8142976003</v>
      </c>
      <c r="AD312" s="86">
        <f t="shared" si="30"/>
        <v>1336799.8142976002</v>
      </c>
      <c r="AE312" s="66">
        <v>18030659.546553068</v>
      </c>
      <c r="AF312" s="66">
        <v>18030659.546553068</v>
      </c>
      <c r="AG312" s="66">
        <f t="shared" si="31"/>
        <v>0</v>
      </c>
      <c r="AH312" s="66">
        <v>17594956.705075309</v>
      </c>
      <c r="AI312" s="66">
        <v>17594956.705075309</v>
      </c>
      <c r="AJ312" s="66">
        <f t="shared" si="32"/>
        <v>0</v>
      </c>
      <c r="AK312" s="66">
        <v>10679109.188185394</v>
      </c>
      <c r="AL312" s="66">
        <v>10679109.188185394</v>
      </c>
      <c r="AM312" s="66">
        <f t="shared" si="33"/>
        <v>0</v>
      </c>
      <c r="AN312" s="66">
        <v>1812711.2250177949</v>
      </c>
      <c r="AO312" s="66">
        <v>1812711.2250177949</v>
      </c>
      <c r="AP312" s="66">
        <f t="shared" si="34"/>
        <v>0</v>
      </c>
      <c r="AQ312" s="66">
        <v>0</v>
      </c>
      <c r="AR312" s="66">
        <f t="shared" si="35"/>
        <v>1336799.8142976002</v>
      </c>
      <c r="AS312" s="66">
        <v>0</v>
      </c>
      <c r="AT312" s="66">
        <v>0</v>
      </c>
      <c r="AU312" s="66" t="s">
        <v>312</v>
      </c>
      <c r="AV312" s="66">
        <v>0</v>
      </c>
      <c r="AW312" s="86">
        <v>0</v>
      </c>
      <c r="AX312" s="86">
        <v>0</v>
      </c>
      <c r="AY312" s="86">
        <v>0</v>
      </c>
      <c r="AZ312" s="86">
        <v>0</v>
      </c>
      <c r="BA312" s="86">
        <v>0</v>
      </c>
      <c r="BB312" s="86"/>
    </row>
    <row r="313" spans="1:54" hidden="1">
      <c r="A313" s="52" t="str">
        <f t="shared" si="29"/>
        <v>K</v>
      </c>
      <c r="B313" s="52" t="s">
        <v>7</v>
      </c>
      <c r="C313" s="52" t="s">
        <v>1481</v>
      </c>
      <c r="D313" s="85" t="s">
        <v>1482</v>
      </c>
      <c r="E313" s="52" t="s">
        <v>1483</v>
      </c>
      <c r="F313" s="52" t="s">
        <v>1484</v>
      </c>
      <c r="G313" s="52" t="s">
        <v>1576</v>
      </c>
      <c r="H313" s="52" t="s">
        <v>1577</v>
      </c>
      <c r="I313" s="52" t="s">
        <v>1580</v>
      </c>
      <c r="J313" s="52" t="s">
        <v>1581</v>
      </c>
      <c r="K313" s="52" t="s">
        <v>268</v>
      </c>
      <c r="L313" s="52">
        <v>5362</v>
      </c>
      <c r="M313" s="52" t="s">
        <v>1489</v>
      </c>
      <c r="N313" s="52" t="s">
        <v>270</v>
      </c>
      <c r="O313" s="52" t="s">
        <v>306</v>
      </c>
      <c r="P313" s="52" t="s">
        <v>466</v>
      </c>
      <c r="Q313" s="52" t="s">
        <v>57</v>
      </c>
      <c r="R313" s="52" t="s">
        <v>1490</v>
      </c>
      <c r="S313" s="52" t="s">
        <v>59</v>
      </c>
      <c r="T313" s="83" t="s">
        <v>1491</v>
      </c>
      <c r="U313" s="83" t="s">
        <v>63</v>
      </c>
      <c r="V313" s="52" t="s">
        <v>329</v>
      </c>
      <c r="W313" s="52" t="s">
        <v>330</v>
      </c>
      <c r="X313" s="52" t="s">
        <v>331</v>
      </c>
      <c r="Y313" s="52" t="s">
        <v>330</v>
      </c>
      <c r="Z313" s="66">
        <v>0</v>
      </c>
      <c r="AA313" s="66">
        <v>1018528</v>
      </c>
      <c r="AB313" s="66">
        <v>1390202.94</v>
      </c>
      <c r="AC313" s="66">
        <v>1865931.5537746002</v>
      </c>
      <c r="AD313" s="86">
        <f t="shared" si="30"/>
        <v>-847403.55377460015</v>
      </c>
      <c r="AE313" s="66">
        <v>0</v>
      </c>
      <c r="AF313" s="66">
        <v>0</v>
      </c>
      <c r="AG313" s="66">
        <f t="shared" si="31"/>
        <v>0</v>
      </c>
      <c r="AH313" s="66">
        <v>0</v>
      </c>
      <c r="AI313" s="66">
        <v>0</v>
      </c>
      <c r="AJ313" s="66">
        <f t="shared" si="32"/>
        <v>0</v>
      </c>
      <c r="AK313" s="66">
        <v>0</v>
      </c>
      <c r="AL313" s="66">
        <v>0</v>
      </c>
      <c r="AM313" s="66">
        <f t="shared" si="33"/>
        <v>0</v>
      </c>
      <c r="AN313" s="66">
        <v>0</v>
      </c>
      <c r="AO313" s="66">
        <v>0</v>
      </c>
      <c r="AP313" s="66">
        <f t="shared" si="34"/>
        <v>0</v>
      </c>
      <c r="AQ313" s="66">
        <v>0</v>
      </c>
      <c r="AR313" s="66">
        <f t="shared" si="35"/>
        <v>-847403.55377460015</v>
      </c>
      <c r="AS313" s="66">
        <v>0</v>
      </c>
      <c r="AT313" s="66">
        <v>0</v>
      </c>
      <c r="AU313" s="66" t="s">
        <v>312</v>
      </c>
      <c r="AV313" s="66">
        <v>0</v>
      </c>
      <c r="AW313" s="86">
        <v>0</v>
      </c>
      <c r="AX313" s="86">
        <v>0</v>
      </c>
      <c r="AY313" s="86">
        <v>0</v>
      </c>
      <c r="AZ313" s="86">
        <v>0</v>
      </c>
      <c r="BA313" s="86">
        <v>0</v>
      </c>
      <c r="BB313" s="86"/>
    </row>
    <row r="314" spans="1:54" hidden="1">
      <c r="A314" s="52" t="str">
        <f t="shared" si="29"/>
        <v>K</v>
      </c>
      <c r="B314" s="52" t="s">
        <v>7</v>
      </c>
      <c r="C314" s="52" t="s">
        <v>1481</v>
      </c>
      <c r="D314" s="85" t="s">
        <v>1482</v>
      </c>
      <c r="E314" s="52" t="s">
        <v>1483</v>
      </c>
      <c r="F314" s="52" t="s">
        <v>1484</v>
      </c>
      <c r="G314" s="52" t="s">
        <v>1576</v>
      </c>
      <c r="H314" s="52" t="s">
        <v>1577</v>
      </c>
      <c r="I314" s="52" t="s">
        <v>1582</v>
      </c>
      <c r="J314" s="52" t="s">
        <v>1583</v>
      </c>
      <c r="K314" s="52" t="s">
        <v>268</v>
      </c>
      <c r="L314" s="52">
        <v>5362</v>
      </c>
      <c r="M314" s="52" t="s">
        <v>1489</v>
      </c>
      <c r="N314" s="52" t="s">
        <v>270</v>
      </c>
      <c r="O314" s="52" t="s">
        <v>677</v>
      </c>
      <c r="P314" s="52" t="s">
        <v>466</v>
      </c>
      <c r="Q314" s="52" t="s">
        <v>57</v>
      </c>
      <c r="R314" s="52" t="s">
        <v>1490</v>
      </c>
      <c r="S314" s="52" t="s">
        <v>59</v>
      </c>
      <c r="T314" s="83" t="s">
        <v>1491</v>
      </c>
      <c r="U314" s="83" t="s">
        <v>63</v>
      </c>
      <c r="V314" s="52" t="s">
        <v>329</v>
      </c>
      <c r="W314" s="52" t="s">
        <v>330</v>
      </c>
      <c r="X314" s="52" t="s">
        <v>331</v>
      </c>
      <c r="Y314" s="52" t="s">
        <v>330</v>
      </c>
      <c r="Z314" s="66">
        <v>0</v>
      </c>
      <c r="AA314" s="66">
        <v>2166308</v>
      </c>
      <c r="AB314" s="66">
        <v>9080000.6600000001</v>
      </c>
      <c r="AC314" s="66">
        <v>3818111.566864002</v>
      </c>
      <c r="AD314" s="86">
        <f t="shared" si="30"/>
        <v>-1651803.566864002</v>
      </c>
      <c r="AE314" s="66">
        <v>0</v>
      </c>
      <c r="AF314" s="66">
        <v>0</v>
      </c>
      <c r="AG314" s="66">
        <f t="shared" si="31"/>
        <v>0</v>
      </c>
      <c r="AH314" s="66">
        <v>0</v>
      </c>
      <c r="AI314" s="66">
        <v>0</v>
      </c>
      <c r="AJ314" s="66">
        <f t="shared" si="32"/>
        <v>0</v>
      </c>
      <c r="AK314" s="66">
        <v>0</v>
      </c>
      <c r="AL314" s="66">
        <v>0</v>
      </c>
      <c r="AM314" s="66">
        <f t="shared" si="33"/>
        <v>0</v>
      </c>
      <c r="AN314" s="66">
        <v>0</v>
      </c>
      <c r="AO314" s="66">
        <v>0</v>
      </c>
      <c r="AP314" s="66">
        <f t="shared" si="34"/>
        <v>0</v>
      </c>
      <c r="AQ314" s="66">
        <v>0</v>
      </c>
      <c r="AR314" s="66">
        <f t="shared" si="35"/>
        <v>-1651803.566864002</v>
      </c>
      <c r="AS314" s="66">
        <v>0</v>
      </c>
      <c r="AT314" s="66">
        <v>0</v>
      </c>
      <c r="AU314" s="66" t="s">
        <v>312</v>
      </c>
      <c r="AV314" s="66">
        <v>0</v>
      </c>
      <c r="AW314" s="86">
        <v>0</v>
      </c>
      <c r="AX314" s="86">
        <v>0</v>
      </c>
      <c r="AY314" s="86">
        <v>0</v>
      </c>
      <c r="AZ314" s="86">
        <v>0</v>
      </c>
      <c r="BA314" s="86">
        <v>0</v>
      </c>
      <c r="BB314" s="86"/>
    </row>
    <row r="315" spans="1:54" hidden="1">
      <c r="A315" s="52" t="str">
        <f t="shared" si="29"/>
        <v>K</v>
      </c>
      <c r="B315" s="52" t="s">
        <v>7</v>
      </c>
      <c r="C315" s="52" t="s">
        <v>1481</v>
      </c>
      <c r="D315" s="85" t="s">
        <v>1482</v>
      </c>
      <c r="E315" s="52" t="s">
        <v>1483</v>
      </c>
      <c r="F315" s="52" t="s">
        <v>1484</v>
      </c>
      <c r="G315" s="52" t="s">
        <v>1576</v>
      </c>
      <c r="H315" s="52" t="s">
        <v>1577</v>
      </c>
      <c r="I315" s="52" t="s">
        <v>1584</v>
      </c>
      <c r="J315" s="52" t="s">
        <v>1585</v>
      </c>
      <c r="K315" s="52" t="s">
        <v>268</v>
      </c>
      <c r="L315" s="52">
        <v>5362</v>
      </c>
      <c r="M315" s="52" t="s">
        <v>1489</v>
      </c>
      <c r="N315" s="52" t="s">
        <v>270</v>
      </c>
      <c r="O315" s="52" t="s">
        <v>677</v>
      </c>
      <c r="P315" s="52" t="s">
        <v>466</v>
      </c>
      <c r="Q315" s="52" t="s">
        <v>57</v>
      </c>
      <c r="R315" s="52" t="s">
        <v>1490</v>
      </c>
      <c r="S315" s="52" t="s">
        <v>59</v>
      </c>
      <c r="T315" s="83" t="s">
        <v>1491</v>
      </c>
      <c r="U315" s="83" t="s">
        <v>63</v>
      </c>
      <c r="V315" s="52" t="s">
        <v>329</v>
      </c>
      <c r="W315" s="52" t="s">
        <v>330</v>
      </c>
      <c r="X315" s="52" t="s">
        <v>331</v>
      </c>
      <c r="Y315" s="52" t="s">
        <v>330</v>
      </c>
      <c r="Z315" s="66">
        <v>0</v>
      </c>
      <c r="AA315" s="66">
        <v>4595866</v>
      </c>
      <c r="AB315" s="66">
        <v>7190868.0999999996</v>
      </c>
      <c r="AC315" s="66">
        <v>13182113.612967897</v>
      </c>
      <c r="AD315" s="86">
        <f t="shared" si="30"/>
        <v>-8586247.6129678972</v>
      </c>
      <c r="AE315" s="66">
        <v>0</v>
      </c>
      <c r="AF315" s="66">
        <v>0</v>
      </c>
      <c r="AG315" s="66">
        <f t="shared" si="31"/>
        <v>0</v>
      </c>
      <c r="AH315" s="66">
        <v>0</v>
      </c>
      <c r="AI315" s="66">
        <v>0</v>
      </c>
      <c r="AJ315" s="66">
        <f t="shared" si="32"/>
        <v>0</v>
      </c>
      <c r="AK315" s="66">
        <v>0</v>
      </c>
      <c r="AL315" s="66">
        <v>0</v>
      </c>
      <c r="AM315" s="66">
        <f t="shared" si="33"/>
        <v>0</v>
      </c>
      <c r="AN315" s="66">
        <v>0</v>
      </c>
      <c r="AO315" s="66">
        <v>0</v>
      </c>
      <c r="AP315" s="66">
        <f t="shared" si="34"/>
        <v>0</v>
      </c>
      <c r="AQ315" s="66">
        <v>0</v>
      </c>
      <c r="AR315" s="66">
        <f t="shared" si="35"/>
        <v>-8586247.6129678972</v>
      </c>
      <c r="AS315" s="66">
        <v>0</v>
      </c>
      <c r="AT315" s="66">
        <v>0</v>
      </c>
      <c r="AU315" s="66" t="s">
        <v>312</v>
      </c>
      <c r="AV315" s="66">
        <v>0</v>
      </c>
      <c r="AW315" s="86">
        <v>0</v>
      </c>
      <c r="AX315" s="86">
        <v>0</v>
      </c>
      <c r="AY315" s="86">
        <v>0</v>
      </c>
      <c r="AZ315" s="86">
        <v>0</v>
      </c>
      <c r="BA315" s="86">
        <v>0</v>
      </c>
      <c r="BB315" s="86"/>
    </row>
    <row r="316" spans="1:54" hidden="1">
      <c r="A316" s="52" t="str">
        <f t="shared" si="29"/>
        <v>K</v>
      </c>
      <c r="B316" s="52" t="s">
        <v>7</v>
      </c>
      <c r="C316" s="52" t="s">
        <v>1481</v>
      </c>
      <c r="D316" s="85" t="s">
        <v>1482</v>
      </c>
      <c r="E316" s="52" t="s">
        <v>1483</v>
      </c>
      <c r="F316" s="52" t="s">
        <v>1484</v>
      </c>
      <c r="G316" s="52" t="s">
        <v>1576</v>
      </c>
      <c r="H316" s="52" t="s">
        <v>1577</v>
      </c>
      <c r="I316" s="52" t="s">
        <v>1586</v>
      </c>
      <c r="J316" s="52" t="s">
        <v>1587</v>
      </c>
      <c r="K316" s="52" t="s">
        <v>268</v>
      </c>
      <c r="L316" s="52">
        <v>5362</v>
      </c>
      <c r="M316" s="52" t="s">
        <v>1489</v>
      </c>
      <c r="N316" s="52" t="s">
        <v>270</v>
      </c>
      <c r="O316" s="52" t="s">
        <v>677</v>
      </c>
      <c r="P316" s="52" t="s">
        <v>466</v>
      </c>
      <c r="Q316" s="52" t="s">
        <v>57</v>
      </c>
      <c r="R316" s="52" t="s">
        <v>1490</v>
      </c>
      <c r="S316" s="52" t="s">
        <v>59</v>
      </c>
      <c r="T316" s="83" t="s">
        <v>1491</v>
      </c>
      <c r="U316" s="83" t="s">
        <v>63</v>
      </c>
      <c r="V316" s="52" t="s">
        <v>329</v>
      </c>
      <c r="W316" s="52" t="s">
        <v>330</v>
      </c>
      <c r="X316" s="52" t="s">
        <v>331</v>
      </c>
      <c r="Y316" s="52" t="s">
        <v>330</v>
      </c>
      <c r="Z316" s="66">
        <v>0</v>
      </c>
      <c r="AA316" s="66">
        <v>4797236</v>
      </c>
      <c r="AB316" s="66">
        <v>4445584.9800000004</v>
      </c>
      <c r="AC316" s="66">
        <v>294136.67473600002</v>
      </c>
      <c r="AD316" s="86">
        <f t="shared" si="30"/>
        <v>4503099.3252640003</v>
      </c>
      <c r="AE316" s="66">
        <v>0</v>
      </c>
      <c r="AF316" s="66">
        <v>0</v>
      </c>
      <c r="AG316" s="66">
        <f t="shared" si="31"/>
        <v>0</v>
      </c>
      <c r="AH316" s="66">
        <v>0</v>
      </c>
      <c r="AI316" s="66">
        <v>0</v>
      </c>
      <c r="AJ316" s="66">
        <f t="shared" si="32"/>
        <v>0</v>
      </c>
      <c r="AK316" s="66">
        <v>0</v>
      </c>
      <c r="AL316" s="66">
        <v>0</v>
      </c>
      <c r="AM316" s="66">
        <f t="shared" si="33"/>
        <v>0</v>
      </c>
      <c r="AN316" s="66">
        <v>0</v>
      </c>
      <c r="AO316" s="66">
        <v>0</v>
      </c>
      <c r="AP316" s="66">
        <f t="shared" si="34"/>
        <v>0</v>
      </c>
      <c r="AQ316" s="66">
        <v>0</v>
      </c>
      <c r="AR316" s="66">
        <f t="shared" si="35"/>
        <v>4503099.3252640003</v>
      </c>
      <c r="AS316" s="66">
        <v>0</v>
      </c>
      <c r="AT316" s="66">
        <v>0</v>
      </c>
      <c r="AU316" s="66" t="s">
        <v>312</v>
      </c>
      <c r="AV316" s="66">
        <v>0</v>
      </c>
      <c r="AW316" s="86">
        <v>0</v>
      </c>
      <c r="AX316" s="86">
        <v>0</v>
      </c>
      <c r="AY316" s="86">
        <v>0</v>
      </c>
      <c r="AZ316" s="86">
        <v>0</v>
      </c>
      <c r="BA316" s="86">
        <v>0</v>
      </c>
      <c r="BB316" s="86"/>
    </row>
    <row r="317" spans="1:54" hidden="1">
      <c r="A317" s="52" t="str">
        <f t="shared" si="29"/>
        <v>K</v>
      </c>
      <c r="B317" s="52" t="s">
        <v>7</v>
      </c>
      <c r="C317" s="52" t="s">
        <v>1481</v>
      </c>
      <c r="D317" s="85" t="s">
        <v>1482</v>
      </c>
      <c r="E317" s="52" t="s">
        <v>1483</v>
      </c>
      <c r="F317" s="52" t="s">
        <v>1484</v>
      </c>
      <c r="G317" s="52" t="s">
        <v>1576</v>
      </c>
      <c r="H317" s="52" t="s">
        <v>1577</v>
      </c>
      <c r="I317" s="52" t="s">
        <v>1588</v>
      </c>
      <c r="J317" s="52" t="s">
        <v>1589</v>
      </c>
      <c r="K317" s="52" t="s">
        <v>268</v>
      </c>
      <c r="L317" s="52">
        <v>5362</v>
      </c>
      <c r="M317" s="52" t="s">
        <v>1489</v>
      </c>
      <c r="N317" s="52" t="s">
        <v>270</v>
      </c>
      <c r="O317" s="52" t="s">
        <v>271</v>
      </c>
      <c r="P317" s="52" t="s">
        <v>466</v>
      </c>
      <c r="Q317" s="52" t="s">
        <v>57</v>
      </c>
      <c r="R317" s="52" t="s">
        <v>1490</v>
      </c>
      <c r="S317" s="52" t="s">
        <v>59</v>
      </c>
      <c r="T317" s="83" t="s">
        <v>1491</v>
      </c>
      <c r="U317" s="83" t="s">
        <v>63</v>
      </c>
      <c r="V317" s="52" t="s">
        <v>329</v>
      </c>
      <c r="W317" s="52" t="s">
        <v>330</v>
      </c>
      <c r="X317" s="52" t="s">
        <v>331</v>
      </c>
      <c r="Y317" s="52" t="s">
        <v>330</v>
      </c>
      <c r="Z317" s="66">
        <v>0</v>
      </c>
      <c r="AA317" s="66">
        <v>0</v>
      </c>
      <c r="AB317" s="66">
        <v>0</v>
      </c>
      <c r="AC317" s="66">
        <v>0</v>
      </c>
      <c r="AD317" s="86">
        <f t="shared" si="30"/>
        <v>0</v>
      </c>
      <c r="AE317" s="66">
        <v>0</v>
      </c>
      <c r="AF317" s="66">
        <v>0</v>
      </c>
      <c r="AG317" s="66">
        <f t="shared" si="31"/>
        <v>0</v>
      </c>
      <c r="AH317" s="66">
        <v>0</v>
      </c>
      <c r="AI317" s="66">
        <v>0</v>
      </c>
      <c r="AJ317" s="66">
        <f t="shared" si="32"/>
        <v>0</v>
      </c>
      <c r="AK317" s="66">
        <v>0</v>
      </c>
      <c r="AL317" s="66">
        <v>0</v>
      </c>
      <c r="AM317" s="66">
        <f t="shared" si="33"/>
        <v>0</v>
      </c>
      <c r="AN317" s="66">
        <v>0</v>
      </c>
      <c r="AO317" s="66">
        <v>0</v>
      </c>
      <c r="AP317" s="66">
        <f t="shared" si="34"/>
        <v>0</v>
      </c>
      <c r="AQ317" s="66">
        <v>0</v>
      </c>
      <c r="AR317" s="66">
        <f t="shared" si="35"/>
        <v>0</v>
      </c>
      <c r="AS317" s="66">
        <v>0</v>
      </c>
      <c r="AT317" s="66">
        <v>0</v>
      </c>
      <c r="AU317" s="66" t="s">
        <v>312</v>
      </c>
      <c r="AV317" s="66">
        <v>0</v>
      </c>
      <c r="AW317" s="86">
        <v>0</v>
      </c>
      <c r="AX317" s="86">
        <v>0</v>
      </c>
      <c r="AY317" s="86">
        <v>0</v>
      </c>
      <c r="AZ317" s="86">
        <v>0</v>
      </c>
      <c r="BA317" s="86">
        <v>0</v>
      </c>
      <c r="BB317" s="86"/>
    </row>
    <row r="318" spans="1:54" hidden="1">
      <c r="A318" s="52" t="str">
        <f t="shared" si="29"/>
        <v>K</v>
      </c>
      <c r="B318" s="52" t="s">
        <v>7</v>
      </c>
      <c r="C318" s="52" t="s">
        <v>1481</v>
      </c>
      <c r="D318" s="85" t="s">
        <v>1482</v>
      </c>
      <c r="E318" s="52" t="s">
        <v>1483</v>
      </c>
      <c r="F318" s="52" t="s">
        <v>1484</v>
      </c>
      <c r="G318" s="52" t="s">
        <v>1576</v>
      </c>
      <c r="H318" s="52" t="s">
        <v>1577</v>
      </c>
      <c r="I318" s="52" t="s">
        <v>1590</v>
      </c>
      <c r="J318" s="52" t="s">
        <v>1591</v>
      </c>
      <c r="K318" s="52" t="s">
        <v>268</v>
      </c>
      <c r="L318" s="52">
        <v>5362</v>
      </c>
      <c r="M318" s="52" t="s">
        <v>1489</v>
      </c>
      <c r="N318" s="52" t="s">
        <v>270</v>
      </c>
      <c r="O318" s="52" t="s">
        <v>271</v>
      </c>
      <c r="P318" s="52" t="s">
        <v>466</v>
      </c>
      <c r="Q318" s="52" t="s">
        <v>57</v>
      </c>
      <c r="R318" s="52" t="s">
        <v>1490</v>
      </c>
      <c r="S318" s="52" t="s">
        <v>59</v>
      </c>
      <c r="T318" s="83" t="s">
        <v>1491</v>
      </c>
      <c r="U318" s="83" t="s">
        <v>63</v>
      </c>
      <c r="V318" s="52" t="s">
        <v>329</v>
      </c>
      <c r="W318" s="52" t="s">
        <v>330</v>
      </c>
      <c r="X318" s="52" t="s">
        <v>331</v>
      </c>
      <c r="Y318" s="52" t="s">
        <v>330</v>
      </c>
      <c r="Z318" s="66">
        <v>0</v>
      </c>
      <c r="AA318" s="66">
        <v>3887922</v>
      </c>
      <c r="AB318" s="66">
        <v>4946361.71</v>
      </c>
      <c r="AC318" s="66">
        <v>3827486.76</v>
      </c>
      <c r="AD318" s="86">
        <f t="shared" si="30"/>
        <v>60435.240000000224</v>
      </c>
      <c r="AE318" s="66">
        <v>0</v>
      </c>
      <c r="AF318" s="66">
        <v>0</v>
      </c>
      <c r="AG318" s="66">
        <f t="shared" si="31"/>
        <v>0</v>
      </c>
      <c r="AH318" s="66">
        <v>0</v>
      </c>
      <c r="AI318" s="66">
        <v>0</v>
      </c>
      <c r="AJ318" s="66">
        <f t="shared" si="32"/>
        <v>0</v>
      </c>
      <c r="AK318" s="66">
        <v>0</v>
      </c>
      <c r="AL318" s="66">
        <v>0</v>
      </c>
      <c r="AM318" s="66">
        <f t="shared" si="33"/>
        <v>0</v>
      </c>
      <c r="AN318" s="66">
        <v>0</v>
      </c>
      <c r="AO318" s="66">
        <v>0</v>
      </c>
      <c r="AP318" s="66">
        <f t="shared" si="34"/>
        <v>0</v>
      </c>
      <c r="AQ318" s="66">
        <v>0</v>
      </c>
      <c r="AR318" s="66">
        <f t="shared" si="35"/>
        <v>60435.240000000224</v>
      </c>
      <c r="AS318" s="66">
        <v>0</v>
      </c>
      <c r="AT318" s="66">
        <v>0</v>
      </c>
      <c r="AU318" s="66" t="s">
        <v>312</v>
      </c>
      <c r="AV318" s="66">
        <v>0</v>
      </c>
      <c r="AW318" s="86">
        <v>0</v>
      </c>
      <c r="AX318" s="86">
        <v>0</v>
      </c>
      <c r="AY318" s="86">
        <v>0</v>
      </c>
      <c r="AZ318" s="86">
        <v>0</v>
      </c>
      <c r="BA318" s="86">
        <v>0</v>
      </c>
      <c r="BB318" s="86"/>
    </row>
    <row r="319" spans="1:54" hidden="1">
      <c r="A319" s="52" t="str">
        <f t="shared" si="29"/>
        <v>K</v>
      </c>
      <c r="B319" s="52" t="s">
        <v>7</v>
      </c>
      <c r="C319" s="52" t="s">
        <v>1481</v>
      </c>
      <c r="D319" s="85" t="s">
        <v>1482</v>
      </c>
      <c r="E319" s="52" t="s">
        <v>1483</v>
      </c>
      <c r="F319" s="52" t="s">
        <v>1484</v>
      </c>
      <c r="G319" s="52" t="s">
        <v>1576</v>
      </c>
      <c r="H319" s="52" t="s">
        <v>1577</v>
      </c>
      <c r="I319" s="52" t="s">
        <v>1592</v>
      </c>
      <c r="J319" s="52" t="s">
        <v>1593</v>
      </c>
      <c r="K319" s="52" t="s">
        <v>268</v>
      </c>
      <c r="L319" s="52">
        <v>5362</v>
      </c>
      <c r="M319" s="52" t="s">
        <v>1489</v>
      </c>
      <c r="N319" s="52" t="s">
        <v>270</v>
      </c>
      <c r="O319" s="52" t="s">
        <v>271</v>
      </c>
      <c r="P319" s="52" t="s">
        <v>466</v>
      </c>
      <c r="Q319" s="52" t="s">
        <v>57</v>
      </c>
      <c r="R319" s="52" t="s">
        <v>1490</v>
      </c>
      <c r="S319" s="52" t="s">
        <v>59</v>
      </c>
      <c r="T319" s="83" t="s">
        <v>1491</v>
      </c>
      <c r="U319" s="83" t="s">
        <v>63</v>
      </c>
      <c r="V319" s="52" t="s">
        <v>329</v>
      </c>
      <c r="W319" s="52" t="s">
        <v>330</v>
      </c>
      <c r="X319" s="52" t="s">
        <v>331</v>
      </c>
      <c r="Y319" s="52" t="s">
        <v>330</v>
      </c>
      <c r="Z319" s="66">
        <v>0</v>
      </c>
      <c r="AA319" s="66">
        <v>1886726</v>
      </c>
      <c r="AB319" s="66">
        <v>0</v>
      </c>
      <c r="AC319" s="66">
        <v>0</v>
      </c>
      <c r="AD319" s="86">
        <f t="shared" si="30"/>
        <v>1886726</v>
      </c>
      <c r="AE319" s="66">
        <v>0</v>
      </c>
      <c r="AF319" s="66">
        <v>0</v>
      </c>
      <c r="AG319" s="66">
        <f t="shared" si="31"/>
        <v>0</v>
      </c>
      <c r="AH319" s="66">
        <v>0</v>
      </c>
      <c r="AI319" s="66">
        <v>0</v>
      </c>
      <c r="AJ319" s="66">
        <f t="shared" si="32"/>
        <v>0</v>
      </c>
      <c r="AK319" s="66">
        <v>0</v>
      </c>
      <c r="AL319" s="66">
        <v>0</v>
      </c>
      <c r="AM319" s="66">
        <f t="shared" si="33"/>
        <v>0</v>
      </c>
      <c r="AN319" s="66">
        <v>0</v>
      </c>
      <c r="AO319" s="66">
        <v>0</v>
      </c>
      <c r="AP319" s="66">
        <f t="shared" si="34"/>
        <v>0</v>
      </c>
      <c r="AQ319" s="66">
        <v>0</v>
      </c>
      <c r="AR319" s="66">
        <f t="shared" si="35"/>
        <v>1886726</v>
      </c>
      <c r="AS319" s="66">
        <v>0</v>
      </c>
      <c r="AT319" s="66">
        <v>0</v>
      </c>
      <c r="AU319" s="66" t="s">
        <v>312</v>
      </c>
      <c r="AV319" s="66">
        <v>0</v>
      </c>
      <c r="AW319" s="86">
        <v>0</v>
      </c>
      <c r="AX319" s="86">
        <v>0</v>
      </c>
      <c r="AY319" s="86">
        <v>0</v>
      </c>
      <c r="AZ319" s="86">
        <v>0</v>
      </c>
      <c r="BA319" s="86">
        <v>0</v>
      </c>
      <c r="BB319" s="86"/>
    </row>
    <row r="320" spans="1:54" hidden="1">
      <c r="A320" s="52" t="str">
        <f t="shared" si="29"/>
        <v>K</v>
      </c>
      <c r="B320" s="52" t="s">
        <v>7</v>
      </c>
      <c r="C320" s="52" t="s">
        <v>1481</v>
      </c>
      <c r="D320" s="85" t="s">
        <v>1482</v>
      </c>
      <c r="E320" s="52" t="s">
        <v>1483</v>
      </c>
      <c r="F320" s="52" t="s">
        <v>1484</v>
      </c>
      <c r="G320" s="52" t="s">
        <v>1594</v>
      </c>
      <c r="H320" s="52" t="s">
        <v>1595</v>
      </c>
      <c r="I320" s="52" t="s">
        <v>1596</v>
      </c>
      <c r="J320" s="52" t="s">
        <v>1597</v>
      </c>
      <c r="K320" s="52" t="s">
        <v>268</v>
      </c>
      <c r="L320" s="52">
        <v>5362</v>
      </c>
      <c r="M320" s="52" t="s">
        <v>1489</v>
      </c>
      <c r="N320" s="52" t="s">
        <v>270</v>
      </c>
      <c r="O320" s="52" t="s">
        <v>306</v>
      </c>
      <c r="P320" s="52" t="s">
        <v>466</v>
      </c>
      <c r="Q320" s="52" t="s">
        <v>57</v>
      </c>
      <c r="R320" s="52" t="s">
        <v>1490</v>
      </c>
      <c r="S320" s="52" t="s">
        <v>59</v>
      </c>
      <c r="T320" s="83" t="s">
        <v>1491</v>
      </c>
      <c r="U320" s="98" t="s">
        <v>63</v>
      </c>
      <c r="V320" s="52" t="s">
        <v>329</v>
      </c>
      <c r="W320" s="52" t="s">
        <v>330</v>
      </c>
      <c r="X320" s="52" t="s">
        <v>331</v>
      </c>
      <c r="Y320" s="52" t="s">
        <v>330</v>
      </c>
      <c r="Z320" s="66">
        <v>0</v>
      </c>
      <c r="AA320" s="66">
        <v>0</v>
      </c>
      <c r="AB320" s="66">
        <v>363860.9</v>
      </c>
      <c r="AC320" s="66">
        <v>346875.35999999993</v>
      </c>
      <c r="AD320" s="86">
        <f t="shared" si="30"/>
        <v>-346875.35999999993</v>
      </c>
      <c r="AE320" s="66">
        <v>0</v>
      </c>
      <c r="AF320" s="66">
        <v>0</v>
      </c>
      <c r="AG320" s="66">
        <f t="shared" si="31"/>
        <v>0</v>
      </c>
      <c r="AH320" s="66">
        <v>0</v>
      </c>
      <c r="AI320" s="66">
        <v>0</v>
      </c>
      <c r="AJ320" s="66">
        <f t="shared" si="32"/>
        <v>0</v>
      </c>
      <c r="AK320" s="66">
        <v>0</v>
      </c>
      <c r="AL320" s="66">
        <v>0</v>
      </c>
      <c r="AM320" s="66">
        <f t="shared" si="33"/>
        <v>0</v>
      </c>
      <c r="AN320" s="66">
        <v>0</v>
      </c>
      <c r="AO320" s="66">
        <v>0</v>
      </c>
      <c r="AP320" s="66">
        <f t="shared" si="34"/>
        <v>0</v>
      </c>
      <c r="AQ320" s="66">
        <v>0</v>
      </c>
      <c r="AR320" s="66">
        <f t="shared" si="35"/>
        <v>-346875.35999999993</v>
      </c>
      <c r="AS320" s="66">
        <v>0</v>
      </c>
      <c r="AT320" s="66">
        <v>0</v>
      </c>
      <c r="AU320" s="66" t="s">
        <v>312</v>
      </c>
      <c r="AV320" s="66">
        <v>0</v>
      </c>
      <c r="AW320" s="86">
        <v>0</v>
      </c>
      <c r="AX320" s="86">
        <v>0</v>
      </c>
      <c r="AY320" s="86">
        <v>0</v>
      </c>
      <c r="AZ320" s="86">
        <v>0</v>
      </c>
      <c r="BA320" s="86">
        <v>0</v>
      </c>
      <c r="BB320" s="86"/>
    </row>
    <row r="321" spans="1:54" hidden="1">
      <c r="A321" s="52" t="str">
        <f t="shared" si="29"/>
        <v>K</v>
      </c>
      <c r="B321" s="52" t="s">
        <v>7</v>
      </c>
      <c r="C321" s="52" t="s">
        <v>1481</v>
      </c>
      <c r="D321" s="85" t="s">
        <v>1482</v>
      </c>
      <c r="E321" s="52" t="s">
        <v>1483</v>
      </c>
      <c r="F321" s="52" t="s">
        <v>1484</v>
      </c>
      <c r="G321" s="52" t="s">
        <v>1594</v>
      </c>
      <c r="H321" s="52" t="s">
        <v>1595</v>
      </c>
      <c r="I321" s="52" t="s">
        <v>1598</v>
      </c>
      <c r="J321" s="52" t="s">
        <v>1599</v>
      </c>
      <c r="K321" s="52" t="s">
        <v>268</v>
      </c>
      <c r="L321" s="52">
        <v>5362</v>
      </c>
      <c r="M321" s="52" t="s">
        <v>1489</v>
      </c>
      <c r="N321" s="52" t="s">
        <v>270</v>
      </c>
      <c r="O321" s="52" t="s">
        <v>271</v>
      </c>
      <c r="P321" s="52" t="s">
        <v>466</v>
      </c>
      <c r="Q321" s="52" t="s">
        <v>57</v>
      </c>
      <c r="R321" s="52" t="s">
        <v>1490</v>
      </c>
      <c r="S321" s="52" t="s">
        <v>59</v>
      </c>
      <c r="T321" s="83" t="s">
        <v>1491</v>
      </c>
      <c r="U321" s="98" t="s">
        <v>63</v>
      </c>
      <c r="V321" s="52" t="s">
        <v>329</v>
      </c>
      <c r="W321" s="52" t="s">
        <v>330</v>
      </c>
      <c r="X321" s="52" t="s">
        <v>331</v>
      </c>
      <c r="Y321" s="52" t="s">
        <v>330</v>
      </c>
      <c r="Z321" s="66">
        <v>0</v>
      </c>
      <c r="AA321" s="66">
        <v>0</v>
      </c>
      <c r="AB321" s="66">
        <v>0</v>
      </c>
      <c r="AC321" s="66">
        <v>0</v>
      </c>
      <c r="AD321" s="86">
        <f t="shared" si="30"/>
        <v>0</v>
      </c>
      <c r="AE321" s="66">
        <v>0</v>
      </c>
      <c r="AF321" s="66">
        <v>0</v>
      </c>
      <c r="AG321" s="66">
        <f t="shared" si="31"/>
        <v>0</v>
      </c>
      <c r="AH321" s="66">
        <v>0</v>
      </c>
      <c r="AI321" s="66">
        <v>0</v>
      </c>
      <c r="AJ321" s="66">
        <f t="shared" si="32"/>
        <v>0</v>
      </c>
      <c r="AK321" s="66">
        <v>0</v>
      </c>
      <c r="AL321" s="66">
        <v>0</v>
      </c>
      <c r="AM321" s="66">
        <f t="shared" si="33"/>
        <v>0</v>
      </c>
      <c r="AN321" s="66">
        <v>0</v>
      </c>
      <c r="AO321" s="66">
        <v>0</v>
      </c>
      <c r="AP321" s="66">
        <f t="shared" si="34"/>
        <v>0</v>
      </c>
      <c r="AQ321" s="66">
        <v>0</v>
      </c>
      <c r="AR321" s="66">
        <f t="shared" si="35"/>
        <v>0</v>
      </c>
      <c r="AS321" s="66">
        <v>0</v>
      </c>
      <c r="AT321" s="66">
        <v>0</v>
      </c>
      <c r="AU321" s="66" t="s">
        <v>312</v>
      </c>
      <c r="AV321" s="66">
        <v>0</v>
      </c>
      <c r="AW321" s="86">
        <v>0</v>
      </c>
      <c r="AX321" s="86">
        <v>0</v>
      </c>
      <c r="AY321" s="86">
        <v>0</v>
      </c>
      <c r="AZ321" s="86">
        <v>0</v>
      </c>
      <c r="BA321" s="86">
        <v>0</v>
      </c>
      <c r="BB321" s="86"/>
    </row>
    <row r="322" spans="1:54" hidden="1">
      <c r="A322" s="52" t="str">
        <f t="shared" si="29"/>
        <v>K</v>
      </c>
      <c r="B322" s="52" t="s">
        <v>7</v>
      </c>
      <c r="C322" s="52" t="s">
        <v>1481</v>
      </c>
      <c r="D322" s="85" t="s">
        <v>1482</v>
      </c>
      <c r="E322" s="52" t="s">
        <v>1483</v>
      </c>
      <c r="F322" s="52" t="s">
        <v>1484</v>
      </c>
      <c r="G322" s="52" t="s">
        <v>1600</v>
      </c>
      <c r="H322" s="52" t="s">
        <v>1601</v>
      </c>
      <c r="I322" s="52" t="s">
        <v>1602</v>
      </c>
      <c r="J322" s="52" t="s">
        <v>1603</v>
      </c>
      <c r="K322" s="52" t="s">
        <v>268</v>
      </c>
      <c r="L322" s="52">
        <v>5362</v>
      </c>
      <c r="M322" s="52" t="s">
        <v>1489</v>
      </c>
      <c r="N322" s="52" t="s">
        <v>270</v>
      </c>
      <c r="O322" s="52" t="s">
        <v>306</v>
      </c>
      <c r="P322" s="52" t="s">
        <v>466</v>
      </c>
      <c r="Q322" s="52" t="s">
        <v>57</v>
      </c>
      <c r="R322" s="52" t="s">
        <v>1490</v>
      </c>
      <c r="S322" s="52" t="s">
        <v>59</v>
      </c>
      <c r="T322" s="83" t="s">
        <v>1491</v>
      </c>
      <c r="U322" s="98" t="s">
        <v>63</v>
      </c>
      <c r="V322" s="52" t="s">
        <v>329</v>
      </c>
      <c r="W322" s="52" t="s">
        <v>330</v>
      </c>
      <c r="X322" s="52" t="s">
        <v>331</v>
      </c>
      <c r="Y322" s="52" t="s">
        <v>330</v>
      </c>
      <c r="Z322" s="66">
        <v>0</v>
      </c>
      <c r="AA322" s="66">
        <v>0</v>
      </c>
      <c r="AB322" s="66">
        <v>33984.78</v>
      </c>
      <c r="AC322" s="66">
        <v>31457.407999999996</v>
      </c>
      <c r="AD322" s="86">
        <f t="shared" si="30"/>
        <v>-31457.407999999996</v>
      </c>
      <c r="AE322" s="66">
        <v>0</v>
      </c>
      <c r="AF322" s="66">
        <v>0</v>
      </c>
      <c r="AG322" s="66">
        <f t="shared" si="31"/>
        <v>0</v>
      </c>
      <c r="AH322" s="66">
        <v>0</v>
      </c>
      <c r="AI322" s="66">
        <v>0</v>
      </c>
      <c r="AJ322" s="66">
        <f t="shared" si="32"/>
        <v>0</v>
      </c>
      <c r="AK322" s="66">
        <v>0</v>
      </c>
      <c r="AL322" s="66">
        <v>0</v>
      </c>
      <c r="AM322" s="66">
        <f t="shared" si="33"/>
        <v>0</v>
      </c>
      <c r="AN322" s="66">
        <v>0</v>
      </c>
      <c r="AO322" s="66">
        <v>0</v>
      </c>
      <c r="AP322" s="66">
        <f t="shared" si="34"/>
        <v>0</v>
      </c>
      <c r="AQ322" s="66">
        <v>0</v>
      </c>
      <c r="AR322" s="66">
        <f t="shared" si="35"/>
        <v>-31457.407999999996</v>
      </c>
      <c r="AS322" s="66">
        <v>0</v>
      </c>
      <c r="AT322" s="66">
        <v>0</v>
      </c>
      <c r="AU322" s="66" t="s">
        <v>312</v>
      </c>
      <c r="AV322" s="66">
        <v>0</v>
      </c>
      <c r="AW322" s="86">
        <v>0</v>
      </c>
      <c r="AX322" s="86">
        <v>0</v>
      </c>
      <c r="AY322" s="86">
        <v>0</v>
      </c>
      <c r="AZ322" s="86">
        <v>0</v>
      </c>
      <c r="BA322" s="86">
        <v>0</v>
      </c>
      <c r="BB322" s="86"/>
    </row>
    <row r="323" spans="1:54" hidden="1">
      <c r="A323" s="52" t="str">
        <f t="shared" si="29"/>
        <v>K</v>
      </c>
      <c r="B323" s="52" t="s">
        <v>7</v>
      </c>
      <c r="C323" s="52" t="s">
        <v>1481</v>
      </c>
      <c r="D323" s="85" t="s">
        <v>1482</v>
      </c>
      <c r="E323" s="52" t="s">
        <v>1604</v>
      </c>
      <c r="F323" s="52" t="s">
        <v>1605</v>
      </c>
      <c r="G323" s="52" t="s">
        <v>1606</v>
      </c>
      <c r="H323" s="52" t="s">
        <v>1607</v>
      </c>
      <c r="I323" s="52" t="s">
        <v>1608</v>
      </c>
      <c r="J323" s="52" t="s">
        <v>1609</v>
      </c>
      <c r="K323" s="52" t="s">
        <v>268</v>
      </c>
      <c r="L323" s="52">
        <v>5362</v>
      </c>
      <c r="M323" s="52" t="s">
        <v>1489</v>
      </c>
      <c r="N323" s="52" t="s">
        <v>1610</v>
      </c>
      <c r="O323" s="52" t="s">
        <v>306</v>
      </c>
      <c r="P323" s="52" t="s">
        <v>466</v>
      </c>
      <c r="Q323" s="52" t="s">
        <v>57</v>
      </c>
      <c r="R323" s="52" t="s">
        <v>1490</v>
      </c>
      <c r="S323" s="52" t="s">
        <v>59</v>
      </c>
      <c r="T323" s="83" t="s">
        <v>1491</v>
      </c>
      <c r="U323" s="83" t="s">
        <v>60</v>
      </c>
      <c r="V323" s="52" t="s">
        <v>329</v>
      </c>
      <c r="W323" s="52" t="s">
        <v>330</v>
      </c>
      <c r="X323" s="52" t="s">
        <v>331</v>
      </c>
      <c r="Y323" s="52" t="s">
        <v>330</v>
      </c>
      <c r="Z323" s="66">
        <v>0</v>
      </c>
      <c r="AA323" s="66">
        <v>0</v>
      </c>
      <c r="AB323" s="66">
        <v>0</v>
      </c>
      <c r="AC323" s="66">
        <v>0</v>
      </c>
      <c r="AD323" s="86">
        <f t="shared" si="30"/>
        <v>0</v>
      </c>
      <c r="AE323" s="66">
        <v>0</v>
      </c>
      <c r="AF323" s="66">
        <v>0</v>
      </c>
      <c r="AG323" s="66">
        <f t="shared" si="31"/>
        <v>0</v>
      </c>
      <c r="AH323" s="66">
        <v>0</v>
      </c>
      <c r="AI323" s="66">
        <v>0</v>
      </c>
      <c r="AJ323" s="66">
        <f t="shared" si="32"/>
        <v>0</v>
      </c>
      <c r="AK323" s="66">
        <v>0</v>
      </c>
      <c r="AL323" s="66">
        <v>0</v>
      </c>
      <c r="AM323" s="66">
        <f t="shared" si="33"/>
        <v>0</v>
      </c>
      <c r="AN323" s="66">
        <v>0</v>
      </c>
      <c r="AO323" s="66">
        <v>0</v>
      </c>
      <c r="AP323" s="66">
        <f t="shared" si="34"/>
        <v>0</v>
      </c>
      <c r="AQ323" s="66">
        <v>0</v>
      </c>
      <c r="AR323" s="66">
        <f t="shared" si="35"/>
        <v>0</v>
      </c>
      <c r="AS323" s="66">
        <v>0</v>
      </c>
      <c r="AT323" s="66">
        <v>0</v>
      </c>
      <c r="AU323" s="66" t="s">
        <v>312</v>
      </c>
      <c r="AV323" s="66">
        <v>0</v>
      </c>
      <c r="AW323" s="86">
        <v>0</v>
      </c>
      <c r="AX323" s="86">
        <v>0</v>
      </c>
      <c r="AY323" s="86">
        <v>0</v>
      </c>
      <c r="AZ323" s="86">
        <v>0</v>
      </c>
      <c r="BA323" s="86">
        <v>0</v>
      </c>
      <c r="BB323" s="86"/>
    </row>
    <row r="324" spans="1:54" hidden="1">
      <c r="A324" s="52" t="str">
        <f t="shared" si="29"/>
        <v>K</v>
      </c>
      <c r="B324" s="52" t="s">
        <v>7</v>
      </c>
      <c r="C324" s="52" t="s">
        <v>1481</v>
      </c>
      <c r="D324" s="85" t="s">
        <v>1482</v>
      </c>
      <c r="E324" s="52" t="s">
        <v>1604</v>
      </c>
      <c r="F324" s="52" t="s">
        <v>1605</v>
      </c>
      <c r="G324" s="52" t="s">
        <v>1606</v>
      </c>
      <c r="H324" s="52" t="s">
        <v>1607</v>
      </c>
      <c r="I324" s="52" t="s">
        <v>1611</v>
      </c>
      <c r="J324" s="52" t="s">
        <v>1612</v>
      </c>
      <c r="K324" s="52" t="s">
        <v>268</v>
      </c>
      <c r="L324" s="52">
        <v>5362</v>
      </c>
      <c r="M324" s="52" t="s">
        <v>1489</v>
      </c>
      <c r="N324" s="52" t="s">
        <v>1610</v>
      </c>
      <c r="O324" s="52" t="s">
        <v>306</v>
      </c>
      <c r="P324" s="52" t="s">
        <v>466</v>
      </c>
      <c r="Q324" s="52" t="s">
        <v>57</v>
      </c>
      <c r="R324" s="52" t="s">
        <v>1490</v>
      </c>
      <c r="S324" s="52" t="s">
        <v>59</v>
      </c>
      <c r="T324" s="83" t="s">
        <v>1491</v>
      </c>
      <c r="U324" s="83" t="s">
        <v>60</v>
      </c>
      <c r="V324" s="52" t="s">
        <v>329</v>
      </c>
      <c r="W324" s="52" t="s">
        <v>330</v>
      </c>
      <c r="X324" s="52" t="s">
        <v>331</v>
      </c>
      <c r="Y324" s="52" t="s">
        <v>330</v>
      </c>
      <c r="Z324" s="66">
        <v>0</v>
      </c>
      <c r="AA324" s="66">
        <v>0</v>
      </c>
      <c r="AB324" s="66">
        <v>0</v>
      </c>
      <c r="AC324" s="66">
        <v>0</v>
      </c>
      <c r="AD324" s="86">
        <f t="shared" si="30"/>
        <v>0</v>
      </c>
      <c r="AE324" s="66">
        <v>0</v>
      </c>
      <c r="AF324" s="66">
        <v>0</v>
      </c>
      <c r="AG324" s="66">
        <f t="shared" si="31"/>
        <v>0</v>
      </c>
      <c r="AH324" s="66">
        <v>0</v>
      </c>
      <c r="AI324" s="66">
        <v>0</v>
      </c>
      <c r="AJ324" s="66">
        <f t="shared" si="32"/>
        <v>0</v>
      </c>
      <c r="AK324" s="66">
        <v>0</v>
      </c>
      <c r="AL324" s="66">
        <v>0</v>
      </c>
      <c r="AM324" s="66">
        <f t="shared" si="33"/>
        <v>0</v>
      </c>
      <c r="AN324" s="66">
        <v>0</v>
      </c>
      <c r="AO324" s="66">
        <v>0</v>
      </c>
      <c r="AP324" s="66">
        <f t="shared" si="34"/>
        <v>0</v>
      </c>
      <c r="AQ324" s="66">
        <v>0</v>
      </c>
      <c r="AR324" s="66">
        <f t="shared" si="35"/>
        <v>0</v>
      </c>
      <c r="AS324" s="66">
        <v>0</v>
      </c>
      <c r="AT324" s="66">
        <v>0</v>
      </c>
      <c r="AU324" s="66" t="s">
        <v>312</v>
      </c>
      <c r="AV324" s="66">
        <v>0</v>
      </c>
      <c r="AW324" s="86">
        <v>0</v>
      </c>
      <c r="AX324" s="86">
        <v>0</v>
      </c>
      <c r="AY324" s="86">
        <v>0</v>
      </c>
      <c r="AZ324" s="86">
        <v>0</v>
      </c>
      <c r="BA324" s="86">
        <v>0</v>
      </c>
      <c r="BB324" s="86"/>
    </row>
    <row r="325" spans="1:54" hidden="1">
      <c r="A325" s="52" t="str">
        <f t="shared" si="29"/>
        <v>K</v>
      </c>
      <c r="B325" s="52" t="s">
        <v>7</v>
      </c>
      <c r="C325" s="52" t="s">
        <v>1481</v>
      </c>
      <c r="D325" s="85" t="s">
        <v>1482</v>
      </c>
      <c r="E325" s="52" t="s">
        <v>1604</v>
      </c>
      <c r="F325" s="52" t="s">
        <v>1605</v>
      </c>
      <c r="G325" s="52" t="s">
        <v>1606</v>
      </c>
      <c r="H325" s="52" t="s">
        <v>1607</v>
      </c>
      <c r="I325" s="52" t="s">
        <v>1613</v>
      </c>
      <c r="J325" s="52" t="s">
        <v>1614</v>
      </c>
      <c r="K325" s="52" t="s">
        <v>268</v>
      </c>
      <c r="L325" s="52">
        <v>5362</v>
      </c>
      <c r="M325" s="52" t="s">
        <v>1489</v>
      </c>
      <c r="N325" s="52" t="s">
        <v>1610</v>
      </c>
      <c r="O325" s="52" t="s">
        <v>677</v>
      </c>
      <c r="P325" s="52" t="s">
        <v>466</v>
      </c>
      <c r="Q325" s="52" t="s">
        <v>57</v>
      </c>
      <c r="R325" s="52" t="s">
        <v>1490</v>
      </c>
      <c r="S325" s="52" t="s">
        <v>59</v>
      </c>
      <c r="T325" s="83" t="s">
        <v>1491</v>
      </c>
      <c r="U325" s="83" t="s">
        <v>60</v>
      </c>
      <c r="V325" s="52" t="s">
        <v>329</v>
      </c>
      <c r="W325" s="52" t="s">
        <v>330</v>
      </c>
      <c r="X325" s="52" t="s">
        <v>331</v>
      </c>
      <c r="Y325" s="52" t="s">
        <v>330</v>
      </c>
      <c r="Z325" s="66">
        <v>0</v>
      </c>
      <c r="AA325" s="66">
        <v>0</v>
      </c>
      <c r="AB325" s="66">
        <v>0</v>
      </c>
      <c r="AC325" s="66">
        <v>0</v>
      </c>
      <c r="AD325" s="86">
        <f t="shared" si="30"/>
        <v>0</v>
      </c>
      <c r="AE325" s="66">
        <v>0</v>
      </c>
      <c r="AF325" s="66">
        <v>0</v>
      </c>
      <c r="AG325" s="66">
        <f t="shared" si="31"/>
        <v>0</v>
      </c>
      <c r="AH325" s="66">
        <v>0</v>
      </c>
      <c r="AI325" s="66">
        <v>0</v>
      </c>
      <c r="AJ325" s="66">
        <f t="shared" si="32"/>
        <v>0</v>
      </c>
      <c r="AK325" s="66">
        <v>0</v>
      </c>
      <c r="AL325" s="66">
        <v>0</v>
      </c>
      <c r="AM325" s="66">
        <f t="shared" si="33"/>
        <v>0</v>
      </c>
      <c r="AN325" s="66">
        <v>0</v>
      </c>
      <c r="AO325" s="66">
        <v>0</v>
      </c>
      <c r="AP325" s="66">
        <f t="shared" si="34"/>
        <v>0</v>
      </c>
      <c r="AQ325" s="66">
        <v>0</v>
      </c>
      <c r="AR325" s="66">
        <f t="shared" si="35"/>
        <v>0</v>
      </c>
      <c r="AS325" s="66">
        <v>0</v>
      </c>
      <c r="AT325" s="66">
        <v>0</v>
      </c>
      <c r="AU325" s="66" t="s">
        <v>312</v>
      </c>
      <c r="AV325" s="66">
        <v>0</v>
      </c>
      <c r="AW325" s="86">
        <v>0</v>
      </c>
      <c r="AX325" s="86">
        <v>0</v>
      </c>
      <c r="AY325" s="86">
        <v>0</v>
      </c>
      <c r="AZ325" s="86">
        <v>0</v>
      </c>
      <c r="BA325" s="86">
        <v>0</v>
      </c>
      <c r="BB325" s="86"/>
    </row>
    <row r="326" spans="1:54" hidden="1">
      <c r="A326" s="52" t="str">
        <f t="shared" si="29"/>
        <v>K</v>
      </c>
      <c r="B326" s="52" t="s">
        <v>7</v>
      </c>
      <c r="C326" s="52" t="s">
        <v>1481</v>
      </c>
      <c r="D326" s="85" t="s">
        <v>1482</v>
      </c>
      <c r="E326" s="52" t="s">
        <v>1604</v>
      </c>
      <c r="F326" s="52" t="s">
        <v>1605</v>
      </c>
      <c r="G326" s="52" t="s">
        <v>1606</v>
      </c>
      <c r="H326" s="52" t="s">
        <v>1607</v>
      </c>
      <c r="I326" s="52" t="s">
        <v>1615</v>
      </c>
      <c r="J326" s="52" t="s">
        <v>1616</v>
      </c>
      <c r="K326" s="52" t="s">
        <v>268</v>
      </c>
      <c r="L326" s="52">
        <v>5362</v>
      </c>
      <c r="M326" s="52" t="s">
        <v>1489</v>
      </c>
      <c r="N326" s="52" t="s">
        <v>1610</v>
      </c>
      <c r="O326" s="52" t="s">
        <v>306</v>
      </c>
      <c r="P326" s="52" t="s">
        <v>466</v>
      </c>
      <c r="Q326" s="52" t="s">
        <v>57</v>
      </c>
      <c r="R326" s="52" t="s">
        <v>1490</v>
      </c>
      <c r="S326" s="52" t="s">
        <v>59</v>
      </c>
      <c r="T326" s="83" t="s">
        <v>1491</v>
      </c>
      <c r="U326" s="83" t="s">
        <v>60</v>
      </c>
      <c r="V326" s="52" t="s">
        <v>329</v>
      </c>
      <c r="W326" s="52" t="s">
        <v>330</v>
      </c>
      <c r="X326" s="52" t="s">
        <v>331</v>
      </c>
      <c r="Y326" s="52" t="s">
        <v>330</v>
      </c>
      <c r="Z326" s="66">
        <v>0</v>
      </c>
      <c r="AA326" s="66">
        <v>0</v>
      </c>
      <c r="AB326" s="66">
        <v>0</v>
      </c>
      <c r="AC326" s="66">
        <v>0</v>
      </c>
      <c r="AD326" s="86">
        <f t="shared" si="30"/>
        <v>0</v>
      </c>
      <c r="AE326" s="66">
        <v>0</v>
      </c>
      <c r="AF326" s="66">
        <v>0</v>
      </c>
      <c r="AG326" s="66">
        <f t="shared" si="31"/>
        <v>0</v>
      </c>
      <c r="AH326" s="66">
        <v>0</v>
      </c>
      <c r="AI326" s="66">
        <v>0</v>
      </c>
      <c r="AJ326" s="66">
        <f t="shared" si="32"/>
        <v>0</v>
      </c>
      <c r="AK326" s="66">
        <v>0</v>
      </c>
      <c r="AL326" s="66">
        <v>0</v>
      </c>
      <c r="AM326" s="66">
        <f t="shared" si="33"/>
        <v>0</v>
      </c>
      <c r="AN326" s="66">
        <v>0</v>
      </c>
      <c r="AO326" s="66">
        <v>0</v>
      </c>
      <c r="AP326" s="66">
        <f t="shared" si="34"/>
        <v>0</v>
      </c>
      <c r="AQ326" s="66">
        <v>0</v>
      </c>
      <c r="AR326" s="66">
        <f t="shared" si="35"/>
        <v>0</v>
      </c>
      <c r="AS326" s="66">
        <v>0</v>
      </c>
      <c r="AT326" s="66">
        <v>0</v>
      </c>
      <c r="AU326" s="66" t="s">
        <v>312</v>
      </c>
      <c r="AV326" s="66">
        <v>0</v>
      </c>
      <c r="AW326" s="86">
        <v>0</v>
      </c>
      <c r="AX326" s="86">
        <v>0</v>
      </c>
      <c r="AY326" s="86">
        <v>0</v>
      </c>
      <c r="AZ326" s="86">
        <v>0</v>
      </c>
      <c r="BA326" s="86">
        <v>0</v>
      </c>
      <c r="BB326" s="86"/>
    </row>
    <row r="327" spans="1:54" hidden="1">
      <c r="A327" s="52" t="str">
        <f t="shared" si="29"/>
        <v>K</v>
      </c>
      <c r="B327" s="52" t="s">
        <v>7</v>
      </c>
      <c r="C327" s="52" t="s">
        <v>1481</v>
      </c>
      <c r="D327" s="85" t="s">
        <v>1482</v>
      </c>
      <c r="E327" s="52" t="s">
        <v>1604</v>
      </c>
      <c r="F327" s="52" t="s">
        <v>1605</v>
      </c>
      <c r="G327" s="52" t="s">
        <v>1606</v>
      </c>
      <c r="H327" s="52" t="s">
        <v>1607</v>
      </c>
      <c r="I327" s="52" t="s">
        <v>1617</v>
      </c>
      <c r="J327" s="52" t="s">
        <v>1618</v>
      </c>
      <c r="K327" s="52" t="s">
        <v>268</v>
      </c>
      <c r="L327" s="52">
        <v>5362</v>
      </c>
      <c r="M327" s="52" t="s">
        <v>1489</v>
      </c>
      <c r="N327" s="52" t="s">
        <v>1610</v>
      </c>
      <c r="O327" s="52" t="s">
        <v>677</v>
      </c>
      <c r="P327" s="52" t="s">
        <v>466</v>
      </c>
      <c r="Q327" s="52" t="s">
        <v>57</v>
      </c>
      <c r="R327" s="52" t="s">
        <v>1490</v>
      </c>
      <c r="S327" s="52" t="s">
        <v>59</v>
      </c>
      <c r="T327" s="83" t="s">
        <v>1491</v>
      </c>
      <c r="U327" s="83" t="s">
        <v>60</v>
      </c>
      <c r="V327" s="52" t="s">
        <v>329</v>
      </c>
      <c r="W327" s="52" t="s">
        <v>330</v>
      </c>
      <c r="X327" s="52" t="s">
        <v>331</v>
      </c>
      <c r="Y327" s="52" t="s">
        <v>330</v>
      </c>
      <c r="Z327" s="66">
        <v>0</v>
      </c>
      <c r="AA327" s="66">
        <v>0</v>
      </c>
      <c r="AB327" s="66">
        <v>0</v>
      </c>
      <c r="AC327" s="66">
        <v>0</v>
      </c>
      <c r="AD327" s="86">
        <f t="shared" si="30"/>
        <v>0</v>
      </c>
      <c r="AE327" s="66">
        <v>0</v>
      </c>
      <c r="AF327" s="66">
        <v>0</v>
      </c>
      <c r="AG327" s="66">
        <f t="shared" si="31"/>
        <v>0</v>
      </c>
      <c r="AH327" s="66">
        <v>0</v>
      </c>
      <c r="AI327" s="66">
        <v>0</v>
      </c>
      <c r="AJ327" s="66">
        <f t="shared" si="32"/>
        <v>0</v>
      </c>
      <c r="AK327" s="66">
        <v>0</v>
      </c>
      <c r="AL327" s="66">
        <v>0</v>
      </c>
      <c r="AM327" s="66">
        <f t="shared" si="33"/>
        <v>0</v>
      </c>
      <c r="AN327" s="66">
        <v>0</v>
      </c>
      <c r="AO327" s="66">
        <v>0</v>
      </c>
      <c r="AP327" s="66">
        <f t="shared" si="34"/>
        <v>0</v>
      </c>
      <c r="AQ327" s="66">
        <v>0</v>
      </c>
      <c r="AR327" s="66">
        <f t="shared" si="35"/>
        <v>0</v>
      </c>
      <c r="AS327" s="66">
        <v>0</v>
      </c>
      <c r="AT327" s="66">
        <v>0</v>
      </c>
      <c r="AU327" s="66" t="s">
        <v>312</v>
      </c>
      <c r="AV327" s="66">
        <v>0</v>
      </c>
      <c r="AW327" s="86">
        <v>0</v>
      </c>
      <c r="AX327" s="86">
        <v>0</v>
      </c>
      <c r="AY327" s="86">
        <v>0</v>
      </c>
      <c r="AZ327" s="86">
        <v>0</v>
      </c>
      <c r="BA327" s="86">
        <v>0</v>
      </c>
      <c r="BB327" s="86"/>
    </row>
    <row r="328" spans="1:54" hidden="1">
      <c r="A328" s="52" t="str">
        <f t="shared" si="29"/>
        <v>K</v>
      </c>
      <c r="B328" s="52" t="s">
        <v>7</v>
      </c>
      <c r="C328" s="52" t="s">
        <v>1481</v>
      </c>
      <c r="D328" s="85" t="s">
        <v>1482</v>
      </c>
      <c r="E328" s="52" t="s">
        <v>1604</v>
      </c>
      <c r="F328" s="52" t="s">
        <v>1605</v>
      </c>
      <c r="G328" s="52" t="s">
        <v>1606</v>
      </c>
      <c r="H328" s="52" t="s">
        <v>1607</v>
      </c>
      <c r="I328" s="52" t="s">
        <v>1619</v>
      </c>
      <c r="J328" s="52" t="s">
        <v>1620</v>
      </c>
      <c r="K328" s="52" t="s">
        <v>268</v>
      </c>
      <c r="L328" s="52">
        <v>5362</v>
      </c>
      <c r="M328" s="52" t="s">
        <v>1489</v>
      </c>
      <c r="N328" s="52" t="s">
        <v>1610</v>
      </c>
      <c r="O328" s="52" t="s">
        <v>677</v>
      </c>
      <c r="P328" s="52" t="s">
        <v>466</v>
      </c>
      <c r="Q328" s="52" t="s">
        <v>57</v>
      </c>
      <c r="R328" s="52" t="s">
        <v>1490</v>
      </c>
      <c r="S328" s="52" t="s">
        <v>59</v>
      </c>
      <c r="T328" s="83" t="s">
        <v>1491</v>
      </c>
      <c r="U328" s="83" t="s">
        <v>60</v>
      </c>
      <c r="V328" s="52" t="s">
        <v>329</v>
      </c>
      <c r="W328" s="52" t="s">
        <v>330</v>
      </c>
      <c r="X328" s="52" t="s">
        <v>331</v>
      </c>
      <c r="Y328" s="52" t="s">
        <v>330</v>
      </c>
      <c r="Z328" s="66">
        <v>0</v>
      </c>
      <c r="AA328" s="66">
        <v>0</v>
      </c>
      <c r="AB328" s="66">
        <v>0</v>
      </c>
      <c r="AC328" s="66">
        <v>0</v>
      </c>
      <c r="AD328" s="86">
        <f t="shared" si="30"/>
        <v>0</v>
      </c>
      <c r="AE328" s="66">
        <v>0</v>
      </c>
      <c r="AF328" s="66">
        <v>0</v>
      </c>
      <c r="AG328" s="66">
        <f t="shared" si="31"/>
        <v>0</v>
      </c>
      <c r="AH328" s="66">
        <v>0</v>
      </c>
      <c r="AI328" s="66">
        <v>0</v>
      </c>
      <c r="AJ328" s="66">
        <f t="shared" si="32"/>
        <v>0</v>
      </c>
      <c r="AK328" s="66">
        <v>0</v>
      </c>
      <c r="AL328" s="66">
        <v>0</v>
      </c>
      <c r="AM328" s="66">
        <f t="shared" si="33"/>
        <v>0</v>
      </c>
      <c r="AN328" s="66">
        <v>0</v>
      </c>
      <c r="AO328" s="66">
        <v>0</v>
      </c>
      <c r="AP328" s="66">
        <f t="shared" si="34"/>
        <v>0</v>
      </c>
      <c r="AQ328" s="66">
        <v>0</v>
      </c>
      <c r="AR328" s="66">
        <f t="shared" si="35"/>
        <v>0</v>
      </c>
      <c r="AS328" s="66">
        <v>0</v>
      </c>
      <c r="AT328" s="66">
        <v>0</v>
      </c>
      <c r="AU328" s="66" t="s">
        <v>312</v>
      </c>
      <c r="AV328" s="66">
        <v>0</v>
      </c>
      <c r="AW328" s="86">
        <v>0</v>
      </c>
      <c r="AX328" s="86">
        <v>0</v>
      </c>
      <c r="AY328" s="86">
        <v>0</v>
      </c>
      <c r="AZ328" s="86">
        <v>0</v>
      </c>
      <c r="BA328" s="86">
        <v>0</v>
      </c>
      <c r="BB328" s="86"/>
    </row>
    <row r="329" spans="1:54" hidden="1">
      <c r="A329" s="52" t="str">
        <f t="shared" ref="A329:A394" si="36">LEFT(C329,1)</f>
        <v>K</v>
      </c>
      <c r="B329" s="52" t="s">
        <v>7</v>
      </c>
      <c r="C329" s="52" t="s">
        <v>1481</v>
      </c>
      <c r="D329" s="85" t="s">
        <v>1482</v>
      </c>
      <c r="E329" s="52" t="s">
        <v>1604</v>
      </c>
      <c r="F329" s="52" t="s">
        <v>1605</v>
      </c>
      <c r="G329" s="52" t="s">
        <v>1606</v>
      </c>
      <c r="H329" s="52" t="s">
        <v>1607</v>
      </c>
      <c r="I329" s="52" t="s">
        <v>1621</v>
      </c>
      <c r="J329" s="52" t="s">
        <v>1622</v>
      </c>
      <c r="K329" s="52" t="s">
        <v>268</v>
      </c>
      <c r="L329" s="52">
        <v>5362</v>
      </c>
      <c r="M329" s="52" t="s">
        <v>1489</v>
      </c>
      <c r="N329" s="52" t="s">
        <v>1610</v>
      </c>
      <c r="O329" s="52" t="s">
        <v>677</v>
      </c>
      <c r="P329" s="52" t="s">
        <v>466</v>
      </c>
      <c r="Q329" s="52" t="s">
        <v>57</v>
      </c>
      <c r="R329" s="52" t="s">
        <v>1490</v>
      </c>
      <c r="S329" s="52" t="s">
        <v>59</v>
      </c>
      <c r="T329" s="83" t="s">
        <v>1491</v>
      </c>
      <c r="U329" s="83" t="s">
        <v>60</v>
      </c>
      <c r="V329" s="52" t="s">
        <v>329</v>
      </c>
      <c r="W329" s="52" t="s">
        <v>330</v>
      </c>
      <c r="X329" s="52" t="s">
        <v>331</v>
      </c>
      <c r="Y329" s="52" t="s">
        <v>330</v>
      </c>
      <c r="Z329" s="66">
        <v>0</v>
      </c>
      <c r="AA329" s="66">
        <v>0</v>
      </c>
      <c r="AB329" s="66">
        <v>0</v>
      </c>
      <c r="AC329" s="66">
        <v>0</v>
      </c>
      <c r="AD329" s="86">
        <f t="shared" ref="AD329:AD394" si="37">AA329-AC329</f>
        <v>0</v>
      </c>
      <c r="AE329" s="66">
        <v>0</v>
      </c>
      <c r="AF329" s="66">
        <v>0</v>
      </c>
      <c r="AG329" s="66">
        <f t="shared" ref="AG329:AG394" si="38">AE329-AF329</f>
        <v>0</v>
      </c>
      <c r="AH329" s="66">
        <v>0</v>
      </c>
      <c r="AI329" s="66">
        <v>0</v>
      </c>
      <c r="AJ329" s="66">
        <f t="shared" ref="AJ329:AJ394" si="39">AH329-AI329</f>
        <v>0</v>
      </c>
      <c r="AK329" s="66">
        <v>0</v>
      </c>
      <c r="AL329" s="66">
        <v>0</v>
      </c>
      <c r="AM329" s="66">
        <f t="shared" ref="AM329:AM394" si="40">AK329-AL329</f>
        <v>0</v>
      </c>
      <c r="AN329" s="66">
        <v>0</v>
      </c>
      <c r="AO329" s="66">
        <v>0</v>
      </c>
      <c r="AP329" s="66">
        <f t="shared" ref="AP329:AP394" si="41">AN329-AO329</f>
        <v>0</v>
      </c>
      <c r="AQ329" s="66">
        <v>0</v>
      </c>
      <c r="AR329" s="66">
        <f t="shared" ref="AR329:AR394" si="42">AP329+AM329+AJ329+AG329+AD329</f>
        <v>0</v>
      </c>
      <c r="AS329" s="66">
        <v>0</v>
      </c>
      <c r="AT329" s="66">
        <v>0</v>
      </c>
      <c r="AU329" s="66" t="s">
        <v>312</v>
      </c>
      <c r="AV329" s="66">
        <v>0</v>
      </c>
      <c r="AW329" s="86">
        <v>0</v>
      </c>
      <c r="AX329" s="86">
        <v>0</v>
      </c>
      <c r="AY329" s="86">
        <v>0</v>
      </c>
      <c r="AZ329" s="86">
        <v>0</v>
      </c>
      <c r="BA329" s="86">
        <v>0</v>
      </c>
      <c r="BB329" s="86"/>
    </row>
    <row r="330" spans="1:54" hidden="1">
      <c r="A330" s="52" t="str">
        <f t="shared" si="36"/>
        <v>K</v>
      </c>
      <c r="B330" s="52" t="s">
        <v>7</v>
      </c>
      <c r="C330" s="52" t="s">
        <v>1481</v>
      </c>
      <c r="D330" s="85" t="s">
        <v>1482</v>
      </c>
      <c r="E330" s="52" t="s">
        <v>1604</v>
      </c>
      <c r="F330" s="52" t="s">
        <v>1605</v>
      </c>
      <c r="G330" s="52" t="s">
        <v>1606</v>
      </c>
      <c r="H330" s="52" t="s">
        <v>1607</v>
      </c>
      <c r="I330" s="52" t="s">
        <v>1623</v>
      </c>
      <c r="J330" s="52" t="s">
        <v>1624</v>
      </c>
      <c r="K330" s="52" t="s">
        <v>268</v>
      </c>
      <c r="L330" s="52">
        <v>5362</v>
      </c>
      <c r="M330" s="52" t="s">
        <v>1489</v>
      </c>
      <c r="N330" s="52" t="s">
        <v>1610</v>
      </c>
      <c r="O330" s="52" t="s">
        <v>677</v>
      </c>
      <c r="P330" s="52" t="s">
        <v>466</v>
      </c>
      <c r="Q330" s="52" t="s">
        <v>57</v>
      </c>
      <c r="R330" s="52" t="s">
        <v>1490</v>
      </c>
      <c r="S330" s="52" t="s">
        <v>59</v>
      </c>
      <c r="T330" s="83" t="s">
        <v>1491</v>
      </c>
      <c r="U330" s="83" t="s">
        <v>60</v>
      </c>
      <c r="V330" s="52" t="s">
        <v>329</v>
      </c>
      <c r="W330" s="52" t="s">
        <v>330</v>
      </c>
      <c r="X330" s="52" t="s">
        <v>331</v>
      </c>
      <c r="Y330" s="52" t="s">
        <v>330</v>
      </c>
      <c r="Z330" s="66">
        <v>0</v>
      </c>
      <c r="AA330" s="66">
        <v>0</v>
      </c>
      <c r="AB330" s="66">
        <v>0</v>
      </c>
      <c r="AC330" s="66">
        <v>0</v>
      </c>
      <c r="AD330" s="86">
        <f t="shared" si="37"/>
        <v>0</v>
      </c>
      <c r="AE330" s="66">
        <v>0</v>
      </c>
      <c r="AF330" s="66">
        <v>0</v>
      </c>
      <c r="AG330" s="66">
        <f t="shared" si="38"/>
        <v>0</v>
      </c>
      <c r="AH330" s="66">
        <v>0</v>
      </c>
      <c r="AI330" s="66">
        <v>0</v>
      </c>
      <c r="AJ330" s="66">
        <f t="shared" si="39"/>
        <v>0</v>
      </c>
      <c r="AK330" s="66">
        <v>0</v>
      </c>
      <c r="AL330" s="66">
        <v>0</v>
      </c>
      <c r="AM330" s="66">
        <f t="shared" si="40"/>
        <v>0</v>
      </c>
      <c r="AN330" s="66">
        <v>0</v>
      </c>
      <c r="AO330" s="66">
        <v>0</v>
      </c>
      <c r="AP330" s="66">
        <f t="shared" si="41"/>
        <v>0</v>
      </c>
      <c r="AQ330" s="66">
        <v>0</v>
      </c>
      <c r="AR330" s="66">
        <f t="shared" si="42"/>
        <v>0</v>
      </c>
      <c r="AS330" s="66">
        <v>0</v>
      </c>
      <c r="AT330" s="66">
        <v>0</v>
      </c>
      <c r="AU330" s="66" t="s">
        <v>312</v>
      </c>
      <c r="AV330" s="66">
        <v>0</v>
      </c>
      <c r="AW330" s="86">
        <v>0</v>
      </c>
      <c r="AX330" s="86">
        <v>0</v>
      </c>
      <c r="AY330" s="86">
        <v>0</v>
      </c>
      <c r="AZ330" s="86">
        <v>0</v>
      </c>
      <c r="BA330" s="86">
        <v>0</v>
      </c>
      <c r="BB330" s="86"/>
    </row>
    <row r="331" spans="1:54" hidden="1">
      <c r="A331" s="52" t="str">
        <f t="shared" si="36"/>
        <v>K</v>
      </c>
      <c r="B331" s="52" t="s">
        <v>7</v>
      </c>
      <c r="C331" s="52" t="s">
        <v>1481</v>
      </c>
      <c r="D331" s="85" t="s">
        <v>1482</v>
      </c>
      <c r="E331" s="52" t="s">
        <v>1604</v>
      </c>
      <c r="F331" s="52" t="s">
        <v>1605</v>
      </c>
      <c r="G331" s="52" t="s">
        <v>1606</v>
      </c>
      <c r="H331" s="52" t="s">
        <v>1607</v>
      </c>
      <c r="I331" s="52" t="s">
        <v>1625</v>
      </c>
      <c r="J331" s="52" t="s">
        <v>1626</v>
      </c>
      <c r="K331" s="52" t="s">
        <v>268</v>
      </c>
      <c r="L331" s="52">
        <v>5362</v>
      </c>
      <c r="M331" s="52" t="s">
        <v>1489</v>
      </c>
      <c r="N331" s="52" t="s">
        <v>1610</v>
      </c>
      <c r="O331" s="52" t="s">
        <v>306</v>
      </c>
      <c r="P331" s="52" t="s">
        <v>466</v>
      </c>
      <c r="Q331" s="52" t="s">
        <v>57</v>
      </c>
      <c r="R331" s="52" t="s">
        <v>1490</v>
      </c>
      <c r="S331" s="52" t="s">
        <v>59</v>
      </c>
      <c r="T331" s="83" t="s">
        <v>1491</v>
      </c>
      <c r="U331" s="83" t="s">
        <v>60</v>
      </c>
      <c r="V331" s="52" t="s">
        <v>329</v>
      </c>
      <c r="W331" s="52" t="s">
        <v>330</v>
      </c>
      <c r="X331" s="52" t="s">
        <v>331</v>
      </c>
      <c r="Y331" s="52" t="s">
        <v>330</v>
      </c>
      <c r="Z331" s="66">
        <v>0</v>
      </c>
      <c r="AA331" s="66">
        <v>0</v>
      </c>
      <c r="AB331" s="66">
        <v>0</v>
      </c>
      <c r="AC331" s="66">
        <v>0</v>
      </c>
      <c r="AD331" s="86">
        <f t="shared" si="37"/>
        <v>0</v>
      </c>
      <c r="AE331" s="66">
        <v>0</v>
      </c>
      <c r="AF331" s="66">
        <v>0</v>
      </c>
      <c r="AG331" s="66">
        <f t="shared" si="38"/>
        <v>0</v>
      </c>
      <c r="AH331" s="66">
        <v>0</v>
      </c>
      <c r="AI331" s="66">
        <v>0</v>
      </c>
      <c r="AJ331" s="66">
        <f t="shared" si="39"/>
        <v>0</v>
      </c>
      <c r="AK331" s="66">
        <v>0</v>
      </c>
      <c r="AL331" s="66">
        <v>0</v>
      </c>
      <c r="AM331" s="66">
        <f t="shared" si="40"/>
        <v>0</v>
      </c>
      <c r="AN331" s="66">
        <v>0</v>
      </c>
      <c r="AO331" s="66">
        <v>0</v>
      </c>
      <c r="AP331" s="66">
        <f t="shared" si="41"/>
        <v>0</v>
      </c>
      <c r="AQ331" s="66">
        <v>0</v>
      </c>
      <c r="AR331" s="66">
        <f t="shared" si="42"/>
        <v>0</v>
      </c>
      <c r="AS331" s="66">
        <v>0</v>
      </c>
      <c r="AT331" s="66">
        <v>0</v>
      </c>
      <c r="AU331" s="66" t="s">
        <v>312</v>
      </c>
      <c r="AV331" s="66">
        <v>0</v>
      </c>
      <c r="AW331" s="86">
        <v>0</v>
      </c>
      <c r="AX331" s="86">
        <v>0</v>
      </c>
      <c r="AY331" s="86">
        <v>0</v>
      </c>
      <c r="AZ331" s="86">
        <v>0</v>
      </c>
      <c r="BA331" s="86">
        <v>0</v>
      </c>
      <c r="BB331" s="86"/>
    </row>
    <row r="332" spans="1:54" hidden="1">
      <c r="A332" s="52" t="str">
        <f t="shared" si="36"/>
        <v>K</v>
      </c>
      <c r="B332" s="52" t="s">
        <v>7</v>
      </c>
      <c r="C332" s="52" t="s">
        <v>1481</v>
      </c>
      <c r="D332" s="85" t="s">
        <v>1482</v>
      </c>
      <c r="E332" s="52" t="s">
        <v>1604</v>
      </c>
      <c r="F332" s="52" t="s">
        <v>1605</v>
      </c>
      <c r="G332" s="52" t="s">
        <v>1606</v>
      </c>
      <c r="H332" s="52" t="s">
        <v>1607</v>
      </c>
      <c r="I332" s="52" t="s">
        <v>1627</v>
      </c>
      <c r="J332" s="52" t="s">
        <v>1628</v>
      </c>
      <c r="K332" s="52" t="s">
        <v>268</v>
      </c>
      <c r="L332" s="52">
        <v>5362</v>
      </c>
      <c r="M332" s="52" t="s">
        <v>1489</v>
      </c>
      <c r="N332" s="52" t="s">
        <v>1610</v>
      </c>
      <c r="O332" s="52" t="s">
        <v>677</v>
      </c>
      <c r="P332" s="52" t="s">
        <v>466</v>
      </c>
      <c r="Q332" s="52" t="s">
        <v>57</v>
      </c>
      <c r="R332" s="52" t="s">
        <v>1490</v>
      </c>
      <c r="S332" s="52" t="s">
        <v>59</v>
      </c>
      <c r="T332" s="83" t="s">
        <v>1491</v>
      </c>
      <c r="U332" s="83" t="s">
        <v>60</v>
      </c>
      <c r="V332" s="52" t="s">
        <v>329</v>
      </c>
      <c r="W332" s="52" t="s">
        <v>330</v>
      </c>
      <c r="X332" s="52" t="s">
        <v>331</v>
      </c>
      <c r="Y332" s="52" t="s">
        <v>330</v>
      </c>
      <c r="Z332" s="66">
        <v>0</v>
      </c>
      <c r="AA332" s="66">
        <v>0</v>
      </c>
      <c r="AB332" s="66">
        <v>0</v>
      </c>
      <c r="AC332" s="66">
        <v>0</v>
      </c>
      <c r="AD332" s="86">
        <f t="shared" si="37"/>
        <v>0</v>
      </c>
      <c r="AE332" s="66">
        <v>0</v>
      </c>
      <c r="AF332" s="66">
        <v>0</v>
      </c>
      <c r="AG332" s="66">
        <f t="shared" si="38"/>
        <v>0</v>
      </c>
      <c r="AH332" s="66">
        <v>0</v>
      </c>
      <c r="AI332" s="66">
        <v>0</v>
      </c>
      <c r="AJ332" s="66">
        <f t="shared" si="39"/>
        <v>0</v>
      </c>
      <c r="AK332" s="66">
        <v>0</v>
      </c>
      <c r="AL332" s="66">
        <v>0</v>
      </c>
      <c r="AM332" s="66">
        <f t="shared" si="40"/>
        <v>0</v>
      </c>
      <c r="AN332" s="66">
        <v>0</v>
      </c>
      <c r="AO332" s="66">
        <v>0</v>
      </c>
      <c r="AP332" s="66">
        <f t="shared" si="41"/>
        <v>0</v>
      </c>
      <c r="AQ332" s="66">
        <v>0</v>
      </c>
      <c r="AR332" s="66">
        <f t="shared" si="42"/>
        <v>0</v>
      </c>
      <c r="AS332" s="66">
        <v>0</v>
      </c>
      <c r="AT332" s="66">
        <v>0</v>
      </c>
      <c r="AU332" s="66" t="s">
        <v>312</v>
      </c>
      <c r="AV332" s="66">
        <v>0</v>
      </c>
      <c r="AW332" s="86">
        <v>0</v>
      </c>
      <c r="AX332" s="86">
        <v>0</v>
      </c>
      <c r="AY332" s="86">
        <v>0</v>
      </c>
      <c r="AZ332" s="86">
        <v>0</v>
      </c>
      <c r="BA332" s="86">
        <v>0</v>
      </c>
      <c r="BB332" s="86"/>
    </row>
    <row r="333" spans="1:54" hidden="1">
      <c r="A333" s="52" t="str">
        <f t="shared" si="36"/>
        <v>K</v>
      </c>
      <c r="B333" s="52" t="s">
        <v>7</v>
      </c>
      <c r="C333" s="52" t="s">
        <v>1481</v>
      </c>
      <c r="D333" s="85" t="s">
        <v>1482</v>
      </c>
      <c r="E333" s="52" t="s">
        <v>1604</v>
      </c>
      <c r="F333" s="52" t="s">
        <v>1605</v>
      </c>
      <c r="G333" s="52" t="s">
        <v>1606</v>
      </c>
      <c r="H333" s="52" t="s">
        <v>1607</v>
      </c>
      <c r="I333" s="52" t="s">
        <v>1629</v>
      </c>
      <c r="J333" s="52" t="s">
        <v>1630</v>
      </c>
      <c r="K333" s="52" t="s">
        <v>268</v>
      </c>
      <c r="L333" s="52">
        <v>5362</v>
      </c>
      <c r="M333" s="52" t="s">
        <v>1489</v>
      </c>
      <c r="N333" s="52" t="s">
        <v>1610</v>
      </c>
      <c r="O333" s="52" t="s">
        <v>677</v>
      </c>
      <c r="P333" s="52" t="s">
        <v>466</v>
      </c>
      <c r="Q333" s="52" t="s">
        <v>57</v>
      </c>
      <c r="R333" s="52" t="s">
        <v>1490</v>
      </c>
      <c r="S333" s="52" t="s">
        <v>59</v>
      </c>
      <c r="T333" s="83" t="s">
        <v>1491</v>
      </c>
      <c r="U333" s="83" t="s">
        <v>60</v>
      </c>
      <c r="V333" s="52" t="s">
        <v>329</v>
      </c>
      <c r="W333" s="52" t="s">
        <v>330</v>
      </c>
      <c r="X333" s="52" t="s">
        <v>331</v>
      </c>
      <c r="Y333" s="52" t="s">
        <v>330</v>
      </c>
      <c r="Z333" s="66">
        <v>0</v>
      </c>
      <c r="AA333" s="66">
        <v>0</v>
      </c>
      <c r="AB333" s="66">
        <v>0</v>
      </c>
      <c r="AC333" s="66">
        <v>0</v>
      </c>
      <c r="AD333" s="86">
        <f t="shared" si="37"/>
        <v>0</v>
      </c>
      <c r="AE333" s="66">
        <v>0</v>
      </c>
      <c r="AF333" s="66">
        <v>0</v>
      </c>
      <c r="AG333" s="66">
        <f t="shared" si="38"/>
        <v>0</v>
      </c>
      <c r="AH333" s="66">
        <v>0</v>
      </c>
      <c r="AI333" s="66">
        <v>0</v>
      </c>
      <c r="AJ333" s="66">
        <f t="shared" si="39"/>
        <v>0</v>
      </c>
      <c r="AK333" s="66">
        <v>0</v>
      </c>
      <c r="AL333" s="66">
        <v>0</v>
      </c>
      <c r="AM333" s="66">
        <f t="shared" si="40"/>
        <v>0</v>
      </c>
      <c r="AN333" s="66">
        <v>0</v>
      </c>
      <c r="AO333" s="66">
        <v>0</v>
      </c>
      <c r="AP333" s="66">
        <f t="shared" si="41"/>
        <v>0</v>
      </c>
      <c r="AQ333" s="66">
        <v>0</v>
      </c>
      <c r="AR333" s="66">
        <f t="shared" si="42"/>
        <v>0</v>
      </c>
      <c r="AS333" s="66">
        <v>0</v>
      </c>
      <c r="AT333" s="66">
        <v>0</v>
      </c>
      <c r="AU333" s="66" t="s">
        <v>312</v>
      </c>
      <c r="AV333" s="66">
        <v>0</v>
      </c>
      <c r="AW333" s="86">
        <v>0</v>
      </c>
      <c r="AX333" s="86">
        <v>0</v>
      </c>
      <c r="AY333" s="86">
        <v>0</v>
      </c>
      <c r="AZ333" s="86">
        <v>0</v>
      </c>
      <c r="BA333" s="86">
        <v>0</v>
      </c>
      <c r="BB333" s="86"/>
    </row>
    <row r="334" spans="1:54" hidden="1">
      <c r="A334" s="52" t="str">
        <f t="shared" si="36"/>
        <v>K</v>
      </c>
      <c r="B334" s="52" t="s">
        <v>7</v>
      </c>
      <c r="C334" s="52" t="s">
        <v>1481</v>
      </c>
      <c r="D334" s="85" t="s">
        <v>1482</v>
      </c>
      <c r="E334" s="52" t="s">
        <v>1604</v>
      </c>
      <c r="F334" s="52" t="s">
        <v>1605</v>
      </c>
      <c r="G334" s="52" t="s">
        <v>1606</v>
      </c>
      <c r="H334" s="52" t="s">
        <v>1607</v>
      </c>
      <c r="I334" s="52" t="s">
        <v>1631</v>
      </c>
      <c r="J334" s="52" t="s">
        <v>1632</v>
      </c>
      <c r="K334" s="52" t="s">
        <v>268</v>
      </c>
      <c r="L334" s="52">
        <v>5362</v>
      </c>
      <c r="M334" s="52" t="s">
        <v>1489</v>
      </c>
      <c r="N334" s="52" t="s">
        <v>1610</v>
      </c>
      <c r="O334" s="52" t="s">
        <v>306</v>
      </c>
      <c r="P334" s="52" t="s">
        <v>466</v>
      </c>
      <c r="Q334" s="52" t="s">
        <v>57</v>
      </c>
      <c r="R334" s="52" t="s">
        <v>1490</v>
      </c>
      <c r="S334" s="52" t="s">
        <v>59</v>
      </c>
      <c r="T334" s="83" t="s">
        <v>1491</v>
      </c>
      <c r="U334" s="83" t="s">
        <v>60</v>
      </c>
      <c r="V334" s="52" t="s">
        <v>329</v>
      </c>
      <c r="W334" s="52" t="s">
        <v>330</v>
      </c>
      <c r="X334" s="52" t="s">
        <v>331</v>
      </c>
      <c r="Y334" s="52" t="s">
        <v>330</v>
      </c>
      <c r="Z334" s="66">
        <v>0</v>
      </c>
      <c r="AA334" s="66">
        <v>0</v>
      </c>
      <c r="AB334" s="66">
        <v>0</v>
      </c>
      <c r="AC334" s="66">
        <v>0</v>
      </c>
      <c r="AD334" s="86">
        <f t="shared" si="37"/>
        <v>0</v>
      </c>
      <c r="AE334" s="66">
        <v>0</v>
      </c>
      <c r="AF334" s="66">
        <v>0</v>
      </c>
      <c r="AG334" s="66">
        <f t="shared" si="38"/>
        <v>0</v>
      </c>
      <c r="AH334" s="66">
        <v>0</v>
      </c>
      <c r="AI334" s="66">
        <v>0</v>
      </c>
      <c r="AJ334" s="66">
        <f t="shared" si="39"/>
        <v>0</v>
      </c>
      <c r="AK334" s="66">
        <v>0</v>
      </c>
      <c r="AL334" s="66">
        <v>0</v>
      </c>
      <c r="AM334" s="66">
        <f t="shared" si="40"/>
        <v>0</v>
      </c>
      <c r="AN334" s="66">
        <v>0</v>
      </c>
      <c r="AO334" s="66">
        <v>0</v>
      </c>
      <c r="AP334" s="66">
        <f t="shared" si="41"/>
        <v>0</v>
      </c>
      <c r="AQ334" s="66">
        <v>0</v>
      </c>
      <c r="AR334" s="66">
        <f t="shared" si="42"/>
        <v>0</v>
      </c>
      <c r="AS334" s="66">
        <v>0</v>
      </c>
      <c r="AT334" s="66">
        <v>0</v>
      </c>
      <c r="AU334" s="66" t="s">
        <v>312</v>
      </c>
      <c r="AV334" s="66">
        <v>0</v>
      </c>
      <c r="AW334" s="86">
        <v>0</v>
      </c>
      <c r="AX334" s="86">
        <v>0</v>
      </c>
      <c r="AY334" s="86">
        <v>0</v>
      </c>
      <c r="AZ334" s="86">
        <v>0</v>
      </c>
      <c r="BA334" s="86">
        <v>0</v>
      </c>
      <c r="BB334" s="86"/>
    </row>
    <row r="335" spans="1:54" hidden="1">
      <c r="A335" s="52" t="str">
        <f t="shared" si="36"/>
        <v>K</v>
      </c>
      <c r="B335" s="52" t="s">
        <v>7</v>
      </c>
      <c r="C335" s="52" t="s">
        <v>1481</v>
      </c>
      <c r="D335" s="85" t="s">
        <v>1482</v>
      </c>
      <c r="E335" s="52" t="s">
        <v>1604</v>
      </c>
      <c r="F335" s="52" t="s">
        <v>1605</v>
      </c>
      <c r="G335" s="52" t="s">
        <v>1633</v>
      </c>
      <c r="H335" s="52" t="s">
        <v>1634</v>
      </c>
      <c r="I335" s="52" t="s">
        <v>1635</v>
      </c>
      <c r="J335" s="52" t="s">
        <v>1636</v>
      </c>
      <c r="K335" s="52" t="s">
        <v>268</v>
      </c>
      <c r="L335" s="52">
        <v>5362</v>
      </c>
      <c r="M335" s="52" t="s">
        <v>1489</v>
      </c>
      <c r="N335" s="52" t="s">
        <v>1610</v>
      </c>
      <c r="O335" s="52" t="s">
        <v>677</v>
      </c>
      <c r="P335" s="52" t="s">
        <v>466</v>
      </c>
      <c r="Q335" s="52" t="s">
        <v>57</v>
      </c>
      <c r="R335" s="52" t="s">
        <v>1490</v>
      </c>
      <c r="S335" s="52" t="s">
        <v>59</v>
      </c>
      <c r="T335" s="83" t="s">
        <v>1491</v>
      </c>
      <c r="U335" s="83" t="s">
        <v>61</v>
      </c>
      <c r="V335" s="52" t="s">
        <v>329</v>
      </c>
      <c r="W335" s="52" t="s">
        <v>330</v>
      </c>
      <c r="X335" s="52" t="s">
        <v>331</v>
      </c>
      <c r="Y335" s="52" t="s">
        <v>330</v>
      </c>
      <c r="Z335" s="66">
        <v>0</v>
      </c>
      <c r="AA335" s="66">
        <v>0</v>
      </c>
      <c r="AB335" s="66">
        <v>0</v>
      </c>
      <c r="AC335" s="66">
        <v>0</v>
      </c>
      <c r="AD335" s="86">
        <f t="shared" si="37"/>
        <v>0</v>
      </c>
      <c r="AE335" s="66">
        <v>0</v>
      </c>
      <c r="AF335" s="66">
        <v>0</v>
      </c>
      <c r="AG335" s="66">
        <f t="shared" si="38"/>
        <v>0</v>
      </c>
      <c r="AH335" s="66">
        <v>0</v>
      </c>
      <c r="AI335" s="66">
        <v>0</v>
      </c>
      <c r="AJ335" s="66">
        <f t="shared" si="39"/>
        <v>0</v>
      </c>
      <c r="AK335" s="66">
        <v>0</v>
      </c>
      <c r="AL335" s="66">
        <v>0</v>
      </c>
      <c r="AM335" s="66">
        <f t="shared" si="40"/>
        <v>0</v>
      </c>
      <c r="AN335" s="66">
        <v>0</v>
      </c>
      <c r="AO335" s="66">
        <v>0</v>
      </c>
      <c r="AP335" s="66">
        <f t="shared" si="41"/>
        <v>0</v>
      </c>
      <c r="AQ335" s="66">
        <v>0</v>
      </c>
      <c r="AR335" s="66">
        <f t="shared" si="42"/>
        <v>0</v>
      </c>
      <c r="AS335" s="66">
        <v>0</v>
      </c>
      <c r="AT335" s="66">
        <v>0</v>
      </c>
      <c r="AU335" s="66" t="s">
        <v>312</v>
      </c>
      <c r="AV335" s="66">
        <v>0</v>
      </c>
      <c r="AW335" s="86">
        <v>0</v>
      </c>
      <c r="AX335" s="86">
        <v>0</v>
      </c>
      <c r="AY335" s="86">
        <v>0</v>
      </c>
      <c r="AZ335" s="86">
        <v>0</v>
      </c>
      <c r="BA335" s="86">
        <v>0</v>
      </c>
      <c r="BB335" s="86"/>
    </row>
    <row r="336" spans="1:54" hidden="1">
      <c r="A336" s="52" t="str">
        <f t="shared" si="36"/>
        <v>K</v>
      </c>
      <c r="B336" s="52" t="s">
        <v>7</v>
      </c>
      <c r="C336" s="52" t="s">
        <v>1481</v>
      </c>
      <c r="D336" s="85" t="s">
        <v>1482</v>
      </c>
      <c r="E336" s="52" t="s">
        <v>1604</v>
      </c>
      <c r="F336" s="52" t="s">
        <v>1605</v>
      </c>
      <c r="G336" s="52" t="s">
        <v>1633</v>
      </c>
      <c r="H336" s="52" t="s">
        <v>1634</v>
      </c>
      <c r="I336" s="52" t="s">
        <v>1637</v>
      </c>
      <c r="J336" s="52" t="s">
        <v>1638</v>
      </c>
      <c r="K336" s="52" t="s">
        <v>268</v>
      </c>
      <c r="L336" s="52">
        <v>5362</v>
      </c>
      <c r="M336" s="52" t="s">
        <v>1489</v>
      </c>
      <c r="N336" s="52" t="s">
        <v>1610</v>
      </c>
      <c r="O336" s="52" t="s">
        <v>677</v>
      </c>
      <c r="P336" s="52" t="s">
        <v>466</v>
      </c>
      <c r="Q336" s="52" t="s">
        <v>57</v>
      </c>
      <c r="R336" s="52" t="s">
        <v>1490</v>
      </c>
      <c r="S336" s="52" t="s">
        <v>59</v>
      </c>
      <c r="T336" s="83" t="s">
        <v>1491</v>
      </c>
      <c r="U336" s="83" t="s">
        <v>61</v>
      </c>
      <c r="V336" s="52" t="s">
        <v>329</v>
      </c>
      <c r="W336" s="52" t="s">
        <v>330</v>
      </c>
      <c r="X336" s="52" t="s">
        <v>331</v>
      </c>
      <c r="Y336" s="52" t="s">
        <v>330</v>
      </c>
      <c r="Z336" s="66">
        <v>0</v>
      </c>
      <c r="AA336" s="66">
        <v>0</v>
      </c>
      <c r="AB336" s="66">
        <v>0</v>
      </c>
      <c r="AC336" s="66">
        <v>0</v>
      </c>
      <c r="AD336" s="86">
        <f t="shared" si="37"/>
        <v>0</v>
      </c>
      <c r="AE336" s="66">
        <v>0</v>
      </c>
      <c r="AF336" s="66">
        <v>0</v>
      </c>
      <c r="AG336" s="66">
        <f t="shared" si="38"/>
        <v>0</v>
      </c>
      <c r="AH336" s="66">
        <v>0</v>
      </c>
      <c r="AI336" s="66">
        <v>0</v>
      </c>
      <c r="AJ336" s="66">
        <f t="shared" si="39"/>
        <v>0</v>
      </c>
      <c r="AK336" s="66">
        <v>0</v>
      </c>
      <c r="AL336" s="66">
        <v>0</v>
      </c>
      <c r="AM336" s="66">
        <f t="shared" si="40"/>
        <v>0</v>
      </c>
      <c r="AN336" s="66">
        <v>0</v>
      </c>
      <c r="AO336" s="66">
        <v>0</v>
      </c>
      <c r="AP336" s="66">
        <f t="shared" si="41"/>
        <v>0</v>
      </c>
      <c r="AQ336" s="66">
        <v>0</v>
      </c>
      <c r="AR336" s="66">
        <f t="shared" si="42"/>
        <v>0</v>
      </c>
      <c r="AS336" s="66">
        <v>0</v>
      </c>
      <c r="AT336" s="66">
        <v>0</v>
      </c>
      <c r="AU336" s="66" t="s">
        <v>312</v>
      </c>
      <c r="AV336" s="66">
        <v>0</v>
      </c>
      <c r="AW336" s="86">
        <v>0</v>
      </c>
      <c r="AX336" s="86">
        <v>0</v>
      </c>
      <c r="AY336" s="86">
        <v>0</v>
      </c>
      <c r="AZ336" s="86">
        <v>0</v>
      </c>
      <c r="BA336" s="86">
        <v>0</v>
      </c>
      <c r="BB336" s="86"/>
    </row>
    <row r="337" spans="1:54" hidden="1">
      <c r="A337" s="52" t="str">
        <f t="shared" si="36"/>
        <v>K</v>
      </c>
      <c r="B337" s="52" t="s">
        <v>7</v>
      </c>
      <c r="C337" s="52" t="s">
        <v>1481</v>
      </c>
      <c r="D337" s="85" t="s">
        <v>1482</v>
      </c>
      <c r="E337" s="52" t="s">
        <v>1604</v>
      </c>
      <c r="F337" s="52" t="s">
        <v>1605</v>
      </c>
      <c r="G337" s="52" t="s">
        <v>1633</v>
      </c>
      <c r="H337" s="52" t="s">
        <v>1634</v>
      </c>
      <c r="I337" s="52" t="s">
        <v>1639</v>
      </c>
      <c r="J337" s="52" t="s">
        <v>1640</v>
      </c>
      <c r="K337" s="52" t="s">
        <v>268</v>
      </c>
      <c r="L337" s="52">
        <v>5362</v>
      </c>
      <c r="M337" s="52" t="s">
        <v>1489</v>
      </c>
      <c r="N337" s="52" t="s">
        <v>1610</v>
      </c>
      <c r="O337" s="52" t="s">
        <v>677</v>
      </c>
      <c r="P337" s="52" t="s">
        <v>466</v>
      </c>
      <c r="Q337" s="52" t="s">
        <v>57</v>
      </c>
      <c r="R337" s="52" t="s">
        <v>1490</v>
      </c>
      <c r="S337" s="52" t="s">
        <v>59</v>
      </c>
      <c r="T337" s="83" t="s">
        <v>1491</v>
      </c>
      <c r="U337" s="83" t="s">
        <v>61</v>
      </c>
      <c r="V337" s="52" t="s">
        <v>329</v>
      </c>
      <c r="W337" s="52" t="s">
        <v>330</v>
      </c>
      <c r="X337" s="52" t="s">
        <v>331</v>
      </c>
      <c r="Y337" s="52" t="s">
        <v>330</v>
      </c>
      <c r="Z337" s="66">
        <v>0</v>
      </c>
      <c r="AA337" s="66">
        <v>0</v>
      </c>
      <c r="AB337" s="66">
        <v>0</v>
      </c>
      <c r="AC337" s="66">
        <v>0</v>
      </c>
      <c r="AD337" s="86">
        <f t="shared" si="37"/>
        <v>0</v>
      </c>
      <c r="AE337" s="66">
        <v>0</v>
      </c>
      <c r="AF337" s="66">
        <v>0</v>
      </c>
      <c r="AG337" s="66">
        <f t="shared" si="38"/>
        <v>0</v>
      </c>
      <c r="AH337" s="66">
        <v>0</v>
      </c>
      <c r="AI337" s="66">
        <v>0</v>
      </c>
      <c r="AJ337" s="66">
        <f t="shared" si="39"/>
        <v>0</v>
      </c>
      <c r="AK337" s="66">
        <v>0</v>
      </c>
      <c r="AL337" s="66">
        <v>0</v>
      </c>
      <c r="AM337" s="66">
        <f t="shared" si="40"/>
        <v>0</v>
      </c>
      <c r="AN337" s="66">
        <v>0</v>
      </c>
      <c r="AO337" s="66">
        <v>0</v>
      </c>
      <c r="AP337" s="66">
        <f t="shared" si="41"/>
        <v>0</v>
      </c>
      <c r="AQ337" s="66">
        <v>0</v>
      </c>
      <c r="AR337" s="66">
        <f t="shared" si="42"/>
        <v>0</v>
      </c>
      <c r="AS337" s="66">
        <v>0</v>
      </c>
      <c r="AT337" s="66">
        <v>0</v>
      </c>
      <c r="AU337" s="66" t="s">
        <v>312</v>
      </c>
      <c r="AV337" s="66">
        <v>0</v>
      </c>
      <c r="AW337" s="86">
        <v>0</v>
      </c>
      <c r="AX337" s="86">
        <v>0</v>
      </c>
      <c r="AY337" s="86">
        <v>0</v>
      </c>
      <c r="AZ337" s="86">
        <v>0</v>
      </c>
      <c r="BA337" s="86">
        <v>0</v>
      </c>
      <c r="BB337" s="86"/>
    </row>
    <row r="338" spans="1:54" hidden="1">
      <c r="A338" s="52" t="str">
        <f t="shared" si="36"/>
        <v>K</v>
      </c>
      <c r="B338" s="52" t="s">
        <v>7</v>
      </c>
      <c r="C338" s="52" t="s">
        <v>1481</v>
      </c>
      <c r="D338" s="85" t="s">
        <v>1482</v>
      </c>
      <c r="E338" s="52" t="s">
        <v>1604</v>
      </c>
      <c r="F338" s="52" t="s">
        <v>1605</v>
      </c>
      <c r="G338" s="52" t="s">
        <v>1633</v>
      </c>
      <c r="H338" s="52" t="s">
        <v>1634</v>
      </c>
      <c r="I338" s="52" t="s">
        <v>1641</v>
      </c>
      <c r="J338" s="52" t="s">
        <v>1642</v>
      </c>
      <c r="K338" s="52" t="s">
        <v>268</v>
      </c>
      <c r="L338" s="52">
        <v>5362</v>
      </c>
      <c r="M338" s="52" t="s">
        <v>1489</v>
      </c>
      <c r="N338" s="52" t="s">
        <v>1610</v>
      </c>
      <c r="O338" s="52" t="s">
        <v>677</v>
      </c>
      <c r="P338" s="52" t="s">
        <v>466</v>
      </c>
      <c r="Q338" s="52" t="s">
        <v>57</v>
      </c>
      <c r="R338" s="52" t="s">
        <v>1490</v>
      </c>
      <c r="S338" s="52" t="s">
        <v>59</v>
      </c>
      <c r="T338" s="83" t="s">
        <v>1491</v>
      </c>
      <c r="U338" s="83" t="s">
        <v>61</v>
      </c>
      <c r="V338" s="52" t="s">
        <v>329</v>
      </c>
      <c r="W338" s="52" t="s">
        <v>330</v>
      </c>
      <c r="X338" s="52" t="s">
        <v>331</v>
      </c>
      <c r="Y338" s="52" t="s">
        <v>330</v>
      </c>
      <c r="Z338" s="66">
        <v>0</v>
      </c>
      <c r="AA338" s="66">
        <v>0</v>
      </c>
      <c r="AB338" s="66">
        <v>0</v>
      </c>
      <c r="AC338" s="66">
        <v>0</v>
      </c>
      <c r="AD338" s="86">
        <f t="shared" si="37"/>
        <v>0</v>
      </c>
      <c r="AE338" s="66">
        <v>0</v>
      </c>
      <c r="AF338" s="66">
        <v>0</v>
      </c>
      <c r="AG338" s="66">
        <f t="shared" si="38"/>
        <v>0</v>
      </c>
      <c r="AH338" s="66">
        <v>0</v>
      </c>
      <c r="AI338" s="66">
        <v>0</v>
      </c>
      <c r="AJ338" s="66">
        <f t="shared" si="39"/>
        <v>0</v>
      </c>
      <c r="AK338" s="66">
        <v>0</v>
      </c>
      <c r="AL338" s="66">
        <v>0</v>
      </c>
      <c r="AM338" s="66">
        <f t="shared" si="40"/>
        <v>0</v>
      </c>
      <c r="AN338" s="66">
        <v>0</v>
      </c>
      <c r="AO338" s="66">
        <v>0</v>
      </c>
      <c r="AP338" s="66">
        <f t="shared" si="41"/>
        <v>0</v>
      </c>
      <c r="AQ338" s="66">
        <v>0</v>
      </c>
      <c r="AR338" s="66">
        <f t="shared" si="42"/>
        <v>0</v>
      </c>
      <c r="AS338" s="66">
        <v>0</v>
      </c>
      <c r="AT338" s="66">
        <v>0</v>
      </c>
      <c r="AU338" s="66" t="s">
        <v>312</v>
      </c>
      <c r="AV338" s="66">
        <v>0</v>
      </c>
      <c r="AW338" s="86">
        <v>0</v>
      </c>
      <c r="AX338" s="86">
        <v>0</v>
      </c>
      <c r="AY338" s="86">
        <v>0</v>
      </c>
      <c r="AZ338" s="86">
        <v>0</v>
      </c>
      <c r="BA338" s="86">
        <v>0</v>
      </c>
      <c r="BB338" s="86"/>
    </row>
    <row r="339" spans="1:54" hidden="1">
      <c r="A339" s="52" t="str">
        <f t="shared" si="36"/>
        <v>K</v>
      </c>
      <c r="B339" s="52" t="s">
        <v>7</v>
      </c>
      <c r="C339" s="52" t="s">
        <v>1481</v>
      </c>
      <c r="D339" s="85" t="s">
        <v>1482</v>
      </c>
      <c r="E339" s="52" t="s">
        <v>1604</v>
      </c>
      <c r="F339" s="52" t="s">
        <v>1605</v>
      </c>
      <c r="G339" s="52" t="s">
        <v>1633</v>
      </c>
      <c r="H339" s="52" t="s">
        <v>1634</v>
      </c>
      <c r="I339" s="52" t="s">
        <v>1643</v>
      </c>
      <c r="J339" s="52" t="s">
        <v>1644</v>
      </c>
      <c r="K339" s="52" t="s">
        <v>268</v>
      </c>
      <c r="L339" s="52">
        <v>5362</v>
      </c>
      <c r="M339" s="52" t="s">
        <v>1489</v>
      </c>
      <c r="N339" s="52" t="s">
        <v>1610</v>
      </c>
      <c r="O339" s="52" t="s">
        <v>677</v>
      </c>
      <c r="P339" s="52" t="s">
        <v>466</v>
      </c>
      <c r="Q339" s="52" t="s">
        <v>57</v>
      </c>
      <c r="R339" s="52" t="s">
        <v>1490</v>
      </c>
      <c r="S339" s="52" t="s">
        <v>59</v>
      </c>
      <c r="T339" s="83" t="s">
        <v>1491</v>
      </c>
      <c r="U339" s="83" t="s">
        <v>61</v>
      </c>
      <c r="V339" s="52" t="s">
        <v>329</v>
      </c>
      <c r="W339" s="52" t="s">
        <v>330</v>
      </c>
      <c r="X339" s="52" t="s">
        <v>331</v>
      </c>
      <c r="Y339" s="52" t="s">
        <v>330</v>
      </c>
      <c r="Z339" s="66">
        <v>0</v>
      </c>
      <c r="AA339" s="66">
        <v>0</v>
      </c>
      <c r="AB339" s="66">
        <v>0</v>
      </c>
      <c r="AC339" s="66">
        <v>0</v>
      </c>
      <c r="AD339" s="86">
        <f t="shared" si="37"/>
        <v>0</v>
      </c>
      <c r="AE339" s="66">
        <v>0</v>
      </c>
      <c r="AF339" s="66">
        <v>0</v>
      </c>
      <c r="AG339" s="66">
        <f t="shared" si="38"/>
        <v>0</v>
      </c>
      <c r="AH339" s="66">
        <v>0</v>
      </c>
      <c r="AI339" s="66">
        <v>0</v>
      </c>
      <c r="AJ339" s="66">
        <f t="shared" si="39"/>
        <v>0</v>
      </c>
      <c r="AK339" s="66">
        <v>0</v>
      </c>
      <c r="AL339" s="66">
        <v>0</v>
      </c>
      <c r="AM339" s="66">
        <f t="shared" si="40"/>
        <v>0</v>
      </c>
      <c r="AN339" s="66">
        <v>0</v>
      </c>
      <c r="AO339" s="66">
        <v>0</v>
      </c>
      <c r="AP339" s="66">
        <f t="shared" si="41"/>
        <v>0</v>
      </c>
      <c r="AQ339" s="66">
        <v>0</v>
      </c>
      <c r="AR339" s="66">
        <f t="shared" si="42"/>
        <v>0</v>
      </c>
      <c r="AS339" s="66">
        <v>0</v>
      </c>
      <c r="AT339" s="66">
        <v>0</v>
      </c>
      <c r="AU339" s="66" t="s">
        <v>312</v>
      </c>
      <c r="AV339" s="66">
        <v>0</v>
      </c>
      <c r="AW339" s="86">
        <v>0</v>
      </c>
      <c r="AX339" s="86">
        <v>0</v>
      </c>
      <c r="AY339" s="86">
        <v>0</v>
      </c>
      <c r="AZ339" s="86">
        <v>0</v>
      </c>
      <c r="BA339" s="86">
        <v>0</v>
      </c>
      <c r="BB339" s="86"/>
    </row>
    <row r="340" spans="1:54" hidden="1">
      <c r="A340" s="52" t="str">
        <f t="shared" si="36"/>
        <v>K</v>
      </c>
      <c r="B340" s="52" t="s">
        <v>7</v>
      </c>
      <c r="C340" s="52" t="s">
        <v>1481</v>
      </c>
      <c r="D340" s="85" t="s">
        <v>1482</v>
      </c>
      <c r="E340" s="52" t="s">
        <v>1604</v>
      </c>
      <c r="F340" s="52" t="s">
        <v>1605</v>
      </c>
      <c r="G340" s="52" t="s">
        <v>1633</v>
      </c>
      <c r="H340" s="52" t="s">
        <v>1634</v>
      </c>
      <c r="I340" s="52" t="s">
        <v>1645</v>
      </c>
      <c r="J340" s="52" t="s">
        <v>1646</v>
      </c>
      <c r="K340" s="52" t="s">
        <v>268</v>
      </c>
      <c r="L340" s="52">
        <v>5362</v>
      </c>
      <c r="M340" s="52" t="s">
        <v>1489</v>
      </c>
      <c r="N340" s="52" t="s">
        <v>1610</v>
      </c>
      <c r="O340" s="52" t="s">
        <v>306</v>
      </c>
      <c r="P340" s="52" t="s">
        <v>466</v>
      </c>
      <c r="Q340" s="52" t="s">
        <v>57</v>
      </c>
      <c r="R340" s="52" t="s">
        <v>1490</v>
      </c>
      <c r="S340" s="52" t="s">
        <v>59</v>
      </c>
      <c r="T340" s="83" t="s">
        <v>1491</v>
      </c>
      <c r="U340" s="83" t="s">
        <v>61</v>
      </c>
      <c r="V340" s="52" t="s">
        <v>329</v>
      </c>
      <c r="W340" s="52" t="s">
        <v>330</v>
      </c>
      <c r="X340" s="52" t="s">
        <v>331</v>
      </c>
      <c r="Y340" s="52" t="s">
        <v>330</v>
      </c>
      <c r="Z340" s="66">
        <v>0</v>
      </c>
      <c r="AA340" s="66">
        <v>0</v>
      </c>
      <c r="AB340" s="66">
        <v>0</v>
      </c>
      <c r="AC340" s="66">
        <v>0</v>
      </c>
      <c r="AD340" s="86">
        <f t="shared" si="37"/>
        <v>0</v>
      </c>
      <c r="AE340" s="66">
        <v>0</v>
      </c>
      <c r="AF340" s="66">
        <v>0</v>
      </c>
      <c r="AG340" s="66">
        <f t="shared" si="38"/>
        <v>0</v>
      </c>
      <c r="AH340" s="66">
        <v>0</v>
      </c>
      <c r="AI340" s="66">
        <v>0</v>
      </c>
      <c r="AJ340" s="66">
        <f t="shared" si="39"/>
        <v>0</v>
      </c>
      <c r="AK340" s="66">
        <v>0</v>
      </c>
      <c r="AL340" s="66">
        <v>0</v>
      </c>
      <c r="AM340" s="66">
        <f t="shared" si="40"/>
        <v>0</v>
      </c>
      <c r="AN340" s="66">
        <v>0</v>
      </c>
      <c r="AO340" s="66">
        <v>0</v>
      </c>
      <c r="AP340" s="66">
        <f t="shared" si="41"/>
        <v>0</v>
      </c>
      <c r="AQ340" s="66">
        <v>0</v>
      </c>
      <c r="AR340" s="66">
        <f t="shared" si="42"/>
        <v>0</v>
      </c>
      <c r="AS340" s="66">
        <v>0</v>
      </c>
      <c r="AT340" s="66">
        <v>0</v>
      </c>
      <c r="AU340" s="66" t="s">
        <v>312</v>
      </c>
      <c r="AV340" s="66">
        <v>0</v>
      </c>
      <c r="AW340" s="86">
        <v>0</v>
      </c>
      <c r="AX340" s="86">
        <v>0</v>
      </c>
      <c r="AY340" s="86">
        <v>0</v>
      </c>
      <c r="AZ340" s="86">
        <v>0</v>
      </c>
      <c r="BA340" s="86">
        <v>0</v>
      </c>
      <c r="BB340" s="86"/>
    </row>
    <row r="341" spans="1:54" hidden="1">
      <c r="A341" s="52" t="str">
        <f t="shared" si="36"/>
        <v>K</v>
      </c>
      <c r="B341" s="52" t="s">
        <v>7</v>
      </c>
      <c r="C341" s="52" t="s">
        <v>1481</v>
      </c>
      <c r="D341" s="85" t="s">
        <v>1482</v>
      </c>
      <c r="E341" s="52" t="s">
        <v>1604</v>
      </c>
      <c r="F341" s="52" t="s">
        <v>1605</v>
      </c>
      <c r="G341" s="52" t="s">
        <v>1633</v>
      </c>
      <c r="H341" s="52" t="s">
        <v>1634</v>
      </c>
      <c r="I341" s="52" t="s">
        <v>1647</v>
      </c>
      <c r="J341" s="52" t="s">
        <v>1648</v>
      </c>
      <c r="K341" s="52" t="s">
        <v>268</v>
      </c>
      <c r="L341" s="52">
        <v>5362</v>
      </c>
      <c r="M341" s="52" t="s">
        <v>1489</v>
      </c>
      <c r="N341" s="52" t="s">
        <v>1610</v>
      </c>
      <c r="O341" s="52" t="s">
        <v>677</v>
      </c>
      <c r="P341" s="52" t="s">
        <v>466</v>
      </c>
      <c r="Q341" s="52" t="s">
        <v>57</v>
      </c>
      <c r="R341" s="52" t="s">
        <v>1490</v>
      </c>
      <c r="S341" s="52" t="s">
        <v>59</v>
      </c>
      <c r="T341" s="83" t="s">
        <v>1491</v>
      </c>
      <c r="U341" s="83" t="s">
        <v>61</v>
      </c>
      <c r="V341" s="52" t="s">
        <v>329</v>
      </c>
      <c r="W341" s="52" t="s">
        <v>330</v>
      </c>
      <c r="X341" s="52" t="s">
        <v>331</v>
      </c>
      <c r="Y341" s="52" t="s">
        <v>330</v>
      </c>
      <c r="Z341" s="66">
        <v>0</v>
      </c>
      <c r="AA341" s="66">
        <v>0</v>
      </c>
      <c r="AB341" s="66">
        <v>0</v>
      </c>
      <c r="AC341" s="66">
        <v>0</v>
      </c>
      <c r="AD341" s="86">
        <f t="shared" si="37"/>
        <v>0</v>
      </c>
      <c r="AE341" s="66">
        <v>0</v>
      </c>
      <c r="AF341" s="66">
        <v>0</v>
      </c>
      <c r="AG341" s="66">
        <f t="shared" si="38"/>
        <v>0</v>
      </c>
      <c r="AH341" s="66">
        <v>0</v>
      </c>
      <c r="AI341" s="66">
        <v>0</v>
      </c>
      <c r="AJ341" s="66">
        <f t="shared" si="39"/>
        <v>0</v>
      </c>
      <c r="AK341" s="66">
        <v>0</v>
      </c>
      <c r="AL341" s="66">
        <v>0</v>
      </c>
      <c r="AM341" s="66">
        <f t="shared" si="40"/>
        <v>0</v>
      </c>
      <c r="AN341" s="66">
        <v>0</v>
      </c>
      <c r="AO341" s="66">
        <v>0</v>
      </c>
      <c r="AP341" s="66">
        <f t="shared" si="41"/>
        <v>0</v>
      </c>
      <c r="AQ341" s="66">
        <v>0</v>
      </c>
      <c r="AR341" s="66">
        <f t="shared" si="42"/>
        <v>0</v>
      </c>
      <c r="AS341" s="66">
        <v>0</v>
      </c>
      <c r="AT341" s="66">
        <v>0</v>
      </c>
      <c r="AU341" s="66" t="s">
        <v>312</v>
      </c>
      <c r="AV341" s="66">
        <v>0</v>
      </c>
      <c r="AW341" s="86">
        <v>0</v>
      </c>
      <c r="AX341" s="86">
        <v>0</v>
      </c>
      <c r="AY341" s="86">
        <v>0</v>
      </c>
      <c r="AZ341" s="86">
        <v>0</v>
      </c>
      <c r="BA341" s="86">
        <v>0</v>
      </c>
      <c r="BB341" s="86"/>
    </row>
    <row r="342" spans="1:54" hidden="1">
      <c r="A342" s="52" t="str">
        <f t="shared" si="36"/>
        <v>K</v>
      </c>
      <c r="B342" s="52" t="s">
        <v>7</v>
      </c>
      <c r="C342" s="52" t="s">
        <v>1481</v>
      </c>
      <c r="D342" s="85" t="s">
        <v>1482</v>
      </c>
      <c r="E342" s="52" t="s">
        <v>1604</v>
      </c>
      <c r="F342" s="52" t="s">
        <v>1605</v>
      </c>
      <c r="G342" s="52" t="s">
        <v>1633</v>
      </c>
      <c r="H342" s="52" t="s">
        <v>1634</v>
      </c>
      <c r="I342" s="52" t="s">
        <v>1649</v>
      </c>
      <c r="J342" s="52" t="s">
        <v>1650</v>
      </c>
      <c r="K342" s="52" t="s">
        <v>268</v>
      </c>
      <c r="L342" s="52">
        <v>5362</v>
      </c>
      <c r="M342" s="52" t="s">
        <v>1489</v>
      </c>
      <c r="N342" s="52" t="s">
        <v>1610</v>
      </c>
      <c r="O342" s="52" t="s">
        <v>677</v>
      </c>
      <c r="P342" s="52" t="s">
        <v>466</v>
      </c>
      <c r="Q342" s="52" t="s">
        <v>57</v>
      </c>
      <c r="R342" s="52" t="s">
        <v>1490</v>
      </c>
      <c r="S342" s="52" t="s">
        <v>59</v>
      </c>
      <c r="T342" s="83" t="s">
        <v>1491</v>
      </c>
      <c r="U342" s="83" t="s">
        <v>61</v>
      </c>
      <c r="V342" s="52" t="s">
        <v>329</v>
      </c>
      <c r="W342" s="52" t="s">
        <v>330</v>
      </c>
      <c r="X342" s="52" t="s">
        <v>331</v>
      </c>
      <c r="Y342" s="52" t="s">
        <v>330</v>
      </c>
      <c r="Z342" s="66">
        <v>0</v>
      </c>
      <c r="AA342" s="66">
        <v>0</v>
      </c>
      <c r="AB342" s="66">
        <v>0</v>
      </c>
      <c r="AC342" s="66">
        <v>0</v>
      </c>
      <c r="AD342" s="86">
        <f t="shared" si="37"/>
        <v>0</v>
      </c>
      <c r="AE342" s="66">
        <v>0</v>
      </c>
      <c r="AF342" s="66">
        <v>0</v>
      </c>
      <c r="AG342" s="66">
        <f t="shared" si="38"/>
        <v>0</v>
      </c>
      <c r="AH342" s="66">
        <v>0</v>
      </c>
      <c r="AI342" s="66">
        <v>0</v>
      </c>
      <c r="AJ342" s="66">
        <f t="shared" si="39"/>
        <v>0</v>
      </c>
      <c r="AK342" s="66">
        <v>0</v>
      </c>
      <c r="AL342" s="66">
        <v>0</v>
      </c>
      <c r="AM342" s="66">
        <f t="shared" si="40"/>
        <v>0</v>
      </c>
      <c r="AN342" s="66">
        <v>0</v>
      </c>
      <c r="AO342" s="66">
        <v>0</v>
      </c>
      <c r="AP342" s="66">
        <f t="shared" si="41"/>
        <v>0</v>
      </c>
      <c r="AQ342" s="66">
        <v>0</v>
      </c>
      <c r="AR342" s="66">
        <f t="shared" si="42"/>
        <v>0</v>
      </c>
      <c r="AS342" s="66">
        <v>0</v>
      </c>
      <c r="AT342" s="66">
        <v>0</v>
      </c>
      <c r="AU342" s="66" t="s">
        <v>312</v>
      </c>
      <c r="AV342" s="66">
        <v>0</v>
      </c>
      <c r="AW342" s="86">
        <v>0</v>
      </c>
      <c r="AX342" s="86">
        <v>0</v>
      </c>
      <c r="AY342" s="86">
        <v>0</v>
      </c>
      <c r="AZ342" s="86">
        <v>0</v>
      </c>
      <c r="BA342" s="86">
        <v>0</v>
      </c>
      <c r="BB342" s="86"/>
    </row>
    <row r="343" spans="1:54" hidden="1">
      <c r="A343" s="52" t="str">
        <f t="shared" si="36"/>
        <v>K</v>
      </c>
      <c r="B343" s="52" t="s">
        <v>7</v>
      </c>
      <c r="C343" s="52" t="s">
        <v>1481</v>
      </c>
      <c r="D343" s="85" t="s">
        <v>1482</v>
      </c>
      <c r="E343" s="52" t="s">
        <v>1604</v>
      </c>
      <c r="F343" s="52" t="s">
        <v>1605</v>
      </c>
      <c r="G343" s="52" t="s">
        <v>1633</v>
      </c>
      <c r="H343" s="52" t="s">
        <v>1634</v>
      </c>
      <c r="I343" s="52" t="s">
        <v>1651</v>
      </c>
      <c r="J343" s="52" t="s">
        <v>1652</v>
      </c>
      <c r="K343" s="52" t="s">
        <v>268</v>
      </c>
      <c r="L343" s="52">
        <v>5362</v>
      </c>
      <c r="M343" s="52" t="s">
        <v>1489</v>
      </c>
      <c r="N343" s="52" t="s">
        <v>1610</v>
      </c>
      <c r="O343" s="52" t="s">
        <v>306</v>
      </c>
      <c r="P343" s="52" t="s">
        <v>466</v>
      </c>
      <c r="Q343" s="52" t="s">
        <v>57</v>
      </c>
      <c r="R343" s="52" t="s">
        <v>1490</v>
      </c>
      <c r="S343" s="52" t="s">
        <v>59</v>
      </c>
      <c r="T343" s="83" t="s">
        <v>1491</v>
      </c>
      <c r="U343" s="83" t="s">
        <v>61</v>
      </c>
      <c r="V343" s="52" t="s">
        <v>329</v>
      </c>
      <c r="W343" s="52" t="s">
        <v>330</v>
      </c>
      <c r="X343" s="52" t="s">
        <v>331</v>
      </c>
      <c r="Y343" s="52" t="s">
        <v>330</v>
      </c>
      <c r="Z343" s="66">
        <v>0</v>
      </c>
      <c r="AA343" s="66">
        <v>0</v>
      </c>
      <c r="AB343" s="66">
        <v>0</v>
      </c>
      <c r="AC343" s="66">
        <v>0</v>
      </c>
      <c r="AD343" s="86">
        <f t="shared" si="37"/>
        <v>0</v>
      </c>
      <c r="AE343" s="66">
        <v>0</v>
      </c>
      <c r="AF343" s="66">
        <v>0</v>
      </c>
      <c r="AG343" s="66">
        <f t="shared" si="38"/>
        <v>0</v>
      </c>
      <c r="AH343" s="66">
        <v>0</v>
      </c>
      <c r="AI343" s="66">
        <v>0</v>
      </c>
      <c r="AJ343" s="66">
        <f t="shared" si="39"/>
        <v>0</v>
      </c>
      <c r="AK343" s="66">
        <v>0</v>
      </c>
      <c r="AL343" s="66">
        <v>0</v>
      </c>
      <c r="AM343" s="66">
        <f t="shared" si="40"/>
        <v>0</v>
      </c>
      <c r="AN343" s="66">
        <v>0</v>
      </c>
      <c r="AO343" s="66">
        <v>0</v>
      </c>
      <c r="AP343" s="66">
        <f t="shared" si="41"/>
        <v>0</v>
      </c>
      <c r="AQ343" s="66">
        <v>0</v>
      </c>
      <c r="AR343" s="66">
        <f t="shared" si="42"/>
        <v>0</v>
      </c>
      <c r="AS343" s="66">
        <v>0</v>
      </c>
      <c r="AT343" s="66">
        <v>0</v>
      </c>
      <c r="AU343" s="66" t="s">
        <v>312</v>
      </c>
      <c r="AV343" s="66">
        <v>0</v>
      </c>
      <c r="AW343" s="86">
        <v>0</v>
      </c>
      <c r="AX343" s="86">
        <v>0</v>
      </c>
      <c r="AY343" s="86">
        <v>0</v>
      </c>
      <c r="AZ343" s="86">
        <v>0</v>
      </c>
      <c r="BA343" s="86">
        <v>0</v>
      </c>
      <c r="BB343" s="86"/>
    </row>
    <row r="344" spans="1:54" hidden="1">
      <c r="A344" s="52" t="str">
        <f t="shared" si="36"/>
        <v>K</v>
      </c>
      <c r="B344" s="52" t="s">
        <v>7</v>
      </c>
      <c r="C344" s="52" t="s">
        <v>1481</v>
      </c>
      <c r="D344" s="85" t="s">
        <v>1482</v>
      </c>
      <c r="E344" s="52" t="s">
        <v>1604</v>
      </c>
      <c r="F344" s="52" t="s">
        <v>1605</v>
      </c>
      <c r="G344" s="52" t="s">
        <v>1633</v>
      </c>
      <c r="H344" s="52" t="s">
        <v>1634</v>
      </c>
      <c r="I344" s="52" t="s">
        <v>1653</v>
      </c>
      <c r="J344" s="52" t="s">
        <v>1654</v>
      </c>
      <c r="K344" s="52" t="s">
        <v>268</v>
      </c>
      <c r="L344" s="52">
        <v>5362</v>
      </c>
      <c r="M344" s="52" t="s">
        <v>1489</v>
      </c>
      <c r="N344" s="52" t="s">
        <v>1610</v>
      </c>
      <c r="O344" s="52" t="s">
        <v>677</v>
      </c>
      <c r="P344" s="52" t="s">
        <v>466</v>
      </c>
      <c r="Q344" s="52" t="s">
        <v>57</v>
      </c>
      <c r="R344" s="52" t="s">
        <v>1490</v>
      </c>
      <c r="S344" s="52" t="s">
        <v>59</v>
      </c>
      <c r="T344" s="83" t="s">
        <v>1491</v>
      </c>
      <c r="U344" s="83" t="s">
        <v>61</v>
      </c>
      <c r="V344" s="52" t="s">
        <v>329</v>
      </c>
      <c r="W344" s="52" t="s">
        <v>330</v>
      </c>
      <c r="X344" s="52" t="s">
        <v>331</v>
      </c>
      <c r="Y344" s="52" t="s">
        <v>330</v>
      </c>
      <c r="Z344" s="66">
        <v>0</v>
      </c>
      <c r="AA344" s="66">
        <v>0</v>
      </c>
      <c r="AB344" s="66">
        <v>0</v>
      </c>
      <c r="AC344" s="66">
        <v>0</v>
      </c>
      <c r="AD344" s="86">
        <f t="shared" si="37"/>
        <v>0</v>
      </c>
      <c r="AE344" s="66">
        <v>0</v>
      </c>
      <c r="AF344" s="66">
        <v>0</v>
      </c>
      <c r="AG344" s="66">
        <f t="shared" si="38"/>
        <v>0</v>
      </c>
      <c r="AH344" s="66">
        <v>0</v>
      </c>
      <c r="AI344" s="66">
        <v>0</v>
      </c>
      <c r="AJ344" s="66">
        <f t="shared" si="39"/>
        <v>0</v>
      </c>
      <c r="AK344" s="66">
        <v>0</v>
      </c>
      <c r="AL344" s="66">
        <v>0</v>
      </c>
      <c r="AM344" s="66">
        <f t="shared" si="40"/>
        <v>0</v>
      </c>
      <c r="AN344" s="66">
        <v>0</v>
      </c>
      <c r="AO344" s="66">
        <v>0</v>
      </c>
      <c r="AP344" s="66">
        <f t="shared" si="41"/>
        <v>0</v>
      </c>
      <c r="AQ344" s="66">
        <v>0</v>
      </c>
      <c r="AR344" s="66">
        <f t="shared" si="42"/>
        <v>0</v>
      </c>
      <c r="AS344" s="66">
        <v>0</v>
      </c>
      <c r="AT344" s="66">
        <v>0</v>
      </c>
      <c r="AU344" s="66" t="s">
        <v>312</v>
      </c>
      <c r="AV344" s="66">
        <v>0</v>
      </c>
      <c r="AW344" s="86">
        <v>0</v>
      </c>
      <c r="AX344" s="86">
        <v>0</v>
      </c>
      <c r="AY344" s="86">
        <v>0</v>
      </c>
      <c r="AZ344" s="86">
        <v>0</v>
      </c>
      <c r="BA344" s="86">
        <v>0</v>
      </c>
      <c r="BB344" s="86"/>
    </row>
    <row r="345" spans="1:54" hidden="1">
      <c r="A345" s="52" t="str">
        <f t="shared" si="36"/>
        <v>K</v>
      </c>
      <c r="B345" s="52" t="s">
        <v>7</v>
      </c>
      <c r="C345" s="52" t="s">
        <v>1481</v>
      </c>
      <c r="D345" s="85" t="s">
        <v>1482</v>
      </c>
      <c r="E345" s="52" t="s">
        <v>1604</v>
      </c>
      <c r="F345" s="52" t="s">
        <v>1605</v>
      </c>
      <c r="G345" s="52" t="s">
        <v>1655</v>
      </c>
      <c r="H345" s="52" t="s">
        <v>1656</v>
      </c>
      <c r="I345" s="52" t="s">
        <v>1657</v>
      </c>
      <c r="J345" s="52" t="s">
        <v>1658</v>
      </c>
      <c r="K345" s="52" t="s">
        <v>268</v>
      </c>
      <c r="L345" s="52">
        <v>5362</v>
      </c>
      <c r="M345" s="52" t="s">
        <v>1489</v>
      </c>
      <c r="N345" s="52" t="s">
        <v>1610</v>
      </c>
      <c r="O345" s="52" t="s">
        <v>677</v>
      </c>
      <c r="P345" s="52" t="s">
        <v>466</v>
      </c>
      <c r="Q345" s="52" t="s">
        <v>57</v>
      </c>
      <c r="R345" s="52" t="s">
        <v>1490</v>
      </c>
      <c r="S345" s="52" t="s">
        <v>59</v>
      </c>
      <c r="T345" s="83" t="s">
        <v>1491</v>
      </c>
      <c r="U345" s="83" t="s">
        <v>62</v>
      </c>
      <c r="V345" s="52" t="s">
        <v>329</v>
      </c>
      <c r="W345" s="52" t="s">
        <v>330</v>
      </c>
      <c r="X345" s="52" t="s">
        <v>331</v>
      </c>
      <c r="Y345" s="52" t="s">
        <v>330</v>
      </c>
      <c r="Z345" s="66">
        <v>0</v>
      </c>
      <c r="AA345" s="66">
        <v>0</v>
      </c>
      <c r="AB345" s="66">
        <v>0</v>
      </c>
      <c r="AC345" s="66">
        <v>0</v>
      </c>
      <c r="AD345" s="86">
        <f t="shared" si="37"/>
        <v>0</v>
      </c>
      <c r="AE345" s="66">
        <v>0</v>
      </c>
      <c r="AF345" s="66">
        <v>0</v>
      </c>
      <c r="AG345" s="66">
        <f t="shared" si="38"/>
        <v>0</v>
      </c>
      <c r="AH345" s="66">
        <v>0</v>
      </c>
      <c r="AI345" s="66">
        <v>0</v>
      </c>
      <c r="AJ345" s="66">
        <f t="shared" si="39"/>
        <v>0</v>
      </c>
      <c r="AK345" s="66">
        <v>0</v>
      </c>
      <c r="AL345" s="66">
        <v>0</v>
      </c>
      <c r="AM345" s="66">
        <f t="shared" si="40"/>
        <v>0</v>
      </c>
      <c r="AN345" s="66">
        <v>0</v>
      </c>
      <c r="AO345" s="66">
        <v>0</v>
      </c>
      <c r="AP345" s="66">
        <f t="shared" si="41"/>
        <v>0</v>
      </c>
      <c r="AQ345" s="66">
        <v>0</v>
      </c>
      <c r="AR345" s="66">
        <f t="shared" si="42"/>
        <v>0</v>
      </c>
      <c r="AS345" s="66">
        <v>0</v>
      </c>
      <c r="AT345" s="66">
        <v>0</v>
      </c>
      <c r="AU345" s="66" t="s">
        <v>312</v>
      </c>
      <c r="AV345" s="66">
        <v>0</v>
      </c>
      <c r="AW345" s="86">
        <v>0</v>
      </c>
      <c r="AX345" s="86">
        <v>0</v>
      </c>
      <c r="AY345" s="86">
        <v>0</v>
      </c>
      <c r="AZ345" s="86">
        <v>0</v>
      </c>
      <c r="BA345" s="86">
        <v>0</v>
      </c>
      <c r="BB345" s="86"/>
    </row>
    <row r="346" spans="1:54" hidden="1">
      <c r="A346" s="52" t="str">
        <f t="shared" si="36"/>
        <v>K</v>
      </c>
      <c r="B346" s="52" t="s">
        <v>7</v>
      </c>
      <c r="C346" s="52" t="s">
        <v>1481</v>
      </c>
      <c r="D346" s="85" t="s">
        <v>1482</v>
      </c>
      <c r="E346" s="52" t="s">
        <v>1604</v>
      </c>
      <c r="F346" s="52" t="s">
        <v>1605</v>
      </c>
      <c r="G346" s="52" t="s">
        <v>1655</v>
      </c>
      <c r="H346" s="52" t="s">
        <v>1656</v>
      </c>
      <c r="I346" s="52" t="s">
        <v>1659</v>
      </c>
      <c r="J346" s="52" t="s">
        <v>1660</v>
      </c>
      <c r="K346" s="52" t="s">
        <v>268</v>
      </c>
      <c r="L346" s="52">
        <v>5362</v>
      </c>
      <c r="M346" s="52" t="s">
        <v>1489</v>
      </c>
      <c r="N346" s="52" t="s">
        <v>1610</v>
      </c>
      <c r="O346" s="52" t="s">
        <v>271</v>
      </c>
      <c r="P346" s="52" t="s">
        <v>466</v>
      </c>
      <c r="Q346" s="52" t="s">
        <v>57</v>
      </c>
      <c r="R346" s="52" t="s">
        <v>1490</v>
      </c>
      <c r="S346" s="52" t="s">
        <v>59</v>
      </c>
      <c r="T346" s="83" t="s">
        <v>1491</v>
      </c>
      <c r="U346" s="83" t="s">
        <v>62</v>
      </c>
      <c r="V346" s="52" t="s">
        <v>329</v>
      </c>
      <c r="W346" s="52" t="s">
        <v>330</v>
      </c>
      <c r="X346" s="52" t="s">
        <v>331</v>
      </c>
      <c r="Y346" s="52" t="s">
        <v>330</v>
      </c>
      <c r="Z346" s="66">
        <v>0</v>
      </c>
      <c r="AA346" s="66">
        <v>0</v>
      </c>
      <c r="AB346" s="66">
        <v>0</v>
      </c>
      <c r="AC346" s="66">
        <v>0</v>
      </c>
      <c r="AD346" s="86">
        <f t="shared" si="37"/>
        <v>0</v>
      </c>
      <c r="AE346" s="66">
        <v>0</v>
      </c>
      <c r="AF346" s="66">
        <v>0</v>
      </c>
      <c r="AG346" s="66">
        <f t="shared" si="38"/>
        <v>0</v>
      </c>
      <c r="AH346" s="66">
        <v>0</v>
      </c>
      <c r="AI346" s="66">
        <v>0</v>
      </c>
      <c r="AJ346" s="66">
        <f t="shared" si="39"/>
        <v>0</v>
      </c>
      <c r="AK346" s="66">
        <v>0</v>
      </c>
      <c r="AL346" s="66">
        <v>0</v>
      </c>
      <c r="AM346" s="66">
        <f t="shared" si="40"/>
        <v>0</v>
      </c>
      <c r="AN346" s="66">
        <v>0</v>
      </c>
      <c r="AO346" s="66">
        <v>0</v>
      </c>
      <c r="AP346" s="66">
        <f t="shared" si="41"/>
        <v>0</v>
      </c>
      <c r="AQ346" s="66">
        <v>0</v>
      </c>
      <c r="AR346" s="66">
        <f t="shared" si="42"/>
        <v>0</v>
      </c>
      <c r="AS346" s="66">
        <v>0</v>
      </c>
      <c r="AT346" s="66">
        <v>0</v>
      </c>
      <c r="AU346" s="66" t="s">
        <v>312</v>
      </c>
      <c r="AV346" s="66">
        <v>0</v>
      </c>
      <c r="AW346" s="86">
        <v>0</v>
      </c>
      <c r="AX346" s="86">
        <v>0</v>
      </c>
      <c r="AY346" s="86">
        <v>0</v>
      </c>
      <c r="AZ346" s="86">
        <v>0</v>
      </c>
      <c r="BA346" s="86">
        <v>0</v>
      </c>
      <c r="BB346" s="86"/>
    </row>
    <row r="347" spans="1:54" hidden="1">
      <c r="A347" s="52" t="str">
        <f t="shared" si="36"/>
        <v>K</v>
      </c>
      <c r="B347" s="52" t="s">
        <v>7</v>
      </c>
      <c r="C347" s="52" t="s">
        <v>1481</v>
      </c>
      <c r="D347" s="85" t="s">
        <v>1482</v>
      </c>
      <c r="E347" s="52" t="s">
        <v>1604</v>
      </c>
      <c r="F347" s="52" t="s">
        <v>1605</v>
      </c>
      <c r="G347" s="52" t="s">
        <v>1655</v>
      </c>
      <c r="H347" s="52" t="s">
        <v>1656</v>
      </c>
      <c r="I347" s="52" t="s">
        <v>1661</v>
      </c>
      <c r="J347" s="52" t="s">
        <v>1662</v>
      </c>
      <c r="K347" s="52" t="s">
        <v>268</v>
      </c>
      <c r="L347" s="52">
        <v>5362</v>
      </c>
      <c r="M347" s="52" t="s">
        <v>1489</v>
      </c>
      <c r="N347" s="52" t="s">
        <v>1610</v>
      </c>
      <c r="O347" s="52" t="s">
        <v>271</v>
      </c>
      <c r="P347" s="52" t="s">
        <v>466</v>
      </c>
      <c r="Q347" s="52" t="s">
        <v>57</v>
      </c>
      <c r="R347" s="52" t="s">
        <v>1490</v>
      </c>
      <c r="S347" s="52" t="s">
        <v>59</v>
      </c>
      <c r="T347" s="83" t="s">
        <v>1491</v>
      </c>
      <c r="U347" s="83" t="s">
        <v>62</v>
      </c>
      <c r="V347" s="52" t="s">
        <v>329</v>
      </c>
      <c r="W347" s="52" t="s">
        <v>330</v>
      </c>
      <c r="X347" s="52" t="s">
        <v>331</v>
      </c>
      <c r="Y347" s="52" t="s">
        <v>330</v>
      </c>
      <c r="Z347" s="66">
        <v>0</v>
      </c>
      <c r="AA347" s="66">
        <v>0</v>
      </c>
      <c r="AB347" s="66">
        <v>0</v>
      </c>
      <c r="AC347" s="66">
        <v>0</v>
      </c>
      <c r="AD347" s="86">
        <f t="shared" si="37"/>
        <v>0</v>
      </c>
      <c r="AE347" s="66">
        <v>0</v>
      </c>
      <c r="AF347" s="66">
        <v>0</v>
      </c>
      <c r="AG347" s="66">
        <f t="shared" si="38"/>
        <v>0</v>
      </c>
      <c r="AH347" s="66">
        <v>0</v>
      </c>
      <c r="AI347" s="66">
        <v>0</v>
      </c>
      <c r="AJ347" s="66">
        <f t="shared" si="39"/>
        <v>0</v>
      </c>
      <c r="AK347" s="66">
        <v>0</v>
      </c>
      <c r="AL347" s="66">
        <v>0</v>
      </c>
      <c r="AM347" s="66">
        <f t="shared" si="40"/>
        <v>0</v>
      </c>
      <c r="AN347" s="66">
        <v>0</v>
      </c>
      <c r="AO347" s="66">
        <v>0</v>
      </c>
      <c r="AP347" s="66">
        <f t="shared" si="41"/>
        <v>0</v>
      </c>
      <c r="AQ347" s="66">
        <v>0</v>
      </c>
      <c r="AR347" s="66">
        <f t="shared" si="42"/>
        <v>0</v>
      </c>
      <c r="AS347" s="66">
        <v>0</v>
      </c>
      <c r="AT347" s="66">
        <v>0</v>
      </c>
      <c r="AU347" s="66" t="s">
        <v>312</v>
      </c>
      <c r="AV347" s="66">
        <v>0</v>
      </c>
      <c r="AW347" s="86">
        <v>0</v>
      </c>
      <c r="AX347" s="86">
        <v>0</v>
      </c>
      <c r="AY347" s="86">
        <v>0</v>
      </c>
      <c r="AZ347" s="86">
        <v>0</v>
      </c>
      <c r="BA347" s="86">
        <v>0</v>
      </c>
      <c r="BB347" s="86"/>
    </row>
    <row r="348" spans="1:54" hidden="1">
      <c r="A348" s="52" t="str">
        <f t="shared" si="36"/>
        <v>K</v>
      </c>
      <c r="B348" s="52" t="s">
        <v>7</v>
      </c>
      <c r="C348" s="52" t="s">
        <v>1481</v>
      </c>
      <c r="D348" s="85" t="s">
        <v>1482</v>
      </c>
      <c r="E348" s="52" t="s">
        <v>1604</v>
      </c>
      <c r="F348" s="52" t="s">
        <v>1605</v>
      </c>
      <c r="G348" s="52" t="s">
        <v>1655</v>
      </c>
      <c r="H348" s="52" t="s">
        <v>1656</v>
      </c>
      <c r="I348" s="52" t="s">
        <v>1663</v>
      </c>
      <c r="J348" s="52" t="s">
        <v>1664</v>
      </c>
      <c r="K348" s="52" t="s">
        <v>268</v>
      </c>
      <c r="L348" s="52">
        <v>5362</v>
      </c>
      <c r="M348" s="52" t="s">
        <v>1489</v>
      </c>
      <c r="N348" s="52" t="s">
        <v>1610</v>
      </c>
      <c r="O348" s="52" t="s">
        <v>271</v>
      </c>
      <c r="P348" s="52" t="s">
        <v>466</v>
      </c>
      <c r="Q348" s="52" t="s">
        <v>57</v>
      </c>
      <c r="R348" s="52" t="s">
        <v>1490</v>
      </c>
      <c r="S348" s="52" t="s">
        <v>59</v>
      </c>
      <c r="T348" s="83" t="s">
        <v>1491</v>
      </c>
      <c r="U348" s="83" t="s">
        <v>62</v>
      </c>
      <c r="V348" s="52" t="s">
        <v>329</v>
      </c>
      <c r="W348" s="52" t="s">
        <v>330</v>
      </c>
      <c r="X348" s="52" t="s">
        <v>331</v>
      </c>
      <c r="Y348" s="52" t="s">
        <v>330</v>
      </c>
      <c r="Z348" s="66">
        <v>0</v>
      </c>
      <c r="AA348" s="66">
        <v>0</v>
      </c>
      <c r="AB348" s="66">
        <v>0</v>
      </c>
      <c r="AC348" s="66">
        <v>0</v>
      </c>
      <c r="AD348" s="86">
        <f t="shared" si="37"/>
        <v>0</v>
      </c>
      <c r="AE348" s="66">
        <v>0</v>
      </c>
      <c r="AF348" s="66">
        <v>0</v>
      </c>
      <c r="AG348" s="66">
        <f t="shared" si="38"/>
        <v>0</v>
      </c>
      <c r="AH348" s="66">
        <v>0</v>
      </c>
      <c r="AI348" s="66">
        <v>0</v>
      </c>
      <c r="AJ348" s="66">
        <f t="shared" si="39"/>
        <v>0</v>
      </c>
      <c r="AK348" s="66">
        <v>0</v>
      </c>
      <c r="AL348" s="66">
        <v>0</v>
      </c>
      <c r="AM348" s="66">
        <f t="shared" si="40"/>
        <v>0</v>
      </c>
      <c r="AN348" s="66">
        <v>0</v>
      </c>
      <c r="AO348" s="66">
        <v>0</v>
      </c>
      <c r="AP348" s="66">
        <f t="shared" si="41"/>
        <v>0</v>
      </c>
      <c r="AQ348" s="66">
        <v>0</v>
      </c>
      <c r="AR348" s="66">
        <f t="shared" si="42"/>
        <v>0</v>
      </c>
      <c r="AS348" s="66">
        <v>0</v>
      </c>
      <c r="AT348" s="66">
        <v>0</v>
      </c>
      <c r="AU348" s="66" t="s">
        <v>312</v>
      </c>
      <c r="AV348" s="66">
        <v>0</v>
      </c>
      <c r="AW348" s="86">
        <v>0</v>
      </c>
      <c r="AX348" s="86">
        <v>0</v>
      </c>
      <c r="AY348" s="86">
        <v>0</v>
      </c>
      <c r="AZ348" s="86">
        <v>0</v>
      </c>
      <c r="BA348" s="86">
        <v>0</v>
      </c>
      <c r="BB348" s="86"/>
    </row>
    <row r="349" spans="1:54" hidden="1">
      <c r="A349" s="52" t="str">
        <f t="shared" si="36"/>
        <v>K</v>
      </c>
      <c r="B349" s="52" t="s">
        <v>7</v>
      </c>
      <c r="C349" s="52" t="s">
        <v>1481</v>
      </c>
      <c r="D349" s="85" t="s">
        <v>1482</v>
      </c>
      <c r="E349" s="52" t="s">
        <v>1604</v>
      </c>
      <c r="F349" s="52" t="s">
        <v>1605</v>
      </c>
      <c r="G349" s="52" t="s">
        <v>1655</v>
      </c>
      <c r="H349" s="52" t="s">
        <v>1656</v>
      </c>
      <c r="I349" s="52" t="s">
        <v>1665</v>
      </c>
      <c r="J349" s="52" t="s">
        <v>1666</v>
      </c>
      <c r="K349" s="52" t="s">
        <v>268</v>
      </c>
      <c r="L349" s="52">
        <v>5362</v>
      </c>
      <c r="M349" s="52" t="s">
        <v>1489</v>
      </c>
      <c r="N349" s="52" t="s">
        <v>1610</v>
      </c>
      <c r="O349" s="52" t="s">
        <v>271</v>
      </c>
      <c r="P349" s="52" t="s">
        <v>466</v>
      </c>
      <c r="Q349" s="52" t="s">
        <v>57</v>
      </c>
      <c r="R349" s="52" t="s">
        <v>1490</v>
      </c>
      <c r="S349" s="52" t="s">
        <v>59</v>
      </c>
      <c r="T349" s="83" t="s">
        <v>1491</v>
      </c>
      <c r="U349" s="83" t="s">
        <v>62</v>
      </c>
      <c r="V349" s="52" t="s">
        <v>329</v>
      </c>
      <c r="W349" s="52" t="s">
        <v>330</v>
      </c>
      <c r="X349" s="52" t="s">
        <v>331</v>
      </c>
      <c r="Y349" s="52" t="s">
        <v>330</v>
      </c>
      <c r="Z349" s="66">
        <v>0</v>
      </c>
      <c r="AA349" s="66">
        <v>0</v>
      </c>
      <c r="AB349" s="66">
        <v>0</v>
      </c>
      <c r="AC349" s="66">
        <v>0</v>
      </c>
      <c r="AD349" s="86">
        <f t="shared" si="37"/>
        <v>0</v>
      </c>
      <c r="AE349" s="66">
        <v>0</v>
      </c>
      <c r="AF349" s="66">
        <v>0</v>
      </c>
      <c r="AG349" s="66">
        <f t="shared" si="38"/>
        <v>0</v>
      </c>
      <c r="AH349" s="66">
        <v>0</v>
      </c>
      <c r="AI349" s="66">
        <v>0</v>
      </c>
      <c r="AJ349" s="66">
        <f t="shared" si="39"/>
        <v>0</v>
      </c>
      <c r="AK349" s="66">
        <v>0</v>
      </c>
      <c r="AL349" s="66">
        <v>0</v>
      </c>
      <c r="AM349" s="66">
        <f t="shared" si="40"/>
        <v>0</v>
      </c>
      <c r="AN349" s="66">
        <v>0</v>
      </c>
      <c r="AO349" s="66">
        <v>0</v>
      </c>
      <c r="AP349" s="66">
        <f t="shared" si="41"/>
        <v>0</v>
      </c>
      <c r="AQ349" s="66">
        <v>0</v>
      </c>
      <c r="AR349" s="66">
        <f t="shared" si="42"/>
        <v>0</v>
      </c>
      <c r="AS349" s="66">
        <v>0</v>
      </c>
      <c r="AT349" s="66">
        <v>0</v>
      </c>
      <c r="AU349" s="66" t="s">
        <v>312</v>
      </c>
      <c r="AV349" s="66">
        <v>0</v>
      </c>
      <c r="AW349" s="86">
        <v>0</v>
      </c>
      <c r="AX349" s="86">
        <v>0</v>
      </c>
      <c r="AY349" s="86">
        <v>0</v>
      </c>
      <c r="AZ349" s="86">
        <v>0</v>
      </c>
      <c r="BA349" s="86">
        <v>0</v>
      </c>
      <c r="BB349" s="86"/>
    </row>
    <row r="350" spans="1:54" hidden="1">
      <c r="A350" s="52" t="str">
        <f t="shared" si="36"/>
        <v>K</v>
      </c>
      <c r="B350" s="52" t="s">
        <v>7</v>
      </c>
      <c r="C350" s="52" t="s">
        <v>1481</v>
      </c>
      <c r="D350" s="85" t="s">
        <v>1482</v>
      </c>
      <c r="E350" s="52" t="s">
        <v>1604</v>
      </c>
      <c r="F350" s="52" t="s">
        <v>1605</v>
      </c>
      <c r="G350" s="52" t="s">
        <v>1655</v>
      </c>
      <c r="H350" s="52" t="s">
        <v>1656</v>
      </c>
      <c r="I350" s="52" t="s">
        <v>1667</v>
      </c>
      <c r="J350" s="52" t="s">
        <v>1668</v>
      </c>
      <c r="K350" s="52" t="s">
        <v>268</v>
      </c>
      <c r="L350" s="52">
        <v>5362</v>
      </c>
      <c r="M350" s="52" t="s">
        <v>1489</v>
      </c>
      <c r="N350" s="52" t="s">
        <v>1610</v>
      </c>
      <c r="O350" s="52" t="s">
        <v>271</v>
      </c>
      <c r="P350" s="52" t="s">
        <v>466</v>
      </c>
      <c r="Q350" s="52" t="s">
        <v>57</v>
      </c>
      <c r="R350" s="52" t="s">
        <v>1490</v>
      </c>
      <c r="S350" s="52" t="s">
        <v>59</v>
      </c>
      <c r="T350" s="83" t="s">
        <v>1491</v>
      </c>
      <c r="U350" s="83" t="s">
        <v>62</v>
      </c>
      <c r="V350" s="52" t="s">
        <v>329</v>
      </c>
      <c r="W350" s="52" t="s">
        <v>330</v>
      </c>
      <c r="X350" s="52" t="s">
        <v>331</v>
      </c>
      <c r="Y350" s="52" t="s">
        <v>330</v>
      </c>
      <c r="Z350" s="66">
        <v>0</v>
      </c>
      <c r="AA350" s="66">
        <v>0</v>
      </c>
      <c r="AB350" s="66">
        <v>0</v>
      </c>
      <c r="AC350" s="66">
        <v>0</v>
      </c>
      <c r="AD350" s="86">
        <f t="shared" si="37"/>
        <v>0</v>
      </c>
      <c r="AE350" s="66">
        <v>0</v>
      </c>
      <c r="AF350" s="66">
        <v>0</v>
      </c>
      <c r="AG350" s="66">
        <f t="shared" si="38"/>
        <v>0</v>
      </c>
      <c r="AH350" s="66">
        <v>0</v>
      </c>
      <c r="AI350" s="66">
        <v>0</v>
      </c>
      <c r="AJ350" s="66">
        <f t="shared" si="39"/>
        <v>0</v>
      </c>
      <c r="AK350" s="66">
        <v>0</v>
      </c>
      <c r="AL350" s="66">
        <v>0</v>
      </c>
      <c r="AM350" s="66">
        <f t="shared" si="40"/>
        <v>0</v>
      </c>
      <c r="AN350" s="66">
        <v>0</v>
      </c>
      <c r="AO350" s="66">
        <v>0</v>
      </c>
      <c r="AP350" s="66">
        <f t="shared" si="41"/>
        <v>0</v>
      </c>
      <c r="AQ350" s="66">
        <v>0</v>
      </c>
      <c r="AR350" s="66">
        <f t="shared" si="42"/>
        <v>0</v>
      </c>
      <c r="AS350" s="66">
        <v>0</v>
      </c>
      <c r="AT350" s="66">
        <v>0</v>
      </c>
      <c r="AU350" s="66" t="s">
        <v>312</v>
      </c>
      <c r="AV350" s="66">
        <v>0</v>
      </c>
      <c r="AW350" s="86">
        <v>0</v>
      </c>
      <c r="AX350" s="86">
        <v>0</v>
      </c>
      <c r="AY350" s="86">
        <v>0</v>
      </c>
      <c r="AZ350" s="86">
        <v>0</v>
      </c>
      <c r="BA350" s="86">
        <v>0</v>
      </c>
      <c r="BB350" s="86"/>
    </row>
    <row r="351" spans="1:54" hidden="1">
      <c r="A351" s="52" t="str">
        <f t="shared" si="36"/>
        <v>K</v>
      </c>
      <c r="B351" s="52" t="s">
        <v>7</v>
      </c>
      <c r="C351" s="52" t="s">
        <v>1481</v>
      </c>
      <c r="D351" s="85" t="s">
        <v>1482</v>
      </c>
      <c r="E351" s="52" t="s">
        <v>1604</v>
      </c>
      <c r="F351" s="52" t="s">
        <v>1605</v>
      </c>
      <c r="G351" s="52" t="s">
        <v>1669</v>
      </c>
      <c r="H351" s="52" t="s">
        <v>1670</v>
      </c>
      <c r="I351" s="52" t="s">
        <v>1671</v>
      </c>
      <c r="J351" s="52" t="s">
        <v>1672</v>
      </c>
      <c r="K351" s="52" t="s">
        <v>268</v>
      </c>
      <c r="L351" s="52">
        <v>5362</v>
      </c>
      <c r="M351" s="52" t="s">
        <v>1489</v>
      </c>
      <c r="N351" s="52" t="s">
        <v>1610</v>
      </c>
      <c r="O351" s="52" t="s">
        <v>677</v>
      </c>
      <c r="P351" s="52" t="s">
        <v>466</v>
      </c>
      <c r="Q351" s="52" t="s">
        <v>57</v>
      </c>
      <c r="R351" s="52" t="s">
        <v>1490</v>
      </c>
      <c r="S351" s="52" t="s">
        <v>59</v>
      </c>
      <c r="T351" s="83" t="s">
        <v>1491</v>
      </c>
      <c r="U351" s="83" t="s">
        <v>62</v>
      </c>
      <c r="V351" s="52" t="s">
        <v>329</v>
      </c>
      <c r="W351" s="52" t="s">
        <v>330</v>
      </c>
      <c r="X351" s="52" t="s">
        <v>331</v>
      </c>
      <c r="Y351" s="52" t="s">
        <v>330</v>
      </c>
      <c r="Z351" s="66">
        <v>0</v>
      </c>
      <c r="AA351" s="66">
        <v>0</v>
      </c>
      <c r="AB351" s="66">
        <v>0</v>
      </c>
      <c r="AC351" s="66">
        <v>0</v>
      </c>
      <c r="AD351" s="86">
        <f t="shared" si="37"/>
        <v>0</v>
      </c>
      <c r="AE351" s="66">
        <v>0</v>
      </c>
      <c r="AF351" s="66">
        <v>0</v>
      </c>
      <c r="AG351" s="66">
        <f t="shared" si="38"/>
        <v>0</v>
      </c>
      <c r="AH351" s="66">
        <v>0</v>
      </c>
      <c r="AI351" s="66">
        <v>0</v>
      </c>
      <c r="AJ351" s="66">
        <f t="shared" si="39"/>
        <v>0</v>
      </c>
      <c r="AK351" s="66">
        <v>0</v>
      </c>
      <c r="AL351" s="66">
        <v>0</v>
      </c>
      <c r="AM351" s="66">
        <f t="shared" si="40"/>
        <v>0</v>
      </c>
      <c r="AN351" s="66">
        <v>0</v>
      </c>
      <c r="AO351" s="66">
        <v>0</v>
      </c>
      <c r="AP351" s="66">
        <f t="shared" si="41"/>
        <v>0</v>
      </c>
      <c r="AQ351" s="66">
        <v>0</v>
      </c>
      <c r="AR351" s="66">
        <f t="shared" si="42"/>
        <v>0</v>
      </c>
      <c r="AS351" s="66">
        <v>0</v>
      </c>
      <c r="AT351" s="66">
        <v>0</v>
      </c>
      <c r="AU351" s="66" t="s">
        <v>312</v>
      </c>
      <c r="AV351" s="66">
        <v>0</v>
      </c>
      <c r="AW351" s="86">
        <v>0</v>
      </c>
      <c r="AX351" s="86">
        <v>0</v>
      </c>
      <c r="AY351" s="86">
        <v>0</v>
      </c>
      <c r="AZ351" s="86">
        <v>0</v>
      </c>
      <c r="BA351" s="86">
        <v>0</v>
      </c>
      <c r="BB351" s="86"/>
    </row>
    <row r="352" spans="1:54" hidden="1">
      <c r="A352" s="52" t="str">
        <f t="shared" si="36"/>
        <v>K</v>
      </c>
      <c r="B352" s="52" t="s">
        <v>7</v>
      </c>
      <c r="C352" s="52" t="s">
        <v>1481</v>
      </c>
      <c r="D352" s="85" t="s">
        <v>1482</v>
      </c>
      <c r="E352" s="52" t="s">
        <v>1604</v>
      </c>
      <c r="F352" s="52" t="s">
        <v>1605</v>
      </c>
      <c r="G352" s="52" t="s">
        <v>1673</v>
      </c>
      <c r="H352" s="52" t="s">
        <v>1674</v>
      </c>
      <c r="I352" s="52" t="s">
        <v>1675</v>
      </c>
      <c r="J352" s="52" t="s">
        <v>1676</v>
      </c>
      <c r="K352" s="52" t="s">
        <v>268</v>
      </c>
      <c r="L352" s="52">
        <v>5362</v>
      </c>
      <c r="M352" s="52" t="s">
        <v>1489</v>
      </c>
      <c r="N352" s="52" t="s">
        <v>1610</v>
      </c>
      <c r="O352" s="52" t="s">
        <v>306</v>
      </c>
      <c r="P352" s="52" t="s">
        <v>466</v>
      </c>
      <c r="Q352" s="52" t="s">
        <v>57</v>
      </c>
      <c r="R352" s="52" t="s">
        <v>1490</v>
      </c>
      <c r="S352" s="52" t="s">
        <v>59</v>
      </c>
      <c r="T352" s="83" t="s">
        <v>1491</v>
      </c>
      <c r="U352" s="83" t="s">
        <v>63</v>
      </c>
      <c r="V352" s="52" t="s">
        <v>329</v>
      </c>
      <c r="W352" s="52" t="s">
        <v>330</v>
      </c>
      <c r="X352" s="52" t="s">
        <v>331</v>
      </c>
      <c r="Y352" s="52" t="s">
        <v>330</v>
      </c>
      <c r="Z352" s="66">
        <v>0</v>
      </c>
      <c r="AA352" s="66">
        <v>0</v>
      </c>
      <c r="AB352" s="66">
        <v>0</v>
      </c>
      <c r="AC352" s="66">
        <v>0</v>
      </c>
      <c r="AD352" s="86">
        <f t="shared" si="37"/>
        <v>0</v>
      </c>
      <c r="AE352" s="66">
        <v>0</v>
      </c>
      <c r="AF352" s="66">
        <v>0</v>
      </c>
      <c r="AG352" s="66">
        <f t="shared" si="38"/>
        <v>0</v>
      </c>
      <c r="AH352" s="66">
        <v>0</v>
      </c>
      <c r="AI352" s="66">
        <v>0</v>
      </c>
      <c r="AJ352" s="66">
        <f t="shared" si="39"/>
        <v>0</v>
      </c>
      <c r="AK352" s="66">
        <v>0</v>
      </c>
      <c r="AL352" s="66">
        <v>0</v>
      </c>
      <c r="AM352" s="66">
        <f t="shared" si="40"/>
        <v>0</v>
      </c>
      <c r="AN352" s="66">
        <v>0</v>
      </c>
      <c r="AO352" s="66">
        <v>0</v>
      </c>
      <c r="AP352" s="66">
        <f t="shared" si="41"/>
        <v>0</v>
      </c>
      <c r="AQ352" s="66">
        <v>0</v>
      </c>
      <c r="AR352" s="66">
        <f t="shared" si="42"/>
        <v>0</v>
      </c>
      <c r="AS352" s="66">
        <v>0</v>
      </c>
      <c r="AT352" s="66">
        <v>0</v>
      </c>
      <c r="AU352" s="66" t="s">
        <v>312</v>
      </c>
      <c r="AV352" s="66">
        <v>0</v>
      </c>
      <c r="AW352" s="86">
        <v>0</v>
      </c>
      <c r="AX352" s="86">
        <v>0</v>
      </c>
      <c r="AY352" s="86">
        <v>0</v>
      </c>
      <c r="AZ352" s="86">
        <v>0</v>
      </c>
      <c r="BA352" s="86">
        <v>0</v>
      </c>
      <c r="BB352" s="86"/>
    </row>
    <row r="353" spans="1:54" hidden="1">
      <c r="A353" s="52" t="str">
        <f t="shared" si="36"/>
        <v>K</v>
      </c>
      <c r="B353" s="52" t="s">
        <v>7</v>
      </c>
      <c r="C353" s="52" t="s">
        <v>1481</v>
      </c>
      <c r="D353" s="85" t="s">
        <v>1482</v>
      </c>
      <c r="E353" s="52" t="s">
        <v>1604</v>
      </c>
      <c r="F353" s="52" t="s">
        <v>1605</v>
      </c>
      <c r="G353" s="52" t="s">
        <v>1673</v>
      </c>
      <c r="H353" s="52" t="s">
        <v>1674</v>
      </c>
      <c r="I353" s="52" t="s">
        <v>1677</v>
      </c>
      <c r="J353" s="52" t="s">
        <v>1678</v>
      </c>
      <c r="K353" s="52" t="s">
        <v>268</v>
      </c>
      <c r="L353" s="52">
        <v>5362</v>
      </c>
      <c r="M353" s="52" t="s">
        <v>1489</v>
      </c>
      <c r="N353" s="52" t="s">
        <v>1610</v>
      </c>
      <c r="O353" s="52" t="s">
        <v>306</v>
      </c>
      <c r="P353" s="52" t="s">
        <v>466</v>
      </c>
      <c r="Q353" s="52" t="s">
        <v>57</v>
      </c>
      <c r="R353" s="52" t="s">
        <v>1490</v>
      </c>
      <c r="S353" s="52" t="s">
        <v>59</v>
      </c>
      <c r="T353" s="83" t="s">
        <v>1491</v>
      </c>
      <c r="U353" s="83" t="s">
        <v>63</v>
      </c>
      <c r="V353" s="52" t="s">
        <v>329</v>
      </c>
      <c r="W353" s="52" t="s">
        <v>330</v>
      </c>
      <c r="X353" s="52" t="s">
        <v>331</v>
      </c>
      <c r="Y353" s="52" t="s">
        <v>330</v>
      </c>
      <c r="Z353" s="66">
        <v>0</v>
      </c>
      <c r="AA353" s="66">
        <v>0</v>
      </c>
      <c r="AB353" s="66">
        <v>0</v>
      </c>
      <c r="AC353" s="66">
        <v>0</v>
      </c>
      <c r="AD353" s="86">
        <f t="shared" si="37"/>
        <v>0</v>
      </c>
      <c r="AE353" s="66">
        <v>0</v>
      </c>
      <c r="AF353" s="66">
        <v>0</v>
      </c>
      <c r="AG353" s="66">
        <f t="shared" si="38"/>
        <v>0</v>
      </c>
      <c r="AH353" s="66">
        <v>0</v>
      </c>
      <c r="AI353" s="66">
        <v>0</v>
      </c>
      <c r="AJ353" s="66">
        <f t="shared" si="39"/>
        <v>0</v>
      </c>
      <c r="AK353" s="66">
        <v>0</v>
      </c>
      <c r="AL353" s="66">
        <v>0</v>
      </c>
      <c r="AM353" s="66">
        <f t="shared" si="40"/>
        <v>0</v>
      </c>
      <c r="AN353" s="66">
        <v>0</v>
      </c>
      <c r="AO353" s="66">
        <v>0</v>
      </c>
      <c r="AP353" s="66">
        <f t="shared" si="41"/>
        <v>0</v>
      </c>
      <c r="AQ353" s="66">
        <v>0</v>
      </c>
      <c r="AR353" s="66">
        <f t="shared" si="42"/>
        <v>0</v>
      </c>
      <c r="AS353" s="66">
        <v>0</v>
      </c>
      <c r="AT353" s="66">
        <v>0</v>
      </c>
      <c r="AU353" s="66" t="s">
        <v>312</v>
      </c>
      <c r="AV353" s="66">
        <v>0</v>
      </c>
      <c r="AW353" s="86">
        <v>0</v>
      </c>
      <c r="AX353" s="86">
        <v>0</v>
      </c>
      <c r="AY353" s="86">
        <v>0</v>
      </c>
      <c r="AZ353" s="86">
        <v>0</v>
      </c>
      <c r="BA353" s="86">
        <v>0</v>
      </c>
      <c r="BB353" s="86"/>
    </row>
    <row r="354" spans="1:54" hidden="1">
      <c r="A354" s="52" t="str">
        <f t="shared" si="36"/>
        <v>K</v>
      </c>
      <c r="B354" s="52" t="s">
        <v>7</v>
      </c>
      <c r="C354" s="52" t="s">
        <v>1481</v>
      </c>
      <c r="D354" s="85" t="s">
        <v>1482</v>
      </c>
      <c r="E354" s="52" t="s">
        <v>1604</v>
      </c>
      <c r="F354" s="52" t="s">
        <v>1605</v>
      </c>
      <c r="G354" s="52" t="s">
        <v>1673</v>
      </c>
      <c r="H354" s="52" t="s">
        <v>1674</v>
      </c>
      <c r="I354" s="52" t="s">
        <v>1679</v>
      </c>
      <c r="J354" s="52" t="s">
        <v>1680</v>
      </c>
      <c r="K354" s="52" t="s">
        <v>268</v>
      </c>
      <c r="L354" s="52">
        <v>5362</v>
      </c>
      <c r="M354" s="52" t="s">
        <v>1489</v>
      </c>
      <c r="N354" s="52" t="s">
        <v>1610</v>
      </c>
      <c r="O354" s="52" t="s">
        <v>677</v>
      </c>
      <c r="P354" s="52" t="s">
        <v>466</v>
      </c>
      <c r="Q354" s="52" t="s">
        <v>57</v>
      </c>
      <c r="R354" s="52" t="s">
        <v>1490</v>
      </c>
      <c r="S354" s="52" t="s">
        <v>59</v>
      </c>
      <c r="T354" s="83" t="s">
        <v>1491</v>
      </c>
      <c r="U354" s="83" t="s">
        <v>63</v>
      </c>
      <c r="V354" s="52" t="s">
        <v>329</v>
      </c>
      <c r="W354" s="52" t="s">
        <v>330</v>
      </c>
      <c r="X354" s="52" t="s">
        <v>331</v>
      </c>
      <c r="Y354" s="52" t="s">
        <v>330</v>
      </c>
      <c r="Z354" s="66">
        <v>0</v>
      </c>
      <c r="AA354" s="66">
        <v>0</v>
      </c>
      <c r="AB354" s="66">
        <v>0</v>
      </c>
      <c r="AC354" s="66">
        <v>0</v>
      </c>
      <c r="AD354" s="86">
        <f t="shared" si="37"/>
        <v>0</v>
      </c>
      <c r="AE354" s="66">
        <v>0</v>
      </c>
      <c r="AF354" s="66">
        <v>0</v>
      </c>
      <c r="AG354" s="66">
        <f t="shared" si="38"/>
        <v>0</v>
      </c>
      <c r="AH354" s="66">
        <v>0</v>
      </c>
      <c r="AI354" s="66">
        <v>0</v>
      </c>
      <c r="AJ354" s="66">
        <f t="shared" si="39"/>
        <v>0</v>
      </c>
      <c r="AK354" s="66">
        <v>0</v>
      </c>
      <c r="AL354" s="66">
        <v>0</v>
      </c>
      <c r="AM354" s="66">
        <f t="shared" si="40"/>
        <v>0</v>
      </c>
      <c r="AN354" s="66">
        <v>0</v>
      </c>
      <c r="AO354" s="66">
        <v>0</v>
      </c>
      <c r="AP354" s="66">
        <f t="shared" si="41"/>
        <v>0</v>
      </c>
      <c r="AQ354" s="66">
        <v>0</v>
      </c>
      <c r="AR354" s="66">
        <f t="shared" si="42"/>
        <v>0</v>
      </c>
      <c r="AS354" s="66">
        <v>0</v>
      </c>
      <c r="AT354" s="66">
        <v>0</v>
      </c>
      <c r="AU354" s="66" t="s">
        <v>312</v>
      </c>
      <c r="AV354" s="66">
        <v>0</v>
      </c>
      <c r="AW354" s="86">
        <v>0</v>
      </c>
      <c r="AX354" s="86">
        <v>0</v>
      </c>
      <c r="AY354" s="86">
        <v>0</v>
      </c>
      <c r="AZ354" s="86">
        <v>0</v>
      </c>
      <c r="BA354" s="86">
        <v>0</v>
      </c>
      <c r="BB354" s="86"/>
    </row>
    <row r="355" spans="1:54" hidden="1">
      <c r="A355" s="52" t="str">
        <f t="shared" si="36"/>
        <v>K</v>
      </c>
      <c r="B355" s="52" t="s">
        <v>7</v>
      </c>
      <c r="C355" s="52" t="s">
        <v>1481</v>
      </c>
      <c r="D355" s="85" t="s">
        <v>1482</v>
      </c>
      <c r="E355" s="52" t="s">
        <v>1604</v>
      </c>
      <c r="F355" s="52" t="s">
        <v>1605</v>
      </c>
      <c r="G355" s="52" t="s">
        <v>1673</v>
      </c>
      <c r="H355" s="52" t="s">
        <v>1674</v>
      </c>
      <c r="I355" s="52" t="s">
        <v>1681</v>
      </c>
      <c r="J355" s="52" t="s">
        <v>1682</v>
      </c>
      <c r="K355" s="52" t="s">
        <v>268</v>
      </c>
      <c r="L355" s="52">
        <v>5362</v>
      </c>
      <c r="M355" s="52" t="s">
        <v>1489</v>
      </c>
      <c r="N355" s="52" t="s">
        <v>1610</v>
      </c>
      <c r="O355" s="52" t="s">
        <v>677</v>
      </c>
      <c r="P355" s="52" t="s">
        <v>466</v>
      </c>
      <c r="Q355" s="52" t="s">
        <v>57</v>
      </c>
      <c r="R355" s="52" t="s">
        <v>1490</v>
      </c>
      <c r="S355" s="52" t="s">
        <v>59</v>
      </c>
      <c r="T355" s="83" t="s">
        <v>1491</v>
      </c>
      <c r="U355" s="83" t="s">
        <v>63</v>
      </c>
      <c r="V355" s="52" t="s">
        <v>329</v>
      </c>
      <c r="W355" s="52" t="s">
        <v>330</v>
      </c>
      <c r="X355" s="52" t="s">
        <v>331</v>
      </c>
      <c r="Y355" s="52" t="s">
        <v>330</v>
      </c>
      <c r="Z355" s="66">
        <v>0</v>
      </c>
      <c r="AA355" s="66">
        <v>0</v>
      </c>
      <c r="AB355" s="66">
        <v>0</v>
      </c>
      <c r="AC355" s="66">
        <v>0</v>
      </c>
      <c r="AD355" s="86">
        <f t="shared" si="37"/>
        <v>0</v>
      </c>
      <c r="AE355" s="66">
        <v>0</v>
      </c>
      <c r="AF355" s="66">
        <v>0</v>
      </c>
      <c r="AG355" s="66">
        <f t="shared" si="38"/>
        <v>0</v>
      </c>
      <c r="AH355" s="66">
        <v>0</v>
      </c>
      <c r="AI355" s="66">
        <v>0</v>
      </c>
      <c r="AJ355" s="66">
        <f t="shared" si="39"/>
        <v>0</v>
      </c>
      <c r="AK355" s="66">
        <v>0</v>
      </c>
      <c r="AL355" s="66">
        <v>0</v>
      </c>
      <c r="AM355" s="66">
        <f t="shared" si="40"/>
        <v>0</v>
      </c>
      <c r="AN355" s="66">
        <v>0</v>
      </c>
      <c r="AO355" s="66">
        <v>0</v>
      </c>
      <c r="AP355" s="66">
        <f t="shared" si="41"/>
        <v>0</v>
      </c>
      <c r="AQ355" s="66">
        <v>0</v>
      </c>
      <c r="AR355" s="66">
        <f t="shared" si="42"/>
        <v>0</v>
      </c>
      <c r="AS355" s="66">
        <v>0</v>
      </c>
      <c r="AT355" s="66">
        <v>0</v>
      </c>
      <c r="AU355" s="66" t="s">
        <v>312</v>
      </c>
      <c r="AV355" s="66">
        <v>0</v>
      </c>
      <c r="AW355" s="86">
        <v>0</v>
      </c>
      <c r="AX355" s="86">
        <v>0</v>
      </c>
      <c r="AY355" s="86">
        <v>0</v>
      </c>
      <c r="AZ355" s="86">
        <v>0</v>
      </c>
      <c r="BA355" s="86">
        <v>0</v>
      </c>
      <c r="BB355" s="86"/>
    </row>
    <row r="356" spans="1:54" hidden="1">
      <c r="A356" s="52" t="str">
        <f t="shared" si="36"/>
        <v>K</v>
      </c>
      <c r="B356" s="52" t="s">
        <v>7</v>
      </c>
      <c r="C356" s="52" t="s">
        <v>1481</v>
      </c>
      <c r="D356" s="85" t="s">
        <v>1482</v>
      </c>
      <c r="E356" s="52" t="s">
        <v>1604</v>
      </c>
      <c r="F356" s="52" t="s">
        <v>1605</v>
      </c>
      <c r="G356" s="52" t="s">
        <v>1673</v>
      </c>
      <c r="H356" s="52" t="s">
        <v>1674</v>
      </c>
      <c r="I356" s="52" t="s">
        <v>1683</v>
      </c>
      <c r="J356" s="52" t="s">
        <v>1684</v>
      </c>
      <c r="K356" s="52" t="s">
        <v>268</v>
      </c>
      <c r="L356" s="52">
        <v>5362</v>
      </c>
      <c r="M356" s="52" t="s">
        <v>1489</v>
      </c>
      <c r="N356" s="52" t="s">
        <v>1610</v>
      </c>
      <c r="O356" s="52" t="s">
        <v>677</v>
      </c>
      <c r="P356" s="52" t="s">
        <v>466</v>
      </c>
      <c r="Q356" s="52" t="s">
        <v>57</v>
      </c>
      <c r="R356" s="52" t="s">
        <v>1490</v>
      </c>
      <c r="S356" s="52" t="s">
        <v>59</v>
      </c>
      <c r="T356" s="83" t="s">
        <v>1491</v>
      </c>
      <c r="U356" s="83" t="s">
        <v>63</v>
      </c>
      <c r="V356" s="52" t="s">
        <v>329</v>
      </c>
      <c r="W356" s="52" t="s">
        <v>330</v>
      </c>
      <c r="X356" s="52" t="s">
        <v>331</v>
      </c>
      <c r="Y356" s="52" t="s">
        <v>330</v>
      </c>
      <c r="Z356" s="66">
        <v>0</v>
      </c>
      <c r="AA356" s="66">
        <v>0</v>
      </c>
      <c r="AB356" s="66">
        <v>0</v>
      </c>
      <c r="AC356" s="66">
        <v>0</v>
      </c>
      <c r="AD356" s="86">
        <f t="shared" si="37"/>
        <v>0</v>
      </c>
      <c r="AE356" s="66">
        <v>0</v>
      </c>
      <c r="AF356" s="66">
        <v>0</v>
      </c>
      <c r="AG356" s="66">
        <f t="shared" si="38"/>
        <v>0</v>
      </c>
      <c r="AH356" s="66">
        <v>0</v>
      </c>
      <c r="AI356" s="66">
        <v>0</v>
      </c>
      <c r="AJ356" s="66">
        <f t="shared" si="39"/>
        <v>0</v>
      </c>
      <c r="AK356" s="66">
        <v>0</v>
      </c>
      <c r="AL356" s="66">
        <v>0</v>
      </c>
      <c r="AM356" s="66">
        <f t="shared" si="40"/>
        <v>0</v>
      </c>
      <c r="AN356" s="66">
        <v>0</v>
      </c>
      <c r="AO356" s="66">
        <v>0</v>
      </c>
      <c r="AP356" s="66">
        <f t="shared" si="41"/>
        <v>0</v>
      </c>
      <c r="AQ356" s="66">
        <v>0</v>
      </c>
      <c r="AR356" s="66">
        <f t="shared" si="42"/>
        <v>0</v>
      </c>
      <c r="AS356" s="66">
        <v>0</v>
      </c>
      <c r="AT356" s="66">
        <v>0</v>
      </c>
      <c r="AU356" s="66" t="s">
        <v>312</v>
      </c>
      <c r="AV356" s="66">
        <v>0</v>
      </c>
      <c r="AW356" s="86">
        <v>0</v>
      </c>
      <c r="AX356" s="86">
        <v>0</v>
      </c>
      <c r="AY356" s="86">
        <v>0</v>
      </c>
      <c r="AZ356" s="86">
        <v>0</v>
      </c>
      <c r="BA356" s="86">
        <v>0</v>
      </c>
      <c r="BB356" s="86"/>
    </row>
    <row r="357" spans="1:54" hidden="1">
      <c r="A357" s="52" t="str">
        <f t="shared" si="36"/>
        <v>K</v>
      </c>
      <c r="B357" s="52" t="s">
        <v>7</v>
      </c>
      <c r="C357" s="52" t="s">
        <v>1481</v>
      </c>
      <c r="D357" s="85" t="s">
        <v>1482</v>
      </c>
      <c r="E357" s="52" t="s">
        <v>1604</v>
      </c>
      <c r="F357" s="52" t="s">
        <v>1605</v>
      </c>
      <c r="G357" s="52" t="s">
        <v>1685</v>
      </c>
      <c r="H357" s="52" t="s">
        <v>1686</v>
      </c>
      <c r="I357" s="52" t="s">
        <v>1687</v>
      </c>
      <c r="J357" s="52" t="s">
        <v>1688</v>
      </c>
      <c r="K357" s="52" t="s">
        <v>268</v>
      </c>
      <c r="L357" s="52">
        <v>5362</v>
      </c>
      <c r="M357" s="52" t="s">
        <v>1489</v>
      </c>
      <c r="N357" s="52" t="s">
        <v>1610</v>
      </c>
      <c r="O357" s="52" t="s">
        <v>306</v>
      </c>
      <c r="P357" s="52" t="s">
        <v>466</v>
      </c>
      <c r="Q357" s="52" t="s">
        <v>57</v>
      </c>
      <c r="R357" s="52" t="s">
        <v>1490</v>
      </c>
      <c r="S357" s="52" t="s">
        <v>59</v>
      </c>
      <c r="T357" s="83" t="s">
        <v>1491</v>
      </c>
      <c r="U357" s="98" t="s">
        <v>63</v>
      </c>
      <c r="V357" s="52" t="s">
        <v>329</v>
      </c>
      <c r="W357" s="52" t="s">
        <v>330</v>
      </c>
      <c r="X357" s="52" t="s">
        <v>331</v>
      </c>
      <c r="Y357" s="52" t="s">
        <v>330</v>
      </c>
      <c r="Z357" s="66">
        <v>0</v>
      </c>
      <c r="AA357" s="66">
        <v>0</v>
      </c>
      <c r="AB357" s="66">
        <v>0</v>
      </c>
      <c r="AC357" s="66">
        <v>0</v>
      </c>
      <c r="AD357" s="86">
        <f t="shared" si="37"/>
        <v>0</v>
      </c>
      <c r="AE357" s="66">
        <v>0</v>
      </c>
      <c r="AF357" s="66">
        <v>0</v>
      </c>
      <c r="AG357" s="66">
        <f t="shared" si="38"/>
        <v>0</v>
      </c>
      <c r="AH357" s="66">
        <v>0</v>
      </c>
      <c r="AI357" s="66">
        <v>0</v>
      </c>
      <c r="AJ357" s="66">
        <f t="shared" si="39"/>
        <v>0</v>
      </c>
      <c r="AK357" s="66">
        <v>0</v>
      </c>
      <c r="AL357" s="66">
        <v>0</v>
      </c>
      <c r="AM357" s="66">
        <f t="shared" si="40"/>
        <v>0</v>
      </c>
      <c r="AN357" s="66">
        <v>0</v>
      </c>
      <c r="AO357" s="66">
        <v>0</v>
      </c>
      <c r="AP357" s="66">
        <f t="shared" si="41"/>
        <v>0</v>
      </c>
      <c r="AQ357" s="66">
        <v>0</v>
      </c>
      <c r="AR357" s="66">
        <f t="shared" si="42"/>
        <v>0</v>
      </c>
      <c r="AS357" s="66">
        <v>0</v>
      </c>
      <c r="AT357" s="66">
        <v>0</v>
      </c>
      <c r="AU357" s="66" t="s">
        <v>312</v>
      </c>
      <c r="AV357" s="66">
        <v>0</v>
      </c>
      <c r="AW357" s="86">
        <v>0</v>
      </c>
      <c r="AX357" s="86">
        <v>0</v>
      </c>
      <c r="AY357" s="86">
        <v>0</v>
      </c>
      <c r="AZ357" s="86">
        <v>0</v>
      </c>
      <c r="BA357" s="86">
        <v>0</v>
      </c>
      <c r="BB357" s="86"/>
    </row>
    <row r="358" spans="1:54" hidden="1">
      <c r="A358" s="52" t="str">
        <f t="shared" si="36"/>
        <v>K</v>
      </c>
      <c r="B358" s="52" t="s">
        <v>7</v>
      </c>
      <c r="C358" s="52" t="s">
        <v>1481</v>
      </c>
      <c r="D358" s="85" t="s">
        <v>1482</v>
      </c>
      <c r="E358" s="52" t="s">
        <v>1604</v>
      </c>
      <c r="F358" s="52" t="s">
        <v>1605</v>
      </c>
      <c r="G358" s="52" t="s">
        <v>1689</v>
      </c>
      <c r="H358" s="52" t="s">
        <v>1690</v>
      </c>
      <c r="I358" s="52" t="s">
        <v>1691</v>
      </c>
      <c r="J358" s="52" t="s">
        <v>1690</v>
      </c>
      <c r="K358" s="52" t="s">
        <v>268</v>
      </c>
      <c r="L358" s="52">
        <v>5362</v>
      </c>
      <c r="M358" s="52" t="s">
        <v>1489</v>
      </c>
      <c r="N358" s="52" t="s">
        <v>1610</v>
      </c>
      <c r="O358" s="52" t="s">
        <v>271</v>
      </c>
      <c r="P358" s="52" t="s">
        <v>466</v>
      </c>
      <c r="Q358" s="52" t="s">
        <v>57</v>
      </c>
      <c r="R358" s="52" t="s">
        <v>1490</v>
      </c>
      <c r="S358" s="52" t="s">
        <v>59</v>
      </c>
      <c r="T358" s="83" t="s">
        <v>1491</v>
      </c>
      <c r="U358" s="98" t="s">
        <v>63</v>
      </c>
      <c r="V358" s="52" t="s">
        <v>329</v>
      </c>
      <c r="W358" s="52" t="s">
        <v>330</v>
      </c>
      <c r="X358" s="52" t="s">
        <v>331</v>
      </c>
      <c r="Y358" s="52" t="s">
        <v>330</v>
      </c>
      <c r="Z358" s="66">
        <v>0</v>
      </c>
      <c r="AA358" s="66">
        <v>0</v>
      </c>
      <c r="AB358" s="66">
        <v>0</v>
      </c>
      <c r="AC358" s="66">
        <v>0</v>
      </c>
      <c r="AD358" s="86">
        <f t="shared" si="37"/>
        <v>0</v>
      </c>
      <c r="AE358" s="66">
        <v>0</v>
      </c>
      <c r="AF358" s="66">
        <v>0</v>
      </c>
      <c r="AG358" s="66">
        <f t="shared" si="38"/>
        <v>0</v>
      </c>
      <c r="AH358" s="66">
        <v>0</v>
      </c>
      <c r="AI358" s="66">
        <v>0</v>
      </c>
      <c r="AJ358" s="66">
        <f t="shared" si="39"/>
        <v>0</v>
      </c>
      <c r="AK358" s="66">
        <v>0</v>
      </c>
      <c r="AL358" s="66">
        <v>0</v>
      </c>
      <c r="AM358" s="66">
        <f t="shared" si="40"/>
        <v>0</v>
      </c>
      <c r="AN358" s="66">
        <v>0</v>
      </c>
      <c r="AO358" s="66">
        <v>0</v>
      </c>
      <c r="AP358" s="66">
        <f t="shared" si="41"/>
        <v>0</v>
      </c>
      <c r="AQ358" s="66">
        <v>0</v>
      </c>
      <c r="AR358" s="66">
        <f t="shared" si="42"/>
        <v>0</v>
      </c>
      <c r="AS358" s="66">
        <v>0</v>
      </c>
      <c r="AT358" s="66">
        <v>0</v>
      </c>
      <c r="AU358" s="66" t="s">
        <v>312</v>
      </c>
      <c r="AV358" s="66">
        <v>0</v>
      </c>
      <c r="AW358" s="86">
        <v>0</v>
      </c>
      <c r="AX358" s="86">
        <v>0</v>
      </c>
      <c r="AY358" s="86">
        <v>0</v>
      </c>
      <c r="AZ358" s="86">
        <v>0</v>
      </c>
      <c r="BA358" s="86">
        <v>0</v>
      </c>
      <c r="BB358" s="86"/>
    </row>
    <row r="359" spans="1:54" hidden="1">
      <c r="A359" s="52" t="str">
        <f t="shared" si="36"/>
        <v>K</v>
      </c>
      <c r="B359" s="52" t="s">
        <v>7</v>
      </c>
      <c r="C359" s="52" t="s">
        <v>1692</v>
      </c>
      <c r="D359" s="85" t="s">
        <v>1693</v>
      </c>
      <c r="E359" s="52" t="s">
        <v>1694</v>
      </c>
      <c r="F359" s="52" t="s">
        <v>1695</v>
      </c>
      <c r="G359" s="52" t="s">
        <v>1696</v>
      </c>
      <c r="H359" s="52" t="s">
        <v>1697</v>
      </c>
      <c r="I359" s="52" t="s">
        <v>1698</v>
      </c>
      <c r="J359" s="52" t="s">
        <v>1699</v>
      </c>
      <c r="K359" s="52" t="s">
        <v>268</v>
      </c>
      <c r="L359" s="52">
        <v>5021</v>
      </c>
      <c r="M359" s="52" t="s">
        <v>1700</v>
      </c>
      <c r="N359" s="52" t="s">
        <v>270</v>
      </c>
      <c r="O359" s="52" t="s">
        <v>456</v>
      </c>
      <c r="P359" s="52" t="s">
        <v>272</v>
      </c>
      <c r="Q359" s="52" t="s">
        <v>124</v>
      </c>
      <c r="R359" s="52" t="s">
        <v>543</v>
      </c>
      <c r="S359" s="52" t="s">
        <v>129</v>
      </c>
      <c r="T359" s="52" t="s">
        <v>1701</v>
      </c>
      <c r="U359" s="52" t="s">
        <v>141</v>
      </c>
      <c r="V359" s="52" t="s">
        <v>545</v>
      </c>
      <c r="W359" s="52" t="s">
        <v>546</v>
      </c>
      <c r="X359" s="52" t="s">
        <v>547</v>
      </c>
      <c r="Y359" s="52" t="s">
        <v>546</v>
      </c>
      <c r="Z359" s="66">
        <v>0</v>
      </c>
      <c r="AA359" s="66">
        <v>35990</v>
      </c>
      <c r="AB359" s="66">
        <v>32484.080000000002</v>
      </c>
      <c r="AC359" s="66">
        <v>19306.059999999998</v>
      </c>
      <c r="AD359" s="86">
        <f t="shared" si="37"/>
        <v>16683.940000000002</v>
      </c>
      <c r="AE359" s="66">
        <v>0</v>
      </c>
      <c r="AF359" s="66">
        <v>0</v>
      </c>
      <c r="AG359" s="66">
        <f t="shared" si="38"/>
        <v>0</v>
      </c>
      <c r="AH359" s="66">
        <v>0</v>
      </c>
      <c r="AI359" s="66">
        <v>0</v>
      </c>
      <c r="AJ359" s="66">
        <f t="shared" si="39"/>
        <v>0</v>
      </c>
      <c r="AK359" s="66">
        <v>0</v>
      </c>
      <c r="AL359" s="66">
        <v>0</v>
      </c>
      <c r="AM359" s="66">
        <f t="shared" si="40"/>
        <v>0</v>
      </c>
      <c r="AN359" s="66">
        <v>0</v>
      </c>
      <c r="AO359" s="66">
        <v>0</v>
      </c>
      <c r="AP359" s="66">
        <f t="shared" si="41"/>
        <v>0</v>
      </c>
      <c r="AQ359" s="66">
        <v>0</v>
      </c>
      <c r="AR359" s="66">
        <f t="shared" si="42"/>
        <v>16683.940000000002</v>
      </c>
      <c r="AS359" s="66">
        <v>0</v>
      </c>
      <c r="AT359" s="66">
        <v>0</v>
      </c>
      <c r="AU359" s="66" t="s">
        <v>280</v>
      </c>
      <c r="AV359" s="66">
        <v>0</v>
      </c>
      <c r="AW359" s="86">
        <v>0</v>
      </c>
      <c r="AX359" s="86">
        <v>0</v>
      </c>
      <c r="AY359" s="86">
        <v>0</v>
      </c>
      <c r="AZ359" s="86">
        <v>0</v>
      </c>
      <c r="BA359" s="86">
        <v>0</v>
      </c>
      <c r="BB359" s="86"/>
    </row>
    <row r="360" spans="1:54" hidden="1">
      <c r="A360" s="52" t="str">
        <f t="shared" si="36"/>
        <v>K</v>
      </c>
      <c r="B360" s="52" t="s">
        <v>7</v>
      </c>
      <c r="C360" s="52" t="s">
        <v>1692</v>
      </c>
      <c r="D360" s="85" t="s">
        <v>1693</v>
      </c>
      <c r="E360" s="52" t="s">
        <v>1694</v>
      </c>
      <c r="F360" s="52" t="s">
        <v>1695</v>
      </c>
      <c r="G360" s="52" t="s">
        <v>1696</v>
      </c>
      <c r="H360" s="52" t="s">
        <v>1697</v>
      </c>
      <c r="I360" s="52" t="s">
        <v>1702</v>
      </c>
      <c r="J360" s="52" t="s">
        <v>1703</v>
      </c>
      <c r="K360" s="52" t="s">
        <v>268</v>
      </c>
      <c r="L360" s="52">
        <v>5021</v>
      </c>
      <c r="M360" s="52" t="s">
        <v>1700</v>
      </c>
      <c r="N360" s="52" t="s">
        <v>270</v>
      </c>
      <c r="O360" s="52" t="s">
        <v>456</v>
      </c>
      <c r="P360" s="52" t="s">
        <v>272</v>
      </c>
      <c r="Q360" s="52" t="s">
        <v>124</v>
      </c>
      <c r="R360" s="52" t="s">
        <v>543</v>
      </c>
      <c r="S360" s="52" t="s">
        <v>129</v>
      </c>
      <c r="T360" s="52" t="s">
        <v>1701</v>
      </c>
      <c r="U360" s="52" t="s">
        <v>141</v>
      </c>
      <c r="V360" s="52" t="s">
        <v>545</v>
      </c>
      <c r="W360" s="52" t="s">
        <v>546</v>
      </c>
      <c r="X360" s="52" t="s">
        <v>547</v>
      </c>
      <c r="Y360" s="52" t="s">
        <v>546</v>
      </c>
      <c r="Z360" s="66">
        <v>388167</v>
      </c>
      <c r="AA360" s="66">
        <v>386820</v>
      </c>
      <c r="AB360" s="66">
        <v>431594.23999999999</v>
      </c>
      <c r="AC360" s="66">
        <v>436419.45799999998</v>
      </c>
      <c r="AD360" s="86">
        <f t="shared" si="37"/>
        <v>-49599.457999999984</v>
      </c>
      <c r="AE360" s="66">
        <v>1884400</v>
      </c>
      <c r="AF360" s="66">
        <v>0</v>
      </c>
      <c r="AG360" s="66">
        <f t="shared" si="38"/>
        <v>1884400</v>
      </c>
      <c r="AH360" s="66">
        <v>871600</v>
      </c>
      <c r="AI360" s="66">
        <v>0</v>
      </c>
      <c r="AJ360" s="66">
        <f t="shared" si="39"/>
        <v>871600</v>
      </c>
      <c r="AK360" s="66">
        <v>4203275</v>
      </c>
      <c r="AL360" s="66">
        <v>0</v>
      </c>
      <c r="AM360" s="66">
        <f t="shared" si="40"/>
        <v>4203275</v>
      </c>
      <c r="AN360" s="66">
        <v>0</v>
      </c>
      <c r="AO360" s="66">
        <v>0</v>
      </c>
      <c r="AP360" s="66">
        <f t="shared" si="41"/>
        <v>0</v>
      </c>
      <c r="AQ360" s="66">
        <v>0</v>
      </c>
      <c r="AR360" s="66">
        <f t="shared" si="42"/>
        <v>6909675.5420000004</v>
      </c>
      <c r="AS360" s="66">
        <v>0</v>
      </c>
      <c r="AT360" s="66">
        <v>0</v>
      </c>
      <c r="AU360" s="66" t="s">
        <v>280</v>
      </c>
      <c r="AV360" s="66">
        <v>0</v>
      </c>
      <c r="AW360" s="86">
        <v>-2380000</v>
      </c>
      <c r="AX360" s="86">
        <v>-1858250</v>
      </c>
      <c r="AY360" s="86">
        <v>-24130000</v>
      </c>
      <c r="AZ360" s="86">
        <v>0</v>
      </c>
      <c r="BA360" s="86">
        <v>0</v>
      </c>
      <c r="BB360" s="86"/>
    </row>
    <row r="361" spans="1:54" hidden="1">
      <c r="A361" s="52" t="str">
        <f t="shared" si="36"/>
        <v>K</v>
      </c>
      <c r="B361" s="52" t="s">
        <v>7</v>
      </c>
      <c r="C361" s="52" t="s">
        <v>1704</v>
      </c>
      <c r="D361" s="85" t="s">
        <v>1705</v>
      </c>
      <c r="E361" s="52" t="s">
        <v>1706</v>
      </c>
      <c r="F361" s="52" t="s">
        <v>1707</v>
      </c>
      <c r="G361" s="52" t="s">
        <v>1708</v>
      </c>
      <c r="H361" s="52" t="s">
        <v>1697</v>
      </c>
      <c r="I361" s="52" t="s">
        <v>1709</v>
      </c>
      <c r="J361" s="52" t="s">
        <v>1710</v>
      </c>
      <c r="K361" s="52" t="s">
        <v>268</v>
      </c>
      <c r="L361" s="52">
        <v>5021</v>
      </c>
      <c r="M361" s="52" t="s">
        <v>1700</v>
      </c>
      <c r="N361" s="52" t="s">
        <v>270</v>
      </c>
      <c r="O361" s="52" t="s">
        <v>306</v>
      </c>
      <c r="P361" s="52" t="s">
        <v>272</v>
      </c>
      <c r="Q361" s="52" t="s">
        <v>124</v>
      </c>
      <c r="R361" s="52" t="s">
        <v>543</v>
      </c>
      <c r="S361" s="52" t="s">
        <v>129</v>
      </c>
      <c r="T361" s="52" t="s">
        <v>1701</v>
      </c>
      <c r="U361" s="52" t="s">
        <v>141</v>
      </c>
      <c r="V361" s="52" t="s">
        <v>545</v>
      </c>
      <c r="W361" s="52" t="s">
        <v>546</v>
      </c>
      <c r="X361" s="52" t="s">
        <v>547</v>
      </c>
      <c r="Y361" s="52" t="s">
        <v>546</v>
      </c>
      <c r="Z361" s="66">
        <v>0</v>
      </c>
      <c r="AA361" s="66">
        <v>0</v>
      </c>
      <c r="AB361" s="66">
        <v>0</v>
      </c>
      <c r="AC361" s="66">
        <v>0</v>
      </c>
      <c r="AD361" s="86">
        <f t="shared" si="37"/>
        <v>0</v>
      </c>
      <c r="AE361" s="66">
        <v>0</v>
      </c>
      <c r="AF361" s="66">
        <v>0</v>
      </c>
      <c r="AG361" s="66">
        <f t="shared" si="38"/>
        <v>0</v>
      </c>
      <c r="AH361" s="66">
        <v>0</v>
      </c>
      <c r="AI361" s="66">
        <v>0</v>
      </c>
      <c r="AJ361" s="66">
        <f t="shared" si="39"/>
        <v>0</v>
      </c>
      <c r="AK361" s="66">
        <v>0</v>
      </c>
      <c r="AL361" s="66">
        <v>0</v>
      </c>
      <c r="AM361" s="66">
        <f t="shared" si="40"/>
        <v>0</v>
      </c>
      <c r="AN361" s="66">
        <v>0</v>
      </c>
      <c r="AO361" s="66">
        <v>0</v>
      </c>
      <c r="AP361" s="66">
        <f t="shared" si="41"/>
        <v>0</v>
      </c>
      <c r="AQ361" s="66">
        <v>0</v>
      </c>
      <c r="AR361" s="66">
        <f t="shared" si="42"/>
        <v>0</v>
      </c>
      <c r="AS361" s="66">
        <v>0</v>
      </c>
      <c r="AT361" s="66">
        <v>0</v>
      </c>
      <c r="AU361" s="66" t="s">
        <v>280</v>
      </c>
      <c r="AV361" s="66">
        <v>0</v>
      </c>
      <c r="AW361" s="86">
        <v>0</v>
      </c>
      <c r="AX361" s="86">
        <v>0</v>
      </c>
      <c r="AY361" s="86">
        <v>0</v>
      </c>
      <c r="AZ361" s="86">
        <v>0</v>
      </c>
      <c r="BA361" s="86">
        <v>0</v>
      </c>
      <c r="BB361" s="86"/>
    </row>
    <row r="362" spans="1:54" hidden="1">
      <c r="A362" s="52" t="str">
        <f t="shared" si="36"/>
        <v>K</v>
      </c>
      <c r="B362" s="52" t="s">
        <v>7</v>
      </c>
      <c r="C362" s="52" t="s">
        <v>1704</v>
      </c>
      <c r="D362" s="85" t="s">
        <v>1705</v>
      </c>
      <c r="E362" s="52" t="s">
        <v>1706</v>
      </c>
      <c r="F362" s="52" t="s">
        <v>1707</v>
      </c>
      <c r="G362" s="52" t="s">
        <v>1708</v>
      </c>
      <c r="H362" s="52" t="s">
        <v>1697</v>
      </c>
      <c r="I362" s="52" t="s">
        <v>1711</v>
      </c>
      <c r="J362" s="52" t="s">
        <v>1712</v>
      </c>
      <c r="K362" s="52" t="s">
        <v>268</v>
      </c>
      <c r="L362" s="52">
        <v>5021</v>
      </c>
      <c r="M362" s="52" t="s">
        <v>1700</v>
      </c>
      <c r="N362" s="52" t="s">
        <v>270</v>
      </c>
      <c r="O362" s="52" t="s">
        <v>306</v>
      </c>
      <c r="P362" s="52" t="s">
        <v>272</v>
      </c>
      <c r="Q362" s="52" t="s">
        <v>124</v>
      </c>
      <c r="R362" s="52" t="s">
        <v>543</v>
      </c>
      <c r="S362" s="52" t="s">
        <v>129</v>
      </c>
      <c r="T362" s="52" t="s">
        <v>1701</v>
      </c>
      <c r="U362" s="52" t="s">
        <v>141</v>
      </c>
      <c r="V362" s="52" t="s">
        <v>545</v>
      </c>
      <c r="W362" s="52" t="s">
        <v>546</v>
      </c>
      <c r="X362" s="52" t="s">
        <v>547</v>
      </c>
      <c r="Y362" s="52" t="s">
        <v>546</v>
      </c>
      <c r="Z362" s="66">
        <v>0</v>
      </c>
      <c r="AA362" s="66">
        <v>0</v>
      </c>
      <c r="AB362" s="66">
        <v>-458.61</v>
      </c>
      <c r="AC362" s="66">
        <v>2238.27</v>
      </c>
      <c r="AD362" s="86">
        <f t="shared" si="37"/>
        <v>-2238.27</v>
      </c>
      <c r="AE362" s="66">
        <v>0</v>
      </c>
      <c r="AF362" s="66">
        <v>0</v>
      </c>
      <c r="AG362" s="66">
        <f t="shared" si="38"/>
        <v>0</v>
      </c>
      <c r="AH362" s="66">
        <v>0</v>
      </c>
      <c r="AI362" s="66">
        <v>0</v>
      </c>
      <c r="AJ362" s="66">
        <f t="shared" si="39"/>
        <v>0</v>
      </c>
      <c r="AK362" s="66">
        <v>23000000</v>
      </c>
      <c r="AL362" s="66">
        <v>19833071</v>
      </c>
      <c r="AM362" s="66">
        <f t="shared" si="40"/>
        <v>3166929</v>
      </c>
      <c r="AN362" s="66">
        <v>-7811000</v>
      </c>
      <c r="AO362" s="66">
        <v>-8626875</v>
      </c>
      <c r="AP362" s="66">
        <f t="shared" si="41"/>
        <v>815875</v>
      </c>
      <c r="AQ362" s="66">
        <v>0</v>
      </c>
      <c r="AR362" s="66">
        <f t="shared" si="42"/>
        <v>3980565.73</v>
      </c>
      <c r="AS362" s="66">
        <v>0</v>
      </c>
      <c r="AT362" s="66">
        <v>0</v>
      </c>
      <c r="AU362" s="66" t="s">
        <v>280</v>
      </c>
      <c r="AV362" s="66">
        <v>0</v>
      </c>
      <c r="AW362" s="86">
        <v>0</v>
      </c>
      <c r="AX362" s="86">
        <v>0</v>
      </c>
      <c r="AY362" s="86">
        <v>19833071</v>
      </c>
      <c r="AZ362" s="86">
        <v>-815875</v>
      </c>
      <c r="BA362" s="86">
        <v>0</v>
      </c>
      <c r="BB362" s="86"/>
    </row>
    <row r="363" spans="1:54" hidden="1">
      <c r="A363" s="52" t="str">
        <f t="shared" si="36"/>
        <v>K</v>
      </c>
      <c r="B363" s="52" t="s">
        <v>7</v>
      </c>
      <c r="C363" s="52" t="s">
        <v>1704</v>
      </c>
      <c r="D363" s="85" t="s">
        <v>1705</v>
      </c>
      <c r="E363" s="52" t="s">
        <v>1706</v>
      </c>
      <c r="F363" s="52" t="s">
        <v>1707</v>
      </c>
      <c r="G363" s="52" t="s">
        <v>1708</v>
      </c>
      <c r="H363" s="52" t="s">
        <v>1697</v>
      </c>
      <c r="I363" s="52" t="s">
        <v>1713</v>
      </c>
      <c r="J363" s="52" t="s">
        <v>1714</v>
      </c>
      <c r="K363" s="52" t="s">
        <v>268</v>
      </c>
      <c r="L363" s="52">
        <v>5021</v>
      </c>
      <c r="M363" s="52" t="s">
        <v>1700</v>
      </c>
      <c r="N363" s="52" t="s">
        <v>270</v>
      </c>
      <c r="O363" s="52" t="s">
        <v>306</v>
      </c>
      <c r="P363" s="52" t="s">
        <v>272</v>
      </c>
      <c r="Q363" s="52" t="s">
        <v>124</v>
      </c>
      <c r="R363" s="52" t="s">
        <v>543</v>
      </c>
      <c r="S363" s="52" t="s">
        <v>129</v>
      </c>
      <c r="T363" s="52" t="s">
        <v>1701</v>
      </c>
      <c r="U363" s="52" t="s">
        <v>141</v>
      </c>
      <c r="V363" s="52" t="s">
        <v>545</v>
      </c>
      <c r="W363" s="52" t="s">
        <v>546</v>
      </c>
      <c r="X363" s="52" t="s">
        <v>547</v>
      </c>
      <c r="Y363" s="52" t="s">
        <v>546</v>
      </c>
      <c r="Z363" s="66">
        <v>0</v>
      </c>
      <c r="AA363" s="66">
        <v>0</v>
      </c>
      <c r="AB363" s="66">
        <v>0</v>
      </c>
      <c r="AC363" s="66">
        <v>0</v>
      </c>
      <c r="AD363" s="86">
        <f t="shared" si="37"/>
        <v>0</v>
      </c>
      <c r="AE363" s="66">
        <v>0</v>
      </c>
      <c r="AF363" s="66">
        <v>0</v>
      </c>
      <c r="AG363" s="66">
        <f t="shared" si="38"/>
        <v>0</v>
      </c>
      <c r="AH363" s="66">
        <v>0</v>
      </c>
      <c r="AI363" s="66">
        <v>0</v>
      </c>
      <c r="AJ363" s="66">
        <f t="shared" si="39"/>
        <v>0</v>
      </c>
      <c r="AK363" s="66">
        <v>0</v>
      </c>
      <c r="AL363" s="66">
        <v>0</v>
      </c>
      <c r="AM363" s="66">
        <f t="shared" si="40"/>
        <v>0</v>
      </c>
      <c r="AN363" s="66">
        <v>0</v>
      </c>
      <c r="AO363" s="66">
        <v>0</v>
      </c>
      <c r="AP363" s="66">
        <f t="shared" si="41"/>
        <v>0</v>
      </c>
      <c r="AQ363" s="66">
        <v>0</v>
      </c>
      <c r="AR363" s="66">
        <f t="shared" si="42"/>
        <v>0</v>
      </c>
      <c r="AS363" s="66">
        <v>0</v>
      </c>
      <c r="AT363" s="66">
        <v>0</v>
      </c>
      <c r="AU363" s="66" t="s">
        <v>280</v>
      </c>
      <c r="AV363" s="66">
        <v>0</v>
      </c>
      <c r="AW363" s="86">
        <v>0</v>
      </c>
      <c r="AX363" s="86">
        <v>0</v>
      </c>
      <c r="AY363" s="86">
        <v>0</v>
      </c>
      <c r="AZ363" s="86">
        <v>0</v>
      </c>
      <c r="BA363" s="86">
        <v>0</v>
      </c>
      <c r="BB363" s="86"/>
    </row>
    <row r="364" spans="1:54" hidden="1">
      <c r="A364" s="52" t="str">
        <f t="shared" si="36"/>
        <v>K</v>
      </c>
      <c r="B364" s="52" t="s">
        <v>7</v>
      </c>
      <c r="C364" s="52" t="s">
        <v>1704</v>
      </c>
      <c r="D364" s="85" t="s">
        <v>1705</v>
      </c>
      <c r="E364" s="52" t="s">
        <v>1706</v>
      </c>
      <c r="F364" s="52" t="s">
        <v>1707</v>
      </c>
      <c r="G364" s="52" t="s">
        <v>1708</v>
      </c>
      <c r="H364" s="52" t="s">
        <v>1697</v>
      </c>
      <c r="I364" s="52" t="s">
        <v>1715</v>
      </c>
      <c r="J364" s="52" t="s">
        <v>1716</v>
      </c>
      <c r="K364" s="52" t="s">
        <v>268</v>
      </c>
      <c r="L364" s="52">
        <v>5021</v>
      </c>
      <c r="M364" s="52" t="s">
        <v>1700</v>
      </c>
      <c r="N364" s="52" t="s">
        <v>270</v>
      </c>
      <c r="O364" s="52" t="s">
        <v>306</v>
      </c>
      <c r="P364" s="52" t="s">
        <v>272</v>
      </c>
      <c r="Q364" s="52" t="s">
        <v>124</v>
      </c>
      <c r="R364" s="52" t="s">
        <v>543</v>
      </c>
      <c r="S364" s="52" t="s">
        <v>129</v>
      </c>
      <c r="T364" s="52" t="s">
        <v>1701</v>
      </c>
      <c r="U364" s="52" t="s">
        <v>141</v>
      </c>
      <c r="V364" s="52" t="s">
        <v>545</v>
      </c>
      <c r="W364" s="52" t="s">
        <v>546</v>
      </c>
      <c r="X364" s="52" t="s">
        <v>547</v>
      </c>
      <c r="Y364" s="52" t="s">
        <v>546</v>
      </c>
      <c r="Z364" s="66">
        <v>0</v>
      </c>
      <c r="AA364" s="66">
        <v>0</v>
      </c>
      <c r="AB364" s="66">
        <v>0</v>
      </c>
      <c r="AC364" s="66">
        <v>0</v>
      </c>
      <c r="AD364" s="86">
        <f t="shared" si="37"/>
        <v>0</v>
      </c>
      <c r="AE364" s="66">
        <v>0</v>
      </c>
      <c r="AF364" s="66">
        <v>0</v>
      </c>
      <c r="AG364" s="66">
        <f t="shared" si="38"/>
        <v>0</v>
      </c>
      <c r="AH364" s="66">
        <v>0</v>
      </c>
      <c r="AI364" s="66">
        <v>0</v>
      </c>
      <c r="AJ364" s="66">
        <f t="shared" si="39"/>
        <v>0</v>
      </c>
      <c r="AK364" s="66">
        <v>0</v>
      </c>
      <c r="AL364" s="66">
        <v>0</v>
      </c>
      <c r="AM364" s="66">
        <f t="shared" si="40"/>
        <v>0</v>
      </c>
      <c r="AN364" s="66">
        <v>0</v>
      </c>
      <c r="AO364" s="66">
        <v>0</v>
      </c>
      <c r="AP364" s="66">
        <f t="shared" si="41"/>
        <v>0</v>
      </c>
      <c r="AQ364" s="66">
        <v>0</v>
      </c>
      <c r="AR364" s="66">
        <f t="shared" si="42"/>
        <v>0</v>
      </c>
      <c r="AS364" s="66">
        <v>0</v>
      </c>
      <c r="AT364" s="66">
        <v>0</v>
      </c>
      <c r="AU364" s="66" t="s">
        <v>280</v>
      </c>
      <c r="AV364" s="66">
        <v>0</v>
      </c>
      <c r="AW364" s="86">
        <v>0</v>
      </c>
      <c r="AX364" s="86">
        <v>0</v>
      </c>
      <c r="AY364" s="86">
        <v>0</v>
      </c>
      <c r="AZ364" s="86">
        <v>0</v>
      </c>
      <c r="BA364" s="86">
        <v>0</v>
      </c>
      <c r="BB364" s="86"/>
    </row>
    <row r="365" spans="1:54" hidden="1">
      <c r="A365" s="52" t="str">
        <f t="shared" si="36"/>
        <v>K</v>
      </c>
      <c r="B365" s="52" t="s">
        <v>7</v>
      </c>
      <c r="C365" s="52" t="s">
        <v>1704</v>
      </c>
      <c r="D365" s="85" t="s">
        <v>1705</v>
      </c>
      <c r="E365" s="52" t="s">
        <v>1706</v>
      </c>
      <c r="F365" s="52" t="s">
        <v>1707</v>
      </c>
      <c r="G365" s="52" t="s">
        <v>1708</v>
      </c>
      <c r="H365" s="52" t="s">
        <v>1697</v>
      </c>
      <c r="I365" s="52" t="s">
        <v>1717</v>
      </c>
      <c r="J365" s="52" t="s">
        <v>1718</v>
      </c>
      <c r="K365" s="52" t="s">
        <v>268</v>
      </c>
      <c r="L365" s="52">
        <v>5021</v>
      </c>
      <c r="M365" s="52" t="s">
        <v>1700</v>
      </c>
      <c r="N365" s="52" t="s">
        <v>270</v>
      </c>
      <c r="O365" s="52" t="s">
        <v>306</v>
      </c>
      <c r="P365" s="52" t="s">
        <v>272</v>
      </c>
      <c r="Q365" s="52" t="s">
        <v>124</v>
      </c>
      <c r="R365" s="52" t="s">
        <v>543</v>
      </c>
      <c r="S365" s="52" t="s">
        <v>129</v>
      </c>
      <c r="T365" s="52" t="s">
        <v>1701</v>
      </c>
      <c r="U365" s="52" t="s">
        <v>141</v>
      </c>
      <c r="V365" s="52" t="s">
        <v>545</v>
      </c>
      <c r="W365" s="52" t="s">
        <v>546</v>
      </c>
      <c r="X365" s="52" t="s">
        <v>547</v>
      </c>
      <c r="Y365" s="52" t="s">
        <v>546</v>
      </c>
      <c r="Z365" s="66">
        <v>0</v>
      </c>
      <c r="AA365" s="66">
        <v>0</v>
      </c>
      <c r="AB365" s="66">
        <v>0</v>
      </c>
      <c r="AC365" s="66">
        <v>0</v>
      </c>
      <c r="AD365" s="86">
        <f t="shared" si="37"/>
        <v>0</v>
      </c>
      <c r="AE365" s="66">
        <v>0</v>
      </c>
      <c r="AF365" s="66">
        <v>0</v>
      </c>
      <c r="AG365" s="66">
        <f t="shared" si="38"/>
        <v>0</v>
      </c>
      <c r="AH365" s="66">
        <v>0</v>
      </c>
      <c r="AI365" s="66">
        <v>0</v>
      </c>
      <c r="AJ365" s="66">
        <f t="shared" si="39"/>
        <v>0</v>
      </c>
      <c r="AK365" s="66">
        <v>0</v>
      </c>
      <c r="AL365" s="66">
        <v>0</v>
      </c>
      <c r="AM365" s="66">
        <f t="shared" si="40"/>
        <v>0</v>
      </c>
      <c r="AN365" s="66">
        <v>0</v>
      </c>
      <c r="AO365" s="66">
        <v>0</v>
      </c>
      <c r="AP365" s="66">
        <f t="shared" si="41"/>
        <v>0</v>
      </c>
      <c r="AQ365" s="66">
        <v>0</v>
      </c>
      <c r="AR365" s="66">
        <f t="shared" si="42"/>
        <v>0</v>
      </c>
      <c r="AS365" s="66">
        <v>0</v>
      </c>
      <c r="AT365" s="66">
        <v>0</v>
      </c>
      <c r="AU365" s="66" t="s">
        <v>280</v>
      </c>
      <c r="AV365" s="66">
        <v>0</v>
      </c>
      <c r="AW365" s="86">
        <v>0</v>
      </c>
      <c r="AX365" s="86">
        <v>0</v>
      </c>
      <c r="AY365" s="86">
        <v>0</v>
      </c>
      <c r="AZ365" s="86">
        <v>0</v>
      </c>
      <c r="BA365" s="86">
        <v>0</v>
      </c>
      <c r="BB365" s="86"/>
    </row>
    <row r="366" spans="1:54" hidden="1">
      <c r="A366" s="52" t="str">
        <f t="shared" si="36"/>
        <v>K</v>
      </c>
      <c r="B366" s="52" t="s">
        <v>7</v>
      </c>
      <c r="C366" s="52" t="s">
        <v>1719</v>
      </c>
      <c r="D366" s="85" t="s">
        <v>1720</v>
      </c>
      <c r="E366" s="52" t="s">
        <v>1721</v>
      </c>
      <c r="F366" s="52" t="s">
        <v>1722</v>
      </c>
      <c r="G366" s="52" t="s">
        <v>1723</v>
      </c>
      <c r="H366" s="52" t="s">
        <v>1724</v>
      </c>
      <c r="I366" s="52" t="s">
        <v>1725</v>
      </c>
      <c r="J366" s="52" t="s">
        <v>1726</v>
      </c>
      <c r="K366" s="52" t="s">
        <v>268</v>
      </c>
      <c r="L366" s="52">
        <v>5325</v>
      </c>
      <c r="M366" s="52" t="s">
        <v>1727</v>
      </c>
      <c r="N366" s="52" t="s">
        <v>270</v>
      </c>
      <c r="O366" s="52" t="s">
        <v>456</v>
      </c>
      <c r="P366" s="52" t="s">
        <v>272</v>
      </c>
      <c r="Q366" s="52" t="s">
        <v>124</v>
      </c>
      <c r="R366" s="52" t="s">
        <v>543</v>
      </c>
      <c r="S366" s="52" t="s">
        <v>129</v>
      </c>
      <c r="T366" s="52" t="s">
        <v>1728</v>
      </c>
      <c r="U366" s="52" t="s">
        <v>142</v>
      </c>
      <c r="V366" s="52" t="s">
        <v>545</v>
      </c>
      <c r="W366" s="52" t="s">
        <v>546</v>
      </c>
      <c r="X366" s="52" t="s">
        <v>547</v>
      </c>
      <c r="Y366" s="52" t="s">
        <v>546</v>
      </c>
      <c r="Z366" s="66">
        <v>2315276</v>
      </c>
      <c r="AA366" s="66">
        <v>2315276</v>
      </c>
      <c r="AB366" s="66">
        <v>2314303.5099999998</v>
      </c>
      <c r="AC366" s="66">
        <v>1962640.1330000001</v>
      </c>
      <c r="AD366" s="86">
        <f t="shared" si="37"/>
        <v>352635.86699999985</v>
      </c>
      <c r="AE366" s="66">
        <v>2362389</v>
      </c>
      <c r="AF366" s="66">
        <v>1941913</v>
      </c>
      <c r="AG366" s="66">
        <f t="shared" si="38"/>
        <v>420476</v>
      </c>
      <c r="AH366" s="66">
        <v>2412642</v>
      </c>
      <c r="AI366" s="66">
        <v>1990461</v>
      </c>
      <c r="AJ366" s="66">
        <f t="shared" si="39"/>
        <v>422181</v>
      </c>
      <c r="AK366" s="66">
        <v>2464152</v>
      </c>
      <c r="AL366" s="66">
        <v>2040222</v>
      </c>
      <c r="AM366" s="66">
        <f t="shared" si="40"/>
        <v>423930</v>
      </c>
      <c r="AN366" s="66">
        <v>2516762</v>
      </c>
      <c r="AO366" s="66">
        <v>2091228</v>
      </c>
      <c r="AP366" s="66">
        <f t="shared" si="41"/>
        <v>425534</v>
      </c>
      <c r="AQ366" s="66">
        <v>2143509</v>
      </c>
      <c r="AR366" s="66">
        <f t="shared" si="42"/>
        <v>2044756.8669999999</v>
      </c>
      <c r="AS366" s="66">
        <v>0</v>
      </c>
      <c r="AT366" s="66">
        <v>0</v>
      </c>
      <c r="AU366" s="66" t="s">
        <v>280</v>
      </c>
      <c r="AV366" s="66">
        <v>415691</v>
      </c>
      <c r="AW366" s="86">
        <v>-420476</v>
      </c>
      <c r="AX366" s="86">
        <v>-422181</v>
      </c>
      <c r="AY366" s="86">
        <v>-423930</v>
      </c>
      <c r="AZ366" s="86">
        <v>-372924</v>
      </c>
      <c r="BA366" s="86">
        <v>-415691</v>
      </c>
      <c r="BB366" s="86"/>
    </row>
    <row r="367" spans="1:54" hidden="1">
      <c r="A367" s="52" t="str">
        <f t="shared" si="36"/>
        <v>K</v>
      </c>
      <c r="B367" s="52" t="s">
        <v>7</v>
      </c>
      <c r="C367" s="52" t="s">
        <v>1719</v>
      </c>
      <c r="D367" s="85" t="s">
        <v>1720</v>
      </c>
      <c r="E367" s="52" t="s">
        <v>1721</v>
      </c>
      <c r="F367" s="52" t="s">
        <v>1722</v>
      </c>
      <c r="G367" s="52" t="s">
        <v>1723</v>
      </c>
      <c r="H367" s="52" t="s">
        <v>1724</v>
      </c>
      <c r="I367" s="52" t="s">
        <v>1729</v>
      </c>
      <c r="J367" s="52" t="s">
        <v>1730</v>
      </c>
      <c r="K367" s="52" t="s">
        <v>268</v>
      </c>
      <c r="L367" s="52">
        <v>5325</v>
      </c>
      <c r="M367" s="52" t="s">
        <v>1727</v>
      </c>
      <c r="N367" s="52" t="s">
        <v>270</v>
      </c>
      <c r="O367" s="52" t="s">
        <v>456</v>
      </c>
      <c r="P367" s="52" t="s">
        <v>272</v>
      </c>
      <c r="Q367" s="52" t="s">
        <v>124</v>
      </c>
      <c r="R367" s="52" t="s">
        <v>543</v>
      </c>
      <c r="S367" s="52" t="s">
        <v>129</v>
      </c>
      <c r="T367" s="52" t="s">
        <v>1728</v>
      </c>
      <c r="U367" s="52" t="s">
        <v>142</v>
      </c>
      <c r="V367" s="52" t="s">
        <v>545</v>
      </c>
      <c r="W367" s="52" t="s">
        <v>546</v>
      </c>
      <c r="X367" s="52" t="s">
        <v>547</v>
      </c>
      <c r="Y367" s="52" t="s">
        <v>546</v>
      </c>
      <c r="Z367" s="66">
        <v>187925</v>
      </c>
      <c r="AA367" s="66">
        <v>94197</v>
      </c>
      <c r="AB367" s="66">
        <v>96533.440000000002</v>
      </c>
      <c r="AC367" s="66">
        <v>33735.69</v>
      </c>
      <c r="AD367" s="86">
        <f t="shared" si="37"/>
        <v>60461.31</v>
      </c>
      <c r="AE367" s="66">
        <v>103750</v>
      </c>
      <c r="AF367" s="66">
        <v>69223</v>
      </c>
      <c r="AG367" s="66">
        <f t="shared" si="38"/>
        <v>34527</v>
      </c>
      <c r="AH367" s="66">
        <v>81661</v>
      </c>
      <c r="AI367" s="66">
        <v>70954</v>
      </c>
      <c r="AJ367" s="66">
        <f t="shared" si="39"/>
        <v>10707</v>
      </c>
      <c r="AK367" s="66">
        <v>83703</v>
      </c>
      <c r="AL367" s="66">
        <v>72727</v>
      </c>
      <c r="AM367" s="66">
        <f t="shared" si="40"/>
        <v>10976</v>
      </c>
      <c r="AN367" s="66">
        <v>85795</v>
      </c>
      <c r="AO367" s="66">
        <v>74546</v>
      </c>
      <c r="AP367" s="66">
        <f t="shared" si="41"/>
        <v>11249</v>
      </c>
      <c r="AQ367" s="66">
        <v>76410</v>
      </c>
      <c r="AR367" s="66">
        <f t="shared" si="42"/>
        <v>127920.31</v>
      </c>
      <c r="AS367" s="66">
        <v>0</v>
      </c>
      <c r="AT367" s="66">
        <v>0</v>
      </c>
      <c r="AU367" s="66" t="s">
        <v>280</v>
      </c>
      <c r="AV367" s="66">
        <v>-76410</v>
      </c>
      <c r="AW367" s="86">
        <v>69223</v>
      </c>
      <c r="AX367" s="86">
        <v>70954</v>
      </c>
      <c r="AY367" s="86">
        <v>72727</v>
      </c>
      <c r="AZ367" s="86">
        <v>74546</v>
      </c>
      <c r="BA367" s="86">
        <v>76410</v>
      </c>
      <c r="BB367" s="86"/>
    </row>
    <row r="368" spans="1:54" hidden="1">
      <c r="A368" s="52" t="str">
        <f t="shared" si="36"/>
        <v>K</v>
      </c>
      <c r="B368" s="52" t="s">
        <v>7</v>
      </c>
      <c r="C368" s="52" t="s">
        <v>1719</v>
      </c>
      <c r="D368" s="85" t="s">
        <v>1720</v>
      </c>
      <c r="E368" s="52" t="s">
        <v>1721</v>
      </c>
      <c r="F368" s="52" t="s">
        <v>1722</v>
      </c>
      <c r="G368" s="52" t="s">
        <v>1723</v>
      </c>
      <c r="H368" s="52" t="s">
        <v>1724</v>
      </c>
      <c r="I368" s="52" t="s">
        <v>1731</v>
      </c>
      <c r="J368" s="52" t="s">
        <v>1732</v>
      </c>
      <c r="K368" s="52" t="s">
        <v>268</v>
      </c>
      <c r="L368" s="52">
        <v>5325</v>
      </c>
      <c r="M368" s="52" t="s">
        <v>1727</v>
      </c>
      <c r="N368" s="52" t="s">
        <v>270</v>
      </c>
      <c r="O368" s="52" t="s">
        <v>456</v>
      </c>
      <c r="P368" s="52" t="s">
        <v>272</v>
      </c>
      <c r="Q368" s="52" t="s">
        <v>124</v>
      </c>
      <c r="R368" s="52" t="s">
        <v>543</v>
      </c>
      <c r="S368" s="52" t="s">
        <v>129</v>
      </c>
      <c r="T368" s="52" t="s">
        <v>1728</v>
      </c>
      <c r="U368" s="52" t="s">
        <v>142</v>
      </c>
      <c r="V368" s="52" t="s">
        <v>545</v>
      </c>
      <c r="W368" s="52" t="s">
        <v>546</v>
      </c>
      <c r="X368" s="52" t="s">
        <v>547</v>
      </c>
      <c r="Y368" s="52" t="s">
        <v>546</v>
      </c>
      <c r="Z368" s="66">
        <v>0</v>
      </c>
      <c r="AA368" s="66">
        <v>0</v>
      </c>
      <c r="AB368" s="66">
        <v>0</v>
      </c>
      <c r="AC368" s="66">
        <v>147782.729682</v>
      </c>
      <c r="AD368" s="86">
        <f t="shared" si="37"/>
        <v>-147782.729682</v>
      </c>
      <c r="AE368" s="66">
        <v>0</v>
      </c>
      <c r="AF368" s="66">
        <v>0</v>
      </c>
      <c r="AG368" s="66">
        <f t="shared" si="38"/>
        <v>0</v>
      </c>
      <c r="AH368" s="66">
        <v>0</v>
      </c>
      <c r="AI368" s="66">
        <v>0</v>
      </c>
      <c r="AJ368" s="66">
        <f t="shared" si="39"/>
        <v>0</v>
      </c>
      <c r="AK368" s="66">
        <v>0</v>
      </c>
      <c r="AL368" s="66">
        <v>0</v>
      </c>
      <c r="AM368" s="66">
        <f t="shared" si="40"/>
        <v>0</v>
      </c>
      <c r="AN368" s="66">
        <v>0</v>
      </c>
      <c r="AO368" s="66">
        <v>0</v>
      </c>
      <c r="AP368" s="66">
        <f t="shared" si="41"/>
        <v>0</v>
      </c>
      <c r="AQ368" s="66">
        <v>0</v>
      </c>
      <c r="AR368" s="66">
        <f t="shared" si="42"/>
        <v>-147782.729682</v>
      </c>
      <c r="AS368" s="66">
        <v>0</v>
      </c>
      <c r="AT368" s="66">
        <v>0</v>
      </c>
      <c r="AU368" s="66" t="s">
        <v>280</v>
      </c>
      <c r="AV368" s="66">
        <v>0</v>
      </c>
      <c r="AW368" s="86">
        <v>0</v>
      </c>
      <c r="AX368" s="86">
        <v>0</v>
      </c>
      <c r="AY368" s="86">
        <v>0</v>
      </c>
      <c r="AZ368" s="86">
        <v>0</v>
      </c>
      <c r="BA368" s="86">
        <v>0</v>
      </c>
      <c r="BB368" s="86"/>
    </row>
    <row r="369" spans="1:54" hidden="1">
      <c r="A369" s="52" t="str">
        <f t="shared" si="36"/>
        <v>K</v>
      </c>
      <c r="B369" s="52" t="s">
        <v>7</v>
      </c>
      <c r="C369" s="52" t="s">
        <v>1733</v>
      </c>
      <c r="D369" s="85" t="s">
        <v>1734</v>
      </c>
      <c r="E369" s="52" t="s">
        <v>1735</v>
      </c>
      <c r="F369" s="52" t="s">
        <v>1736</v>
      </c>
      <c r="G369" s="52" t="s">
        <v>1737</v>
      </c>
      <c r="H369" s="52" t="s">
        <v>1738</v>
      </c>
      <c r="I369" s="52" t="s">
        <v>1739</v>
      </c>
      <c r="J369" s="52" t="s">
        <v>1740</v>
      </c>
      <c r="K369" s="52" t="s">
        <v>268</v>
      </c>
      <c r="L369" s="52">
        <v>5040</v>
      </c>
      <c r="M369" s="52" t="s">
        <v>1741</v>
      </c>
      <c r="N369" s="52" t="s">
        <v>270</v>
      </c>
      <c r="O369" s="52" t="s">
        <v>456</v>
      </c>
      <c r="P369" s="52" t="s">
        <v>272</v>
      </c>
      <c r="Q369" s="52" t="s">
        <v>124</v>
      </c>
      <c r="R369" s="52" t="s">
        <v>543</v>
      </c>
      <c r="S369" s="52" t="s">
        <v>129</v>
      </c>
      <c r="T369" s="52" t="s">
        <v>578</v>
      </c>
      <c r="U369" s="52" t="s">
        <v>143</v>
      </c>
      <c r="V369" s="52" t="s">
        <v>545</v>
      </c>
      <c r="W369" s="52" t="s">
        <v>546</v>
      </c>
      <c r="X369" s="52" t="s">
        <v>547</v>
      </c>
      <c r="Y369" s="52" t="s">
        <v>546</v>
      </c>
      <c r="Z369" s="66">
        <v>0</v>
      </c>
      <c r="AA369" s="66">
        <v>0</v>
      </c>
      <c r="AB369" s="66">
        <v>1559225.85</v>
      </c>
      <c r="AC369" s="66">
        <v>1134947.2699996</v>
      </c>
      <c r="AD369" s="86">
        <f t="shared" si="37"/>
        <v>-1134947.2699996</v>
      </c>
      <c r="AE369" s="66">
        <v>0</v>
      </c>
      <c r="AF369" s="66">
        <v>0</v>
      </c>
      <c r="AG369" s="66">
        <f t="shared" si="38"/>
        <v>0</v>
      </c>
      <c r="AH369" s="66">
        <v>0</v>
      </c>
      <c r="AI369" s="66">
        <v>0</v>
      </c>
      <c r="AJ369" s="66">
        <f t="shared" si="39"/>
        <v>0</v>
      </c>
      <c r="AK369" s="66">
        <v>0</v>
      </c>
      <c r="AL369" s="66">
        <v>0</v>
      </c>
      <c r="AM369" s="66">
        <f t="shared" si="40"/>
        <v>0</v>
      </c>
      <c r="AN369" s="66">
        <v>0</v>
      </c>
      <c r="AO369" s="66">
        <v>0</v>
      </c>
      <c r="AP369" s="66">
        <f t="shared" si="41"/>
        <v>0</v>
      </c>
      <c r="AQ369" s="66">
        <v>0</v>
      </c>
      <c r="AR369" s="66">
        <f t="shared" si="42"/>
        <v>-1134947.2699996</v>
      </c>
      <c r="AS369" s="66">
        <v>0</v>
      </c>
      <c r="AT369" s="66">
        <v>0</v>
      </c>
      <c r="AU369" s="66" t="s">
        <v>280</v>
      </c>
      <c r="AV369" s="66">
        <v>0</v>
      </c>
      <c r="AW369" s="86">
        <v>0</v>
      </c>
      <c r="AX369" s="86">
        <v>0</v>
      </c>
      <c r="AY369" s="86">
        <v>0</v>
      </c>
      <c r="AZ369" s="86">
        <v>0</v>
      </c>
      <c r="BA369" s="86">
        <v>0</v>
      </c>
      <c r="BB369" s="86"/>
    </row>
    <row r="370" spans="1:54" hidden="1">
      <c r="A370" s="52" t="str">
        <f t="shared" si="36"/>
        <v>K</v>
      </c>
      <c r="B370" s="52" t="s">
        <v>7</v>
      </c>
      <c r="C370" s="52" t="s">
        <v>1733</v>
      </c>
      <c r="D370" s="85" t="s">
        <v>1734</v>
      </c>
      <c r="E370" s="52" t="s">
        <v>1735</v>
      </c>
      <c r="F370" s="52" t="s">
        <v>1736</v>
      </c>
      <c r="G370" s="52" t="s">
        <v>1737</v>
      </c>
      <c r="H370" s="52" t="s">
        <v>1738</v>
      </c>
      <c r="I370" s="52" t="s">
        <v>1742</v>
      </c>
      <c r="J370" s="52" t="s">
        <v>1743</v>
      </c>
      <c r="K370" s="52" t="s">
        <v>268</v>
      </c>
      <c r="L370" s="52">
        <v>5040</v>
      </c>
      <c r="M370" s="52" t="s">
        <v>1741</v>
      </c>
      <c r="N370" s="52" t="s">
        <v>270</v>
      </c>
      <c r="O370" s="52" t="s">
        <v>456</v>
      </c>
      <c r="P370" s="52" t="s">
        <v>272</v>
      </c>
      <c r="Q370" s="52" t="s">
        <v>124</v>
      </c>
      <c r="R370" s="52" t="s">
        <v>543</v>
      </c>
      <c r="S370" s="52" t="s">
        <v>129</v>
      </c>
      <c r="T370" s="52" t="s">
        <v>578</v>
      </c>
      <c r="U370" s="52" t="s">
        <v>143</v>
      </c>
      <c r="V370" s="52" t="s">
        <v>545</v>
      </c>
      <c r="W370" s="52" t="s">
        <v>546</v>
      </c>
      <c r="X370" s="52" t="s">
        <v>547</v>
      </c>
      <c r="Y370" s="52" t="s">
        <v>546</v>
      </c>
      <c r="Z370" s="66">
        <v>0</v>
      </c>
      <c r="AA370" s="66">
        <v>0</v>
      </c>
      <c r="AB370" s="66">
        <v>74441.98</v>
      </c>
      <c r="AC370" s="66">
        <v>85955.67</v>
      </c>
      <c r="AD370" s="86">
        <f t="shared" si="37"/>
        <v>-85955.67</v>
      </c>
      <c r="AE370" s="66">
        <v>0</v>
      </c>
      <c r="AF370" s="66">
        <v>0</v>
      </c>
      <c r="AG370" s="66">
        <f t="shared" si="38"/>
        <v>0</v>
      </c>
      <c r="AH370" s="66">
        <v>0</v>
      </c>
      <c r="AI370" s="66">
        <v>0</v>
      </c>
      <c r="AJ370" s="66">
        <f t="shared" si="39"/>
        <v>0</v>
      </c>
      <c r="AK370" s="66">
        <v>0</v>
      </c>
      <c r="AL370" s="66">
        <v>0</v>
      </c>
      <c r="AM370" s="66">
        <f t="shared" si="40"/>
        <v>0</v>
      </c>
      <c r="AN370" s="66">
        <v>0</v>
      </c>
      <c r="AO370" s="66">
        <v>0</v>
      </c>
      <c r="AP370" s="66">
        <f t="shared" si="41"/>
        <v>0</v>
      </c>
      <c r="AQ370" s="66">
        <v>0</v>
      </c>
      <c r="AR370" s="66">
        <f t="shared" si="42"/>
        <v>-85955.67</v>
      </c>
      <c r="AS370" s="66">
        <v>0</v>
      </c>
      <c r="AT370" s="66">
        <v>0</v>
      </c>
      <c r="AU370" s="66" t="s">
        <v>280</v>
      </c>
      <c r="AV370" s="66">
        <v>0</v>
      </c>
      <c r="AW370" s="86">
        <v>0</v>
      </c>
      <c r="AX370" s="86">
        <v>0</v>
      </c>
      <c r="AY370" s="86">
        <v>0</v>
      </c>
      <c r="AZ370" s="86">
        <v>0</v>
      </c>
      <c r="BA370" s="86">
        <v>0</v>
      </c>
      <c r="BB370" s="86"/>
    </row>
    <row r="371" spans="1:54" hidden="1">
      <c r="A371" s="52" t="str">
        <f t="shared" si="36"/>
        <v>K</v>
      </c>
      <c r="B371" s="52" t="s">
        <v>7</v>
      </c>
      <c r="C371" s="52" t="s">
        <v>1733</v>
      </c>
      <c r="D371" s="85" t="s">
        <v>1734</v>
      </c>
      <c r="E371" s="52" t="s">
        <v>1735</v>
      </c>
      <c r="F371" s="52" t="s">
        <v>1736</v>
      </c>
      <c r="G371" s="52" t="s">
        <v>1737</v>
      </c>
      <c r="H371" s="52" t="s">
        <v>1738</v>
      </c>
      <c r="I371" s="52" t="s">
        <v>1744</v>
      </c>
      <c r="J371" s="52" t="s">
        <v>1745</v>
      </c>
      <c r="K371" s="52" t="s">
        <v>268</v>
      </c>
      <c r="L371" s="52">
        <v>5040</v>
      </c>
      <c r="M371" s="52" t="s">
        <v>1741</v>
      </c>
      <c r="N371" s="52" t="s">
        <v>270</v>
      </c>
      <c r="O371" s="52" t="s">
        <v>456</v>
      </c>
      <c r="P371" s="52" t="s">
        <v>272</v>
      </c>
      <c r="Q371" s="52" t="s">
        <v>124</v>
      </c>
      <c r="R371" s="52" t="s">
        <v>543</v>
      </c>
      <c r="S371" s="52" t="s">
        <v>129</v>
      </c>
      <c r="T371" s="52" t="s">
        <v>578</v>
      </c>
      <c r="U371" s="52" t="s">
        <v>143</v>
      </c>
      <c r="V371" s="52" t="s">
        <v>545</v>
      </c>
      <c r="W371" s="52" t="s">
        <v>546</v>
      </c>
      <c r="X371" s="52" t="s">
        <v>547</v>
      </c>
      <c r="Y371" s="52" t="s">
        <v>546</v>
      </c>
      <c r="Z371" s="66">
        <v>0</v>
      </c>
      <c r="AA371" s="66">
        <v>0</v>
      </c>
      <c r="AB371" s="66">
        <v>0</v>
      </c>
      <c r="AC371" s="66">
        <v>0</v>
      </c>
      <c r="AD371" s="86">
        <f t="shared" si="37"/>
        <v>0</v>
      </c>
      <c r="AE371" s="66">
        <v>0</v>
      </c>
      <c r="AF371" s="66">
        <v>0</v>
      </c>
      <c r="AG371" s="66">
        <f t="shared" si="38"/>
        <v>0</v>
      </c>
      <c r="AH371" s="66">
        <v>0</v>
      </c>
      <c r="AI371" s="66">
        <v>0</v>
      </c>
      <c r="AJ371" s="66">
        <f t="shared" si="39"/>
        <v>0</v>
      </c>
      <c r="AK371" s="66">
        <v>0</v>
      </c>
      <c r="AL371" s="66">
        <v>0</v>
      </c>
      <c r="AM371" s="66">
        <f t="shared" si="40"/>
        <v>0</v>
      </c>
      <c r="AN371" s="66">
        <v>0</v>
      </c>
      <c r="AO371" s="66">
        <v>0</v>
      </c>
      <c r="AP371" s="66">
        <f t="shared" si="41"/>
        <v>0</v>
      </c>
      <c r="AQ371" s="66">
        <v>0</v>
      </c>
      <c r="AR371" s="66">
        <f t="shared" si="42"/>
        <v>0</v>
      </c>
      <c r="AS371" s="66">
        <v>0</v>
      </c>
      <c r="AT371" s="66">
        <v>0</v>
      </c>
      <c r="AU371" s="66" t="s">
        <v>280</v>
      </c>
      <c r="AV371" s="66">
        <v>0</v>
      </c>
      <c r="AW371" s="86">
        <v>0</v>
      </c>
      <c r="AX371" s="86">
        <v>0</v>
      </c>
      <c r="AY371" s="86">
        <v>0</v>
      </c>
      <c r="AZ371" s="86">
        <v>0</v>
      </c>
      <c r="BA371" s="86">
        <v>0</v>
      </c>
      <c r="BB371" s="86"/>
    </row>
    <row r="372" spans="1:54" hidden="1">
      <c r="A372" s="52" t="str">
        <f t="shared" si="36"/>
        <v>K</v>
      </c>
      <c r="B372" s="52" t="s">
        <v>7</v>
      </c>
      <c r="C372" s="90" t="s">
        <v>1733</v>
      </c>
      <c r="D372" s="90" t="s">
        <v>1734</v>
      </c>
      <c r="E372" s="90" t="s">
        <v>1735</v>
      </c>
      <c r="F372" s="90" t="s">
        <v>1736</v>
      </c>
      <c r="G372" s="90" t="s">
        <v>1737</v>
      </c>
      <c r="H372" s="90" t="s">
        <v>1738</v>
      </c>
      <c r="I372" s="90" t="s">
        <v>1746</v>
      </c>
      <c r="J372" s="90" t="s">
        <v>1747</v>
      </c>
      <c r="K372" s="52" t="s">
        <v>268</v>
      </c>
      <c r="L372" s="52">
        <v>5040</v>
      </c>
      <c r="M372" s="52" t="s">
        <v>1741</v>
      </c>
      <c r="N372" s="52" t="s">
        <v>270</v>
      </c>
      <c r="O372" s="90"/>
      <c r="P372" s="52" t="s">
        <v>272</v>
      </c>
      <c r="Q372" s="52" t="s">
        <v>124</v>
      </c>
      <c r="R372" s="52" t="s">
        <v>543</v>
      </c>
      <c r="S372" s="52" t="s">
        <v>129</v>
      </c>
      <c r="T372" s="52" t="s">
        <v>578</v>
      </c>
      <c r="U372" s="52" t="s">
        <v>143</v>
      </c>
      <c r="V372" s="52" t="s">
        <v>545</v>
      </c>
      <c r="W372" s="52" t="s">
        <v>546</v>
      </c>
      <c r="X372" s="52" t="s">
        <v>547</v>
      </c>
      <c r="Y372" s="52" t="s">
        <v>546</v>
      </c>
      <c r="Z372" s="91">
        <v>0</v>
      </c>
      <c r="AA372" s="91">
        <v>0</v>
      </c>
      <c r="AB372" s="91">
        <v>0</v>
      </c>
      <c r="AC372" s="91">
        <v>34534.15</v>
      </c>
      <c r="AD372" s="86">
        <f t="shared" si="37"/>
        <v>-34534.15</v>
      </c>
      <c r="AE372" s="91">
        <v>0</v>
      </c>
      <c r="AF372" s="91">
        <v>0</v>
      </c>
      <c r="AG372" s="91">
        <f t="shared" si="38"/>
        <v>0</v>
      </c>
      <c r="AH372" s="91">
        <v>0</v>
      </c>
      <c r="AI372" s="91">
        <v>0</v>
      </c>
      <c r="AJ372" s="91">
        <f t="shared" si="39"/>
        <v>0</v>
      </c>
      <c r="AK372" s="91">
        <v>0</v>
      </c>
      <c r="AL372" s="91">
        <v>0</v>
      </c>
      <c r="AM372" s="91">
        <f t="shared" si="40"/>
        <v>0</v>
      </c>
      <c r="AN372" s="91">
        <v>0</v>
      </c>
      <c r="AO372" s="91">
        <v>0</v>
      </c>
      <c r="AP372" s="91">
        <f t="shared" si="41"/>
        <v>0</v>
      </c>
      <c r="AQ372" s="91">
        <v>0</v>
      </c>
      <c r="AR372" s="91">
        <f t="shared" si="42"/>
        <v>-34534.15</v>
      </c>
      <c r="AS372" s="91">
        <v>0</v>
      </c>
      <c r="AT372" s="91" t="s">
        <v>1748</v>
      </c>
      <c r="AU372" s="91" t="s">
        <v>280</v>
      </c>
      <c r="AV372" s="66">
        <v>0</v>
      </c>
      <c r="AW372" s="86">
        <v>0</v>
      </c>
      <c r="AX372" s="86">
        <v>0</v>
      </c>
      <c r="AY372" s="86">
        <v>0</v>
      </c>
      <c r="AZ372" s="86">
        <v>0</v>
      </c>
      <c r="BA372" s="86">
        <v>0</v>
      </c>
      <c r="BB372" s="86"/>
    </row>
    <row r="373" spans="1:54" hidden="1">
      <c r="A373" s="52" t="str">
        <f t="shared" si="36"/>
        <v>K</v>
      </c>
      <c r="B373" s="52" t="s">
        <v>7</v>
      </c>
      <c r="C373" s="52" t="s">
        <v>1733</v>
      </c>
      <c r="D373" s="85" t="s">
        <v>1734</v>
      </c>
      <c r="E373" s="83" t="s">
        <v>1749</v>
      </c>
      <c r="F373" s="83" t="s">
        <v>1750</v>
      </c>
      <c r="G373" s="83" t="s">
        <v>1751</v>
      </c>
      <c r="H373" s="83" t="s">
        <v>575</v>
      </c>
      <c r="I373" s="52" t="s">
        <v>1752</v>
      </c>
      <c r="J373" s="52" t="s">
        <v>1753</v>
      </c>
      <c r="K373" s="52" t="s">
        <v>268</v>
      </c>
      <c r="L373" s="52">
        <v>5040</v>
      </c>
      <c r="M373" s="52" t="s">
        <v>1741</v>
      </c>
      <c r="N373" s="52" t="s">
        <v>270</v>
      </c>
      <c r="P373" s="52" t="s">
        <v>272</v>
      </c>
      <c r="Q373" s="52" t="s">
        <v>124</v>
      </c>
      <c r="R373" s="52" t="s">
        <v>543</v>
      </c>
      <c r="S373" s="52" t="s">
        <v>129</v>
      </c>
      <c r="T373" s="52" t="s">
        <v>578</v>
      </c>
      <c r="U373" s="52" t="s">
        <v>143</v>
      </c>
      <c r="V373" s="52" t="s">
        <v>545</v>
      </c>
      <c r="W373" s="52" t="s">
        <v>546</v>
      </c>
      <c r="X373" s="52" t="s">
        <v>547</v>
      </c>
      <c r="Y373" s="52" t="s">
        <v>546</v>
      </c>
      <c r="Z373" s="66">
        <v>0</v>
      </c>
      <c r="AA373" s="66">
        <v>0</v>
      </c>
      <c r="AB373" s="66"/>
      <c r="AC373" s="66">
        <v>0</v>
      </c>
      <c r="AD373" s="86">
        <f t="shared" si="37"/>
        <v>0</v>
      </c>
      <c r="AE373" s="66">
        <v>0</v>
      </c>
      <c r="AF373" s="66">
        <v>0</v>
      </c>
      <c r="AG373" s="66">
        <f t="shared" si="38"/>
        <v>0</v>
      </c>
      <c r="AH373" s="66">
        <v>0</v>
      </c>
      <c r="AI373" s="66">
        <v>0</v>
      </c>
      <c r="AJ373" s="66">
        <f t="shared" si="39"/>
        <v>0</v>
      </c>
      <c r="AK373" s="66">
        <v>0</v>
      </c>
      <c r="AL373" s="66">
        <v>0</v>
      </c>
      <c r="AM373" s="66">
        <f t="shared" si="40"/>
        <v>0</v>
      </c>
      <c r="AN373" s="66">
        <v>0</v>
      </c>
      <c r="AO373" s="66">
        <v>0</v>
      </c>
      <c r="AP373" s="66">
        <f t="shared" si="41"/>
        <v>0</v>
      </c>
      <c r="AQ373" s="66">
        <v>0</v>
      </c>
      <c r="AR373" s="66">
        <f t="shared" si="42"/>
        <v>0</v>
      </c>
      <c r="AS373" s="66">
        <v>0</v>
      </c>
      <c r="AT373" s="66">
        <v>0</v>
      </c>
      <c r="AU373" s="66" t="s">
        <v>280</v>
      </c>
      <c r="AV373" s="66">
        <v>0</v>
      </c>
      <c r="AW373" s="86">
        <v>0</v>
      </c>
      <c r="AX373" s="86">
        <v>0</v>
      </c>
      <c r="AY373" s="86">
        <v>0</v>
      </c>
      <c r="AZ373" s="86">
        <v>0</v>
      </c>
      <c r="BA373" s="86">
        <v>0</v>
      </c>
      <c r="BB373" s="86"/>
    </row>
    <row r="374" spans="1:54" hidden="1">
      <c r="A374" s="52" t="str">
        <f t="shared" si="36"/>
        <v>K</v>
      </c>
      <c r="B374" s="52" t="s">
        <v>7</v>
      </c>
      <c r="C374" s="52" t="s">
        <v>1754</v>
      </c>
      <c r="D374" s="85" t="s">
        <v>1755</v>
      </c>
      <c r="E374" s="52" t="s">
        <v>1756</v>
      </c>
      <c r="F374" s="52" t="s">
        <v>1757</v>
      </c>
      <c r="G374" s="52" t="s">
        <v>1758</v>
      </c>
      <c r="H374" s="52" t="s">
        <v>1759</v>
      </c>
      <c r="I374" s="52" t="s">
        <v>1760</v>
      </c>
      <c r="J374" s="52" t="s">
        <v>1761</v>
      </c>
      <c r="K374" s="52" t="s">
        <v>268</v>
      </c>
      <c r="L374" s="52">
        <v>5020</v>
      </c>
      <c r="M374" s="52" t="s">
        <v>1762</v>
      </c>
      <c r="N374" s="52" t="s">
        <v>270</v>
      </c>
      <c r="O374" s="52" t="s">
        <v>306</v>
      </c>
      <c r="P374" s="52" t="s">
        <v>272</v>
      </c>
      <c r="Q374" s="52" t="s">
        <v>124</v>
      </c>
      <c r="R374" s="52" t="s">
        <v>543</v>
      </c>
      <c r="S374" s="52" t="s">
        <v>129</v>
      </c>
      <c r="T374" s="52" t="s">
        <v>1763</v>
      </c>
      <c r="U374" s="52" t="s">
        <v>130</v>
      </c>
      <c r="V374" s="52" t="s">
        <v>515</v>
      </c>
      <c r="W374" s="52" t="s">
        <v>516</v>
      </c>
      <c r="X374" s="52" t="s">
        <v>1329</v>
      </c>
      <c r="Y374" s="52" t="s">
        <v>516</v>
      </c>
      <c r="Z374" s="66">
        <v>689951.64</v>
      </c>
      <c r="AA374" s="66">
        <v>602375</v>
      </c>
      <c r="AB374" s="66">
        <v>562645.85</v>
      </c>
      <c r="AC374" s="66">
        <v>607574.85000000009</v>
      </c>
      <c r="AD374" s="86">
        <f t="shared" si="37"/>
        <v>-5199.8500000000931</v>
      </c>
      <c r="AE374" s="66">
        <v>728712.6</v>
      </c>
      <c r="AF374" s="66">
        <v>709000</v>
      </c>
      <c r="AG374" s="66">
        <f t="shared" si="38"/>
        <v>19712.599999999977</v>
      </c>
      <c r="AH374" s="66">
        <v>618000</v>
      </c>
      <c r="AI374" s="66">
        <v>618000</v>
      </c>
      <c r="AJ374" s="66">
        <f t="shared" si="39"/>
        <v>0</v>
      </c>
      <c r="AK374" s="66">
        <v>618000</v>
      </c>
      <c r="AL374" s="66">
        <v>618000</v>
      </c>
      <c r="AM374" s="66">
        <f t="shared" si="40"/>
        <v>0</v>
      </c>
      <c r="AN374" s="66">
        <v>618000</v>
      </c>
      <c r="AO374" s="66">
        <v>618000</v>
      </c>
      <c r="AP374" s="66">
        <f t="shared" si="41"/>
        <v>0</v>
      </c>
      <c r="AQ374" s="66">
        <v>618000</v>
      </c>
      <c r="AR374" s="66">
        <f t="shared" si="42"/>
        <v>14512.749999999884</v>
      </c>
      <c r="AS374" s="66">
        <v>0</v>
      </c>
      <c r="AT374" s="66">
        <v>0</v>
      </c>
      <c r="AU374" s="66" t="s">
        <v>280</v>
      </c>
      <c r="AV374" s="66">
        <v>-618000</v>
      </c>
      <c r="AW374" s="86">
        <v>-19712.599999999977</v>
      </c>
      <c r="AX374" s="86">
        <v>0</v>
      </c>
      <c r="AY374" s="86">
        <v>0</v>
      </c>
      <c r="AZ374" s="86">
        <v>0</v>
      </c>
      <c r="BA374" s="86">
        <v>618000</v>
      </c>
      <c r="BB374" s="86"/>
    </row>
    <row r="375" spans="1:54" hidden="1">
      <c r="A375" s="52" t="str">
        <f t="shared" si="36"/>
        <v>K</v>
      </c>
      <c r="B375" s="52" t="s">
        <v>7</v>
      </c>
      <c r="C375" s="52" t="s">
        <v>1754</v>
      </c>
      <c r="D375" s="85" t="s">
        <v>1755</v>
      </c>
      <c r="E375" s="52" t="s">
        <v>1756</v>
      </c>
      <c r="F375" s="52" t="s">
        <v>1757</v>
      </c>
      <c r="G375" s="52" t="s">
        <v>1758</v>
      </c>
      <c r="H375" s="52" t="s">
        <v>1759</v>
      </c>
      <c r="I375" s="52" t="s">
        <v>1764</v>
      </c>
      <c r="J375" s="52" t="s">
        <v>1765</v>
      </c>
      <c r="K375" s="52" t="s">
        <v>268</v>
      </c>
      <c r="L375" s="52">
        <v>5150</v>
      </c>
      <c r="M375" s="52" t="s">
        <v>1309</v>
      </c>
      <c r="N375" s="52" t="s">
        <v>270</v>
      </c>
      <c r="O375" s="52" t="s">
        <v>306</v>
      </c>
      <c r="P375" s="52" t="s">
        <v>272</v>
      </c>
      <c r="Q375" s="52" t="s">
        <v>124</v>
      </c>
      <c r="R375" s="52" t="s">
        <v>543</v>
      </c>
      <c r="S375" s="52" t="s">
        <v>129</v>
      </c>
      <c r="T375" s="52" t="s">
        <v>1763</v>
      </c>
      <c r="U375" s="52" t="s">
        <v>130</v>
      </c>
      <c r="V375" s="52" t="s">
        <v>515</v>
      </c>
      <c r="W375" s="52" t="s">
        <v>516</v>
      </c>
      <c r="X375" s="52" t="s">
        <v>1329</v>
      </c>
      <c r="Y375" s="52" t="s">
        <v>516</v>
      </c>
      <c r="Z375" s="66">
        <v>0</v>
      </c>
      <c r="AA375" s="66">
        <v>0</v>
      </c>
      <c r="AB375" s="66">
        <v>0</v>
      </c>
      <c r="AC375" s="66">
        <v>0</v>
      </c>
      <c r="AD375" s="86">
        <f t="shared" si="37"/>
        <v>0</v>
      </c>
      <c r="AE375" s="66">
        <v>1092245</v>
      </c>
      <c r="AF375" s="66">
        <v>0</v>
      </c>
      <c r="AG375" s="66">
        <f t="shared" si="38"/>
        <v>1092245</v>
      </c>
      <c r="AH375" s="66">
        <v>239551</v>
      </c>
      <c r="AI375" s="66">
        <v>1137412</v>
      </c>
      <c r="AJ375" s="66">
        <f t="shared" si="39"/>
        <v>-897861</v>
      </c>
      <c r="AK375" s="66">
        <v>0</v>
      </c>
      <c r="AL375" s="66">
        <v>290000</v>
      </c>
      <c r="AM375" s="66">
        <f t="shared" si="40"/>
        <v>-290000</v>
      </c>
      <c r="AN375" s="66">
        <v>0</v>
      </c>
      <c r="AO375" s="66">
        <v>850000</v>
      </c>
      <c r="AP375" s="66">
        <f t="shared" si="41"/>
        <v>-850000</v>
      </c>
      <c r="AQ375" s="66">
        <v>0</v>
      </c>
      <c r="AR375" s="66">
        <f t="shared" si="42"/>
        <v>-945616</v>
      </c>
      <c r="AS375" s="66">
        <v>0</v>
      </c>
      <c r="AT375" s="66" t="s">
        <v>1766</v>
      </c>
      <c r="AU375" s="66" t="s">
        <v>280</v>
      </c>
      <c r="AV375" s="66">
        <v>0</v>
      </c>
      <c r="AW375" s="86">
        <v>-156000</v>
      </c>
      <c r="AX375" s="86">
        <v>1137412</v>
      </c>
      <c r="AY375" s="86">
        <v>290000</v>
      </c>
      <c r="AZ375" s="86">
        <v>0</v>
      </c>
      <c r="BA375" s="86">
        <v>0</v>
      </c>
      <c r="BB375" s="86"/>
    </row>
    <row r="376" spans="1:54" hidden="1">
      <c r="A376" s="52" t="str">
        <f t="shared" si="36"/>
        <v>K</v>
      </c>
      <c r="B376" s="52" t="s">
        <v>7</v>
      </c>
      <c r="C376" s="52" t="s">
        <v>1754</v>
      </c>
      <c r="D376" s="85" t="s">
        <v>1755</v>
      </c>
      <c r="E376" s="52" t="s">
        <v>1756</v>
      </c>
      <c r="F376" s="52" t="s">
        <v>1757</v>
      </c>
      <c r="G376" s="52" t="s">
        <v>1758</v>
      </c>
      <c r="H376" s="52" t="s">
        <v>1759</v>
      </c>
      <c r="I376" s="52" t="s">
        <v>1767</v>
      </c>
      <c r="J376" s="52" t="s">
        <v>1768</v>
      </c>
      <c r="K376" s="52" t="s">
        <v>268</v>
      </c>
      <c r="L376" s="52">
        <v>5020</v>
      </c>
      <c r="M376" s="52" t="s">
        <v>1762</v>
      </c>
      <c r="N376" s="52" t="s">
        <v>270</v>
      </c>
      <c r="O376" s="52" t="s">
        <v>306</v>
      </c>
      <c r="P376" s="52" t="s">
        <v>272</v>
      </c>
      <c r="Q376" s="52" t="s">
        <v>124</v>
      </c>
      <c r="R376" s="52" t="s">
        <v>543</v>
      </c>
      <c r="S376" s="52" t="s">
        <v>129</v>
      </c>
      <c r="T376" s="52" t="s">
        <v>1763</v>
      </c>
      <c r="U376" s="52" t="s">
        <v>130</v>
      </c>
      <c r="V376" s="52" t="s">
        <v>515</v>
      </c>
      <c r="W376" s="52" t="s">
        <v>516</v>
      </c>
      <c r="X376" s="52" t="s">
        <v>1329</v>
      </c>
      <c r="Y376" s="52" t="s">
        <v>516</v>
      </c>
      <c r="Z376" s="66">
        <v>618000</v>
      </c>
      <c r="AA376" s="66">
        <v>616532</v>
      </c>
      <c r="AB376" s="66">
        <v>616531.65</v>
      </c>
      <c r="AC376" s="66">
        <v>602451.30000000005</v>
      </c>
      <c r="AD376" s="86">
        <f t="shared" si="37"/>
        <v>14080.699999999953</v>
      </c>
      <c r="AE376" s="66">
        <v>618000</v>
      </c>
      <c r="AF376" s="66">
        <v>618000</v>
      </c>
      <c r="AG376" s="66">
        <f t="shared" si="38"/>
        <v>0</v>
      </c>
      <c r="AH376" s="66">
        <v>257500</v>
      </c>
      <c r="AI376" s="66">
        <v>618000</v>
      </c>
      <c r="AJ376" s="66">
        <f t="shared" si="39"/>
        <v>-360500</v>
      </c>
      <c r="AK376" s="66">
        <v>257500</v>
      </c>
      <c r="AL376" s="66">
        <v>300000</v>
      </c>
      <c r="AM376" s="66">
        <f t="shared" si="40"/>
        <v>-42500</v>
      </c>
      <c r="AN376" s="66">
        <v>257500</v>
      </c>
      <c r="AO376" s="66">
        <v>300000</v>
      </c>
      <c r="AP376" s="66">
        <f t="shared" si="41"/>
        <v>-42500</v>
      </c>
      <c r="AQ376" s="66">
        <v>300000</v>
      </c>
      <c r="AR376" s="66">
        <f t="shared" si="42"/>
        <v>-431419.30000000005</v>
      </c>
      <c r="AS376" s="66">
        <v>0</v>
      </c>
      <c r="AT376" s="66">
        <v>0</v>
      </c>
      <c r="AU376" s="66" t="s">
        <v>280</v>
      </c>
      <c r="AV376" s="66">
        <v>-300000</v>
      </c>
      <c r="AW376" s="86">
        <v>0</v>
      </c>
      <c r="AX376" s="86">
        <v>360500</v>
      </c>
      <c r="AY376" s="86">
        <v>42500</v>
      </c>
      <c r="AZ376" s="86">
        <v>42500</v>
      </c>
      <c r="BA376" s="86">
        <v>300000</v>
      </c>
      <c r="BB376" s="86"/>
    </row>
    <row r="377" spans="1:54" hidden="1">
      <c r="A377" s="52" t="str">
        <f t="shared" si="36"/>
        <v>K</v>
      </c>
      <c r="B377" s="52" t="s">
        <v>7</v>
      </c>
      <c r="C377" s="52" t="s">
        <v>1754</v>
      </c>
      <c r="D377" s="85" t="s">
        <v>1755</v>
      </c>
      <c r="E377" s="52" t="s">
        <v>1756</v>
      </c>
      <c r="F377" s="52" t="s">
        <v>1757</v>
      </c>
      <c r="G377" s="52" t="s">
        <v>1758</v>
      </c>
      <c r="H377" s="52" t="s">
        <v>1759</v>
      </c>
      <c r="I377" s="52" t="s">
        <v>1769</v>
      </c>
      <c r="J377" s="52" t="s">
        <v>1770</v>
      </c>
      <c r="K377" s="52" t="s">
        <v>268</v>
      </c>
      <c r="L377" s="52">
        <v>5150</v>
      </c>
      <c r="M377" s="52" t="s">
        <v>1309</v>
      </c>
      <c r="N377" s="52" t="s">
        <v>270</v>
      </c>
      <c r="O377" s="52" t="s">
        <v>306</v>
      </c>
      <c r="P377" s="52" t="s">
        <v>272</v>
      </c>
      <c r="Q377" s="52" t="s">
        <v>124</v>
      </c>
      <c r="R377" s="52" t="s">
        <v>543</v>
      </c>
      <c r="S377" s="52" t="s">
        <v>129</v>
      </c>
      <c r="T377" s="52" t="s">
        <v>1763</v>
      </c>
      <c r="U377" s="52" t="s">
        <v>130</v>
      </c>
      <c r="V377" s="52" t="s">
        <v>515</v>
      </c>
      <c r="W377" s="52" t="s">
        <v>516</v>
      </c>
      <c r="X377" s="52" t="s">
        <v>1329</v>
      </c>
      <c r="Y377" s="52" t="s">
        <v>516</v>
      </c>
      <c r="Z377" s="66">
        <v>0</v>
      </c>
      <c r="AA377" s="66">
        <v>-2632</v>
      </c>
      <c r="AB377" s="66">
        <v>267553.38</v>
      </c>
      <c r="AC377" s="66">
        <v>227645.815986</v>
      </c>
      <c r="AD377" s="86">
        <f t="shared" si="37"/>
        <v>-230277.815986</v>
      </c>
      <c r="AE377" s="66">
        <v>0</v>
      </c>
      <c r="AF377" s="66">
        <v>0</v>
      </c>
      <c r="AG377" s="66">
        <f t="shared" si="38"/>
        <v>0</v>
      </c>
      <c r="AH377" s="66">
        <v>0</v>
      </c>
      <c r="AI377" s="66">
        <v>0</v>
      </c>
      <c r="AJ377" s="66">
        <f t="shared" si="39"/>
        <v>0</v>
      </c>
      <c r="AK377" s="66">
        <v>0</v>
      </c>
      <c r="AL377" s="66">
        <v>0</v>
      </c>
      <c r="AM377" s="66">
        <f t="shared" si="40"/>
        <v>0</v>
      </c>
      <c r="AN377" s="66">
        <v>0</v>
      </c>
      <c r="AO377" s="66">
        <v>0</v>
      </c>
      <c r="AP377" s="66">
        <f t="shared" si="41"/>
        <v>0</v>
      </c>
      <c r="AQ377" s="66">
        <v>0</v>
      </c>
      <c r="AR377" s="66">
        <f t="shared" si="42"/>
        <v>-230277.815986</v>
      </c>
      <c r="AS377" s="66">
        <v>0</v>
      </c>
      <c r="AT377" s="66">
        <v>0</v>
      </c>
      <c r="AU377" s="66" t="s">
        <v>280</v>
      </c>
      <c r="AV377" s="66">
        <v>0</v>
      </c>
      <c r="AW377" s="86">
        <v>0</v>
      </c>
      <c r="AX377" s="86">
        <v>0</v>
      </c>
      <c r="AY377" s="86">
        <v>0</v>
      </c>
      <c r="AZ377" s="86">
        <v>0</v>
      </c>
      <c r="BA377" s="86">
        <v>0</v>
      </c>
      <c r="BB377" s="86"/>
    </row>
    <row r="378" spans="1:54" hidden="1">
      <c r="A378" s="52" t="str">
        <f t="shared" si="36"/>
        <v>K</v>
      </c>
      <c r="B378" s="52" t="s">
        <v>7</v>
      </c>
      <c r="C378" s="52" t="s">
        <v>1754</v>
      </c>
      <c r="D378" s="85" t="s">
        <v>1755</v>
      </c>
      <c r="E378" s="52" t="s">
        <v>1756</v>
      </c>
      <c r="F378" s="52" t="s">
        <v>1757</v>
      </c>
      <c r="G378" s="52" t="s">
        <v>1758</v>
      </c>
      <c r="H378" s="52" t="s">
        <v>1759</v>
      </c>
      <c r="I378" s="52" t="s">
        <v>1771</v>
      </c>
      <c r="J378" s="52" t="s">
        <v>1772</v>
      </c>
      <c r="K378" s="52" t="s">
        <v>268</v>
      </c>
      <c r="L378" s="52">
        <v>5020</v>
      </c>
      <c r="M378" s="52" t="s">
        <v>1762</v>
      </c>
      <c r="N378" s="52" t="s">
        <v>270</v>
      </c>
      <c r="O378" s="52" t="s">
        <v>291</v>
      </c>
      <c r="P378" s="52" t="s">
        <v>272</v>
      </c>
      <c r="Q378" s="52" t="s">
        <v>124</v>
      </c>
      <c r="R378" s="52" t="s">
        <v>543</v>
      </c>
      <c r="S378" s="52" t="s">
        <v>129</v>
      </c>
      <c r="T378" s="52" t="s">
        <v>1763</v>
      </c>
      <c r="U378" s="52" t="s">
        <v>130</v>
      </c>
      <c r="V378" s="52" t="s">
        <v>515</v>
      </c>
      <c r="W378" s="52" t="s">
        <v>516</v>
      </c>
      <c r="X378" s="52" t="s">
        <v>1329</v>
      </c>
      <c r="Y378" s="52" t="s">
        <v>516</v>
      </c>
      <c r="Z378" s="66">
        <v>0</v>
      </c>
      <c r="AA378" s="66">
        <v>0</v>
      </c>
      <c r="AB378" s="66">
        <v>0</v>
      </c>
      <c r="AC378" s="66">
        <v>85296.75</v>
      </c>
      <c r="AD378" s="86">
        <f t="shared" si="37"/>
        <v>-85296.75</v>
      </c>
      <c r="AE378" s="66">
        <v>0</v>
      </c>
      <c r="AF378" s="66">
        <v>88000</v>
      </c>
      <c r="AG378" s="66">
        <f t="shared" si="38"/>
        <v>-88000</v>
      </c>
      <c r="AH378" s="66">
        <v>0</v>
      </c>
      <c r="AI378" s="66">
        <v>0</v>
      </c>
      <c r="AJ378" s="66">
        <f t="shared" si="39"/>
        <v>0</v>
      </c>
      <c r="AK378" s="66">
        <v>0</v>
      </c>
      <c r="AL378" s="66">
        <v>0</v>
      </c>
      <c r="AM378" s="66">
        <f t="shared" si="40"/>
        <v>0</v>
      </c>
      <c r="AN378" s="66">
        <v>0</v>
      </c>
      <c r="AO378" s="66">
        <v>0</v>
      </c>
      <c r="AP378" s="66">
        <f t="shared" si="41"/>
        <v>0</v>
      </c>
      <c r="AQ378" s="66">
        <v>0</v>
      </c>
      <c r="AR378" s="66">
        <f t="shared" si="42"/>
        <v>-173296.75</v>
      </c>
      <c r="AS378" s="66">
        <v>0</v>
      </c>
      <c r="AT378" s="66">
        <v>0</v>
      </c>
      <c r="AU378" s="66" t="s">
        <v>280</v>
      </c>
      <c r="AV378" s="66">
        <v>0</v>
      </c>
      <c r="AW378" s="86">
        <v>88000</v>
      </c>
      <c r="AX378" s="86">
        <v>0</v>
      </c>
      <c r="AY378" s="86">
        <v>0</v>
      </c>
      <c r="AZ378" s="86">
        <v>0</v>
      </c>
      <c r="BA378" s="86">
        <v>0</v>
      </c>
      <c r="BB378" s="86"/>
    </row>
    <row r="379" spans="1:54" hidden="1">
      <c r="A379" s="52" t="str">
        <f t="shared" si="36"/>
        <v>K</v>
      </c>
      <c r="B379" s="52" t="s">
        <v>7</v>
      </c>
      <c r="C379" s="52" t="s">
        <v>1754</v>
      </c>
      <c r="D379" s="85" t="s">
        <v>1755</v>
      </c>
      <c r="E379" s="52" t="s">
        <v>1756</v>
      </c>
      <c r="F379" s="52" t="s">
        <v>1757</v>
      </c>
      <c r="G379" s="52" t="s">
        <v>1758</v>
      </c>
      <c r="H379" s="52" t="s">
        <v>1759</v>
      </c>
      <c r="I379" s="52" t="s">
        <v>1773</v>
      </c>
      <c r="J379" s="52" t="s">
        <v>1774</v>
      </c>
      <c r="K379" s="52" t="s">
        <v>268</v>
      </c>
      <c r="L379" s="52">
        <v>5150</v>
      </c>
      <c r="M379" s="52" t="s">
        <v>1309</v>
      </c>
      <c r="N379" s="52" t="s">
        <v>270</v>
      </c>
      <c r="O379" s="52" t="s">
        <v>306</v>
      </c>
      <c r="P379" s="52" t="s">
        <v>272</v>
      </c>
      <c r="Q379" s="52" t="s">
        <v>124</v>
      </c>
      <c r="R379" s="52" t="s">
        <v>543</v>
      </c>
      <c r="S379" s="52" t="s">
        <v>129</v>
      </c>
      <c r="T379" s="52" t="s">
        <v>1763</v>
      </c>
      <c r="U379" s="52" t="s">
        <v>130</v>
      </c>
      <c r="V379" s="52" t="s">
        <v>515</v>
      </c>
      <c r="W379" s="52" t="s">
        <v>516</v>
      </c>
      <c r="X379" s="52" t="s">
        <v>1329</v>
      </c>
      <c r="Y379" s="52" t="s">
        <v>516</v>
      </c>
      <c r="Z379" s="66">
        <v>0</v>
      </c>
      <c r="AA379" s="66">
        <v>0</v>
      </c>
      <c r="AB379" s="66">
        <v>0</v>
      </c>
      <c r="AC379" s="66">
        <v>0</v>
      </c>
      <c r="AD379" s="86">
        <f t="shared" si="37"/>
        <v>0</v>
      </c>
      <c r="AE379" s="66">
        <v>0</v>
      </c>
      <c r="AF379" s="66">
        <v>0</v>
      </c>
      <c r="AG379" s="66">
        <f t="shared" si="38"/>
        <v>0</v>
      </c>
      <c r="AH379" s="66">
        <v>0</v>
      </c>
      <c r="AI379" s="66">
        <v>0</v>
      </c>
      <c r="AJ379" s="66">
        <f t="shared" si="39"/>
        <v>0</v>
      </c>
      <c r="AK379" s="66">
        <v>0</v>
      </c>
      <c r="AL379" s="66">
        <v>0</v>
      </c>
      <c r="AM379" s="66">
        <f t="shared" si="40"/>
        <v>0</v>
      </c>
      <c r="AN379" s="66">
        <v>0</v>
      </c>
      <c r="AO379" s="66">
        <v>0</v>
      </c>
      <c r="AP379" s="66">
        <f t="shared" si="41"/>
        <v>0</v>
      </c>
      <c r="AQ379" s="66">
        <v>0</v>
      </c>
      <c r="AR379" s="66">
        <f t="shared" si="42"/>
        <v>0</v>
      </c>
      <c r="AS379" s="66">
        <v>0</v>
      </c>
      <c r="AT379" s="66">
        <v>0</v>
      </c>
      <c r="AU379" s="66" t="s">
        <v>280</v>
      </c>
      <c r="AV379" s="66">
        <v>0</v>
      </c>
      <c r="AW379" s="86">
        <v>0</v>
      </c>
      <c r="AX379" s="86">
        <v>0</v>
      </c>
      <c r="AY379" s="86">
        <v>0</v>
      </c>
      <c r="AZ379" s="86">
        <v>0</v>
      </c>
      <c r="BA379" s="86">
        <v>0</v>
      </c>
      <c r="BB379" s="86"/>
    </row>
    <row r="380" spans="1:54" hidden="1">
      <c r="A380" s="52" t="str">
        <f t="shared" si="36"/>
        <v>K</v>
      </c>
      <c r="B380" s="52" t="s">
        <v>7</v>
      </c>
      <c r="C380" s="52" t="s">
        <v>1754</v>
      </c>
      <c r="D380" s="85" t="s">
        <v>1755</v>
      </c>
      <c r="E380" s="52" t="s">
        <v>1756</v>
      </c>
      <c r="F380" s="52" t="s">
        <v>1757</v>
      </c>
      <c r="G380" s="52" t="s">
        <v>1758</v>
      </c>
      <c r="H380" s="52" t="s">
        <v>1759</v>
      </c>
      <c r="I380" s="52" t="s">
        <v>1775</v>
      </c>
      <c r="J380" s="52" t="s">
        <v>1776</v>
      </c>
      <c r="K380" s="52" t="s">
        <v>268</v>
      </c>
      <c r="L380" s="52">
        <v>5020</v>
      </c>
      <c r="M380" s="52" t="s">
        <v>1762</v>
      </c>
      <c r="N380" s="52" t="s">
        <v>270</v>
      </c>
      <c r="O380" s="52" t="s">
        <v>271</v>
      </c>
      <c r="P380" s="52" t="s">
        <v>272</v>
      </c>
      <c r="Q380" s="52" t="s">
        <v>124</v>
      </c>
      <c r="R380" s="52" t="s">
        <v>543</v>
      </c>
      <c r="S380" s="52" t="s">
        <v>129</v>
      </c>
      <c r="T380" s="52" t="s">
        <v>1763</v>
      </c>
      <c r="U380" s="52" t="s">
        <v>130</v>
      </c>
      <c r="V380" s="52" t="s">
        <v>515</v>
      </c>
      <c r="W380" s="52" t="s">
        <v>516</v>
      </c>
      <c r="X380" s="52" t="s">
        <v>1329</v>
      </c>
      <c r="Y380" s="52" t="s">
        <v>516</v>
      </c>
      <c r="Z380" s="66">
        <v>0</v>
      </c>
      <c r="AA380" s="66">
        <v>0</v>
      </c>
      <c r="AB380" s="66">
        <v>0</v>
      </c>
      <c r="AC380" s="66">
        <v>0</v>
      </c>
      <c r="AD380" s="86">
        <f t="shared" si="37"/>
        <v>0</v>
      </c>
      <c r="AE380" s="66">
        <v>0</v>
      </c>
      <c r="AF380" s="66">
        <v>38000</v>
      </c>
      <c r="AG380" s="66">
        <f t="shared" si="38"/>
        <v>-38000</v>
      </c>
      <c r="AH380" s="66">
        <v>0</v>
      </c>
      <c r="AI380" s="66">
        <v>0</v>
      </c>
      <c r="AJ380" s="66">
        <f t="shared" si="39"/>
        <v>0</v>
      </c>
      <c r="AK380" s="66">
        <v>0</v>
      </c>
      <c r="AL380" s="66">
        <v>0</v>
      </c>
      <c r="AM380" s="66">
        <f t="shared" si="40"/>
        <v>0</v>
      </c>
      <c r="AN380" s="66">
        <v>0</v>
      </c>
      <c r="AO380" s="66">
        <v>0</v>
      </c>
      <c r="AP380" s="66">
        <f t="shared" si="41"/>
        <v>0</v>
      </c>
      <c r="AQ380" s="66">
        <v>0</v>
      </c>
      <c r="AR380" s="66">
        <f t="shared" si="42"/>
        <v>-38000</v>
      </c>
      <c r="AS380" s="66">
        <v>0</v>
      </c>
      <c r="AT380" s="66">
        <v>0</v>
      </c>
      <c r="AU380" s="66" t="s">
        <v>280</v>
      </c>
      <c r="AV380" s="66">
        <v>0</v>
      </c>
      <c r="AW380" s="86">
        <v>38000</v>
      </c>
      <c r="AX380" s="86">
        <v>0</v>
      </c>
      <c r="AY380" s="86">
        <v>0</v>
      </c>
      <c r="AZ380" s="86">
        <v>0</v>
      </c>
      <c r="BA380" s="86">
        <v>0</v>
      </c>
      <c r="BB380" s="86"/>
    </row>
    <row r="381" spans="1:54" hidden="1">
      <c r="A381" s="52" t="str">
        <f t="shared" si="36"/>
        <v>K</v>
      </c>
      <c r="B381" s="52" t="s">
        <v>7</v>
      </c>
      <c r="C381" s="52" t="s">
        <v>1754</v>
      </c>
      <c r="D381" s="85" t="s">
        <v>1755</v>
      </c>
      <c r="E381" s="52" t="s">
        <v>1756</v>
      </c>
      <c r="F381" s="52" t="s">
        <v>1757</v>
      </c>
      <c r="G381" s="52" t="s">
        <v>1777</v>
      </c>
      <c r="H381" s="52" t="s">
        <v>1724</v>
      </c>
      <c r="I381" s="52" t="s">
        <v>1778</v>
      </c>
      <c r="J381" s="52" t="s">
        <v>1779</v>
      </c>
      <c r="K381" s="52" t="s">
        <v>268</v>
      </c>
      <c r="L381" s="52">
        <v>5325</v>
      </c>
      <c r="M381" s="52" t="s">
        <v>1727</v>
      </c>
      <c r="N381" s="52" t="s">
        <v>270</v>
      </c>
      <c r="O381" s="52" t="s">
        <v>306</v>
      </c>
      <c r="P381" s="52" t="s">
        <v>272</v>
      </c>
      <c r="Q381" s="52" t="s">
        <v>124</v>
      </c>
      <c r="R381" s="52" t="s">
        <v>543</v>
      </c>
      <c r="S381" s="52" t="s">
        <v>129</v>
      </c>
      <c r="T381" s="52" t="s">
        <v>1728</v>
      </c>
      <c r="U381" s="52" t="s">
        <v>142</v>
      </c>
      <c r="V381" s="52" t="s">
        <v>515</v>
      </c>
      <c r="W381" s="52" t="s">
        <v>516</v>
      </c>
      <c r="X381" s="52" t="s">
        <v>1329</v>
      </c>
      <c r="Y381" s="52" t="s">
        <v>516</v>
      </c>
      <c r="Z381" s="66">
        <v>0</v>
      </c>
      <c r="AA381" s="66">
        <v>109265</v>
      </c>
      <c r="AB381" s="66">
        <v>113438.28</v>
      </c>
      <c r="AC381" s="66">
        <v>115834.926444</v>
      </c>
      <c r="AD381" s="86">
        <f t="shared" si="37"/>
        <v>-6569.926443999997</v>
      </c>
      <c r="AE381" s="66">
        <v>0</v>
      </c>
      <c r="AF381" s="66">
        <v>39606</v>
      </c>
      <c r="AG381" s="66">
        <f t="shared" si="38"/>
        <v>-39606</v>
      </c>
      <c r="AH381" s="66">
        <v>0</v>
      </c>
      <c r="AI381" s="66">
        <v>0</v>
      </c>
      <c r="AJ381" s="66">
        <f t="shared" si="39"/>
        <v>0</v>
      </c>
      <c r="AK381" s="66">
        <v>0</v>
      </c>
      <c r="AL381" s="66">
        <v>0</v>
      </c>
      <c r="AM381" s="66">
        <f t="shared" si="40"/>
        <v>0</v>
      </c>
      <c r="AN381" s="66">
        <v>0</v>
      </c>
      <c r="AO381" s="66">
        <v>0</v>
      </c>
      <c r="AP381" s="66">
        <f t="shared" si="41"/>
        <v>0</v>
      </c>
      <c r="AQ381" s="66">
        <v>0</v>
      </c>
      <c r="AR381" s="66">
        <f t="shared" si="42"/>
        <v>-46175.926443999997</v>
      </c>
      <c r="AS381" s="66">
        <v>0</v>
      </c>
      <c r="AT381" s="66">
        <v>0</v>
      </c>
      <c r="AU381" s="66" t="s">
        <v>280</v>
      </c>
      <c r="AV381" s="66">
        <v>0</v>
      </c>
      <c r="AW381" s="86">
        <v>39606</v>
      </c>
      <c r="AX381" s="86">
        <v>0</v>
      </c>
      <c r="AY381" s="86">
        <v>0</v>
      </c>
      <c r="AZ381" s="86">
        <v>0</v>
      </c>
      <c r="BA381" s="86">
        <v>0</v>
      </c>
      <c r="BB381" s="86"/>
    </row>
    <row r="382" spans="1:54" hidden="1">
      <c r="A382" s="52" t="str">
        <f t="shared" si="36"/>
        <v>K</v>
      </c>
      <c r="B382" s="52" t="s">
        <v>7</v>
      </c>
      <c r="C382" s="52" t="s">
        <v>1754</v>
      </c>
      <c r="D382" s="85" t="s">
        <v>1755</v>
      </c>
      <c r="E382" s="52" t="s">
        <v>1756</v>
      </c>
      <c r="F382" s="52" t="s">
        <v>1757</v>
      </c>
      <c r="G382" s="52" t="s">
        <v>1780</v>
      </c>
      <c r="H382" s="52" t="s">
        <v>1781</v>
      </c>
      <c r="I382" s="52" t="s">
        <v>1782</v>
      </c>
      <c r="J382" s="52" t="s">
        <v>1783</v>
      </c>
      <c r="K382" s="52" t="s">
        <v>268</v>
      </c>
      <c r="L382" s="52">
        <v>5325</v>
      </c>
      <c r="M382" s="52" t="s">
        <v>1727</v>
      </c>
      <c r="N382" s="52" t="s">
        <v>270</v>
      </c>
      <c r="O382" s="52" t="s">
        <v>306</v>
      </c>
      <c r="P382" s="52" t="s">
        <v>272</v>
      </c>
      <c r="Q382" s="52" t="s">
        <v>124</v>
      </c>
      <c r="R382" s="52" t="s">
        <v>543</v>
      </c>
      <c r="S382" s="52" t="s">
        <v>129</v>
      </c>
      <c r="T382" s="52" t="s">
        <v>1784</v>
      </c>
      <c r="U382" s="52" t="s">
        <v>144</v>
      </c>
      <c r="V382" s="52" t="s">
        <v>515</v>
      </c>
      <c r="W382" s="52" t="s">
        <v>516</v>
      </c>
      <c r="X382" s="52" t="s">
        <v>1329</v>
      </c>
      <c r="Y382" s="52" t="s">
        <v>516</v>
      </c>
      <c r="Z382" s="66">
        <v>0</v>
      </c>
      <c r="AA382" s="66">
        <v>109030</v>
      </c>
      <c r="AB382" s="66">
        <v>113354.75</v>
      </c>
      <c r="AC382" s="66">
        <v>117804.538176</v>
      </c>
      <c r="AD382" s="86">
        <f t="shared" si="37"/>
        <v>-8774.5381760000018</v>
      </c>
      <c r="AE382" s="66">
        <v>0</v>
      </c>
      <c r="AF382" s="66">
        <v>45245</v>
      </c>
      <c r="AG382" s="66">
        <f t="shared" si="38"/>
        <v>-45245</v>
      </c>
      <c r="AH382" s="66">
        <v>0</v>
      </c>
      <c r="AI382" s="66">
        <v>1656375</v>
      </c>
      <c r="AJ382" s="66">
        <f t="shared" si="39"/>
        <v>-1656375</v>
      </c>
      <c r="AK382" s="66">
        <v>0</v>
      </c>
      <c r="AL382" s="66">
        <v>2625</v>
      </c>
      <c r="AM382" s="66">
        <f t="shared" si="40"/>
        <v>-2625</v>
      </c>
      <c r="AN382" s="66">
        <v>0</v>
      </c>
      <c r="AO382" s="66">
        <v>2625</v>
      </c>
      <c r="AP382" s="66">
        <f t="shared" si="41"/>
        <v>-2625</v>
      </c>
      <c r="AQ382" s="66">
        <v>2625</v>
      </c>
      <c r="AR382" s="66">
        <f t="shared" si="42"/>
        <v>-1715644.5381760001</v>
      </c>
      <c r="AS382" s="66">
        <v>0</v>
      </c>
      <c r="AT382" s="66">
        <v>0</v>
      </c>
      <c r="AU382" s="66" t="s">
        <v>280</v>
      </c>
      <c r="AV382" s="66">
        <v>-2625</v>
      </c>
      <c r="AW382" s="86">
        <v>45245</v>
      </c>
      <c r="AX382" s="86">
        <v>1656375</v>
      </c>
      <c r="AY382" s="86">
        <v>2625</v>
      </c>
      <c r="AZ382" s="86">
        <v>2625</v>
      </c>
      <c r="BA382" s="86">
        <v>2625</v>
      </c>
      <c r="BB382" s="86"/>
    </row>
    <row r="383" spans="1:54" hidden="1">
      <c r="A383" s="52" t="str">
        <f t="shared" si="36"/>
        <v>K</v>
      </c>
      <c r="B383" s="52" t="s">
        <v>7</v>
      </c>
      <c r="C383" s="52" t="s">
        <v>1754</v>
      </c>
      <c r="D383" s="85" t="s">
        <v>1755</v>
      </c>
      <c r="E383" s="52" t="s">
        <v>1756</v>
      </c>
      <c r="F383" s="52" t="s">
        <v>1757</v>
      </c>
      <c r="G383" s="52" t="s">
        <v>1785</v>
      </c>
      <c r="H383" s="52" t="s">
        <v>1786</v>
      </c>
      <c r="I383" s="52" t="s">
        <v>1787</v>
      </c>
      <c r="J383" s="52" t="s">
        <v>1788</v>
      </c>
      <c r="K383" s="52" t="s">
        <v>268</v>
      </c>
      <c r="L383" s="52">
        <v>5327</v>
      </c>
      <c r="M383" s="52" t="s">
        <v>555</v>
      </c>
      <c r="N383" s="52" t="s">
        <v>270</v>
      </c>
      <c r="O383" s="52" t="s">
        <v>306</v>
      </c>
      <c r="P383" s="52" t="s">
        <v>272</v>
      </c>
      <c r="Q383" s="52" t="s">
        <v>124</v>
      </c>
      <c r="R383" s="52" t="s">
        <v>543</v>
      </c>
      <c r="S383" s="52" t="s">
        <v>129</v>
      </c>
      <c r="T383" s="52" t="s">
        <v>556</v>
      </c>
      <c r="U383" s="52" t="s">
        <v>149</v>
      </c>
      <c r="V383" s="52" t="s">
        <v>515</v>
      </c>
      <c r="W383" s="52" t="s">
        <v>516</v>
      </c>
      <c r="X383" s="52" t="s">
        <v>1329</v>
      </c>
      <c r="Y383" s="52" t="s">
        <v>516</v>
      </c>
      <c r="Z383" s="66">
        <v>0</v>
      </c>
      <c r="AA383" s="66">
        <v>11668</v>
      </c>
      <c r="AB383" s="66">
        <v>25223.25</v>
      </c>
      <c r="AC383" s="66">
        <v>32798.624315999994</v>
      </c>
      <c r="AD383" s="86">
        <f t="shared" si="37"/>
        <v>-21130.624315999994</v>
      </c>
      <c r="AE383" s="66">
        <v>0</v>
      </c>
      <c r="AF383" s="66">
        <v>220000</v>
      </c>
      <c r="AG383" s="66">
        <f t="shared" si="38"/>
        <v>-220000</v>
      </c>
      <c r="AH383" s="66">
        <v>0</v>
      </c>
      <c r="AI383" s="66">
        <v>0</v>
      </c>
      <c r="AJ383" s="66">
        <f t="shared" si="39"/>
        <v>0</v>
      </c>
      <c r="AK383" s="66">
        <v>0</v>
      </c>
      <c r="AL383" s="66">
        <v>0</v>
      </c>
      <c r="AM383" s="66">
        <f t="shared" si="40"/>
        <v>0</v>
      </c>
      <c r="AN383" s="66">
        <v>0</v>
      </c>
      <c r="AO383" s="66">
        <v>0</v>
      </c>
      <c r="AP383" s="66">
        <f t="shared" si="41"/>
        <v>0</v>
      </c>
      <c r="AQ383" s="66">
        <v>0</v>
      </c>
      <c r="AR383" s="66">
        <f t="shared" si="42"/>
        <v>-241130.624316</v>
      </c>
      <c r="AS383" s="66">
        <v>0</v>
      </c>
      <c r="AT383" s="66">
        <v>0</v>
      </c>
      <c r="AU383" s="66" t="s">
        <v>280</v>
      </c>
      <c r="AV383" s="66">
        <v>0</v>
      </c>
      <c r="AW383" s="86">
        <v>220000</v>
      </c>
      <c r="AX383" s="86">
        <v>0</v>
      </c>
      <c r="AY383" s="86">
        <v>0</v>
      </c>
      <c r="AZ383" s="86">
        <v>0</v>
      </c>
      <c r="BA383" s="86">
        <v>0</v>
      </c>
      <c r="BB383" s="86"/>
    </row>
    <row r="384" spans="1:54" hidden="1">
      <c r="A384" s="52" t="str">
        <f t="shared" si="36"/>
        <v>K</v>
      </c>
      <c r="B384" s="52" t="s">
        <v>7</v>
      </c>
      <c r="C384" s="52" t="s">
        <v>1789</v>
      </c>
      <c r="D384" s="85" t="s">
        <v>1790</v>
      </c>
      <c r="E384" s="52" t="s">
        <v>1791</v>
      </c>
      <c r="F384" s="52" t="s">
        <v>1792</v>
      </c>
      <c r="G384" s="52" t="s">
        <v>1793</v>
      </c>
      <c r="H384" s="52" t="s">
        <v>1781</v>
      </c>
      <c r="I384" s="52" t="s">
        <v>1794</v>
      </c>
      <c r="J384" s="52" t="s">
        <v>1795</v>
      </c>
      <c r="K384" s="52" t="s">
        <v>268</v>
      </c>
      <c r="L384" s="52">
        <v>5325</v>
      </c>
      <c r="M384" s="52" t="s">
        <v>1727</v>
      </c>
      <c r="N384" s="52" t="s">
        <v>270</v>
      </c>
      <c r="O384" s="52" t="s">
        <v>456</v>
      </c>
      <c r="P384" s="52" t="s">
        <v>272</v>
      </c>
      <c r="Q384" s="52" t="s">
        <v>124</v>
      </c>
      <c r="R384" s="52" t="s">
        <v>543</v>
      </c>
      <c r="S384" s="52" t="s">
        <v>129</v>
      </c>
      <c r="T384" s="52" t="s">
        <v>1784</v>
      </c>
      <c r="U384" s="52" t="s">
        <v>144</v>
      </c>
      <c r="V384" s="52" t="s">
        <v>545</v>
      </c>
      <c r="W384" s="52" t="s">
        <v>546</v>
      </c>
      <c r="X384" s="52" t="s">
        <v>547</v>
      </c>
      <c r="Y384" s="52" t="s">
        <v>546</v>
      </c>
      <c r="Z384" s="66">
        <v>2318567.7200000002</v>
      </c>
      <c r="AA384" s="66">
        <v>2318568</v>
      </c>
      <c r="AB384" s="66">
        <v>2274687.2000000002</v>
      </c>
      <c r="AC384" s="66">
        <v>1373561.6074000003</v>
      </c>
      <c r="AD384" s="86">
        <f t="shared" si="37"/>
        <v>945006.39259999967</v>
      </c>
      <c r="AE384" s="66">
        <v>2139918.34</v>
      </c>
      <c r="AF384" s="66">
        <v>2390451</v>
      </c>
      <c r="AG384" s="66">
        <f t="shared" si="38"/>
        <v>-250532.66000000015</v>
      </c>
      <c r="AH384" s="66">
        <v>2340522.17</v>
      </c>
      <c r="AI384" s="66">
        <v>2201451</v>
      </c>
      <c r="AJ384" s="66">
        <f t="shared" si="39"/>
        <v>139071.16999999993</v>
      </c>
      <c r="AK384" s="66">
        <v>2162526.84</v>
      </c>
      <c r="AL384" s="66">
        <v>2390451</v>
      </c>
      <c r="AM384" s="66">
        <f t="shared" si="40"/>
        <v>-227924.16000000015</v>
      </c>
      <c r="AN384" s="66">
        <v>2363813.56</v>
      </c>
      <c r="AO384" s="66">
        <v>2390451</v>
      </c>
      <c r="AP384" s="66">
        <f t="shared" si="41"/>
        <v>-26637.439999999944</v>
      </c>
      <c r="AQ384" s="66">
        <v>2390451</v>
      </c>
      <c r="AR384" s="66">
        <f t="shared" si="42"/>
        <v>578983.30259999936</v>
      </c>
      <c r="AS384" s="66">
        <v>0</v>
      </c>
      <c r="AT384" s="66">
        <v>0</v>
      </c>
      <c r="AU384" s="66" t="s">
        <v>280</v>
      </c>
      <c r="AV384" s="66">
        <v>-38112</v>
      </c>
      <c r="AW384" s="86">
        <v>250537</v>
      </c>
      <c r="AX384" s="86">
        <v>-139071.16999999993</v>
      </c>
      <c r="AY384" s="86">
        <v>227924.16000000015</v>
      </c>
      <c r="AZ384" s="86">
        <v>26637.439999999944</v>
      </c>
      <c r="BA384" s="86">
        <v>38112</v>
      </c>
      <c r="BB384" s="86"/>
    </row>
    <row r="385" spans="1:54" hidden="1">
      <c r="A385" s="52" t="str">
        <f t="shared" si="36"/>
        <v>K</v>
      </c>
      <c r="B385" s="52" t="s">
        <v>7</v>
      </c>
      <c r="C385" s="52" t="s">
        <v>1789</v>
      </c>
      <c r="D385" s="85" t="s">
        <v>1790</v>
      </c>
      <c r="E385" s="52" t="s">
        <v>1791</v>
      </c>
      <c r="F385" s="52" t="s">
        <v>1792</v>
      </c>
      <c r="G385" s="52" t="s">
        <v>1793</v>
      </c>
      <c r="H385" s="52" t="s">
        <v>1781</v>
      </c>
      <c r="I385" s="52" t="s">
        <v>1796</v>
      </c>
      <c r="J385" s="52" t="s">
        <v>1797</v>
      </c>
      <c r="K385" s="52" t="s">
        <v>268</v>
      </c>
      <c r="L385" s="52">
        <v>5325</v>
      </c>
      <c r="M385" s="52" t="s">
        <v>1727</v>
      </c>
      <c r="N385" s="52" t="s">
        <v>270</v>
      </c>
      <c r="O385" s="52" t="s">
        <v>456</v>
      </c>
      <c r="P385" s="52" t="s">
        <v>272</v>
      </c>
      <c r="Q385" s="52" t="s">
        <v>124</v>
      </c>
      <c r="R385" s="52" t="s">
        <v>543</v>
      </c>
      <c r="S385" s="52" t="s">
        <v>129</v>
      </c>
      <c r="T385" s="52" t="s">
        <v>1784</v>
      </c>
      <c r="U385" s="52" t="s">
        <v>144</v>
      </c>
      <c r="V385" s="52" t="s">
        <v>545</v>
      </c>
      <c r="W385" s="52" t="s">
        <v>546</v>
      </c>
      <c r="X385" s="52" t="s">
        <v>547</v>
      </c>
      <c r="Y385" s="52" t="s">
        <v>546</v>
      </c>
      <c r="Z385" s="66">
        <v>77101.8</v>
      </c>
      <c r="AA385" s="66">
        <v>76919</v>
      </c>
      <c r="AB385" s="66">
        <v>85465.41</v>
      </c>
      <c r="AC385" s="66">
        <v>76918.860555700012</v>
      </c>
      <c r="AD385" s="86">
        <f t="shared" si="37"/>
        <v>0.13944429998809937</v>
      </c>
      <c r="AE385" s="66">
        <v>79663.44</v>
      </c>
      <c r="AF385" s="66">
        <v>0</v>
      </c>
      <c r="AG385" s="66">
        <f t="shared" si="38"/>
        <v>79663.44</v>
      </c>
      <c r="AH385" s="66">
        <v>81655.02</v>
      </c>
      <c r="AI385" s="66">
        <v>0</v>
      </c>
      <c r="AJ385" s="66">
        <f t="shared" si="39"/>
        <v>81655.02</v>
      </c>
      <c r="AK385" s="66">
        <v>83696.39</v>
      </c>
      <c r="AL385" s="66">
        <v>0</v>
      </c>
      <c r="AM385" s="66">
        <f t="shared" si="40"/>
        <v>83696.39</v>
      </c>
      <c r="AN385" s="66">
        <v>85788.93</v>
      </c>
      <c r="AO385" s="66">
        <v>0</v>
      </c>
      <c r="AP385" s="66">
        <f t="shared" si="41"/>
        <v>85788.93</v>
      </c>
      <c r="AQ385" s="66">
        <v>0</v>
      </c>
      <c r="AR385" s="66">
        <f t="shared" si="42"/>
        <v>330803.9194443</v>
      </c>
      <c r="AS385" s="66">
        <v>0</v>
      </c>
      <c r="AT385" s="66">
        <v>0</v>
      </c>
      <c r="AU385" s="66" t="s">
        <v>280</v>
      </c>
      <c r="AV385" s="66">
        <v>87934</v>
      </c>
      <c r="AW385" s="86">
        <v>0</v>
      </c>
      <c r="AX385" s="86">
        <v>0</v>
      </c>
      <c r="AY385" s="86">
        <v>0</v>
      </c>
      <c r="AZ385" s="86">
        <v>-180000</v>
      </c>
      <c r="BA385" s="86">
        <v>-87934</v>
      </c>
      <c r="BB385" s="86"/>
    </row>
    <row r="386" spans="1:54" hidden="1">
      <c r="A386" s="52" t="str">
        <f t="shared" si="36"/>
        <v>K</v>
      </c>
      <c r="B386" s="52" t="s">
        <v>7</v>
      </c>
      <c r="C386" s="52" t="s">
        <v>1789</v>
      </c>
      <c r="D386" s="85" t="s">
        <v>1790</v>
      </c>
      <c r="E386" s="52" t="s">
        <v>1791</v>
      </c>
      <c r="F386" s="52" t="s">
        <v>1792</v>
      </c>
      <c r="G386" s="52" t="s">
        <v>1793</v>
      </c>
      <c r="H386" s="52" t="s">
        <v>1781</v>
      </c>
      <c r="I386" s="52" t="s">
        <v>1798</v>
      </c>
      <c r="J386" s="52" t="s">
        <v>1799</v>
      </c>
      <c r="K386" s="52" t="s">
        <v>268</v>
      </c>
      <c r="L386" s="52">
        <v>5325</v>
      </c>
      <c r="M386" s="52" t="s">
        <v>1727</v>
      </c>
      <c r="N386" s="52" t="s">
        <v>270</v>
      </c>
      <c r="O386" s="52" t="s">
        <v>456</v>
      </c>
      <c r="P386" s="52" t="s">
        <v>272</v>
      </c>
      <c r="Q386" s="52" t="s">
        <v>124</v>
      </c>
      <c r="R386" s="52" t="s">
        <v>543</v>
      </c>
      <c r="S386" s="52" t="s">
        <v>129</v>
      </c>
      <c r="T386" s="52" t="s">
        <v>1784</v>
      </c>
      <c r="U386" s="52" t="s">
        <v>144</v>
      </c>
      <c r="V386" s="52" t="s">
        <v>545</v>
      </c>
      <c r="W386" s="52" t="s">
        <v>546</v>
      </c>
      <c r="X386" s="52" t="s">
        <v>547</v>
      </c>
      <c r="Y386" s="52" t="s">
        <v>546</v>
      </c>
      <c r="Z386" s="66">
        <v>110822.39999999999</v>
      </c>
      <c r="AA386" s="66">
        <v>0</v>
      </c>
      <c r="AB386" s="66">
        <v>0</v>
      </c>
      <c r="AC386" s="66">
        <v>-52883.54</v>
      </c>
      <c r="AD386" s="86">
        <f t="shared" si="37"/>
        <v>52883.54</v>
      </c>
      <c r="AE386" s="66">
        <v>0</v>
      </c>
      <c r="AF386" s="66">
        <v>78841</v>
      </c>
      <c r="AG386" s="66">
        <f t="shared" si="38"/>
        <v>-78841</v>
      </c>
      <c r="AH386" s="66">
        <v>0</v>
      </c>
      <c r="AI386" s="66">
        <v>80831</v>
      </c>
      <c r="AJ386" s="66">
        <f t="shared" si="39"/>
        <v>-80831</v>
      </c>
      <c r="AK386" s="66">
        <v>0</v>
      </c>
      <c r="AL386" s="66">
        <v>82833</v>
      </c>
      <c r="AM386" s="66">
        <f t="shared" si="40"/>
        <v>-82833</v>
      </c>
      <c r="AN386" s="66">
        <v>0</v>
      </c>
      <c r="AO386" s="66">
        <v>84904</v>
      </c>
      <c r="AP386" s="66">
        <f t="shared" si="41"/>
        <v>-84904</v>
      </c>
      <c r="AQ386" s="66">
        <v>87027</v>
      </c>
      <c r="AR386" s="66">
        <f t="shared" si="42"/>
        <v>-274525.46000000002</v>
      </c>
      <c r="AS386" s="66">
        <v>0</v>
      </c>
      <c r="AT386" s="66">
        <v>0</v>
      </c>
      <c r="AU386" s="66" t="s">
        <v>280</v>
      </c>
      <c r="AV386" s="66">
        <v>-87027</v>
      </c>
      <c r="AW386" s="86">
        <v>78841</v>
      </c>
      <c r="AX386" s="86">
        <v>80831</v>
      </c>
      <c r="AY386" s="86">
        <v>82833</v>
      </c>
      <c r="AZ386" s="86">
        <v>84904</v>
      </c>
      <c r="BA386" s="86">
        <v>87027</v>
      </c>
      <c r="BB386" s="86"/>
    </row>
    <row r="387" spans="1:54" hidden="1">
      <c r="A387" s="52" t="str">
        <f t="shared" si="36"/>
        <v>K</v>
      </c>
      <c r="B387" s="52" t="s">
        <v>7</v>
      </c>
      <c r="C387" s="52" t="s">
        <v>1800</v>
      </c>
      <c r="D387" s="85" t="s">
        <v>1801</v>
      </c>
      <c r="E387" s="52" t="s">
        <v>1802</v>
      </c>
      <c r="F387" s="52" t="s">
        <v>1803</v>
      </c>
      <c r="G387" s="52" t="s">
        <v>1804</v>
      </c>
      <c r="H387" s="52" t="s">
        <v>1805</v>
      </c>
      <c r="I387" s="52" t="s">
        <v>1806</v>
      </c>
      <c r="J387" s="52" t="s">
        <v>1807</v>
      </c>
      <c r="K387" s="52" t="s">
        <v>268</v>
      </c>
      <c r="L387" s="52">
        <v>5025</v>
      </c>
      <c r="M387" s="52" t="s">
        <v>1458</v>
      </c>
      <c r="N387" s="52" t="s">
        <v>270</v>
      </c>
      <c r="O387" s="52" t="s">
        <v>456</v>
      </c>
      <c r="P387" s="52" t="s">
        <v>272</v>
      </c>
      <c r="Q387" s="52" t="s">
        <v>124</v>
      </c>
      <c r="R387" s="52" t="s">
        <v>543</v>
      </c>
      <c r="S387" s="52" t="s">
        <v>129</v>
      </c>
      <c r="T387" s="52" t="s">
        <v>1808</v>
      </c>
      <c r="U387" s="52" t="s">
        <v>145</v>
      </c>
      <c r="V387" s="52" t="s">
        <v>545</v>
      </c>
      <c r="W387" s="52" t="s">
        <v>546</v>
      </c>
      <c r="X387" s="52" t="s">
        <v>547</v>
      </c>
      <c r="Y387" s="52" t="s">
        <v>546</v>
      </c>
      <c r="Z387" s="66">
        <v>22755</v>
      </c>
      <c r="AA387" s="66">
        <v>22701</v>
      </c>
      <c r="AB387" s="66">
        <v>26211.61</v>
      </c>
      <c r="AC387" s="66">
        <v>22629.45</v>
      </c>
      <c r="AD387" s="86">
        <f t="shared" si="37"/>
        <v>71.549999999999272</v>
      </c>
      <c r="AE387" s="66">
        <v>68880</v>
      </c>
      <c r="AF387" s="66">
        <v>0</v>
      </c>
      <c r="AG387" s="66">
        <f t="shared" si="38"/>
        <v>68880</v>
      </c>
      <c r="AH387" s="66">
        <v>24080</v>
      </c>
      <c r="AI387" s="66">
        <v>0</v>
      </c>
      <c r="AJ387" s="66">
        <f t="shared" si="39"/>
        <v>24080</v>
      </c>
      <c r="AK387" s="66">
        <v>26880</v>
      </c>
      <c r="AL387" s="66">
        <v>0</v>
      </c>
      <c r="AM387" s="66">
        <f t="shared" si="40"/>
        <v>26880</v>
      </c>
      <c r="AN387" s="66">
        <v>28000</v>
      </c>
      <c r="AO387" s="66">
        <v>0</v>
      </c>
      <c r="AP387" s="66">
        <f t="shared" si="41"/>
        <v>28000</v>
      </c>
      <c r="AQ387" s="66">
        <v>0</v>
      </c>
      <c r="AR387" s="66">
        <f t="shared" si="42"/>
        <v>147911.54999999999</v>
      </c>
      <c r="AS387" s="66">
        <v>0</v>
      </c>
      <c r="AT387" s="66">
        <v>0</v>
      </c>
      <c r="AU387" s="66" t="s">
        <v>280</v>
      </c>
      <c r="AV387" s="66">
        <v>0</v>
      </c>
      <c r="AW387" s="86">
        <v>0</v>
      </c>
      <c r="AX387" s="86">
        <v>0</v>
      </c>
      <c r="AY387" s="86">
        <v>0</v>
      </c>
      <c r="AZ387" s="86">
        <v>0</v>
      </c>
      <c r="BA387" s="86">
        <v>0</v>
      </c>
      <c r="BB387" s="86"/>
    </row>
    <row r="388" spans="1:54" hidden="1">
      <c r="A388" s="52" t="str">
        <f t="shared" si="36"/>
        <v>K</v>
      </c>
      <c r="B388" s="52" t="s">
        <v>7</v>
      </c>
      <c r="C388" s="52" t="s">
        <v>1800</v>
      </c>
      <c r="D388" s="85" t="s">
        <v>1801</v>
      </c>
      <c r="E388" s="52" t="s">
        <v>1802</v>
      </c>
      <c r="F388" s="52" t="s">
        <v>1803</v>
      </c>
      <c r="G388" s="52" t="s">
        <v>1804</v>
      </c>
      <c r="H388" s="52" t="s">
        <v>1805</v>
      </c>
      <c r="I388" s="52" t="s">
        <v>1809</v>
      </c>
      <c r="J388" s="52" t="s">
        <v>1810</v>
      </c>
      <c r="K388" s="52" t="s">
        <v>268</v>
      </c>
      <c r="L388" s="52">
        <v>5025</v>
      </c>
      <c r="M388" s="52" t="s">
        <v>1458</v>
      </c>
      <c r="N388" s="52" t="s">
        <v>270</v>
      </c>
      <c r="O388" s="52" t="s">
        <v>456</v>
      </c>
      <c r="P388" s="52" t="s">
        <v>272</v>
      </c>
      <c r="Q388" s="52" t="s">
        <v>124</v>
      </c>
      <c r="R388" s="52" t="s">
        <v>543</v>
      </c>
      <c r="S388" s="52" t="s">
        <v>129</v>
      </c>
      <c r="T388" s="52" t="s">
        <v>1808</v>
      </c>
      <c r="U388" s="52" t="s">
        <v>145</v>
      </c>
      <c r="V388" s="52" t="s">
        <v>545</v>
      </c>
      <c r="W388" s="52" t="s">
        <v>546</v>
      </c>
      <c r="X388" s="52" t="s">
        <v>547</v>
      </c>
      <c r="Y388" s="52" t="s">
        <v>546</v>
      </c>
      <c r="Z388" s="66">
        <v>635845.76</v>
      </c>
      <c r="AA388" s="66">
        <v>62906</v>
      </c>
      <c r="AB388" s="66">
        <v>86313.94</v>
      </c>
      <c r="AC388" s="66">
        <v>305772.25</v>
      </c>
      <c r="AD388" s="86">
        <f t="shared" si="37"/>
        <v>-242866.25</v>
      </c>
      <c r="AE388" s="66">
        <v>847500</v>
      </c>
      <c r="AF388" s="66">
        <v>0</v>
      </c>
      <c r="AG388" s="66">
        <f t="shared" si="38"/>
        <v>847500</v>
      </c>
      <c r="AH388" s="66">
        <v>862500</v>
      </c>
      <c r="AI388" s="66">
        <v>0</v>
      </c>
      <c r="AJ388" s="66">
        <f t="shared" si="39"/>
        <v>862500</v>
      </c>
      <c r="AK388" s="66">
        <v>400000</v>
      </c>
      <c r="AL388" s="66">
        <v>0</v>
      </c>
      <c r="AM388" s="66">
        <f t="shared" si="40"/>
        <v>400000</v>
      </c>
      <c r="AN388" s="66">
        <v>0</v>
      </c>
      <c r="AO388" s="66">
        <v>0</v>
      </c>
      <c r="AP388" s="66">
        <f t="shared" si="41"/>
        <v>0</v>
      </c>
      <c r="AQ388" s="66">
        <v>0</v>
      </c>
      <c r="AR388" s="66">
        <f t="shared" si="42"/>
        <v>1867133.75</v>
      </c>
      <c r="AS388" s="66">
        <v>0</v>
      </c>
      <c r="AT388" s="66">
        <v>0</v>
      </c>
      <c r="AU388" s="66" t="s">
        <v>280</v>
      </c>
      <c r="AV388" s="66">
        <v>0</v>
      </c>
      <c r="AW388" s="86">
        <v>-358375</v>
      </c>
      <c r="AX388" s="86">
        <v>-100000</v>
      </c>
      <c r="AY388" s="86">
        <v>-2110000</v>
      </c>
      <c r="AZ388" s="86">
        <v>0</v>
      </c>
      <c r="BA388" s="86">
        <v>0</v>
      </c>
      <c r="BB388" s="86"/>
    </row>
    <row r="389" spans="1:54" hidden="1">
      <c r="A389" s="52" t="str">
        <f t="shared" si="36"/>
        <v>K</v>
      </c>
      <c r="B389" s="52" t="s">
        <v>7</v>
      </c>
      <c r="C389" s="52" t="s">
        <v>1811</v>
      </c>
      <c r="D389" s="85" t="s">
        <v>1812</v>
      </c>
      <c r="E389" s="52" t="s">
        <v>1813</v>
      </c>
      <c r="F389" s="52" t="s">
        <v>1814</v>
      </c>
      <c r="G389" s="52" t="s">
        <v>1815</v>
      </c>
      <c r="H389" s="52" t="s">
        <v>1805</v>
      </c>
      <c r="I389" s="52" t="s">
        <v>1816</v>
      </c>
      <c r="J389" s="52" t="s">
        <v>1817</v>
      </c>
      <c r="K389" s="52" t="s">
        <v>268</v>
      </c>
      <c r="L389" s="52">
        <v>5025</v>
      </c>
      <c r="M389" s="52" t="s">
        <v>1458</v>
      </c>
      <c r="N389" s="52" t="s">
        <v>270</v>
      </c>
      <c r="O389" s="52" t="s">
        <v>306</v>
      </c>
      <c r="P389" s="52" t="s">
        <v>272</v>
      </c>
      <c r="Q389" s="52" t="s">
        <v>124</v>
      </c>
      <c r="R389" s="52" t="s">
        <v>543</v>
      </c>
      <c r="S389" s="52" t="s">
        <v>129</v>
      </c>
      <c r="T389" s="52" t="s">
        <v>1808</v>
      </c>
      <c r="U389" s="52" t="s">
        <v>145</v>
      </c>
      <c r="V389" s="52" t="s">
        <v>545</v>
      </c>
      <c r="W389" s="52" t="s">
        <v>546</v>
      </c>
      <c r="X389" s="52" t="s">
        <v>547</v>
      </c>
      <c r="Y389" s="52" t="s">
        <v>546</v>
      </c>
      <c r="Z389" s="66">
        <v>0</v>
      </c>
      <c r="AA389" s="66">
        <v>0</v>
      </c>
      <c r="AB389" s="66">
        <v>0</v>
      </c>
      <c r="AC389" s="66">
        <v>0</v>
      </c>
      <c r="AD389" s="86">
        <f t="shared" si="37"/>
        <v>0</v>
      </c>
      <c r="AE389" s="66">
        <v>0</v>
      </c>
      <c r="AF389" s="66">
        <v>0</v>
      </c>
      <c r="AG389" s="66">
        <f t="shared" si="38"/>
        <v>0</v>
      </c>
      <c r="AH389" s="66">
        <v>0</v>
      </c>
      <c r="AI389" s="66">
        <v>0</v>
      </c>
      <c r="AJ389" s="66">
        <f t="shared" si="39"/>
        <v>0</v>
      </c>
      <c r="AK389" s="66">
        <v>0</v>
      </c>
      <c r="AL389" s="66">
        <v>0</v>
      </c>
      <c r="AM389" s="66">
        <f t="shared" si="40"/>
        <v>0</v>
      </c>
      <c r="AN389" s="66">
        <v>0</v>
      </c>
      <c r="AO389" s="66">
        <v>0</v>
      </c>
      <c r="AP389" s="66">
        <f t="shared" si="41"/>
        <v>0</v>
      </c>
      <c r="AQ389" s="66">
        <v>0</v>
      </c>
      <c r="AR389" s="66">
        <f t="shared" si="42"/>
        <v>0</v>
      </c>
      <c r="AS389" s="66">
        <v>0</v>
      </c>
      <c r="AT389" s="66">
        <v>0</v>
      </c>
      <c r="AU389" s="66" t="s">
        <v>280</v>
      </c>
      <c r="AV389" s="66">
        <v>0</v>
      </c>
      <c r="AW389" s="86">
        <v>0</v>
      </c>
      <c r="AX389" s="86">
        <v>0</v>
      </c>
      <c r="AY389" s="86">
        <v>0</v>
      </c>
      <c r="AZ389" s="86">
        <v>0</v>
      </c>
      <c r="BA389" s="86">
        <v>0</v>
      </c>
      <c r="BB389" s="86"/>
    </row>
    <row r="390" spans="1:54" hidden="1">
      <c r="A390" s="52" t="str">
        <f t="shared" si="36"/>
        <v>K</v>
      </c>
      <c r="B390" s="52" t="s">
        <v>7</v>
      </c>
      <c r="C390" s="52" t="s">
        <v>1811</v>
      </c>
      <c r="D390" s="85" t="s">
        <v>1812</v>
      </c>
      <c r="E390" s="52" t="s">
        <v>1813</v>
      </c>
      <c r="F390" s="52" t="s">
        <v>1814</v>
      </c>
      <c r="G390" s="52" t="s">
        <v>1815</v>
      </c>
      <c r="H390" s="52" t="s">
        <v>1805</v>
      </c>
      <c r="I390" s="52" t="s">
        <v>1818</v>
      </c>
      <c r="J390" s="52" t="s">
        <v>1819</v>
      </c>
      <c r="K390" s="52" t="s">
        <v>268</v>
      </c>
      <c r="L390" s="52">
        <v>5025</v>
      </c>
      <c r="M390" s="52" t="s">
        <v>1458</v>
      </c>
      <c r="N390" s="52" t="s">
        <v>270</v>
      </c>
      <c r="O390" s="52" t="s">
        <v>306</v>
      </c>
      <c r="P390" s="52" t="s">
        <v>272</v>
      </c>
      <c r="Q390" s="52" t="s">
        <v>124</v>
      </c>
      <c r="R390" s="52" t="s">
        <v>543</v>
      </c>
      <c r="S390" s="52" t="s">
        <v>129</v>
      </c>
      <c r="T390" s="52" t="s">
        <v>1808</v>
      </c>
      <c r="U390" s="52" t="s">
        <v>145</v>
      </c>
      <c r="V390" s="52" t="s">
        <v>545</v>
      </c>
      <c r="W390" s="52" t="s">
        <v>546</v>
      </c>
      <c r="X390" s="52" t="s">
        <v>547</v>
      </c>
      <c r="Y390" s="52" t="s">
        <v>546</v>
      </c>
      <c r="Z390" s="66">
        <v>0</v>
      </c>
      <c r="AA390" s="66">
        <v>0</v>
      </c>
      <c r="AB390" s="66">
        <v>0</v>
      </c>
      <c r="AC390" s="66">
        <v>0</v>
      </c>
      <c r="AD390" s="86">
        <f t="shared" si="37"/>
        <v>0</v>
      </c>
      <c r="AE390" s="66">
        <v>0</v>
      </c>
      <c r="AF390" s="66">
        <v>0</v>
      </c>
      <c r="AG390" s="66">
        <f t="shared" si="38"/>
        <v>0</v>
      </c>
      <c r="AH390" s="66">
        <v>0</v>
      </c>
      <c r="AI390" s="66">
        <v>0</v>
      </c>
      <c r="AJ390" s="66">
        <f t="shared" si="39"/>
        <v>0</v>
      </c>
      <c r="AK390" s="66">
        <v>0</v>
      </c>
      <c r="AL390" s="66">
        <v>0</v>
      </c>
      <c r="AM390" s="66">
        <f t="shared" si="40"/>
        <v>0</v>
      </c>
      <c r="AN390" s="66">
        <v>0</v>
      </c>
      <c r="AO390" s="66">
        <v>0</v>
      </c>
      <c r="AP390" s="66">
        <f t="shared" si="41"/>
        <v>0</v>
      </c>
      <c r="AQ390" s="66">
        <v>0</v>
      </c>
      <c r="AR390" s="66">
        <f t="shared" si="42"/>
        <v>0</v>
      </c>
      <c r="AS390" s="66">
        <v>0</v>
      </c>
      <c r="AT390" s="66">
        <v>0</v>
      </c>
      <c r="AU390" s="66" t="s">
        <v>280</v>
      </c>
      <c r="AV390" s="66">
        <v>0</v>
      </c>
      <c r="AW390" s="86">
        <v>0</v>
      </c>
      <c r="AX390" s="86">
        <v>0</v>
      </c>
      <c r="AY390" s="86">
        <v>0</v>
      </c>
      <c r="AZ390" s="86">
        <v>0</v>
      </c>
      <c r="BA390" s="86">
        <v>0</v>
      </c>
      <c r="BB390" s="86"/>
    </row>
    <row r="391" spans="1:54" hidden="1">
      <c r="A391" s="52" t="str">
        <f t="shared" si="36"/>
        <v>K</v>
      </c>
      <c r="B391" s="52" t="s">
        <v>7</v>
      </c>
      <c r="C391" s="52" t="s">
        <v>1811</v>
      </c>
      <c r="D391" s="85" t="s">
        <v>1812</v>
      </c>
      <c r="E391" s="52" t="s">
        <v>1813</v>
      </c>
      <c r="F391" s="52" t="s">
        <v>1814</v>
      </c>
      <c r="G391" s="52" t="s">
        <v>1815</v>
      </c>
      <c r="H391" s="52" t="s">
        <v>1805</v>
      </c>
      <c r="I391" s="52" t="s">
        <v>1820</v>
      </c>
      <c r="J391" s="52" t="s">
        <v>1821</v>
      </c>
      <c r="K391" s="52" t="s">
        <v>268</v>
      </c>
      <c r="L391" s="52">
        <v>5025</v>
      </c>
      <c r="M391" s="52" t="s">
        <v>1458</v>
      </c>
      <c r="N391" s="52" t="s">
        <v>270</v>
      </c>
      <c r="O391" s="52" t="s">
        <v>271</v>
      </c>
      <c r="P391" s="52" t="s">
        <v>272</v>
      </c>
      <c r="Q391" s="52" t="s">
        <v>124</v>
      </c>
      <c r="R391" s="52" t="s">
        <v>543</v>
      </c>
      <c r="S391" s="52" t="s">
        <v>129</v>
      </c>
      <c r="T391" s="52" t="s">
        <v>1808</v>
      </c>
      <c r="U391" s="52" t="s">
        <v>145</v>
      </c>
      <c r="V391" s="52" t="s">
        <v>545</v>
      </c>
      <c r="W391" s="52" t="s">
        <v>546</v>
      </c>
      <c r="X391" s="52" t="s">
        <v>547</v>
      </c>
      <c r="Y391" s="52" t="s">
        <v>546</v>
      </c>
      <c r="Z391" s="66">
        <v>25760903</v>
      </c>
      <c r="AA391" s="66">
        <v>26396565</v>
      </c>
      <c r="AB391" s="66">
        <v>26445691.030000001</v>
      </c>
      <c r="AC391" s="66">
        <v>22773933.650000002</v>
      </c>
      <c r="AD391" s="86">
        <f t="shared" si="37"/>
        <v>3622631.3499999978</v>
      </c>
      <c r="AE391" s="66">
        <v>0</v>
      </c>
      <c r="AF391" s="66">
        <v>0</v>
      </c>
      <c r="AG391" s="66">
        <f t="shared" si="38"/>
        <v>0</v>
      </c>
      <c r="AH391" s="66">
        <v>0</v>
      </c>
      <c r="AI391" s="66">
        <v>0</v>
      </c>
      <c r="AJ391" s="66">
        <f t="shared" si="39"/>
        <v>0</v>
      </c>
      <c r="AK391" s="66">
        <v>0</v>
      </c>
      <c r="AL391" s="66">
        <v>0</v>
      </c>
      <c r="AM391" s="66">
        <f t="shared" si="40"/>
        <v>0</v>
      </c>
      <c r="AN391" s="66">
        <v>19500000</v>
      </c>
      <c r="AO391" s="66">
        <v>16555088</v>
      </c>
      <c r="AP391" s="66">
        <f t="shared" si="41"/>
        <v>2944912</v>
      </c>
      <c r="AQ391" s="66">
        <v>-8626875</v>
      </c>
      <c r="AR391" s="66">
        <f t="shared" si="42"/>
        <v>6567543.3499999978</v>
      </c>
      <c r="AS391" s="66">
        <v>0</v>
      </c>
      <c r="AT391" s="66">
        <v>0</v>
      </c>
      <c r="AU391" s="66" t="s">
        <v>280</v>
      </c>
      <c r="AV391" s="66">
        <v>8626875</v>
      </c>
      <c r="AW391" s="86">
        <v>0</v>
      </c>
      <c r="AX391" s="86">
        <v>0</v>
      </c>
      <c r="AY391" s="86">
        <v>0</v>
      </c>
      <c r="AZ391" s="86">
        <v>-2944912</v>
      </c>
      <c r="BA391" s="86">
        <v>-8626875</v>
      </c>
      <c r="BB391" s="86"/>
    </row>
    <row r="392" spans="1:54" hidden="1">
      <c r="A392" s="52" t="str">
        <f t="shared" si="36"/>
        <v>K</v>
      </c>
      <c r="B392" s="52" t="s">
        <v>7</v>
      </c>
      <c r="C392" s="52" t="s">
        <v>1811</v>
      </c>
      <c r="D392" s="85" t="s">
        <v>1812</v>
      </c>
      <c r="E392" s="52" t="s">
        <v>1813</v>
      </c>
      <c r="F392" s="52" t="s">
        <v>1814</v>
      </c>
      <c r="G392" s="52" t="s">
        <v>1815</v>
      </c>
      <c r="H392" s="52" t="s">
        <v>1805</v>
      </c>
      <c r="I392" s="52" t="s">
        <v>1822</v>
      </c>
      <c r="J392" s="52" t="s">
        <v>1823</v>
      </c>
      <c r="K392" s="52" t="s">
        <v>268</v>
      </c>
      <c r="L392" s="52">
        <v>5025</v>
      </c>
      <c r="M392" s="52" t="s">
        <v>1458</v>
      </c>
      <c r="N392" s="52" t="s">
        <v>270</v>
      </c>
      <c r="O392" s="52" t="s">
        <v>271</v>
      </c>
      <c r="P392" s="52" t="s">
        <v>272</v>
      </c>
      <c r="Q392" s="52" t="s">
        <v>124</v>
      </c>
      <c r="R392" s="52" t="s">
        <v>543</v>
      </c>
      <c r="S392" s="52" t="s">
        <v>129</v>
      </c>
      <c r="T392" s="52" t="s">
        <v>1808</v>
      </c>
      <c r="U392" s="52" t="s">
        <v>145</v>
      </c>
      <c r="V392" s="52" t="s">
        <v>545</v>
      </c>
      <c r="W392" s="52" t="s">
        <v>546</v>
      </c>
      <c r="X392" s="52" t="s">
        <v>547</v>
      </c>
      <c r="Y392" s="52" t="s">
        <v>546</v>
      </c>
      <c r="Z392" s="66">
        <v>0</v>
      </c>
      <c r="AA392" s="66">
        <v>0</v>
      </c>
      <c r="AB392" s="66">
        <v>-23138.21</v>
      </c>
      <c r="AC392" s="66">
        <v>-23138.21</v>
      </c>
      <c r="AD392" s="86">
        <f t="shared" si="37"/>
        <v>23138.21</v>
      </c>
      <c r="AE392" s="66">
        <v>0</v>
      </c>
      <c r="AF392" s="66">
        <v>0</v>
      </c>
      <c r="AG392" s="66">
        <f t="shared" si="38"/>
        <v>0</v>
      </c>
      <c r="AH392" s="66">
        <v>0</v>
      </c>
      <c r="AI392" s="66">
        <v>0</v>
      </c>
      <c r="AJ392" s="66">
        <f t="shared" si="39"/>
        <v>0</v>
      </c>
      <c r="AK392" s="66">
        <v>0</v>
      </c>
      <c r="AL392" s="66">
        <v>0</v>
      </c>
      <c r="AM392" s="66">
        <f t="shared" si="40"/>
        <v>0</v>
      </c>
      <c r="AN392" s="66">
        <v>0</v>
      </c>
      <c r="AO392" s="66">
        <v>0</v>
      </c>
      <c r="AP392" s="66">
        <f t="shared" si="41"/>
        <v>0</v>
      </c>
      <c r="AQ392" s="66">
        <v>0</v>
      </c>
      <c r="AR392" s="66">
        <f t="shared" si="42"/>
        <v>23138.21</v>
      </c>
      <c r="AS392" s="66">
        <v>0</v>
      </c>
      <c r="AT392" s="66">
        <v>0</v>
      </c>
      <c r="AU392" s="66" t="s">
        <v>280</v>
      </c>
      <c r="AV392" s="66">
        <v>0</v>
      </c>
      <c r="AW392" s="86">
        <v>0</v>
      </c>
      <c r="AX392" s="86">
        <v>0</v>
      </c>
      <c r="AY392" s="86">
        <v>0</v>
      </c>
      <c r="AZ392" s="86">
        <v>0</v>
      </c>
      <c r="BA392" s="86">
        <v>0</v>
      </c>
      <c r="BB392" s="86"/>
    </row>
    <row r="393" spans="1:54" hidden="1">
      <c r="A393" s="52" t="str">
        <f t="shared" si="36"/>
        <v>K</v>
      </c>
      <c r="B393" s="52" t="s">
        <v>7</v>
      </c>
      <c r="C393" s="52" t="s">
        <v>1811</v>
      </c>
      <c r="D393" s="85" t="s">
        <v>1812</v>
      </c>
      <c r="E393" s="52" t="s">
        <v>1813</v>
      </c>
      <c r="F393" s="52" t="s">
        <v>1814</v>
      </c>
      <c r="G393" s="52" t="s">
        <v>1815</v>
      </c>
      <c r="H393" s="52" t="s">
        <v>1805</v>
      </c>
      <c r="I393" s="52" t="s">
        <v>1824</v>
      </c>
      <c r="J393" s="52" t="s">
        <v>1825</v>
      </c>
      <c r="K393" s="52" t="s">
        <v>268</v>
      </c>
      <c r="L393" s="52">
        <v>5025</v>
      </c>
      <c r="M393" s="52" t="s">
        <v>1458</v>
      </c>
      <c r="N393" s="52" t="s">
        <v>270</v>
      </c>
      <c r="O393" s="52" t="s">
        <v>271</v>
      </c>
      <c r="P393" s="52" t="s">
        <v>272</v>
      </c>
      <c r="Q393" s="52" t="s">
        <v>124</v>
      </c>
      <c r="R393" s="52" t="s">
        <v>543</v>
      </c>
      <c r="S393" s="52" t="s">
        <v>129</v>
      </c>
      <c r="T393" s="52" t="s">
        <v>1808</v>
      </c>
      <c r="U393" s="52" t="s">
        <v>145</v>
      </c>
      <c r="V393" s="52" t="s">
        <v>545</v>
      </c>
      <c r="W393" s="52" t="s">
        <v>546</v>
      </c>
      <c r="X393" s="52" t="s">
        <v>547</v>
      </c>
      <c r="Y393" s="52" t="s">
        <v>546</v>
      </c>
      <c r="Z393" s="66">
        <v>0</v>
      </c>
      <c r="AA393" s="66">
        <v>0</v>
      </c>
      <c r="AB393" s="66">
        <v>5337.24</v>
      </c>
      <c r="AC393" s="66">
        <v>5438.8099999999995</v>
      </c>
      <c r="AD393" s="86">
        <f t="shared" si="37"/>
        <v>-5438.8099999999995</v>
      </c>
      <c r="AE393" s="66">
        <v>0</v>
      </c>
      <c r="AF393" s="66">
        <v>0</v>
      </c>
      <c r="AG393" s="66">
        <f t="shared" si="38"/>
        <v>0</v>
      </c>
      <c r="AH393" s="66">
        <v>0</v>
      </c>
      <c r="AI393" s="66">
        <v>0</v>
      </c>
      <c r="AJ393" s="66">
        <f t="shared" si="39"/>
        <v>0</v>
      </c>
      <c r="AK393" s="66">
        <v>0</v>
      </c>
      <c r="AL393" s="66">
        <v>0</v>
      </c>
      <c r="AM393" s="66">
        <f t="shared" si="40"/>
        <v>0</v>
      </c>
      <c r="AN393" s="66">
        <v>0</v>
      </c>
      <c r="AO393" s="66">
        <v>0</v>
      </c>
      <c r="AP393" s="66">
        <f t="shared" si="41"/>
        <v>0</v>
      </c>
      <c r="AQ393" s="66">
        <v>0</v>
      </c>
      <c r="AR393" s="66">
        <f t="shared" si="42"/>
        <v>-5438.8099999999995</v>
      </c>
      <c r="AS393" s="66">
        <v>0</v>
      </c>
      <c r="AT393" s="66">
        <v>0</v>
      </c>
      <c r="AU393" s="66" t="s">
        <v>280</v>
      </c>
      <c r="AV393" s="66">
        <v>0</v>
      </c>
      <c r="AW393" s="86">
        <v>0</v>
      </c>
      <c r="AX393" s="86">
        <v>0</v>
      </c>
      <c r="AY393" s="86">
        <v>0</v>
      </c>
      <c r="AZ393" s="86">
        <v>0</v>
      </c>
      <c r="BA393" s="86">
        <v>0</v>
      </c>
      <c r="BB393" s="86"/>
    </row>
    <row r="394" spans="1:54" hidden="1">
      <c r="A394" s="52" t="str">
        <f t="shared" si="36"/>
        <v>K</v>
      </c>
      <c r="B394" s="52" t="s">
        <v>7</v>
      </c>
      <c r="C394" s="52" t="s">
        <v>1811</v>
      </c>
      <c r="D394" s="85" t="s">
        <v>1812</v>
      </c>
      <c r="E394" s="52" t="s">
        <v>1813</v>
      </c>
      <c r="F394" s="52" t="s">
        <v>1814</v>
      </c>
      <c r="G394" s="52" t="s">
        <v>1815</v>
      </c>
      <c r="H394" s="52" t="s">
        <v>1805</v>
      </c>
      <c r="I394" s="52" t="s">
        <v>1826</v>
      </c>
      <c r="J394" s="52" t="s">
        <v>1827</v>
      </c>
      <c r="K394" s="52" t="s">
        <v>268</v>
      </c>
      <c r="L394" s="52">
        <v>5025</v>
      </c>
      <c r="M394" s="52" t="s">
        <v>1458</v>
      </c>
      <c r="N394" s="52" t="s">
        <v>270</v>
      </c>
      <c r="O394" s="52" t="s">
        <v>271</v>
      </c>
      <c r="P394" s="52" t="s">
        <v>272</v>
      </c>
      <c r="Q394" s="52" t="s">
        <v>124</v>
      </c>
      <c r="R394" s="52" t="s">
        <v>543</v>
      </c>
      <c r="S394" s="52" t="s">
        <v>129</v>
      </c>
      <c r="T394" s="52" t="s">
        <v>1808</v>
      </c>
      <c r="U394" s="52" t="s">
        <v>145</v>
      </c>
      <c r="V394" s="52" t="s">
        <v>545</v>
      </c>
      <c r="W394" s="52" t="s">
        <v>546</v>
      </c>
      <c r="X394" s="52" t="s">
        <v>547</v>
      </c>
      <c r="Y394" s="52" t="s">
        <v>546</v>
      </c>
      <c r="Z394" s="66">
        <v>0</v>
      </c>
      <c r="AA394" s="66">
        <v>0</v>
      </c>
      <c r="AB394" s="66">
        <v>0</v>
      </c>
      <c r="AC394" s="66">
        <v>0</v>
      </c>
      <c r="AD394" s="86">
        <f t="shared" si="37"/>
        <v>0</v>
      </c>
      <c r="AE394" s="66">
        <v>0</v>
      </c>
      <c r="AF394" s="66">
        <v>0</v>
      </c>
      <c r="AG394" s="66">
        <f t="shared" si="38"/>
        <v>0</v>
      </c>
      <c r="AH394" s="66">
        <v>0</v>
      </c>
      <c r="AI394" s="66">
        <v>0</v>
      </c>
      <c r="AJ394" s="66">
        <f t="shared" si="39"/>
        <v>0</v>
      </c>
      <c r="AK394" s="66">
        <v>0</v>
      </c>
      <c r="AL394" s="66">
        <v>0</v>
      </c>
      <c r="AM394" s="66">
        <f t="shared" si="40"/>
        <v>0</v>
      </c>
      <c r="AN394" s="66">
        <v>0</v>
      </c>
      <c r="AO394" s="66">
        <v>0</v>
      </c>
      <c r="AP394" s="66">
        <f t="shared" si="41"/>
        <v>0</v>
      </c>
      <c r="AQ394" s="66">
        <v>0</v>
      </c>
      <c r="AR394" s="66">
        <f t="shared" si="42"/>
        <v>0</v>
      </c>
      <c r="AS394" s="66">
        <v>0</v>
      </c>
      <c r="AT394" s="66">
        <v>0</v>
      </c>
      <c r="AU394" s="66" t="s">
        <v>280</v>
      </c>
      <c r="AV394" s="66">
        <v>0</v>
      </c>
      <c r="AW394" s="86">
        <v>0</v>
      </c>
      <c r="AX394" s="86">
        <v>0</v>
      </c>
      <c r="AY394" s="86">
        <v>0</v>
      </c>
      <c r="AZ394" s="86">
        <v>0</v>
      </c>
      <c r="BA394" s="86">
        <v>0</v>
      </c>
      <c r="BB394" s="86"/>
    </row>
    <row r="395" spans="1:54" hidden="1">
      <c r="A395" s="52" t="str">
        <f t="shared" ref="A395:A458" si="43">LEFT(C395,1)</f>
        <v>K</v>
      </c>
      <c r="B395" s="52" t="s">
        <v>7</v>
      </c>
      <c r="C395" s="52" t="s">
        <v>1828</v>
      </c>
      <c r="D395" s="85" t="s">
        <v>1829</v>
      </c>
      <c r="E395" s="52" t="s">
        <v>1830</v>
      </c>
      <c r="F395" s="52" t="s">
        <v>1831</v>
      </c>
      <c r="G395" s="52" t="s">
        <v>1832</v>
      </c>
      <c r="H395" s="52" t="s">
        <v>1833</v>
      </c>
      <c r="I395" s="52" t="s">
        <v>1834</v>
      </c>
      <c r="J395" s="52" t="s">
        <v>1835</v>
      </c>
      <c r="K395" s="52" t="s">
        <v>268</v>
      </c>
      <c r="L395" s="52">
        <v>5240</v>
      </c>
      <c r="M395" s="52" t="s">
        <v>1836</v>
      </c>
      <c r="N395" s="52" t="s">
        <v>270</v>
      </c>
      <c r="O395" s="52" t="s">
        <v>456</v>
      </c>
      <c r="P395" s="52" t="s">
        <v>272</v>
      </c>
      <c r="Q395" s="52" t="s">
        <v>124</v>
      </c>
      <c r="R395" s="52" t="s">
        <v>543</v>
      </c>
      <c r="S395" s="52" t="s">
        <v>129</v>
      </c>
      <c r="T395" s="52" t="s">
        <v>1808</v>
      </c>
      <c r="U395" s="52" t="s">
        <v>145</v>
      </c>
      <c r="V395" s="52" t="s">
        <v>545</v>
      </c>
      <c r="W395" s="52" t="s">
        <v>546</v>
      </c>
      <c r="X395" s="52" t="s">
        <v>547</v>
      </c>
      <c r="Y395" s="52" t="s">
        <v>546</v>
      </c>
      <c r="Z395" s="66">
        <v>0</v>
      </c>
      <c r="AA395" s="66">
        <v>0</v>
      </c>
      <c r="AB395" s="66">
        <v>0</v>
      </c>
      <c r="AC395" s="66">
        <v>0</v>
      </c>
      <c r="AD395" s="86">
        <f t="shared" ref="AD395:AD458" si="44">AA395-AC395</f>
        <v>0</v>
      </c>
      <c r="AE395" s="66">
        <v>0</v>
      </c>
      <c r="AF395" s="66">
        <v>0</v>
      </c>
      <c r="AG395" s="66">
        <f t="shared" ref="AG395:AG458" si="45">AE395-AF395</f>
        <v>0</v>
      </c>
      <c r="AH395" s="66">
        <v>0</v>
      </c>
      <c r="AI395" s="66">
        <v>0</v>
      </c>
      <c r="AJ395" s="66">
        <f t="shared" ref="AJ395:AJ458" si="46">AH395-AI395</f>
        <v>0</v>
      </c>
      <c r="AK395" s="66">
        <v>0</v>
      </c>
      <c r="AL395" s="66">
        <v>0</v>
      </c>
      <c r="AM395" s="66">
        <f t="shared" ref="AM395:AM458" si="47">AK395-AL395</f>
        <v>0</v>
      </c>
      <c r="AN395" s="66">
        <v>0</v>
      </c>
      <c r="AO395" s="66">
        <v>0</v>
      </c>
      <c r="AP395" s="66">
        <f t="shared" ref="AP395:AP458" si="48">AN395-AO395</f>
        <v>0</v>
      </c>
      <c r="AQ395" s="66">
        <v>0</v>
      </c>
      <c r="AR395" s="66">
        <f t="shared" ref="AR395:AR458" si="49">AP395+AM395+AJ395+AG395+AD395</f>
        <v>0</v>
      </c>
      <c r="AS395" s="66">
        <v>0</v>
      </c>
      <c r="AT395" s="66">
        <v>0</v>
      </c>
      <c r="AU395" s="66" t="s">
        <v>280</v>
      </c>
      <c r="AV395" s="66">
        <v>0</v>
      </c>
      <c r="AW395" s="86">
        <v>0</v>
      </c>
      <c r="AX395" s="86">
        <v>0</v>
      </c>
      <c r="AY395" s="86">
        <v>0</v>
      </c>
      <c r="AZ395" s="86">
        <v>0</v>
      </c>
      <c r="BA395" s="86">
        <v>0</v>
      </c>
      <c r="BB395" s="86"/>
    </row>
    <row r="396" spans="1:54" hidden="1">
      <c r="A396" s="52" t="str">
        <f t="shared" si="43"/>
        <v>K</v>
      </c>
      <c r="B396" s="52" t="s">
        <v>7</v>
      </c>
      <c r="C396" s="52" t="s">
        <v>1828</v>
      </c>
      <c r="D396" s="85" t="s">
        <v>1829</v>
      </c>
      <c r="E396" s="52" t="s">
        <v>1830</v>
      </c>
      <c r="F396" s="52" t="s">
        <v>1831</v>
      </c>
      <c r="G396" s="52" t="s">
        <v>1832</v>
      </c>
      <c r="H396" s="52" t="s">
        <v>1833</v>
      </c>
      <c r="I396" s="52" t="s">
        <v>1837</v>
      </c>
      <c r="J396" s="52" t="s">
        <v>1838</v>
      </c>
      <c r="K396" s="52" t="s">
        <v>268</v>
      </c>
      <c r="L396" s="52">
        <v>5240</v>
      </c>
      <c r="M396" s="52" t="s">
        <v>1836</v>
      </c>
      <c r="N396" s="52" t="s">
        <v>270</v>
      </c>
      <c r="O396" s="52" t="s">
        <v>456</v>
      </c>
      <c r="P396" s="52" t="s">
        <v>272</v>
      </c>
      <c r="Q396" s="52" t="s">
        <v>124</v>
      </c>
      <c r="R396" s="52" t="s">
        <v>543</v>
      </c>
      <c r="S396" s="52" t="s">
        <v>129</v>
      </c>
      <c r="T396" s="52" t="s">
        <v>1839</v>
      </c>
      <c r="U396" s="52" t="s">
        <v>146</v>
      </c>
      <c r="V396" s="52" t="s">
        <v>545</v>
      </c>
      <c r="W396" s="52" t="s">
        <v>546</v>
      </c>
      <c r="X396" s="52" t="s">
        <v>547</v>
      </c>
      <c r="Y396" s="52" t="s">
        <v>546</v>
      </c>
      <c r="Z396" s="66">
        <v>75480</v>
      </c>
      <c r="AA396" s="66">
        <v>75301</v>
      </c>
      <c r="AB396" s="66">
        <v>75905.08</v>
      </c>
      <c r="AC396" s="66">
        <v>40842.730000000003</v>
      </c>
      <c r="AD396" s="86">
        <f t="shared" si="44"/>
        <v>34458.269999999997</v>
      </c>
      <c r="AE396" s="66">
        <v>77280</v>
      </c>
      <c r="AF396" s="66">
        <v>77000</v>
      </c>
      <c r="AG396" s="66">
        <f t="shared" si="45"/>
        <v>280</v>
      </c>
      <c r="AH396" s="66">
        <v>78400</v>
      </c>
      <c r="AI396" s="66">
        <v>78000</v>
      </c>
      <c r="AJ396" s="66">
        <f t="shared" si="46"/>
        <v>400</v>
      </c>
      <c r="AK396" s="66">
        <v>78400</v>
      </c>
      <c r="AL396" s="66">
        <v>78000</v>
      </c>
      <c r="AM396" s="66">
        <f t="shared" si="47"/>
        <v>400</v>
      </c>
      <c r="AN396" s="66">
        <v>78400</v>
      </c>
      <c r="AO396" s="66">
        <v>78000</v>
      </c>
      <c r="AP396" s="66">
        <f t="shared" si="48"/>
        <v>400</v>
      </c>
      <c r="AQ396" s="66">
        <v>78000</v>
      </c>
      <c r="AR396" s="66">
        <f t="shared" si="49"/>
        <v>35938.269999999997</v>
      </c>
      <c r="AS396" s="66">
        <v>0</v>
      </c>
      <c r="AT396" s="66">
        <v>0</v>
      </c>
      <c r="AU396" s="66" t="s">
        <v>280</v>
      </c>
      <c r="AV396" s="66">
        <v>-78000</v>
      </c>
      <c r="AW396" s="86">
        <v>-280</v>
      </c>
      <c r="AX396" s="86">
        <v>-400</v>
      </c>
      <c r="AY396" s="86">
        <v>-400</v>
      </c>
      <c r="AZ396" s="86">
        <v>-400</v>
      </c>
      <c r="BA396" s="86">
        <v>78000</v>
      </c>
      <c r="BB396" s="86"/>
    </row>
    <row r="397" spans="1:54" hidden="1">
      <c r="A397" s="52" t="str">
        <f t="shared" si="43"/>
        <v>K</v>
      </c>
      <c r="B397" s="52" t="s">
        <v>7</v>
      </c>
      <c r="C397" s="52" t="s">
        <v>1840</v>
      </c>
      <c r="D397" s="85" t="s">
        <v>1841</v>
      </c>
      <c r="E397" s="52" t="s">
        <v>1842</v>
      </c>
      <c r="F397" s="52" t="s">
        <v>1843</v>
      </c>
      <c r="G397" s="52" t="s">
        <v>1844</v>
      </c>
      <c r="H397" s="52" t="s">
        <v>1833</v>
      </c>
      <c r="I397" s="52" t="s">
        <v>1845</v>
      </c>
      <c r="J397" s="52" t="s">
        <v>1846</v>
      </c>
      <c r="K397" s="52" t="s">
        <v>268</v>
      </c>
      <c r="L397" s="52">
        <v>5240</v>
      </c>
      <c r="M397" s="52" t="s">
        <v>1836</v>
      </c>
      <c r="N397" s="52" t="s">
        <v>270</v>
      </c>
      <c r="O397" s="52" t="s">
        <v>306</v>
      </c>
      <c r="P397" s="52" t="s">
        <v>272</v>
      </c>
      <c r="Q397" s="52" t="s">
        <v>124</v>
      </c>
      <c r="R397" s="52" t="s">
        <v>543</v>
      </c>
      <c r="S397" s="52" t="s">
        <v>129</v>
      </c>
      <c r="T397" s="52" t="s">
        <v>1839</v>
      </c>
      <c r="U397" s="52" t="s">
        <v>146</v>
      </c>
      <c r="V397" s="52" t="s">
        <v>545</v>
      </c>
      <c r="W397" s="52" t="s">
        <v>546</v>
      </c>
      <c r="X397" s="52" t="s">
        <v>547</v>
      </c>
      <c r="Y397" s="52" t="s">
        <v>546</v>
      </c>
      <c r="Z397" s="66">
        <v>0</v>
      </c>
      <c r="AA397" s="66">
        <v>0</v>
      </c>
      <c r="AB397" s="66">
        <v>1508.06</v>
      </c>
      <c r="AC397" s="66">
        <v>2634.5699999999997</v>
      </c>
      <c r="AD397" s="86">
        <f t="shared" si="44"/>
        <v>-2634.5699999999997</v>
      </c>
      <c r="AE397" s="66">
        <v>0</v>
      </c>
      <c r="AF397" s="66">
        <v>0</v>
      </c>
      <c r="AG397" s="66">
        <f t="shared" si="45"/>
        <v>0</v>
      </c>
      <c r="AH397" s="66">
        <v>0</v>
      </c>
      <c r="AI397" s="66">
        <v>0</v>
      </c>
      <c r="AJ397" s="66">
        <f t="shared" si="46"/>
        <v>0</v>
      </c>
      <c r="AK397" s="66">
        <v>0</v>
      </c>
      <c r="AL397" s="66">
        <v>0</v>
      </c>
      <c r="AM397" s="66">
        <f t="shared" si="47"/>
        <v>0</v>
      </c>
      <c r="AN397" s="66">
        <v>0</v>
      </c>
      <c r="AO397" s="66">
        <v>0</v>
      </c>
      <c r="AP397" s="66">
        <f t="shared" si="48"/>
        <v>0</v>
      </c>
      <c r="AQ397" s="66">
        <v>0</v>
      </c>
      <c r="AR397" s="66">
        <f t="shared" si="49"/>
        <v>-2634.5699999999997</v>
      </c>
      <c r="AS397" s="66">
        <v>0</v>
      </c>
      <c r="AT397" s="66">
        <v>0</v>
      </c>
      <c r="AU397" s="66" t="s">
        <v>280</v>
      </c>
      <c r="AV397" s="66">
        <v>0</v>
      </c>
      <c r="AW397" s="86">
        <v>0</v>
      </c>
      <c r="AX397" s="86">
        <v>0</v>
      </c>
      <c r="AY397" s="86">
        <v>0</v>
      </c>
      <c r="AZ397" s="86">
        <v>0</v>
      </c>
      <c r="BA397" s="86">
        <v>0</v>
      </c>
      <c r="BB397" s="86"/>
    </row>
    <row r="398" spans="1:54" hidden="1">
      <c r="A398" s="52" t="str">
        <f t="shared" si="43"/>
        <v>K</v>
      </c>
      <c r="B398" s="52" t="s">
        <v>7</v>
      </c>
      <c r="C398" s="52" t="s">
        <v>1840</v>
      </c>
      <c r="D398" s="85" t="s">
        <v>1841</v>
      </c>
      <c r="E398" s="52" t="s">
        <v>1847</v>
      </c>
      <c r="F398" s="52" t="s">
        <v>1848</v>
      </c>
      <c r="G398" s="52" t="s">
        <v>1849</v>
      </c>
      <c r="H398" s="52" t="s">
        <v>1833</v>
      </c>
      <c r="I398" s="52" t="s">
        <v>1850</v>
      </c>
      <c r="J398" s="52" t="s">
        <v>1851</v>
      </c>
      <c r="K398" s="52" t="s">
        <v>268</v>
      </c>
      <c r="L398" s="52">
        <v>5240</v>
      </c>
      <c r="M398" s="52" t="s">
        <v>1836</v>
      </c>
      <c r="N398" s="52" t="s">
        <v>270</v>
      </c>
      <c r="O398" s="52" t="s">
        <v>306</v>
      </c>
      <c r="P398" s="52" t="s">
        <v>272</v>
      </c>
      <c r="Q398" s="52" t="s">
        <v>124</v>
      </c>
      <c r="R398" s="52" t="s">
        <v>543</v>
      </c>
      <c r="S398" s="52" t="s">
        <v>129</v>
      </c>
      <c r="T398" s="52" t="s">
        <v>1839</v>
      </c>
      <c r="U398" s="52" t="s">
        <v>146</v>
      </c>
      <c r="V398" s="52" t="s">
        <v>545</v>
      </c>
      <c r="W398" s="52" t="s">
        <v>546</v>
      </c>
      <c r="X398" s="52" t="s">
        <v>547</v>
      </c>
      <c r="Y398" s="52" t="s">
        <v>546</v>
      </c>
      <c r="Z398" s="66">
        <v>0</v>
      </c>
      <c r="AA398" s="66">
        <v>0</v>
      </c>
      <c r="AB398" s="66">
        <v>0</v>
      </c>
      <c r="AC398" s="66">
        <v>0</v>
      </c>
      <c r="AD398" s="86">
        <f t="shared" si="44"/>
        <v>0</v>
      </c>
      <c r="AE398" s="66">
        <v>0</v>
      </c>
      <c r="AF398" s="66">
        <v>0</v>
      </c>
      <c r="AG398" s="66">
        <f t="shared" si="45"/>
        <v>0</v>
      </c>
      <c r="AH398" s="66">
        <v>0</v>
      </c>
      <c r="AI398" s="66">
        <v>0</v>
      </c>
      <c r="AJ398" s="66">
        <f t="shared" si="46"/>
        <v>0</v>
      </c>
      <c r="AK398" s="66">
        <v>0</v>
      </c>
      <c r="AL398" s="66">
        <v>0</v>
      </c>
      <c r="AM398" s="66">
        <f t="shared" si="47"/>
        <v>0</v>
      </c>
      <c r="AN398" s="66">
        <v>0</v>
      </c>
      <c r="AO398" s="66">
        <v>0</v>
      </c>
      <c r="AP398" s="66">
        <f t="shared" si="48"/>
        <v>0</v>
      </c>
      <c r="AQ398" s="66">
        <v>0</v>
      </c>
      <c r="AR398" s="66">
        <f t="shared" si="49"/>
        <v>0</v>
      </c>
      <c r="AS398" s="66">
        <v>0</v>
      </c>
      <c r="AT398" s="66">
        <v>0</v>
      </c>
      <c r="AU398" s="66" t="s">
        <v>280</v>
      </c>
      <c r="AV398" s="66">
        <v>0</v>
      </c>
      <c r="AW398" s="86">
        <v>0</v>
      </c>
      <c r="AX398" s="86">
        <v>0</v>
      </c>
      <c r="AY398" s="86">
        <v>0</v>
      </c>
      <c r="AZ398" s="86">
        <v>0</v>
      </c>
      <c r="BA398" s="86">
        <v>0</v>
      </c>
      <c r="BB398" s="86"/>
    </row>
    <row r="399" spans="1:54" hidden="1">
      <c r="A399" s="52" t="str">
        <f t="shared" si="43"/>
        <v>K</v>
      </c>
      <c r="B399" s="52" t="s">
        <v>7</v>
      </c>
      <c r="C399" s="52" t="s">
        <v>1840</v>
      </c>
      <c r="D399" s="85" t="s">
        <v>1841</v>
      </c>
      <c r="E399" s="52" t="s">
        <v>1847</v>
      </c>
      <c r="F399" s="52" t="s">
        <v>1848</v>
      </c>
      <c r="G399" s="52" t="s">
        <v>1849</v>
      </c>
      <c r="H399" s="52" t="s">
        <v>1833</v>
      </c>
      <c r="I399" s="52" t="s">
        <v>1852</v>
      </c>
      <c r="J399" s="52" t="s">
        <v>1853</v>
      </c>
      <c r="K399" s="52" t="s">
        <v>268</v>
      </c>
      <c r="L399" s="52">
        <v>5240</v>
      </c>
      <c r="M399" s="52" t="s">
        <v>1836</v>
      </c>
      <c r="N399" s="52" t="s">
        <v>270</v>
      </c>
      <c r="O399" s="52" t="s">
        <v>306</v>
      </c>
      <c r="P399" s="52" t="s">
        <v>272</v>
      </c>
      <c r="Q399" s="52" t="s">
        <v>124</v>
      </c>
      <c r="R399" s="52" t="s">
        <v>543</v>
      </c>
      <c r="S399" s="52" t="s">
        <v>129</v>
      </c>
      <c r="T399" s="52" t="s">
        <v>1839</v>
      </c>
      <c r="U399" s="52" t="s">
        <v>146</v>
      </c>
      <c r="V399" s="52" t="s">
        <v>545</v>
      </c>
      <c r="W399" s="52" t="s">
        <v>546</v>
      </c>
      <c r="X399" s="52" t="s">
        <v>547</v>
      </c>
      <c r="Y399" s="52" t="s">
        <v>546</v>
      </c>
      <c r="Z399" s="66">
        <v>287368</v>
      </c>
      <c r="AA399" s="66">
        <v>286686</v>
      </c>
      <c r="AB399" s="66">
        <v>284641.49</v>
      </c>
      <c r="AC399" s="66">
        <v>282690.97000000003</v>
      </c>
      <c r="AD399" s="86">
        <f t="shared" si="44"/>
        <v>3995.0299999999697</v>
      </c>
      <c r="AE399" s="66">
        <v>551124</v>
      </c>
      <c r="AF399" s="66">
        <v>786250</v>
      </c>
      <c r="AG399" s="66">
        <f t="shared" si="45"/>
        <v>-235126</v>
      </c>
      <c r="AH399" s="66">
        <v>295439</v>
      </c>
      <c r="AI399" s="66">
        <v>270000</v>
      </c>
      <c r="AJ399" s="66">
        <f t="shared" si="46"/>
        <v>25439</v>
      </c>
      <c r="AK399" s="66">
        <v>265618</v>
      </c>
      <c r="AL399" s="66">
        <v>581300</v>
      </c>
      <c r="AM399" s="66">
        <f t="shared" si="47"/>
        <v>-315682</v>
      </c>
      <c r="AN399" s="66">
        <v>265618</v>
      </c>
      <c r="AO399" s="66">
        <v>0</v>
      </c>
      <c r="AP399" s="66">
        <f t="shared" si="48"/>
        <v>265618</v>
      </c>
      <c r="AQ399" s="66">
        <v>0</v>
      </c>
      <c r="AR399" s="66">
        <f t="shared" si="49"/>
        <v>-255755.97000000003</v>
      </c>
      <c r="AS399" s="66">
        <v>0</v>
      </c>
      <c r="AT399" s="66" t="s">
        <v>1854</v>
      </c>
      <c r="AU399" s="66" t="s">
        <v>280</v>
      </c>
      <c r="AV399" s="66">
        <v>0</v>
      </c>
      <c r="AW399" s="86">
        <v>0</v>
      </c>
      <c r="AX399" s="86">
        <v>-25439</v>
      </c>
      <c r="AY399" s="86">
        <v>315682</v>
      </c>
      <c r="AZ399" s="86">
        <v>-265618</v>
      </c>
      <c r="BA399" s="86">
        <v>0</v>
      </c>
      <c r="BB399" s="86"/>
    </row>
    <row r="400" spans="1:54" hidden="1">
      <c r="A400" s="52" t="str">
        <f t="shared" si="43"/>
        <v>K</v>
      </c>
      <c r="B400" s="52" t="s">
        <v>7</v>
      </c>
      <c r="C400" s="52" t="s">
        <v>1840</v>
      </c>
      <c r="D400" s="85" t="s">
        <v>1841</v>
      </c>
      <c r="E400" s="52" t="s">
        <v>1847</v>
      </c>
      <c r="F400" s="52" t="s">
        <v>1848</v>
      </c>
      <c r="G400" s="52" t="s">
        <v>1849</v>
      </c>
      <c r="H400" s="52" t="s">
        <v>1833</v>
      </c>
      <c r="I400" s="52" t="s">
        <v>1855</v>
      </c>
      <c r="J400" s="52" t="s">
        <v>1856</v>
      </c>
      <c r="K400" s="52" t="s">
        <v>268</v>
      </c>
      <c r="L400" s="52">
        <v>5240</v>
      </c>
      <c r="M400" s="52" t="s">
        <v>1836</v>
      </c>
      <c r="N400" s="52" t="s">
        <v>270</v>
      </c>
      <c r="O400" s="52" t="s">
        <v>306</v>
      </c>
      <c r="P400" s="52" t="s">
        <v>272</v>
      </c>
      <c r="Q400" s="52" t="s">
        <v>124</v>
      </c>
      <c r="R400" s="52" t="s">
        <v>543</v>
      </c>
      <c r="S400" s="52" t="s">
        <v>129</v>
      </c>
      <c r="T400" s="52" t="s">
        <v>1839</v>
      </c>
      <c r="U400" s="52" t="s">
        <v>146</v>
      </c>
      <c r="V400" s="52" t="s">
        <v>545</v>
      </c>
      <c r="W400" s="52" t="s">
        <v>546</v>
      </c>
      <c r="X400" s="52" t="s">
        <v>547</v>
      </c>
      <c r="Y400" s="52" t="s">
        <v>546</v>
      </c>
      <c r="Z400" s="66">
        <v>0</v>
      </c>
      <c r="AA400" s="66">
        <v>0</v>
      </c>
      <c r="AB400" s="66">
        <v>0</v>
      </c>
      <c r="AC400" s="66">
        <v>0</v>
      </c>
      <c r="AD400" s="86">
        <f t="shared" si="44"/>
        <v>0</v>
      </c>
      <c r="AE400" s="66">
        <v>0</v>
      </c>
      <c r="AF400" s="66">
        <v>0</v>
      </c>
      <c r="AG400" s="66">
        <f t="shared" si="45"/>
        <v>0</v>
      </c>
      <c r="AH400" s="66">
        <v>0</v>
      </c>
      <c r="AI400" s="66">
        <v>0</v>
      </c>
      <c r="AJ400" s="66">
        <f t="shared" si="46"/>
        <v>0</v>
      </c>
      <c r="AK400" s="66">
        <v>0</v>
      </c>
      <c r="AL400" s="66">
        <v>0</v>
      </c>
      <c r="AM400" s="66">
        <f t="shared" si="47"/>
        <v>0</v>
      </c>
      <c r="AN400" s="66">
        <v>0</v>
      </c>
      <c r="AO400" s="66">
        <v>0</v>
      </c>
      <c r="AP400" s="66">
        <f t="shared" si="48"/>
        <v>0</v>
      </c>
      <c r="AQ400" s="66">
        <v>0</v>
      </c>
      <c r="AR400" s="66">
        <f t="shared" si="49"/>
        <v>0</v>
      </c>
      <c r="AS400" s="66">
        <v>0</v>
      </c>
      <c r="AT400" s="66">
        <v>0</v>
      </c>
      <c r="AU400" s="66" t="s">
        <v>280</v>
      </c>
      <c r="AV400" s="66">
        <v>0</v>
      </c>
      <c r="AW400" s="86">
        <v>0</v>
      </c>
      <c r="AX400" s="86">
        <v>0</v>
      </c>
      <c r="AY400" s="86">
        <v>0</v>
      </c>
      <c r="AZ400" s="86">
        <v>0</v>
      </c>
      <c r="BA400" s="86">
        <v>0</v>
      </c>
      <c r="BB400" s="86"/>
    </row>
    <row r="401" spans="1:54" hidden="1">
      <c r="A401" s="52" t="str">
        <f t="shared" si="43"/>
        <v>K</v>
      </c>
      <c r="B401" s="52" t="s">
        <v>7</v>
      </c>
      <c r="C401" s="52" t="s">
        <v>1857</v>
      </c>
      <c r="D401" s="85" t="s">
        <v>1858</v>
      </c>
      <c r="E401" s="52" t="s">
        <v>1859</v>
      </c>
      <c r="F401" s="52" t="s">
        <v>1860</v>
      </c>
      <c r="G401" s="52" t="s">
        <v>1861</v>
      </c>
      <c r="H401" s="52" t="s">
        <v>1862</v>
      </c>
      <c r="I401" s="52" t="s">
        <v>1863</v>
      </c>
      <c r="J401" s="52" t="s">
        <v>1864</v>
      </c>
      <c r="K401" s="52" t="s">
        <v>268</v>
      </c>
      <c r="L401" s="52">
        <v>5019</v>
      </c>
      <c r="M401" s="52" t="s">
        <v>1865</v>
      </c>
      <c r="N401" s="52" t="s">
        <v>270</v>
      </c>
      <c r="O401" s="52" t="s">
        <v>456</v>
      </c>
      <c r="P401" s="52" t="s">
        <v>272</v>
      </c>
      <c r="Q401" s="52" t="s">
        <v>124</v>
      </c>
      <c r="R401" s="52" t="s">
        <v>543</v>
      </c>
      <c r="S401" s="52" t="s">
        <v>129</v>
      </c>
      <c r="T401" s="52" t="s">
        <v>1866</v>
      </c>
      <c r="U401" s="52" t="s">
        <v>147</v>
      </c>
      <c r="V401" s="52" t="s">
        <v>545</v>
      </c>
      <c r="W401" s="52" t="s">
        <v>546</v>
      </c>
      <c r="X401" s="52" t="s">
        <v>547</v>
      </c>
      <c r="Y401" s="52" t="s">
        <v>546</v>
      </c>
      <c r="Z401" s="66">
        <v>-348000</v>
      </c>
      <c r="AA401" s="66">
        <v>-348006</v>
      </c>
      <c r="AB401" s="66">
        <v>20413.13</v>
      </c>
      <c r="AC401" s="66">
        <v>21716.59</v>
      </c>
      <c r="AD401" s="86">
        <f t="shared" si="44"/>
        <v>-369722.59</v>
      </c>
      <c r="AE401" s="66">
        <v>20160</v>
      </c>
      <c r="AF401" s="66">
        <v>0</v>
      </c>
      <c r="AG401" s="66">
        <f t="shared" si="45"/>
        <v>20160</v>
      </c>
      <c r="AH401" s="66">
        <v>92960</v>
      </c>
      <c r="AI401" s="66">
        <v>0</v>
      </c>
      <c r="AJ401" s="66">
        <f t="shared" si="46"/>
        <v>92960</v>
      </c>
      <c r="AK401" s="66">
        <v>1351435</v>
      </c>
      <c r="AL401" s="66">
        <v>0</v>
      </c>
      <c r="AM401" s="66">
        <f t="shared" si="47"/>
        <v>1351435</v>
      </c>
      <c r="AN401" s="66">
        <v>20664</v>
      </c>
      <c r="AO401" s="66">
        <v>0</v>
      </c>
      <c r="AP401" s="66">
        <f t="shared" si="48"/>
        <v>20664</v>
      </c>
      <c r="AQ401" s="66">
        <v>0</v>
      </c>
      <c r="AR401" s="66">
        <f t="shared" si="49"/>
        <v>1115496.4099999999</v>
      </c>
      <c r="AS401" s="66">
        <v>0</v>
      </c>
      <c r="AT401" s="66">
        <v>0</v>
      </c>
      <c r="AU401" s="66" t="s">
        <v>280</v>
      </c>
      <c r="AV401" s="66">
        <v>0</v>
      </c>
      <c r="AW401" s="86">
        <v>0</v>
      </c>
      <c r="AX401" s="86">
        <v>-65000</v>
      </c>
      <c r="AY401" s="86">
        <v>-1331275</v>
      </c>
      <c r="AZ401" s="86">
        <v>0</v>
      </c>
      <c r="BA401" s="86">
        <v>0</v>
      </c>
      <c r="BB401" s="86"/>
    </row>
    <row r="402" spans="1:54" hidden="1">
      <c r="A402" s="52" t="str">
        <f t="shared" si="43"/>
        <v>K</v>
      </c>
      <c r="B402" s="52" t="s">
        <v>7</v>
      </c>
      <c r="C402" s="52" t="s">
        <v>1857</v>
      </c>
      <c r="D402" s="85" t="s">
        <v>1858</v>
      </c>
      <c r="E402" s="52" t="s">
        <v>1859</v>
      </c>
      <c r="F402" s="52" t="s">
        <v>1860</v>
      </c>
      <c r="G402" s="52" t="s">
        <v>1861</v>
      </c>
      <c r="H402" s="52" t="s">
        <v>1862</v>
      </c>
      <c r="I402" s="52" t="s">
        <v>1867</v>
      </c>
      <c r="J402" s="52" t="s">
        <v>1868</v>
      </c>
      <c r="K402" s="52" t="s">
        <v>268</v>
      </c>
      <c r="L402" s="52">
        <v>5019</v>
      </c>
      <c r="M402" s="52" t="s">
        <v>1865</v>
      </c>
      <c r="N402" s="52" t="s">
        <v>270</v>
      </c>
      <c r="O402" s="52" t="s">
        <v>456</v>
      </c>
      <c r="P402" s="52" t="s">
        <v>272</v>
      </c>
      <c r="Q402" s="52" t="s">
        <v>124</v>
      </c>
      <c r="R402" s="52" t="s">
        <v>543</v>
      </c>
      <c r="S402" s="52" t="s">
        <v>129</v>
      </c>
      <c r="T402" s="52" t="s">
        <v>1866</v>
      </c>
      <c r="U402" s="52" t="s">
        <v>147</v>
      </c>
      <c r="V402" s="52" t="s">
        <v>545</v>
      </c>
      <c r="W402" s="52" t="s">
        <v>546</v>
      </c>
      <c r="X402" s="52" t="s">
        <v>547</v>
      </c>
      <c r="Y402" s="52" t="s">
        <v>546</v>
      </c>
      <c r="Z402" s="66">
        <v>0</v>
      </c>
      <c r="AA402" s="66">
        <v>0</v>
      </c>
      <c r="AB402" s="66">
        <v>0</v>
      </c>
      <c r="AC402" s="66">
        <v>0</v>
      </c>
      <c r="AD402" s="86">
        <f t="shared" si="44"/>
        <v>0</v>
      </c>
      <c r="AE402" s="66">
        <v>0</v>
      </c>
      <c r="AF402" s="66">
        <v>0</v>
      </c>
      <c r="AG402" s="66">
        <f t="shared" si="45"/>
        <v>0</v>
      </c>
      <c r="AH402" s="66">
        <v>0</v>
      </c>
      <c r="AI402" s="66">
        <v>0</v>
      </c>
      <c r="AJ402" s="66">
        <f t="shared" si="46"/>
        <v>0</v>
      </c>
      <c r="AK402" s="66">
        <v>0</v>
      </c>
      <c r="AL402" s="66">
        <v>0</v>
      </c>
      <c r="AM402" s="66">
        <f t="shared" si="47"/>
        <v>0</v>
      </c>
      <c r="AN402" s="66">
        <v>0</v>
      </c>
      <c r="AO402" s="66">
        <v>0</v>
      </c>
      <c r="AP402" s="66">
        <f t="shared" si="48"/>
        <v>0</v>
      </c>
      <c r="AQ402" s="66">
        <v>0</v>
      </c>
      <c r="AR402" s="66">
        <f t="shared" si="49"/>
        <v>0</v>
      </c>
      <c r="AS402" s="66">
        <v>0</v>
      </c>
      <c r="AT402" s="66">
        <v>0</v>
      </c>
      <c r="AU402" s="66" t="s">
        <v>280</v>
      </c>
      <c r="AV402" s="66">
        <v>0</v>
      </c>
      <c r="AW402" s="86">
        <v>0</v>
      </c>
      <c r="AX402" s="86">
        <v>0</v>
      </c>
      <c r="AY402" s="86">
        <v>0</v>
      </c>
      <c r="AZ402" s="86">
        <v>0</v>
      </c>
      <c r="BA402" s="86">
        <v>0</v>
      </c>
      <c r="BB402" s="86"/>
    </row>
    <row r="403" spans="1:54" hidden="1">
      <c r="A403" s="52" t="str">
        <f t="shared" si="43"/>
        <v>K</v>
      </c>
      <c r="B403" s="52" t="s">
        <v>7</v>
      </c>
      <c r="C403" s="52" t="s">
        <v>1869</v>
      </c>
      <c r="D403" s="85" t="s">
        <v>1870</v>
      </c>
      <c r="E403" s="52" t="s">
        <v>1871</v>
      </c>
      <c r="F403" s="52" t="s">
        <v>1872</v>
      </c>
      <c r="G403" s="52" t="s">
        <v>1873</v>
      </c>
      <c r="H403" s="52" t="s">
        <v>1862</v>
      </c>
      <c r="I403" s="52" t="s">
        <v>1874</v>
      </c>
      <c r="J403" s="52" t="s">
        <v>1875</v>
      </c>
      <c r="K403" s="52" t="s">
        <v>268</v>
      </c>
      <c r="L403" s="52">
        <v>5019</v>
      </c>
      <c r="M403" s="52" t="s">
        <v>1865</v>
      </c>
      <c r="N403" s="52" t="s">
        <v>270</v>
      </c>
      <c r="O403" s="52" t="s">
        <v>626</v>
      </c>
      <c r="P403" s="52" t="s">
        <v>272</v>
      </c>
      <c r="Q403" s="52" t="s">
        <v>124</v>
      </c>
      <c r="R403" s="52" t="s">
        <v>543</v>
      </c>
      <c r="S403" s="52" t="s">
        <v>129</v>
      </c>
      <c r="T403" s="52" t="s">
        <v>1866</v>
      </c>
      <c r="U403" s="52" t="s">
        <v>147</v>
      </c>
      <c r="V403" s="52" t="s">
        <v>545</v>
      </c>
      <c r="W403" s="52" t="s">
        <v>546</v>
      </c>
      <c r="X403" s="52" t="s">
        <v>547</v>
      </c>
      <c r="Y403" s="52" t="s">
        <v>546</v>
      </c>
      <c r="Z403" s="66">
        <v>0</v>
      </c>
      <c r="AA403" s="66">
        <v>0</v>
      </c>
      <c r="AB403" s="66">
        <v>0</v>
      </c>
      <c r="AC403" s="66">
        <v>0</v>
      </c>
      <c r="AD403" s="86">
        <f t="shared" si="44"/>
        <v>0</v>
      </c>
      <c r="AE403" s="66">
        <v>0</v>
      </c>
      <c r="AF403" s="66">
        <v>0</v>
      </c>
      <c r="AG403" s="66">
        <f t="shared" si="45"/>
        <v>0</v>
      </c>
      <c r="AH403" s="66">
        <v>0</v>
      </c>
      <c r="AI403" s="66">
        <v>0</v>
      </c>
      <c r="AJ403" s="66">
        <f t="shared" si="46"/>
        <v>0</v>
      </c>
      <c r="AK403" s="66">
        <v>0</v>
      </c>
      <c r="AL403" s="66">
        <v>0</v>
      </c>
      <c r="AM403" s="66">
        <f t="shared" si="47"/>
        <v>0</v>
      </c>
      <c r="AN403" s="66">
        <v>0</v>
      </c>
      <c r="AO403" s="66">
        <v>0</v>
      </c>
      <c r="AP403" s="66">
        <f t="shared" si="48"/>
        <v>0</v>
      </c>
      <c r="AQ403" s="66">
        <v>0</v>
      </c>
      <c r="AR403" s="66">
        <f t="shared" si="49"/>
        <v>0</v>
      </c>
      <c r="AS403" s="66">
        <v>0</v>
      </c>
      <c r="AT403" s="66">
        <v>0</v>
      </c>
      <c r="AU403" s="66" t="s">
        <v>280</v>
      </c>
      <c r="AV403" s="66">
        <v>0</v>
      </c>
      <c r="AW403" s="86">
        <v>0</v>
      </c>
      <c r="AX403" s="86">
        <v>0</v>
      </c>
      <c r="AY403" s="86">
        <v>0</v>
      </c>
      <c r="AZ403" s="86">
        <v>0</v>
      </c>
      <c r="BA403" s="86">
        <v>0</v>
      </c>
      <c r="BB403" s="86"/>
    </row>
    <row r="404" spans="1:54" hidden="1">
      <c r="A404" s="52" t="str">
        <f t="shared" si="43"/>
        <v>K</v>
      </c>
      <c r="B404" s="52" t="s">
        <v>7</v>
      </c>
      <c r="C404" s="52" t="s">
        <v>1869</v>
      </c>
      <c r="D404" s="85" t="s">
        <v>1870</v>
      </c>
      <c r="E404" s="52" t="s">
        <v>1871</v>
      </c>
      <c r="F404" s="52" t="s">
        <v>1872</v>
      </c>
      <c r="G404" s="52" t="s">
        <v>1873</v>
      </c>
      <c r="H404" s="52" t="s">
        <v>1862</v>
      </c>
      <c r="I404" s="52" t="s">
        <v>1876</v>
      </c>
      <c r="J404" s="52" t="s">
        <v>1877</v>
      </c>
      <c r="K404" s="52" t="s">
        <v>268</v>
      </c>
      <c r="L404" s="52">
        <v>5019</v>
      </c>
      <c r="M404" s="52" t="s">
        <v>1865</v>
      </c>
      <c r="N404" s="52" t="s">
        <v>270</v>
      </c>
      <c r="O404" s="52" t="s">
        <v>306</v>
      </c>
      <c r="P404" s="52" t="s">
        <v>272</v>
      </c>
      <c r="Q404" s="52" t="s">
        <v>124</v>
      </c>
      <c r="R404" s="52" t="s">
        <v>543</v>
      </c>
      <c r="S404" s="52" t="s">
        <v>129</v>
      </c>
      <c r="T404" s="52" t="s">
        <v>1866</v>
      </c>
      <c r="U404" s="52" t="s">
        <v>147</v>
      </c>
      <c r="V404" s="52" t="s">
        <v>545</v>
      </c>
      <c r="W404" s="52" t="s">
        <v>546</v>
      </c>
      <c r="X404" s="52" t="s">
        <v>547</v>
      </c>
      <c r="Y404" s="52" t="s">
        <v>546</v>
      </c>
      <c r="Z404" s="66">
        <v>0</v>
      </c>
      <c r="AA404" s="66">
        <v>0</v>
      </c>
      <c r="AB404" s="66">
        <v>0</v>
      </c>
      <c r="AC404" s="66">
        <v>0</v>
      </c>
      <c r="AD404" s="86">
        <f t="shared" si="44"/>
        <v>0</v>
      </c>
      <c r="AE404" s="66">
        <v>0</v>
      </c>
      <c r="AF404" s="66">
        <v>0</v>
      </c>
      <c r="AG404" s="66">
        <f t="shared" si="45"/>
        <v>0</v>
      </c>
      <c r="AH404" s="66">
        <v>0</v>
      </c>
      <c r="AI404" s="66">
        <v>0</v>
      </c>
      <c r="AJ404" s="66">
        <f t="shared" si="46"/>
        <v>0</v>
      </c>
      <c r="AK404" s="66">
        <v>0</v>
      </c>
      <c r="AL404" s="66">
        <v>0</v>
      </c>
      <c r="AM404" s="66">
        <f t="shared" si="47"/>
        <v>0</v>
      </c>
      <c r="AN404" s="66">
        <v>0</v>
      </c>
      <c r="AO404" s="66">
        <v>0</v>
      </c>
      <c r="AP404" s="66">
        <f t="shared" si="48"/>
        <v>0</v>
      </c>
      <c r="AQ404" s="66">
        <v>0</v>
      </c>
      <c r="AR404" s="66">
        <f t="shared" si="49"/>
        <v>0</v>
      </c>
      <c r="AS404" s="66">
        <v>0</v>
      </c>
      <c r="AT404" s="66">
        <v>0</v>
      </c>
      <c r="AU404" s="66" t="s">
        <v>280</v>
      </c>
      <c r="AV404" s="66">
        <v>0</v>
      </c>
      <c r="AW404" s="86">
        <v>0</v>
      </c>
      <c r="AX404" s="86">
        <v>0</v>
      </c>
      <c r="AY404" s="86">
        <v>0</v>
      </c>
      <c r="AZ404" s="86">
        <v>0</v>
      </c>
      <c r="BA404" s="86">
        <v>0</v>
      </c>
      <c r="BB404" s="86"/>
    </row>
    <row r="405" spans="1:54" hidden="1">
      <c r="A405" s="52" t="str">
        <f t="shared" si="43"/>
        <v>K</v>
      </c>
      <c r="B405" s="52" t="s">
        <v>7</v>
      </c>
      <c r="C405" s="52" t="s">
        <v>1869</v>
      </c>
      <c r="D405" s="85" t="s">
        <v>1870</v>
      </c>
      <c r="E405" s="52" t="s">
        <v>1871</v>
      </c>
      <c r="F405" s="52" t="s">
        <v>1872</v>
      </c>
      <c r="G405" s="52" t="s">
        <v>1873</v>
      </c>
      <c r="H405" s="52" t="s">
        <v>1862</v>
      </c>
      <c r="I405" s="52" t="s">
        <v>1878</v>
      </c>
      <c r="J405" s="52" t="s">
        <v>1879</v>
      </c>
      <c r="K405" s="52" t="s">
        <v>268</v>
      </c>
      <c r="L405" s="52">
        <v>5019</v>
      </c>
      <c r="M405" s="52" t="s">
        <v>1865</v>
      </c>
      <c r="N405" s="52" t="s">
        <v>270</v>
      </c>
      <c r="O405" s="52" t="s">
        <v>306</v>
      </c>
      <c r="P405" s="52" t="s">
        <v>272</v>
      </c>
      <c r="Q405" s="52" t="s">
        <v>124</v>
      </c>
      <c r="R405" s="52" t="s">
        <v>543</v>
      </c>
      <c r="S405" s="52" t="s">
        <v>129</v>
      </c>
      <c r="T405" s="52" t="s">
        <v>1866</v>
      </c>
      <c r="U405" s="52" t="s">
        <v>147</v>
      </c>
      <c r="V405" s="52" t="s">
        <v>545</v>
      </c>
      <c r="W405" s="52" t="s">
        <v>546</v>
      </c>
      <c r="X405" s="52" t="s">
        <v>547</v>
      </c>
      <c r="Y405" s="52" t="s">
        <v>546</v>
      </c>
      <c r="Z405" s="66">
        <v>0</v>
      </c>
      <c r="AA405" s="66">
        <v>0</v>
      </c>
      <c r="AB405" s="66">
        <v>0</v>
      </c>
      <c r="AC405" s="66">
        <v>156349.59</v>
      </c>
      <c r="AD405" s="86">
        <f t="shared" si="44"/>
        <v>-156349.59</v>
      </c>
      <c r="AE405" s="66">
        <v>0</v>
      </c>
      <c r="AF405" s="66">
        <v>0</v>
      </c>
      <c r="AG405" s="66">
        <f t="shared" si="45"/>
        <v>0</v>
      </c>
      <c r="AH405" s="66">
        <v>0</v>
      </c>
      <c r="AI405" s="66">
        <v>0</v>
      </c>
      <c r="AJ405" s="66">
        <f t="shared" si="46"/>
        <v>0</v>
      </c>
      <c r="AK405" s="66">
        <v>0</v>
      </c>
      <c r="AL405" s="66">
        <v>0</v>
      </c>
      <c r="AM405" s="66">
        <f t="shared" si="47"/>
        <v>0</v>
      </c>
      <c r="AN405" s="66">
        <v>0</v>
      </c>
      <c r="AO405" s="66">
        <v>0</v>
      </c>
      <c r="AP405" s="66">
        <f t="shared" si="48"/>
        <v>0</v>
      </c>
      <c r="AQ405" s="66">
        <v>0</v>
      </c>
      <c r="AR405" s="66">
        <f t="shared" si="49"/>
        <v>-156349.59</v>
      </c>
      <c r="AS405" s="66">
        <v>0</v>
      </c>
      <c r="AT405" s="66">
        <v>0</v>
      </c>
      <c r="AU405" s="66" t="s">
        <v>280</v>
      </c>
      <c r="AV405" s="66">
        <v>0</v>
      </c>
      <c r="AW405" s="86">
        <v>0</v>
      </c>
      <c r="AX405" s="86">
        <v>0</v>
      </c>
      <c r="AY405" s="86">
        <v>0</v>
      </c>
      <c r="AZ405" s="86">
        <v>0</v>
      </c>
      <c r="BA405" s="86">
        <v>0</v>
      </c>
      <c r="BB405" s="86"/>
    </row>
    <row r="406" spans="1:54" hidden="1">
      <c r="A406" s="52" t="str">
        <f t="shared" si="43"/>
        <v>K</v>
      </c>
      <c r="B406" s="52" t="s">
        <v>7</v>
      </c>
      <c r="C406" s="52" t="s">
        <v>1869</v>
      </c>
      <c r="D406" s="85" t="s">
        <v>1870</v>
      </c>
      <c r="E406" s="52" t="s">
        <v>1871</v>
      </c>
      <c r="F406" s="52" t="s">
        <v>1872</v>
      </c>
      <c r="G406" s="52" t="s">
        <v>1873</v>
      </c>
      <c r="H406" s="52" t="s">
        <v>1862</v>
      </c>
      <c r="I406" s="52" t="s">
        <v>1880</v>
      </c>
      <c r="J406" s="52" t="s">
        <v>1881</v>
      </c>
      <c r="K406" s="52" t="s">
        <v>268</v>
      </c>
      <c r="L406" s="52">
        <v>5019</v>
      </c>
      <c r="M406" s="52" t="s">
        <v>1865</v>
      </c>
      <c r="N406" s="52" t="s">
        <v>270</v>
      </c>
      <c r="O406" s="52" t="s">
        <v>306</v>
      </c>
      <c r="P406" s="52" t="s">
        <v>272</v>
      </c>
      <c r="Q406" s="52" t="s">
        <v>124</v>
      </c>
      <c r="R406" s="52" t="s">
        <v>543</v>
      </c>
      <c r="S406" s="52" t="s">
        <v>129</v>
      </c>
      <c r="T406" s="52" t="s">
        <v>1866</v>
      </c>
      <c r="U406" s="52" t="s">
        <v>147</v>
      </c>
      <c r="V406" s="52" t="s">
        <v>545</v>
      </c>
      <c r="W406" s="52" t="s">
        <v>546</v>
      </c>
      <c r="X406" s="52" t="s">
        <v>547</v>
      </c>
      <c r="Y406" s="52" t="s">
        <v>546</v>
      </c>
      <c r="Z406" s="66">
        <v>0</v>
      </c>
      <c r="AA406" s="66">
        <v>0</v>
      </c>
      <c r="AB406" s="66">
        <v>0</v>
      </c>
      <c r="AC406" s="66">
        <v>0</v>
      </c>
      <c r="AD406" s="86">
        <f t="shared" si="44"/>
        <v>0</v>
      </c>
      <c r="AE406" s="66">
        <v>0</v>
      </c>
      <c r="AF406" s="66">
        <v>0</v>
      </c>
      <c r="AG406" s="66">
        <f t="shared" si="45"/>
        <v>0</v>
      </c>
      <c r="AH406" s="66">
        <v>0</v>
      </c>
      <c r="AI406" s="66">
        <v>0</v>
      </c>
      <c r="AJ406" s="66">
        <f t="shared" si="46"/>
        <v>0</v>
      </c>
      <c r="AK406" s="66">
        <v>0</v>
      </c>
      <c r="AL406" s="66">
        <v>0</v>
      </c>
      <c r="AM406" s="66">
        <f t="shared" si="47"/>
        <v>0</v>
      </c>
      <c r="AN406" s="66">
        <v>0</v>
      </c>
      <c r="AO406" s="66">
        <v>0</v>
      </c>
      <c r="AP406" s="66">
        <f t="shared" si="48"/>
        <v>0</v>
      </c>
      <c r="AQ406" s="66">
        <v>0</v>
      </c>
      <c r="AR406" s="66">
        <f t="shared" si="49"/>
        <v>0</v>
      </c>
      <c r="AS406" s="66">
        <v>0</v>
      </c>
      <c r="AT406" s="66">
        <v>0</v>
      </c>
      <c r="AU406" s="66" t="s">
        <v>280</v>
      </c>
      <c r="AV406" s="66">
        <v>0</v>
      </c>
      <c r="AW406" s="86">
        <v>0</v>
      </c>
      <c r="AX406" s="86">
        <v>0</v>
      </c>
      <c r="AY406" s="86">
        <v>0</v>
      </c>
      <c r="AZ406" s="86">
        <v>0</v>
      </c>
      <c r="BA406" s="86">
        <v>0</v>
      </c>
      <c r="BB406" s="86"/>
    </row>
    <row r="407" spans="1:54" hidden="1">
      <c r="A407" s="52" t="str">
        <f t="shared" si="43"/>
        <v>K</v>
      </c>
      <c r="B407" s="52" t="s">
        <v>7</v>
      </c>
      <c r="C407" s="52" t="s">
        <v>1869</v>
      </c>
      <c r="D407" s="85" t="s">
        <v>1870</v>
      </c>
      <c r="E407" s="52" t="s">
        <v>1871</v>
      </c>
      <c r="F407" s="52" t="s">
        <v>1872</v>
      </c>
      <c r="G407" s="52" t="s">
        <v>1873</v>
      </c>
      <c r="H407" s="52" t="s">
        <v>1862</v>
      </c>
      <c r="I407" s="52" t="s">
        <v>1882</v>
      </c>
      <c r="J407" s="52" t="s">
        <v>1883</v>
      </c>
      <c r="K407" s="52" t="s">
        <v>268</v>
      </c>
      <c r="L407" s="52">
        <v>5019</v>
      </c>
      <c r="M407" s="52" t="s">
        <v>1865</v>
      </c>
      <c r="N407" s="52" t="s">
        <v>270</v>
      </c>
      <c r="O407" s="52" t="s">
        <v>271</v>
      </c>
      <c r="P407" s="52" t="s">
        <v>272</v>
      </c>
      <c r="Q407" s="52" t="s">
        <v>124</v>
      </c>
      <c r="R407" s="52" t="s">
        <v>543</v>
      </c>
      <c r="S407" s="52" t="s">
        <v>129</v>
      </c>
      <c r="T407" s="52" t="s">
        <v>1866</v>
      </c>
      <c r="U407" s="52" t="s">
        <v>147</v>
      </c>
      <c r="V407" s="52" t="s">
        <v>545</v>
      </c>
      <c r="W407" s="52" t="s">
        <v>546</v>
      </c>
      <c r="X407" s="52" t="s">
        <v>547</v>
      </c>
      <c r="Y407" s="52" t="s">
        <v>546</v>
      </c>
      <c r="Z407" s="66">
        <v>6805942</v>
      </c>
      <c r="AA407" s="66">
        <v>6805943</v>
      </c>
      <c r="AB407" s="66">
        <v>6971747.4900000002</v>
      </c>
      <c r="AC407" s="66">
        <v>7101632.6500000004</v>
      </c>
      <c r="AD407" s="86">
        <f t="shared" si="44"/>
        <v>-295689.65000000037</v>
      </c>
      <c r="AE407" s="66">
        <v>0</v>
      </c>
      <c r="AF407" s="66">
        <v>0</v>
      </c>
      <c r="AG407" s="66">
        <f t="shared" si="45"/>
        <v>0</v>
      </c>
      <c r="AH407" s="66">
        <v>0</v>
      </c>
      <c r="AI407" s="66">
        <v>0</v>
      </c>
      <c r="AJ407" s="66">
        <f t="shared" si="46"/>
        <v>0</v>
      </c>
      <c r="AK407" s="66">
        <v>560000</v>
      </c>
      <c r="AL407" s="66">
        <v>560000</v>
      </c>
      <c r="AM407" s="66">
        <f t="shared" si="47"/>
        <v>0</v>
      </c>
      <c r="AN407" s="66">
        <v>0</v>
      </c>
      <c r="AO407" s="66">
        <v>0</v>
      </c>
      <c r="AP407" s="66">
        <f t="shared" si="48"/>
        <v>0</v>
      </c>
      <c r="AQ407" s="66">
        <v>0</v>
      </c>
      <c r="AR407" s="66">
        <f t="shared" si="49"/>
        <v>-295689.65000000037</v>
      </c>
      <c r="AS407" s="66">
        <v>0</v>
      </c>
      <c r="AT407" s="66">
        <v>0</v>
      </c>
      <c r="AU407" s="66" t="s">
        <v>280</v>
      </c>
      <c r="AV407" s="66">
        <v>0</v>
      </c>
      <c r="AW407" s="86">
        <v>0</v>
      </c>
      <c r="AX407" s="86">
        <v>0</v>
      </c>
      <c r="AY407" s="86">
        <v>0</v>
      </c>
      <c r="AZ407" s="86">
        <v>0</v>
      </c>
      <c r="BA407" s="86">
        <v>0</v>
      </c>
      <c r="BB407" s="86"/>
    </row>
    <row r="408" spans="1:54" hidden="1">
      <c r="A408" s="52" t="str">
        <f t="shared" si="43"/>
        <v>K</v>
      </c>
      <c r="B408" s="52" t="s">
        <v>7</v>
      </c>
      <c r="C408" s="52" t="s">
        <v>1869</v>
      </c>
      <c r="D408" s="85" t="s">
        <v>1870</v>
      </c>
      <c r="E408" s="52" t="s">
        <v>1871</v>
      </c>
      <c r="F408" s="52" t="s">
        <v>1872</v>
      </c>
      <c r="G408" s="52" t="s">
        <v>1873</v>
      </c>
      <c r="H408" s="52" t="s">
        <v>1862</v>
      </c>
      <c r="I408" s="52" t="s">
        <v>1884</v>
      </c>
      <c r="J408" s="52" t="s">
        <v>1885</v>
      </c>
      <c r="K408" s="52" t="s">
        <v>268</v>
      </c>
      <c r="L408" s="52">
        <v>5019</v>
      </c>
      <c r="M408" s="52" t="s">
        <v>1865</v>
      </c>
      <c r="N408" s="52" t="s">
        <v>270</v>
      </c>
      <c r="O408" s="52" t="s">
        <v>271</v>
      </c>
      <c r="P408" s="52" t="s">
        <v>272</v>
      </c>
      <c r="Q408" s="52" t="s">
        <v>124</v>
      </c>
      <c r="R408" s="52" t="s">
        <v>543</v>
      </c>
      <c r="S408" s="52" t="s">
        <v>129</v>
      </c>
      <c r="T408" s="52" t="s">
        <v>1866</v>
      </c>
      <c r="U408" s="52" t="s">
        <v>147</v>
      </c>
      <c r="V408" s="52" t="s">
        <v>545</v>
      </c>
      <c r="W408" s="52" t="s">
        <v>546</v>
      </c>
      <c r="X408" s="52" t="s">
        <v>547</v>
      </c>
      <c r="Y408" s="52" t="s">
        <v>546</v>
      </c>
      <c r="Z408" s="66">
        <v>0</v>
      </c>
      <c r="AA408" s="66">
        <v>0</v>
      </c>
      <c r="AB408" s="66">
        <v>0</v>
      </c>
      <c r="AC408" s="66">
        <v>0</v>
      </c>
      <c r="AD408" s="86">
        <f t="shared" si="44"/>
        <v>0</v>
      </c>
      <c r="AE408" s="66">
        <v>0</v>
      </c>
      <c r="AF408" s="66">
        <v>0</v>
      </c>
      <c r="AG408" s="66">
        <f t="shared" si="45"/>
        <v>0</v>
      </c>
      <c r="AH408" s="66">
        <v>0</v>
      </c>
      <c r="AI408" s="66">
        <v>0</v>
      </c>
      <c r="AJ408" s="66">
        <f t="shared" si="46"/>
        <v>0</v>
      </c>
      <c r="AK408" s="66">
        <v>0</v>
      </c>
      <c r="AL408" s="66">
        <v>0</v>
      </c>
      <c r="AM408" s="66">
        <f t="shared" si="47"/>
        <v>0</v>
      </c>
      <c r="AN408" s="66">
        <v>0</v>
      </c>
      <c r="AO408" s="66">
        <v>0</v>
      </c>
      <c r="AP408" s="66">
        <f t="shared" si="48"/>
        <v>0</v>
      </c>
      <c r="AQ408" s="66">
        <v>0</v>
      </c>
      <c r="AR408" s="66">
        <f t="shared" si="49"/>
        <v>0</v>
      </c>
      <c r="AS408" s="66">
        <v>0</v>
      </c>
      <c r="AT408" s="66">
        <v>0</v>
      </c>
      <c r="AU408" s="66" t="s">
        <v>280</v>
      </c>
      <c r="AV408" s="66">
        <v>0</v>
      </c>
      <c r="AW408" s="86">
        <v>0</v>
      </c>
      <c r="AX408" s="86">
        <v>0</v>
      </c>
      <c r="AY408" s="86">
        <v>0</v>
      </c>
      <c r="AZ408" s="86">
        <v>0</v>
      </c>
      <c r="BA408" s="86">
        <v>0</v>
      </c>
      <c r="BB408" s="86"/>
    </row>
    <row r="409" spans="1:54" hidden="1">
      <c r="A409" s="52" t="str">
        <f t="shared" si="43"/>
        <v>K</v>
      </c>
      <c r="B409" s="52" t="s">
        <v>7</v>
      </c>
      <c r="C409" s="52" t="s">
        <v>1869</v>
      </c>
      <c r="D409" s="85" t="s">
        <v>1870</v>
      </c>
      <c r="E409" s="52" t="s">
        <v>1871</v>
      </c>
      <c r="F409" s="52" t="s">
        <v>1872</v>
      </c>
      <c r="G409" s="52" t="s">
        <v>1873</v>
      </c>
      <c r="H409" s="52" t="s">
        <v>1862</v>
      </c>
      <c r="I409" s="52" t="s">
        <v>1886</v>
      </c>
      <c r="J409" s="52" t="s">
        <v>1887</v>
      </c>
      <c r="K409" s="52" t="s">
        <v>268</v>
      </c>
      <c r="L409" s="52">
        <v>5019</v>
      </c>
      <c r="M409" s="52" t="s">
        <v>1865</v>
      </c>
      <c r="N409" s="52" t="s">
        <v>270</v>
      </c>
      <c r="O409" s="52" t="s">
        <v>271</v>
      </c>
      <c r="P409" s="52" t="s">
        <v>272</v>
      </c>
      <c r="Q409" s="52" t="s">
        <v>124</v>
      </c>
      <c r="R409" s="52" t="s">
        <v>543</v>
      </c>
      <c r="S409" s="52" t="s">
        <v>129</v>
      </c>
      <c r="T409" s="52" t="s">
        <v>1866</v>
      </c>
      <c r="U409" s="52" t="s">
        <v>147</v>
      </c>
      <c r="V409" s="52" t="s">
        <v>545</v>
      </c>
      <c r="W409" s="52" t="s">
        <v>546</v>
      </c>
      <c r="X409" s="52" t="s">
        <v>547</v>
      </c>
      <c r="Y409" s="52" t="s">
        <v>546</v>
      </c>
      <c r="Z409" s="66">
        <v>0</v>
      </c>
      <c r="AA409" s="66">
        <v>0</v>
      </c>
      <c r="AB409" s="66">
        <v>0</v>
      </c>
      <c r="AC409" s="66">
        <v>0</v>
      </c>
      <c r="AD409" s="86">
        <f t="shared" si="44"/>
        <v>0</v>
      </c>
      <c r="AE409" s="66">
        <v>0</v>
      </c>
      <c r="AF409" s="66">
        <v>0</v>
      </c>
      <c r="AG409" s="66">
        <f t="shared" si="45"/>
        <v>0</v>
      </c>
      <c r="AH409" s="66">
        <v>0</v>
      </c>
      <c r="AI409" s="66">
        <v>0</v>
      </c>
      <c r="AJ409" s="66">
        <f t="shared" si="46"/>
        <v>0</v>
      </c>
      <c r="AK409" s="66">
        <v>0</v>
      </c>
      <c r="AL409" s="66">
        <v>0</v>
      </c>
      <c r="AM409" s="66">
        <f t="shared" si="47"/>
        <v>0</v>
      </c>
      <c r="AN409" s="66">
        <v>0</v>
      </c>
      <c r="AO409" s="66">
        <v>0</v>
      </c>
      <c r="AP409" s="66">
        <f t="shared" si="48"/>
        <v>0</v>
      </c>
      <c r="AQ409" s="66">
        <v>0</v>
      </c>
      <c r="AR409" s="66">
        <f t="shared" si="49"/>
        <v>0</v>
      </c>
      <c r="AS409" s="66">
        <v>0</v>
      </c>
      <c r="AT409" s="66">
        <v>0</v>
      </c>
      <c r="AU409" s="66" t="s">
        <v>280</v>
      </c>
      <c r="AV409" s="66">
        <v>0</v>
      </c>
      <c r="AW409" s="86">
        <v>0</v>
      </c>
      <c r="AX409" s="86">
        <v>0</v>
      </c>
      <c r="AY409" s="86">
        <v>0</v>
      </c>
      <c r="AZ409" s="86">
        <v>0</v>
      </c>
      <c r="BA409" s="86">
        <v>0</v>
      </c>
      <c r="BB409" s="86"/>
    </row>
    <row r="410" spans="1:54" hidden="1">
      <c r="A410" s="52" t="str">
        <f t="shared" si="43"/>
        <v>K</v>
      </c>
      <c r="B410" s="52" t="s">
        <v>7</v>
      </c>
      <c r="C410" s="52" t="s">
        <v>1888</v>
      </c>
      <c r="D410" s="85" t="s">
        <v>1889</v>
      </c>
      <c r="E410" s="52" t="s">
        <v>1890</v>
      </c>
      <c r="F410" s="52" t="s">
        <v>1891</v>
      </c>
      <c r="G410" s="52" t="s">
        <v>1892</v>
      </c>
      <c r="H410" s="52" t="s">
        <v>1893</v>
      </c>
      <c r="I410" s="52" t="s">
        <v>1894</v>
      </c>
      <c r="J410" s="52" t="s">
        <v>1895</v>
      </c>
      <c r="K410" s="52" t="s">
        <v>268</v>
      </c>
      <c r="L410" s="52">
        <v>5315</v>
      </c>
      <c r="M410" s="52" t="s">
        <v>1896</v>
      </c>
      <c r="N410" s="52" t="s">
        <v>270</v>
      </c>
      <c r="O410" s="52" t="s">
        <v>364</v>
      </c>
      <c r="P410" s="52" t="s">
        <v>466</v>
      </c>
      <c r="Q410" s="52" t="s">
        <v>57</v>
      </c>
      <c r="R410" s="52" t="s">
        <v>530</v>
      </c>
      <c r="S410" s="52" t="s">
        <v>110</v>
      </c>
      <c r="T410" s="52" t="s">
        <v>1897</v>
      </c>
      <c r="U410" s="52" t="s">
        <v>119</v>
      </c>
      <c r="V410" s="52" t="s">
        <v>1898</v>
      </c>
      <c r="W410" s="52" t="s">
        <v>1899</v>
      </c>
      <c r="X410" s="52" t="s">
        <v>1900</v>
      </c>
      <c r="Y410" s="52" t="s">
        <v>1899</v>
      </c>
      <c r="Z410" s="66">
        <v>164588863</v>
      </c>
      <c r="AA410" s="66">
        <v>59056375</v>
      </c>
      <c r="AB410" s="66">
        <v>66468746.270000003</v>
      </c>
      <c r="AC410" s="66">
        <v>65648099.999999993</v>
      </c>
      <c r="AD410" s="86">
        <f t="shared" si="44"/>
        <v>-6591724.9999999925</v>
      </c>
      <c r="AE410" s="66">
        <v>99568830</v>
      </c>
      <c r="AF410" s="66">
        <v>99568830</v>
      </c>
      <c r="AG410" s="66">
        <f t="shared" si="45"/>
        <v>0</v>
      </c>
      <c r="AH410" s="66">
        <v>26831483.210547093</v>
      </c>
      <c r="AI410" s="66">
        <v>11831483.210547101</v>
      </c>
      <c r="AJ410" s="66">
        <f t="shared" si="46"/>
        <v>14999999.999999993</v>
      </c>
      <c r="AK410" s="66">
        <v>0</v>
      </c>
      <c r="AL410" s="66">
        <v>0</v>
      </c>
      <c r="AM410" s="66">
        <f t="shared" si="47"/>
        <v>0</v>
      </c>
      <c r="AN410" s="66">
        <v>0</v>
      </c>
      <c r="AO410" s="66">
        <v>0</v>
      </c>
      <c r="AP410" s="66">
        <f t="shared" si="48"/>
        <v>0</v>
      </c>
      <c r="AQ410" s="66">
        <v>0</v>
      </c>
      <c r="AR410" s="66">
        <f t="shared" si="49"/>
        <v>8408275</v>
      </c>
      <c r="AS410" s="66">
        <v>0</v>
      </c>
      <c r="AT410" s="66" t="s">
        <v>1901</v>
      </c>
      <c r="AU410" s="66" t="s">
        <v>312</v>
      </c>
      <c r="AV410" s="66">
        <v>0</v>
      </c>
      <c r="AW410" s="86">
        <v>0</v>
      </c>
      <c r="AX410" s="86">
        <v>0</v>
      </c>
      <c r="AY410" s="86">
        <v>0</v>
      </c>
      <c r="AZ410" s="86">
        <v>0</v>
      </c>
      <c r="BA410" s="86">
        <v>0</v>
      </c>
      <c r="BB410" s="86"/>
    </row>
    <row r="411" spans="1:54" hidden="1">
      <c r="A411" s="52" t="str">
        <f t="shared" si="43"/>
        <v>K</v>
      </c>
      <c r="B411" s="52" t="s">
        <v>7</v>
      </c>
      <c r="C411" s="52" t="s">
        <v>1888</v>
      </c>
      <c r="D411" s="85" t="s">
        <v>1889</v>
      </c>
      <c r="E411" s="52" t="s">
        <v>1890</v>
      </c>
      <c r="F411" s="52" t="s">
        <v>1891</v>
      </c>
      <c r="G411" s="52" t="s">
        <v>1902</v>
      </c>
      <c r="H411" s="52" t="s">
        <v>1903</v>
      </c>
      <c r="I411" s="52" t="s">
        <v>1904</v>
      </c>
      <c r="J411" s="52" t="s">
        <v>1905</v>
      </c>
      <c r="K411" s="52" t="s">
        <v>268</v>
      </c>
      <c r="L411" s="52">
        <v>5315</v>
      </c>
      <c r="M411" s="52" t="s">
        <v>1896</v>
      </c>
      <c r="N411" s="52" t="s">
        <v>270</v>
      </c>
      <c r="O411" s="52" t="s">
        <v>306</v>
      </c>
      <c r="P411" s="52" t="s">
        <v>466</v>
      </c>
      <c r="Q411" s="52" t="s">
        <v>57</v>
      </c>
      <c r="R411" s="52" t="s">
        <v>530</v>
      </c>
      <c r="S411" s="52" t="s">
        <v>110</v>
      </c>
      <c r="T411" s="52" t="s">
        <v>1897</v>
      </c>
      <c r="U411" s="52" t="s">
        <v>119</v>
      </c>
      <c r="V411" s="52" t="s">
        <v>1898</v>
      </c>
      <c r="W411" s="52" t="s">
        <v>1899</v>
      </c>
      <c r="X411" s="52" t="s">
        <v>1900</v>
      </c>
      <c r="Y411" s="52" t="s">
        <v>1899</v>
      </c>
      <c r="Z411" s="66">
        <v>0</v>
      </c>
      <c r="AA411" s="66">
        <v>344124</v>
      </c>
      <c r="AB411" s="66">
        <v>342468.61</v>
      </c>
      <c r="AC411" s="66">
        <v>280999.9999995</v>
      </c>
      <c r="AD411" s="86">
        <f t="shared" si="44"/>
        <v>63124.000000500004</v>
      </c>
      <c r="AE411" s="66">
        <v>0</v>
      </c>
      <c r="AF411" s="66">
        <v>0</v>
      </c>
      <c r="AG411" s="66">
        <f t="shared" si="45"/>
        <v>0</v>
      </c>
      <c r="AH411" s="66">
        <v>0</v>
      </c>
      <c r="AI411" s="66">
        <v>0</v>
      </c>
      <c r="AJ411" s="66">
        <f t="shared" si="46"/>
        <v>0</v>
      </c>
      <c r="AK411" s="66">
        <v>0</v>
      </c>
      <c r="AL411" s="66">
        <v>0</v>
      </c>
      <c r="AM411" s="66">
        <f t="shared" si="47"/>
        <v>0</v>
      </c>
      <c r="AN411" s="66">
        <v>0</v>
      </c>
      <c r="AO411" s="66">
        <v>0</v>
      </c>
      <c r="AP411" s="66">
        <f t="shared" si="48"/>
        <v>0</v>
      </c>
      <c r="AQ411" s="66">
        <v>0</v>
      </c>
      <c r="AR411" s="66">
        <f t="shared" si="49"/>
        <v>63124.000000500004</v>
      </c>
      <c r="AS411" s="66">
        <v>0</v>
      </c>
      <c r="AT411" s="66">
        <v>0</v>
      </c>
      <c r="AU411" s="66" t="s">
        <v>312</v>
      </c>
      <c r="AV411" s="66">
        <v>0</v>
      </c>
      <c r="AW411" s="86">
        <v>0</v>
      </c>
      <c r="AX411" s="86">
        <v>0</v>
      </c>
      <c r="AY411" s="86">
        <v>0</v>
      </c>
      <c r="AZ411" s="86">
        <v>0</v>
      </c>
      <c r="BA411" s="86">
        <v>0</v>
      </c>
      <c r="BB411" s="86"/>
    </row>
    <row r="412" spans="1:54" hidden="1">
      <c r="A412" s="52" t="str">
        <f t="shared" si="43"/>
        <v>K</v>
      </c>
      <c r="B412" s="52" t="s">
        <v>7</v>
      </c>
      <c r="C412" s="52" t="s">
        <v>1888</v>
      </c>
      <c r="D412" s="85" t="s">
        <v>1889</v>
      </c>
      <c r="E412" s="52" t="s">
        <v>1890</v>
      </c>
      <c r="F412" s="52" t="s">
        <v>1891</v>
      </c>
      <c r="G412" s="52" t="s">
        <v>1902</v>
      </c>
      <c r="H412" s="52" t="s">
        <v>1903</v>
      </c>
      <c r="I412" s="52" t="s">
        <v>1906</v>
      </c>
      <c r="J412" s="52" t="s">
        <v>1907</v>
      </c>
      <c r="K412" s="52" t="s">
        <v>268</v>
      </c>
      <c r="L412" s="52">
        <v>5315</v>
      </c>
      <c r="M412" s="52" t="s">
        <v>1896</v>
      </c>
      <c r="N412" s="52" t="s">
        <v>270</v>
      </c>
      <c r="O412" s="52" t="s">
        <v>306</v>
      </c>
      <c r="P412" s="52" t="s">
        <v>466</v>
      </c>
      <c r="Q412" s="52" t="s">
        <v>57</v>
      </c>
      <c r="R412" s="52" t="s">
        <v>530</v>
      </c>
      <c r="S412" s="52" t="s">
        <v>110</v>
      </c>
      <c r="T412" s="52" t="s">
        <v>1897</v>
      </c>
      <c r="U412" s="52" t="s">
        <v>119</v>
      </c>
      <c r="V412" s="52" t="s">
        <v>1898</v>
      </c>
      <c r="W412" s="52" t="s">
        <v>1899</v>
      </c>
      <c r="X412" s="52" t="s">
        <v>1900</v>
      </c>
      <c r="Y412" s="52" t="s">
        <v>1899</v>
      </c>
      <c r="Z412" s="66">
        <v>0</v>
      </c>
      <c r="AA412" s="66">
        <v>20045900</v>
      </c>
      <c r="AB412" s="66">
        <v>20020648.09</v>
      </c>
      <c r="AC412" s="66">
        <v>23562999.999999199</v>
      </c>
      <c r="AD412" s="86">
        <f t="shared" si="44"/>
        <v>-3517099.9999991991</v>
      </c>
      <c r="AE412" s="66">
        <v>0</v>
      </c>
      <c r="AF412" s="66">
        <v>0</v>
      </c>
      <c r="AG412" s="66">
        <f t="shared" si="45"/>
        <v>0</v>
      </c>
      <c r="AH412" s="66">
        <v>0</v>
      </c>
      <c r="AI412" s="66">
        <v>0</v>
      </c>
      <c r="AJ412" s="66">
        <f t="shared" si="46"/>
        <v>0</v>
      </c>
      <c r="AK412" s="66">
        <v>0</v>
      </c>
      <c r="AL412" s="66">
        <v>0</v>
      </c>
      <c r="AM412" s="66">
        <f t="shared" si="47"/>
        <v>0</v>
      </c>
      <c r="AN412" s="66">
        <v>0</v>
      </c>
      <c r="AO412" s="66">
        <v>0</v>
      </c>
      <c r="AP412" s="66">
        <f t="shared" si="48"/>
        <v>0</v>
      </c>
      <c r="AQ412" s="66">
        <v>0</v>
      </c>
      <c r="AR412" s="66">
        <f t="shared" si="49"/>
        <v>-3517099.9999991991</v>
      </c>
      <c r="AS412" s="66">
        <v>0</v>
      </c>
      <c r="AT412" s="66">
        <v>0</v>
      </c>
      <c r="AU412" s="66" t="s">
        <v>312</v>
      </c>
      <c r="AV412" s="66">
        <v>0</v>
      </c>
      <c r="AW412" s="86">
        <v>0</v>
      </c>
      <c r="AX412" s="86">
        <v>0</v>
      </c>
      <c r="AY412" s="86">
        <v>0</v>
      </c>
      <c r="AZ412" s="86">
        <v>0</v>
      </c>
      <c r="BA412" s="86">
        <v>0</v>
      </c>
      <c r="BB412" s="86"/>
    </row>
    <row r="413" spans="1:54" hidden="1">
      <c r="A413" s="52" t="str">
        <f t="shared" si="43"/>
        <v>K</v>
      </c>
      <c r="B413" s="52" t="s">
        <v>7</v>
      </c>
      <c r="C413" s="52" t="s">
        <v>1888</v>
      </c>
      <c r="D413" s="85" t="s">
        <v>1889</v>
      </c>
      <c r="E413" s="52" t="s">
        <v>1890</v>
      </c>
      <c r="F413" s="52" t="s">
        <v>1891</v>
      </c>
      <c r="G413" s="52" t="s">
        <v>1902</v>
      </c>
      <c r="H413" s="52" t="s">
        <v>1903</v>
      </c>
      <c r="I413" s="52" t="s">
        <v>1908</v>
      </c>
      <c r="J413" s="52" t="s">
        <v>1909</v>
      </c>
      <c r="K413" s="52" t="s">
        <v>268</v>
      </c>
      <c r="L413" s="52">
        <v>5315</v>
      </c>
      <c r="M413" s="52" t="s">
        <v>1896</v>
      </c>
      <c r="N413" s="52" t="s">
        <v>270</v>
      </c>
      <c r="O413" s="52" t="s">
        <v>364</v>
      </c>
      <c r="P413" s="52" t="s">
        <v>466</v>
      </c>
      <c r="Q413" s="52" t="s">
        <v>57</v>
      </c>
      <c r="R413" s="52" t="s">
        <v>530</v>
      </c>
      <c r="S413" s="52" t="s">
        <v>110</v>
      </c>
      <c r="T413" s="52" t="s">
        <v>1897</v>
      </c>
      <c r="U413" s="52" t="s">
        <v>119</v>
      </c>
      <c r="V413" s="52" t="s">
        <v>1898</v>
      </c>
      <c r="W413" s="52" t="s">
        <v>1899</v>
      </c>
      <c r="X413" s="52" t="s">
        <v>1900</v>
      </c>
      <c r="Y413" s="52" t="s">
        <v>1899</v>
      </c>
      <c r="Z413" s="66">
        <v>0</v>
      </c>
      <c r="AA413" s="66">
        <v>0</v>
      </c>
      <c r="AB413" s="66">
        <v>701325.57</v>
      </c>
      <c r="AC413" s="66">
        <v>-61515.160000000033</v>
      </c>
      <c r="AD413" s="86">
        <f t="shared" si="44"/>
        <v>61515.160000000033</v>
      </c>
      <c r="AE413" s="66">
        <v>0</v>
      </c>
      <c r="AF413" s="66">
        <v>0</v>
      </c>
      <c r="AG413" s="66">
        <f t="shared" si="45"/>
        <v>0</v>
      </c>
      <c r="AH413" s="66">
        <v>0</v>
      </c>
      <c r="AI413" s="66">
        <v>0</v>
      </c>
      <c r="AJ413" s="66">
        <f t="shared" si="46"/>
        <v>0</v>
      </c>
      <c r="AK413" s="66">
        <v>0</v>
      </c>
      <c r="AL413" s="66">
        <v>0</v>
      </c>
      <c r="AM413" s="66">
        <f t="shared" si="47"/>
        <v>0</v>
      </c>
      <c r="AN413" s="66">
        <v>0</v>
      </c>
      <c r="AO413" s="66">
        <v>0</v>
      </c>
      <c r="AP413" s="66">
        <f t="shared" si="48"/>
        <v>0</v>
      </c>
      <c r="AQ413" s="66">
        <v>0</v>
      </c>
      <c r="AR413" s="66">
        <f t="shared" si="49"/>
        <v>61515.160000000033</v>
      </c>
      <c r="AS413" s="66">
        <v>0</v>
      </c>
      <c r="AT413" s="66">
        <v>0</v>
      </c>
      <c r="AU413" s="66" t="s">
        <v>312</v>
      </c>
      <c r="AV413" s="66">
        <v>0</v>
      </c>
      <c r="AW413" s="86">
        <v>0</v>
      </c>
      <c r="AX413" s="86">
        <v>0</v>
      </c>
      <c r="AY413" s="86">
        <v>0</v>
      </c>
      <c r="AZ413" s="86">
        <v>0</v>
      </c>
      <c r="BA413" s="86">
        <v>0</v>
      </c>
      <c r="BB413" s="86"/>
    </row>
    <row r="414" spans="1:54" hidden="1">
      <c r="A414" s="52" t="str">
        <f t="shared" si="43"/>
        <v>K</v>
      </c>
      <c r="B414" s="52" t="s">
        <v>7</v>
      </c>
      <c r="C414" s="52" t="s">
        <v>1888</v>
      </c>
      <c r="D414" s="85" t="s">
        <v>1889</v>
      </c>
      <c r="E414" s="52" t="s">
        <v>1890</v>
      </c>
      <c r="F414" s="52" t="s">
        <v>1891</v>
      </c>
      <c r="G414" s="52" t="s">
        <v>1902</v>
      </c>
      <c r="H414" s="52" t="s">
        <v>1903</v>
      </c>
      <c r="I414" s="52" t="s">
        <v>1910</v>
      </c>
      <c r="J414" s="52" t="s">
        <v>1911</v>
      </c>
      <c r="K414" s="52" t="s">
        <v>268</v>
      </c>
      <c r="L414" s="52">
        <v>5315</v>
      </c>
      <c r="M414" s="52" t="s">
        <v>1896</v>
      </c>
      <c r="N414" s="52" t="s">
        <v>270</v>
      </c>
      <c r="O414" s="52" t="s">
        <v>364</v>
      </c>
      <c r="P414" s="52" t="s">
        <v>466</v>
      </c>
      <c r="Q414" s="52" t="s">
        <v>57</v>
      </c>
      <c r="R414" s="52" t="s">
        <v>530</v>
      </c>
      <c r="S414" s="52" t="s">
        <v>110</v>
      </c>
      <c r="T414" s="52" t="s">
        <v>1897</v>
      </c>
      <c r="U414" s="52" t="s">
        <v>119</v>
      </c>
      <c r="V414" s="52" t="s">
        <v>1898</v>
      </c>
      <c r="W414" s="52" t="s">
        <v>1899</v>
      </c>
      <c r="X414" s="52" t="s">
        <v>1900</v>
      </c>
      <c r="Y414" s="52" t="s">
        <v>1899</v>
      </c>
      <c r="Z414" s="66">
        <v>0</v>
      </c>
      <c r="AA414" s="66">
        <v>0</v>
      </c>
      <c r="AB414" s="66">
        <v>0</v>
      </c>
      <c r="AC414" s="66">
        <v>0</v>
      </c>
      <c r="AD414" s="86">
        <f t="shared" si="44"/>
        <v>0</v>
      </c>
      <c r="AE414" s="66">
        <v>0</v>
      </c>
      <c r="AF414" s="66">
        <v>0</v>
      </c>
      <c r="AG414" s="66">
        <f t="shared" si="45"/>
        <v>0</v>
      </c>
      <c r="AH414" s="66">
        <v>0</v>
      </c>
      <c r="AI414" s="66">
        <v>0</v>
      </c>
      <c r="AJ414" s="66">
        <f t="shared" si="46"/>
        <v>0</v>
      </c>
      <c r="AK414" s="66">
        <v>0</v>
      </c>
      <c r="AL414" s="66">
        <v>0</v>
      </c>
      <c r="AM414" s="66">
        <f t="shared" si="47"/>
        <v>0</v>
      </c>
      <c r="AN414" s="66">
        <v>0</v>
      </c>
      <c r="AO414" s="66">
        <v>0</v>
      </c>
      <c r="AP414" s="66">
        <f t="shared" si="48"/>
        <v>0</v>
      </c>
      <c r="AQ414" s="66">
        <v>0</v>
      </c>
      <c r="AR414" s="66">
        <f t="shared" si="49"/>
        <v>0</v>
      </c>
      <c r="AS414" s="66">
        <v>0</v>
      </c>
      <c r="AT414" s="66">
        <v>0</v>
      </c>
      <c r="AU414" s="66" t="s">
        <v>312</v>
      </c>
      <c r="AV414" s="66">
        <v>0</v>
      </c>
      <c r="AW414" s="86">
        <v>0</v>
      </c>
      <c r="AX414" s="86">
        <v>0</v>
      </c>
      <c r="AY414" s="86">
        <v>0</v>
      </c>
      <c r="AZ414" s="86">
        <v>0</v>
      </c>
      <c r="BA414" s="86">
        <v>0</v>
      </c>
      <c r="BB414" s="86"/>
    </row>
    <row r="415" spans="1:54" hidden="1">
      <c r="A415" s="52" t="str">
        <f t="shared" si="43"/>
        <v>K</v>
      </c>
      <c r="B415" s="52" t="s">
        <v>7</v>
      </c>
      <c r="C415" s="52" t="s">
        <v>1888</v>
      </c>
      <c r="D415" s="85" t="s">
        <v>1889</v>
      </c>
      <c r="E415" s="52" t="s">
        <v>1890</v>
      </c>
      <c r="F415" s="52" t="s">
        <v>1891</v>
      </c>
      <c r="G415" s="52" t="s">
        <v>1902</v>
      </c>
      <c r="H415" s="52" t="s">
        <v>1903</v>
      </c>
      <c r="I415" s="52" t="s">
        <v>1912</v>
      </c>
      <c r="J415" s="52" t="s">
        <v>1913</v>
      </c>
      <c r="K415" s="52" t="s">
        <v>268</v>
      </c>
      <c r="L415" s="52">
        <v>5315</v>
      </c>
      <c r="M415" s="52" t="s">
        <v>1896</v>
      </c>
      <c r="N415" s="52" t="s">
        <v>270</v>
      </c>
      <c r="O415" s="52" t="s">
        <v>364</v>
      </c>
      <c r="P415" s="52" t="s">
        <v>466</v>
      </c>
      <c r="Q415" s="52" t="s">
        <v>57</v>
      </c>
      <c r="R415" s="52" t="s">
        <v>530</v>
      </c>
      <c r="S415" s="52" t="s">
        <v>110</v>
      </c>
      <c r="T415" s="52" t="s">
        <v>1897</v>
      </c>
      <c r="U415" s="52" t="s">
        <v>119</v>
      </c>
      <c r="V415" s="52" t="s">
        <v>1898</v>
      </c>
      <c r="W415" s="52" t="s">
        <v>1899</v>
      </c>
      <c r="X415" s="52" t="s">
        <v>1900</v>
      </c>
      <c r="Y415" s="52" t="s">
        <v>1899</v>
      </c>
      <c r="Z415" s="66">
        <v>0</v>
      </c>
      <c r="AA415" s="66">
        <v>5643365</v>
      </c>
      <c r="AB415" s="66">
        <v>5633994.9000000004</v>
      </c>
      <c r="AC415" s="66">
        <v>4315999.9999994999</v>
      </c>
      <c r="AD415" s="86">
        <f t="shared" si="44"/>
        <v>1327365.0000005001</v>
      </c>
      <c r="AE415" s="66">
        <v>0</v>
      </c>
      <c r="AF415" s="66">
        <v>0</v>
      </c>
      <c r="AG415" s="66">
        <f t="shared" si="45"/>
        <v>0</v>
      </c>
      <c r="AH415" s="66">
        <v>0</v>
      </c>
      <c r="AI415" s="66">
        <v>0</v>
      </c>
      <c r="AJ415" s="66">
        <f t="shared" si="46"/>
        <v>0</v>
      </c>
      <c r="AK415" s="66">
        <v>0</v>
      </c>
      <c r="AL415" s="66">
        <v>0</v>
      </c>
      <c r="AM415" s="66">
        <f t="shared" si="47"/>
        <v>0</v>
      </c>
      <c r="AN415" s="66">
        <v>0</v>
      </c>
      <c r="AO415" s="66">
        <v>0</v>
      </c>
      <c r="AP415" s="66">
        <f t="shared" si="48"/>
        <v>0</v>
      </c>
      <c r="AQ415" s="66">
        <v>0</v>
      </c>
      <c r="AR415" s="66">
        <f t="shared" si="49"/>
        <v>1327365.0000005001</v>
      </c>
      <c r="AS415" s="66">
        <v>0</v>
      </c>
      <c r="AT415" s="66">
        <v>0</v>
      </c>
      <c r="AU415" s="66" t="s">
        <v>312</v>
      </c>
      <c r="AV415" s="66">
        <v>0</v>
      </c>
      <c r="AW415" s="86">
        <v>0</v>
      </c>
      <c r="AX415" s="86">
        <v>0</v>
      </c>
      <c r="AY415" s="86">
        <v>0</v>
      </c>
      <c r="AZ415" s="86">
        <v>0</v>
      </c>
      <c r="BA415" s="86">
        <v>0</v>
      </c>
      <c r="BB415" s="86"/>
    </row>
    <row r="416" spans="1:54" hidden="1">
      <c r="A416" s="52" t="str">
        <f t="shared" si="43"/>
        <v>K</v>
      </c>
      <c r="B416" s="52" t="s">
        <v>7</v>
      </c>
      <c r="C416" s="52" t="s">
        <v>1888</v>
      </c>
      <c r="D416" s="85" t="s">
        <v>1889</v>
      </c>
      <c r="E416" s="52" t="s">
        <v>1890</v>
      </c>
      <c r="F416" s="52" t="s">
        <v>1891</v>
      </c>
      <c r="G416" s="52" t="s">
        <v>1902</v>
      </c>
      <c r="H416" s="52" t="s">
        <v>1903</v>
      </c>
      <c r="I416" s="52" t="s">
        <v>1914</v>
      </c>
      <c r="J416" s="52" t="s">
        <v>1915</v>
      </c>
      <c r="K416" s="52" t="s">
        <v>268</v>
      </c>
      <c r="L416" s="52">
        <v>5315</v>
      </c>
      <c r="M416" s="52" t="s">
        <v>1896</v>
      </c>
      <c r="N416" s="52" t="s">
        <v>270</v>
      </c>
      <c r="O416" s="52" t="s">
        <v>364</v>
      </c>
      <c r="P416" s="52" t="s">
        <v>466</v>
      </c>
      <c r="Q416" s="52" t="s">
        <v>57</v>
      </c>
      <c r="R416" s="52" t="s">
        <v>530</v>
      </c>
      <c r="S416" s="52" t="s">
        <v>110</v>
      </c>
      <c r="T416" s="52" t="s">
        <v>1897</v>
      </c>
      <c r="U416" s="52" t="s">
        <v>119</v>
      </c>
      <c r="V416" s="52" t="s">
        <v>1898</v>
      </c>
      <c r="W416" s="52" t="s">
        <v>1899</v>
      </c>
      <c r="X416" s="52" t="s">
        <v>1900</v>
      </c>
      <c r="Y416" s="52" t="s">
        <v>1899</v>
      </c>
      <c r="Z416" s="66">
        <v>0</v>
      </c>
      <c r="AA416" s="66">
        <v>581004</v>
      </c>
      <c r="AB416" s="66">
        <v>577601.02</v>
      </c>
      <c r="AC416" s="66">
        <v>438999.9999995</v>
      </c>
      <c r="AD416" s="86">
        <f t="shared" si="44"/>
        <v>142004.0000005</v>
      </c>
      <c r="AE416" s="66">
        <v>0</v>
      </c>
      <c r="AF416" s="66">
        <v>0</v>
      </c>
      <c r="AG416" s="66">
        <f t="shared" si="45"/>
        <v>0</v>
      </c>
      <c r="AH416" s="66">
        <v>0</v>
      </c>
      <c r="AI416" s="66">
        <v>0</v>
      </c>
      <c r="AJ416" s="66">
        <f t="shared" si="46"/>
        <v>0</v>
      </c>
      <c r="AK416" s="66">
        <v>0</v>
      </c>
      <c r="AL416" s="66">
        <v>0</v>
      </c>
      <c r="AM416" s="66">
        <f t="shared" si="47"/>
        <v>0</v>
      </c>
      <c r="AN416" s="66">
        <v>0</v>
      </c>
      <c r="AO416" s="66">
        <v>0</v>
      </c>
      <c r="AP416" s="66">
        <f t="shared" si="48"/>
        <v>0</v>
      </c>
      <c r="AQ416" s="66">
        <v>0</v>
      </c>
      <c r="AR416" s="66">
        <f t="shared" si="49"/>
        <v>142004.0000005</v>
      </c>
      <c r="AS416" s="66">
        <v>0</v>
      </c>
      <c r="AT416" s="66">
        <v>0</v>
      </c>
      <c r="AU416" s="66" t="s">
        <v>312</v>
      </c>
      <c r="AV416" s="66">
        <v>0</v>
      </c>
      <c r="AW416" s="86">
        <v>0</v>
      </c>
      <c r="AX416" s="86">
        <v>0</v>
      </c>
      <c r="AY416" s="86">
        <v>0</v>
      </c>
      <c r="AZ416" s="86">
        <v>0</v>
      </c>
      <c r="BA416" s="86">
        <v>0</v>
      </c>
      <c r="BB416" s="86"/>
    </row>
    <row r="417" spans="1:54" hidden="1">
      <c r="A417" s="52" t="str">
        <f t="shared" si="43"/>
        <v>K</v>
      </c>
      <c r="B417" s="52" t="s">
        <v>7</v>
      </c>
      <c r="C417" s="52" t="s">
        <v>1916</v>
      </c>
      <c r="D417" s="85" t="s">
        <v>1917</v>
      </c>
      <c r="E417" s="52" t="s">
        <v>1918</v>
      </c>
      <c r="F417" s="52" t="s">
        <v>1919</v>
      </c>
      <c r="G417" s="52" t="s">
        <v>1920</v>
      </c>
      <c r="H417" s="52" t="s">
        <v>1921</v>
      </c>
      <c r="I417" s="52" t="s">
        <v>1922</v>
      </c>
      <c r="J417" s="52" t="s">
        <v>1923</v>
      </c>
      <c r="K417" s="52" t="s">
        <v>268</v>
      </c>
      <c r="L417" s="52">
        <v>5019</v>
      </c>
      <c r="M417" s="52" t="s">
        <v>1865</v>
      </c>
      <c r="N417" s="52" t="s">
        <v>270</v>
      </c>
      <c r="O417" s="52" t="s">
        <v>456</v>
      </c>
      <c r="P417" s="52" t="s">
        <v>272</v>
      </c>
      <c r="Q417" s="52" t="s">
        <v>124</v>
      </c>
      <c r="R417" s="52" t="s">
        <v>543</v>
      </c>
      <c r="S417" s="52" t="s">
        <v>129</v>
      </c>
      <c r="T417" s="52" t="s">
        <v>1924</v>
      </c>
      <c r="U417" s="52" t="s">
        <v>148</v>
      </c>
      <c r="V417" s="52" t="s">
        <v>545</v>
      </c>
      <c r="W417" s="52" t="s">
        <v>546</v>
      </c>
      <c r="X417" s="52" t="s">
        <v>547</v>
      </c>
      <c r="Y417" s="52" t="s">
        <v>546</v>
      </c>
      <c r="Z417" s="66">
        <v>0</v>
      </c>
      <c r="AA417" s="66">
        <v>21893</v>
      </c>
      <c r="AB417" s="66">
        <v>24171.22</v>
      </c>
      <c r="AC417" s="66">
        <v>-129.21999999999935</v>
      </c>
      <c r="AD417" s="86">
        <f t="shared" si="44"/>
        <v>22022.22</v>
      </c>
      <c r="AE417" s="66">
        <v>0</v>
      </c>
      <c r="AF417" s="66">
        <v>0</v>
      </c>
      <c r="AG417" s="66">
        <f t="shared" si="45"/>
        <v>0</v>
      </c>
      <c r="AH417" s="66">
        <v>0</v>
      </c>
      <c r="AI417" s="66">
        <v>0</v>
      </c>
      <c r="AJ417" s="66">
        <f t="shared" si="46"/>
        <v>0</v>
      </c>
      <c r="AK417" s="66">
        <v>0</v>
      </c>
      <c r="AL417" s="66">
        <v>0</v>
      </c>
      <c r="AM417" s="66">
        <f t="shared" si="47"/>
        <v>0</v>
      </c>
      <c r="AN417" s="66">
        <v>0</v>
      </c>
      <c r="AO417" s="66">
        <v>0</v>
      </c>
      <c r="AP417" s="66">
        <f t="shared" si="48"/>
        <v>0</v>
      </c>
      <c r="AQ417" s="66">
        <v>0</v>
      </c>
      <c r="AR417" s="66">
        <f t="shared" si="49"/>
        <v>22022.22</v>
      </c>
      <c r="AS417" s="66">
        <v>0</v>
      </c>
      <c r="AT417" s="66">
        <v>0</v>
      </c>
      <c r="AU417" s="66" t="s">
        <v>280</v>
      </c>
      <c r="AV417" s="66">
        <v>0</v>
      </c>
      <c r="AW417" s="86">
        <v>0</v>
      </c>
      <c r="AX417" s="86">
        <v>0</v>
      </c>
      <c r="AY417" s="86">
        <v>0</v>
      </c>
      <c r="AZ417" s="86">
        <v>0</v>
      </c>
      <c r="BA417" s="86">
        <v>0</v>
      </c>
      <c r="BB417" s="86"/>
    </row>
    <row r="418" spans="1:54" hidden="1">
      <c r="A418" s="52" t="str">
        <f t="shared" si="43"/>
        <v>K</v>
      </c>
      <c r="B418" s="52" t="s">
        <v>7</v>
      </c>
      <c r="C418" s="52" t="s">
        <v>1916</v>
      </c>
      <c r="D418" s="85" t="s">
        <v>1917</v>
      </c>
      <c r="E418" s="52" t="s">
        <v>1918</v>
      </c>
      <c r="F418" s="52" t="s">
        <v>1919</v>
      </c>
      <c r="G418" s="52" t="s">
        <v>1920</v>
      </c>
      <c r="H418" s="52" t="s">
        <v>1921</v>
      </c>
      <c r="I418" s="52" t="s">
        <v>1925</v>
      </c>
      <c r="J418" s="52" t="s">
        <v>1926</v>
      </c>
      <c r="K418" s="52" t="s">
        <v>268</v>
      </c>
      <c r="L418" s="52">
        <v>5019</v>
      </c>
      <c r="M418" s="52" t="s">
        <v>1865</v>
      </c>
      <c r="N418" s="52" t="s">
        <v>270</v>
      </c>
      <c r="O418" s="52" t="s">
        <v>456</v>
      </c>
      <c r="P418" s="52" t="s">
        <v>272</v>
      </c>
      <c r="Q418" s="52" t="s">
        <v>124</v>
      </c>
      <c r="R418" s="52" t="s">
        <v>543</v>
      </c>
      <c r="S418" s="52" t="s">
        <v>129</v>
      </c>
      <c r="T418" s="52" t="s">
        <v>1924</v>
      </c>
      <c r="U418" s="52" t="s">
        <v>148</v>
      </c>
      <c r="V418" s="52" t="s">
        <v>545</v>
      </c>
      <c r="W418" s="52" t="s">
        <v>546</v>
      </c>
      <c r="X418" s="52" t="s">
        <v>547</v>
      </c>
      <c r="Y418" s="52" t="s">
        <v>546</v>
      </c>
      <c r="Z418" s="66">
        <v>160974.48000000001</v>
      </c>
      <c r="AA418" s="66">
        <v>44144</v>
      </c>
      <c r="AB418" s="66">
        <v>44024.1</v>
      </c>
      <c r="AC418" s="66">
        <v>-120</v>
      </c>
      <c r="AD418" s="86">
        <f t="shared" si="44"/>
        <v>44264</v>
      </c>
      <c r="AE418" s="66">
        <v>73700.040000000008</v>
      </c>
      <c r="AF418" s="66">
        <v>250000</v>
      </c>
      <c r="AG418" s="66">
        <f t="shared" si="45"/>
        <v>-176299.96</v>
      </c>
      <c r="AH418" s="66">
        <v>151416.79999999999</v>
      </c>
      <c r="AI418" s="66">
        <v>0</v>
      </c>
      <c r="AJ418" s="66">
        <f t="shared" si="46"/>
        <v>151416.79999999999</v>
      </c>
      <c r="AK418" s="66">
        <v>30152.639999999999</v>
      </c>
      <c r="AL418" s="66">
        <v>0</v>
      </c>
      <c r="AM418" s="66">
        <f t="shared" si="47"/>
        <v>30152.639999999999</v>
      </c>
      <c r="AN418" s="66">
        <v>30828</v>
      </c>
      <c r="AO418" s="66">
        <v>0</v>
      </c>
      <c r="AP418" s="66">
        <f t="shared" si="48"/>
        <v>30828</v>
      </c>
      <c r="AQ418" s="66">
        <v>0</v>
      </c>
      <c r="AR418" s="66">
        <f t="shared" si="49"/>
        <v>80361.48000000001</v>
      </c>
      <c r="AS418" s="66">
        <v>0</v>
      </c>
      <c r="AT418" s="66">
        <v>0</v>
      </c>
      <c r="AU418" s="66" t="s">
        <v>280</v>
      </c>
      <c r="AV418" s="66">
        <v>0</v>
      </c>
      <c r="AW418" s="86">
        <v>0</v>
      </c>
      <c r="AX418" s="86">
        <v>0</v>
      </c>
      <c r="AY418" s="86">
        <v>0</v>
      </c>
      <c r="AZ418" s="86">
        <v>0</v>
      </c>
      <c r="BA418" s="86">
        <v>0</v>
      </c>
      <c r="BB418" s="86"/>
    </row>
    <row r="419" spans="1:54" hidden="1">
      <c r="A419" s="52" t="str">
        <f t="shared" si="43"/>
        <v>K</v>
      </c>
      <c r="B419" s="52" t="s">
        <v>7</v>
      </c>
      <c r="C419" s="52" t="s">
        <v>1927</v>
      </c>
      <c r="D419" s="85" t="s">
        <v>1928</v>
      </c>
      <c r="E419" s="52" t="s">
        <v>1929</v>
      </c>
      <c r="F419" s="52" t="s">
        <v>1930</v>
      </c>
      <c r="G419" s="52" t="s">
        <v>1931</v>
      </c>
      <c r="H419" s="52" t="s">
        <v>1921</v>
      </c>
      <c r="I419" s="52" t="s">
        <v>1932</v>
      </c>
      <c r="J419" s="52" t="s">
        <v>1933</v>
      </c>
      <c r="K419" s="52" t="s">
        <v>268</v>
      </c>
      <c r="L419" s="52">
        <v>5019</v>
      </c>
      <c r="M419" s="52" t="s">
        <v>1865</v>
      </c>
      <c r="N419" s="52" t="s">
        <v>270</v>
      </c>
      <c r="O419" s="52" t="s">
        <v>306</v>
      </c>
      <c r="P419" s="52" t="s">
        <v>272</v>
      </c>
      <c r="Q419" s="52" t="s">
        <v>124</v>
      </c>
      <c r="R419" s="52" t="s">
        <v>543</v>
      </c>
      <c r="S419" s="52" t="s">
        <v>129</v>
      </c>
      <c r="T419" s="52" t="s">
        <v>1924</v>
      </c>
      <c r="U419" s="52" t="s">
        <v>148</v>
      </c>
      <c r="V419" s="52" t="s">
        <v>545</v>
      </c>
      <c r="W419" s="52" t="s">
        <v>546</v>
      </c>
      <c r="X419" s="52" t="s">
        <v>547</v>
      </c>
      <c r="Y419" s="52" t="s">
        <v>546</v>
      </c>
      <c r="Z419" s="66">
        <v>0</v>
      </c>
      <c r="AA419" s="66">
        <v>0</v>
      </c>
      <c r="AB419" s="66">
        <v>1322.34</v>
      </c>
      <c r="AC419" s="66">
        <v>1336.97</v>
      </c>
      <c r="AD419" s="86">
        <f t="shared" si="44"/>
        <v>-1336.97</v>
      </c>
      <c r="AE419" s="66">
        <v>0</v>
      </c>
      <c r="AF419" s="66">
        <v>0</v>
      </c>
      <c r="AG419" s="66">
        <f t="shared" si="45"/>
        <v>0</v>
      </c>
      <c r="AH419" s="66">
        <v>0</v>
      </c>
      <c r="AI419" s="66">
        <v>0</v>
      </c>
      <c r="AJ419" s="66">
        <f t="shared" si="46"/>
        <v>0</v>
      </c>
      <c r="AK419" s="66">
        <v>0</v>
      </c>
      <c r="AL419" s="66">
        <v>0</v>
      </c>
      <c r="AM419" s="66">
        <f t="shared" si="47"/>
        <v>0</v>
      </c>
      <c r="AN419" s="66">
        <v>0</v>
      </c>
      <c r="AO419" s="66">
        <v>0</v>
      </c>
      <c r="AP419" s="66">
        <f t="shared" si="48"/>
        <v>0</v>
      </c>
      <c r="AQ419" s="66">
        <v>0</v>
      </c>
      <c r="AR419" s="66">
        <f t="shared" si="49"/>
        <v>-1336.97</v>
      </c>
      <c r="AS419" s="66">
        <v>0</v>
      </c>
      <c r="AT419" s="66">
        <v>0</v>
      </c>
      <c r="AU419" s="66" t="s">
        <v>280</v>
      </c>
      <c r="AV419" s="66">
        <v>0</v>
      </c>
      <c r="AW419" s="86">
        <v>0</v>
      </c>
      <c r="AX419" s="86">
        <v>0</v>
      </c>
      <c r="AY419" s="86">
        <v>0</v>
      </c>
      <c r="AZ419" s="86">
        <v>0</v>
      </c>
      <c r="BA419" s="86">
        <v>0</v>
      </c>
      <c r="BB419" s="86"/>
    </row>
    <row r="420" spans="1:54" hidden="1">
      <c r="A420" s="52" t="str">
        <f t="shared" si="43"/>
        <v>K</v>
      </c>
      <c r="B420" s="52" t="s">
        <v>7</v>
      </c>
      <c r="C420" s="52" t="s">
        <v>1934</v>
      </c>
      <c r="D420" s="85" t="s">
        <v>1935</v>
      </c>
      <c r="E420" s="52" t="s">
        <v>1936</v>
      </c>
      <c r="F420" s="52" t="s">
        <v>1937</v>
      </c>
      <c r="G420" s="52" t="s">
        <v>1938</v>
      </c>
      <c r="H420" s="52" t="s">
        <v>1786</v>
      </c>
      <c r="I420" s="52" t="s">
        <v>1939</v>
      </c>
      <c r="J420" s="52" t="s">
        <v>1940</v>
      </c>
      <c r="K420" s="52" t="s">
        <v>268</v>
      </c>
      <c r="L420" s="52">
        <v>5327</v>
      </c>
      <c r="M420" s="52" t="s">
        <v>555</v>
      </c>
      <c r="N420" s="52" t="s">
        <v>270</v>
      </c>
      <c r="O420" s="52" t="s">
        <v>456</v>
      </c>
      <c r="P420" s="52" t="s">
        <v>272</v>
      </c>
      <c r="Q420" s="52" t="s">
        <v>124</v>
      </c>
      <c r="R420" s="52" t="s">
        <v>543</v>
      </c>
      <c r="S420" s="52" t="s">
        <v>129</v>
      </c>
      <c r="T420" s="52" t="s">
        <v>556</v>
      </c>
      <c r="U420" s="52" t="s">
        <v>149</v>
      </c>
      <c r="V420" s="52" t="s">
        <v>545</v>
      </c>
      <c r="W420" s="52" t="s">
        <v>546</v>
      </c>
      <c r="X420" s="52" t="s">
        <v>547</v>
      </c>
      <c r="Y420" s="52" t="s">
        <v>546</v>
      </c>
      <c r="Z420" s="66">
        <v>75000</v>
      </c>
      <c r="AA420" s="66">
        <v>10500</v>
      </c>
      <c r="AB420" s="66">
        <v>10500</v>
      </c>
      <c r="AC420" s="66">
        <v>6300</v>
      </c>
      <c r="AD420" s="86">
        <f t="shared" si="44"/>
        <v>4200</v>
      </c>
      <c r="AE420" s="66">
        <v>198948</v>
      </c>
      <c r="AF420" s="66">
        <v>95200</v>
      </c>
      <c r="AG420" s="66">
        <f t="shared" si="45"/>
        <v>103748</v>
      </c>
      <c r="AH420" s="66">
        <v>170000</v>
      </c>
      <c r="AI420" s="66">
        <v>170000</v>
      </c>
      <c r="AJ420" s="66">
        <f t="shared" si="46"/>
        <v>0</v>
      </c>
      <c r="AK420" s="66">
        <v>317200</v>
      </c>
      <c r="AL420" s="66">
        <v>250000</v>
      </c>
      <c r="AM420" s="66">
        <f t="shared" si="47"/>
        <v>67200</v>
      </c>
      <c r="AN420" s="66">
        <v>0</v>
      </c>
      <c r="AO420" s="66">
        <v>3518</v>
      </c>
      <c r="AP420" s="66">
        <f t="shared" si="48"/>
        <v>-3518</v>
      </c>
      <c r="AQ420" s="66">
        <v>3518</v>
      </c>
      <c r="AR420" s="66">
        <f t="shared" si="49"/>
        <v>171630</v>
      </c>
      <c r="AS420" s="66">
        <v>0</v>
      </c>
      <c r="AT420" s="66">
        <v>0</v>
      </c>
      <c r="AU420" s="66" t="s">
        <v>280</v>
      </c>
      <c r="AV420" s="66">
        <v>6482</v>
      </c>
      <c r="AW420" s="86">
        <v>0</v>
      </c>
      <c r="AX420" s="86">
        <v>0</v>
      </c>
      <c r="AY420" s="86">
        <v>0</v>
      </c>
      <c r="AZ420" s="86">
        <v>3518</v>
      </c>
      <c r="BA420" s="86">
        <v>-6482</v>
      </c>
      <c r="BB420" s="86"/>
    </row>
    <row r="421" spans="1:54" hidden="1">
      <c r="A421" s="52" t="str">
        <f t="shared" si="43"/>
        <v>K</v>
      </c>
      <c r="B421" s="52" t="s">
        <v>7</v>
      </c>
      <c r="C421" s="52" t="s">
        <v>1934</v>
      </c>
      <c r="D421" s="85" t="s">
        <v>1935</v>
      </c>
      <c r="E421" s="52" t="s">
        <v>1936</v>
      </c>
      <c r="F421" s="52" t="s">
        <v>1937</v>
      </c>
      <c r="G421" s="52" t="s">
        <v>1938</v>
      </c>
      <c r="H421" s="52" t="s">
        <v>1786</v>
      </c>
      <c r="I421" s="52" t="s">
        <v>1941</v>
      </c>
      <c r="J421" s="52" t="s">
        <v>1942</v>
      </c>
      <c r="K421" s="52" t="s">
        <v>268</v>
      </c>
      <c r="L421" s="52">
        <v>5327</v>
      </c>
      <c r="M421" s="52" t="s">
        <v>555</v>
      </c>
      <c r="N421" s="52" t="s">
        <v>270</v>
      </c>
      <c r="O421" s="52" t="s">
        <v>456</v>
      </c>
      <c r="P421" s="52" t="s">
        <v>272</v>
      </c>
      <c r="Q421" s="52" t="s">
        <v>124</v>
      </c>
      <c r="R421" s="52" t="s">
        <v>543</v>
      </c>
      <c r="S421" s="52" t="s">
        <v>129</v>
      </c>
      <c r="T421" s="52" t="s">
        <v>556</v>
      </c>
      <c r="U421" s="52" t="s">
        <v>149</v>
      </c>
      <c r="V421" s="52" t="s">
        <v>545</v>
      </c>
      <c r="W421" s="52" t="s">
        <v>546</v>
      </c>
      <c r="X421" s="52" t="s">
        <v>547</v>
      </c>
      <c r="Y421" s="52" t="s">
        <v>546</v>
      </c>
      <c r="Z421" s="66">
        <v>0</v>
      </c>
      <c r="AA421" s="66">
        <v>0</v>
      </c>
      <c r="AB421" s="66">
        <v>0</v>
      </c>
      <c r="AC421" s="66">
        <v>0</v>
      </c>
      <c r="AD421" s="86">
        <f t="shared" si="44"/>
        <v>0</v>
      </c>
      <c r="AE421" s="66">
        <v>0</v>
      </c>
      <c r="AF421" s="66">
        <v>0</v>
      </c>
      <c r="AG421" s="66">
        <f t="shared" si="45"/>
        <v>0</v>
      </c>
      <c r="AH421" s="66">
        <v>0</v>
      </c>
      <c r="AI421" s="66">
        <v>0</v>
      </c>
      <c r="AJ421" s="66">
        <f t="shared" si="46"/>
        <v>0</v>
      </c>
      <c r="AK421" s="66">
        <v>0</v>
      </c>
      <c r="AL421" s="66">
        <v>0</v>
      </c>
      <c r="AM421" s="66">
        <f t="shared" si="47"/>
        <v>0</v>
      </c>
      <c r="AN421" s="66">
        <v>0</v>
      </c>
      <c r="AO421" s="66">
        <v>0</v>
      </c>
      <c r="AP421" s="66">
        <f t="shared" si="48"/>
        <v>0</v>
      </c>
      <c r="AQ421" s="66">
        <v>0</v>
      </c>
      <c r="AR421" s="66">
        <f t="shared" si="49"/>
        <v>0</v>
      </c>
      <c r="AS421" s="66">
        <v>0</v>
      </c>
      <c r="AT421" s="66">
        <v>0</v>
      </c>
      <c r="AU421" s="66" t="s">
        <v>280</v>
      </c>
      <c r="AV421" s="66">
        <v>0</v>
      </c>
      <c r="AW421" s="86">
        <v>0</v>
      </c>
      <c r="AX421" s="86">
        <v>0</v>
      </c>
      <c r="AY421" s="86">
        <v>0</v>
      </c>
      <c r="AZ421" s="86">
        <v>0</v>
      </c>
      <c r="BA421" s="86">
        <v>0</v>
      </c>
      <c r="BB421" s="86"/>
    </row>
    <row r="422" spans="1:54" hidden="1">
      <c r="A422" s="52" t="str">
        <f t="shared" si="43"/>
        <v>K</v>
      </c>
      <c r="B422" s="52" t="s">
        <v>7</v>
      </c>
      <c r="C422" s="52" t="s">
        <v>1934</v>
      </c>
      <c r="D422" s="85" t="s">
        <v>1935</v>
      </c>
      <c r="E422" s="52" t="s">
        <v>1936</v>
      </c>
      <c r="F422" s="52" t="s">
        <v>1937</v>
      </c>
      <c r="G422" s="52" t="s">
        <v>1938</v>
      </c>
      <c r="H422" s="52" t="s">
        <v>1786</v>
      </c>
      <c r="I422" s="52" t="s">
        <v>1943</v>
      </c>
      <c r="J422" s="52" t="s">
        <v>1944</v>
      </c>
      <c r="K422" s="52" t="s">
        <v>268</v>
      </c>
      <c r="L422" s="52">
        <v>5327</v>
      </c>
      <c r="M422" s="52" t="s">
        <v>555</v>
      </c>
      <c r="N422" s="52" t="s">
        <v>270</v>
      </c>
      <c r="O422" s="52" t="s">
        <v>456</v>
      </c>
      <c r="P422" s="52" t="s">
        <v>272</v>
      </c>
      <c r="Q422" s="52" t="s">
        <v>124</v>
      </c>
      <c r="R422" s="52" t="s">
        <v>543</v>
      </c>
      <c r="S422" s="52" t="s">
        <v>129</v>
      </c>
      <c r="T422" s="52" t="s">
        <v>556</v>
      </c>
      <c r="U422" s="52" t="s">
        <v>149</v>
      </c>
      <c r="V422" s="52" t="s">
        <v>545</v>
      </c>
      <c r="W422" s="52" t="s">
        <v>546</v>
      </c>
      <c r="X422" s="52" t="s">
        <v>547</v>
      </c>
      <c r="Y422" s="52" t="s">
        <v>546</v>
      </c>
      <c r="Z422" s="66">
        <v>0</v>
      </c>
      <c r="AA422" s="66">
        <v>-945</v>
      </c>
      <c r="AB422" s="66">
        <v>95445</v>
      </c>
      <c r="AC422" s="66">
        <v>0</v>
      </c>
      <c r="AD422" s="86">
        <f t="shared" si="44"/>
        <v>-945</v>
      </c>
      <c r="AE422" s="66">
        <v>0</v>
      </c>
      <c r="AF422" s="66">
        <v>0</v>
      </c>
      <c r="AG422" s="66">
        <f t="shared" si="45"/>
        <v>0</v>
      </c>
      <c r="AH422" s="66">
        <v>0</v>
      </c>
      <c r="AI422" s="66">
        <v>0</v>
      </c>
      <c r="AJ422" s="66">
        <f t="shared" si="46"/>
        <v>0</v>
      </c>
      <c r="AK422" s="66">
        <v>0</v>
      </c>
      <c r="AL422" s="66">
        <v>0</v>
      </c>
      <c r="AM422" s="66">
        <f t="shared" si="47"/>
        <v>0</v>
      </c>
      <c r="AN422" s="66">
        <v>0</v>
      </c>
      <c r="AO422" s="66">
        <v>0</v>
      </c>
      <c r="AP422" s="66">
        <f t="shared" si="48"/>
        <v>0</v>
      </c>
      <c r="AQ422" s="66">
        <v>0</v>
      </c>
      <c r="AR422" s="66">
        <f t="shared" si="49"/>
        <v>-945</v>
      </c>
      <c r="AS422" s="66">
        <v>0</v>
      </c>
      <c r="AT422" s="66">
        <v>0</v>
      </c>
      <c r="AU422" s="66" t="s">
        <v>280</v>
      </c>
      <c r="AV422" s="66">
        <v>0</v>
      </c>
      <c r="AW422" s="86">
        <v>0</v>
      </c>
      <c r="AX422" s="86">
        <v>0</v>
      </c>
      <c r="AY422" s="86">
        <v>0</v>
      </c>
      <c r="AZ422" s="86">
        <v>0</v>
      </c>
      <c r="BA422" s="86">
        <v>0</v>
      </c>
      <c r="BB422" s="86"/>
    </row>
    <row r="423" spans="1:54" hidden="1">
      <c r="A423" s="52" t="str">
        <f t="shared" si="43"/>
        <v>K</v>
      </c>
      <c r="B423" s="52" t="s">
        <v>7</v>
      </c>
      <c r="C423" s="52" t="s">
        <v>1934</v>
      </c>
      <c r="D423" s="85" t="s">
        <v>1935</v>
      </c>
      <c r="E423" s="52" t="s">
        <v>1936</v>
      </c>
      <c r="F423" s="52" t="s">
        <v>1937</v>
      </c>
      <c r="G423" s="52" t="s">
        <v>1938</v>
      </c>
      <c r="H423" s="52" t="s">
        <v>1786</v>
      </c>
      <c r="I423" s="52" t="s">
        <v>1945</v>
      </c>
      <c r="J423" s="52" t="s">
        <v>1946</v>
      </c>
      <c r="K423" s="52" t="s">
        <v>268</v>
      </c>
      <c r="L423" s="52">
        <v>5327</v>
      </c>
      <c r="M423" s="52" t="s">
        <v>555</v>
      </c>
      <c r="N423" s="52" t="s">
        <v>270</v>
      </c>
      <c r="O423" s="52" t="s">
        <v>271</v>
      </c>
      <c r="P423" s="52" t="s">
        <v>272</v>
      </c>
      <c r="Q423" s="52" t="s">
        <v>124</v>
      </c>
      <c r="R423" s="52" t="s">
        <v>543</v>
      </c>
      <c r="S423" s="52" t="s">
        <v>129</v>
      </c>
      <c r="T423" s="52" t="s">
        <v>556</v>
      </c>
      <c r="U423" s="52" t="s">
        <v>149</v>
      </c>
      <c r="V423" s="52" t="s">
        <v>545</v>
      </c>
      <c r="W423" s="52" t="s">
        <v>546</v>
      </c>
      <c r="X423" s="52" t="s">
        <v>547</v>
      </c>
      <c r="Y423" s="52" t="s">
        <v>546</v>
      </c>
      <c r="Z423" s="66">
        <v>4115362</v>
      </c>
      <c r="AA423" s="66">
        <v>4115361</v>
      </c>
      <c r="AB423" s="66">
        <v>3923459.21</v>
      </c>
      <c r="AC423" s="66">
        <v>3402433.77</v>
      </c>
      <c r="AD423" s="86">
        <f t="shared" si="44"/>
        <v>712927.23</v>
      </c>
      <c r="AE423" s="66">
        <v>4115362</v>
      </c>
      <c r="AF423" s="66">
        <v>3518627</v>
      </c>
      <c r="AG423" s="66">
        <f t="shared" si="45"/>
        <v>596735</v>
      </c>
      <c r="AH423" s="66">
        <v>4115362</v>
      </c>
      <c r="AI423" s="66">
        <v>3518627</v>
      </c>
      <c r="AJ423" s="66">
        <f t="shared" si="46"/>
        <v>596735</v>
      </c>
      <c r="AK423" s="66">
        <v>4115362</v>
      </c>
      <c r="AL423" s="66">
        <v>3518627</v>
      </c>
      <c r="AM423" s="66">
        <f t="shared" si="47"/>
        <v>596735</v>
      </c>
      <c r="AN423" s="66">
        <v>4115362</v>
      </c>
      <c r="AO423" s="66">
        <v>3518627</v>
      </c>
      <c r="AP423" s="66">
        <f t="shared" si="48"/>
        <v>596735</v>
      </c>
      <c r="AQ423" s="66">
        <v>3518627</v>
      </c>
      <c r="AR423" s="66">
        <f t="shared" si="49"/>
        <v>3099867.23</v>
      </c>
      <c r="AS423" s="66">
        <v>0</v>
      </c>
      <c r="AT423" s="66">
        <v>0</v>
      </c>
      <c r="AU423" s="66" t="s">
        <v>280</v>
      </c>
      <c r="AV423" s="66">
        <v>-783127</v>
      </c>
      <c r="AW423" s="86">
        <v>-15148</v>
      </c>
      <c r="AX423" s="86">
        <v>205352</v>
      </c>
      <c r="AY423" s="86">
        <v>205352</v>
      </c>
      <c r="AZ423" s="86">
        <v>425852</v>
      </c>
      <c r="BA423" s="86">
        <v>783127</v>
      </c>
      <c r="BB423" s="86"/>
    </row>
    <row r="424" spans="1:54" hidden="1">
      <c r="A424" s="52" t="str">
        <f t="shared" si="43"/>
        <v>K</v>
      </c>
      <c r="B424" s="52" t="s">
        <v>7</v>
      </c>
      <c r="C424" s="52" t="s">
        <v>1947</v>
      </c>
      <c r="D424" s="85" t="s">
        <v>1948</v>
      </c>
      <c r="E424" s="52" t="s">
        <v>1949</v>
      </c>
      <c r="F424" s="52" t="s">
        <v>1950</v>
      </c>
      <c r="G424" s="52" t="s">
        <v>1951</v>
      </c>
      <c r="H424" s="52" t="s">
        <v>137</v>
      </c>
      <c r="I424" s="52" t="s">
        <v>1952</v>
      </c>
      <c r="J424" s="52" t="s">
        <v>1953</v>
      </c>
      <c r="K424" s="52" t="s">
        <v>268</v>
      </c>
      <c r="L424" s="52">
        <v>5012</v>
      </c>
      <c r="M424" s="52" t="s">
        <v>1390</v>
      </c>
      <c r="N424" s="52" t="s">
        <v>270</v>
      </c>
      <c r="O424" s="52" t="s">
        <v>271</v>
      </c>
      <c r="P424" s="52" t="s">
        <v>272</v>
      </c>
      <c r="Q424" s="52" t="s">
        <v>124</v>
      </c>
      <c r="R424" s="52" t="s">
        <v>543</v>
      </c>
      <c r="S424" s="52" t="s">
        <v>129</v>
      </c>
      <c r="T424" s="52" t="s">
        <v>1424</v>
      </c>
      <c r="U424" s="52" t="s">
        <v>137</v>
      </c>
      <c r="V424" s="52" t="s">
        <v>545</v>
      </c>
      <c r="W424" s="52" t="s">
        <v>546</v>
      </c>
      <c r="X424" s="52" t="s">
        <v>547</v>
      </c>
      <c r="Y424" s="52" t="s">
        <v>546</v>
      </c>
      <c r="Z424" s="66">
        <v>0</v>
      </c>
      <c r="AA424" s="66">
        <v>0</v>
      </c>
      <c r="AB424" s="66">
        <v>0</v>
      </c>
      <c r="AC424" s="66">
        <v>0</v>
      </c>
      <c r="AD424" s="86">
        <f t="shared" si="44"/>
        <v>0</v>
      </c>
      <c r="AE424" s="66">
        <v>0</v>
      </c>
      <c r="AF424" s="66">
        <v>0</v>
      </c>
      <c r="AG424" s="66">
        <f t="shared" si="45"/>
        <v>0</v>
      </c>
      <c r="AH424" s="66">
        <v>0</v>
      </c>
      <c r="AI424" s="66">
        <v>0</v>
      </c>
      <c r="AJ424" s="66">
        <f t="shared" si="46"/>
        <v>0</v>
      </c>
      <c r="AK424" s="66">
        <v>0</v>
      </c>
      <c r="AL424" s="66">
        <v>0</v>
      </c>
      <c r="AM424" s="66">
        <f t="shared" si="47"/>
        <v>0</v>
      </c>
      <c r="AN424" s="66">
        <v>0</v>
      </c>
      <c r="AO424" s="66">
        <v>0</v>
      </c>
      <c r="AP424" s="66">
        <f t="shared" si="48"/>
        <v>0</v>
      </c>
      <c r="AQ424" s="66">
        <v>0</v>
      </c>
      <c r="AR424" s="66">
        <f t="shared" si="49"/>
        <v>0</v>
      </c>
      <c r="AS424" s="66">
        <v>0</v>
      </c>
      <c r="AT424" s="66">
        <v>0</v>
      </c>
      <c r="AU424" s="66" t="s">
        <v>280</v>
      </c>
      <c r="AV424" s="66">
        <v>0</v>
      </c>
      <c r="AW424" s="86">
        <v>0</v>
      </c>
      <c r="AX424" s="86">
        <v>0</v>
      </c>
      <c r="AY424" s="86">
        <v>0</v>
      </c>
      <c r="AZ424" s="86">
        <v>0</v>
      </c>
      <c r="BA424" s="86">
        <v>0</v>
      </c>
      <c r="BB424" s="86"/>
    </row>
    <row r="425" spans="1:54" hidden="1">
      <c r="A425" s="52" t="str">
        <f t="shared" si="43"/>
        <v>K</v>
      </c>
      <c r="B425" s="52" t="s">
        <v>7</v>
      </c>
      <c r="C425" s="52" t="s">
        <v>1954</v>
      </c>
      <c r="D425" s="85" t="s">
        <v>1955</v>
      </c>
      <c r="E425" s="52" t="s">
        <v>1956</v>
      </c>
      <c r="F425" s="52" t="s">
        <v>1957</v>
      </c>
      <c r="G425" s="52" t="s">
        <v>1958</v>
      </c>
      <c r="H425" s="52" t="s">
        <v>136</v>
      </c>
      <c r="I425" s="52" t="s">
        <v>1959</v>
      </c>
      <c r="J425" s="52" t="s">
        <v>1960</v>
      </c>
      <c r="K425" s="52" t="s">
        <v>268</v>
      </c>
      <c r="L425" s="52">
        <v>5017</v>
      </c>
      <c r="M425" s="52" t="s">
        <v>1412</v>
      </c>
      <c r="N425" s="52" t="s">
        <v>270</v>
      </c>
      <c r="O425" s="52" t="s">
        <v>271</v>
      </c>
      <c r="P425" s="52" t="s">
        <v>272</v>
      </c>
      <c r="Q425" s="52" t="s">
        <v>124</v>
      </c>
      <c r="R425" s="52" t="s">
        <v>543</v>
      </c>
      <c r="S425" s="52" t="s">
        <v>129</v>
      </c>
      <c r="T425" s="52" t="s">
        <v>1413</v>
      </c>
      <c r="U425" s="52" t="s">
        <v>136</v>
      </c>
      <c r="V425" s="52" t="s">
        <v>545</v>
      </c>
      <c r="W425" s="52" t="s">
        <v>546</v>
      </c>
      <c r="X425" s="52" t="s">
        <v>547</v>
      </c>
      <c r="Y425" s="52" t="s">
        <v>546</v>
      </c>
      <c r="Z425" s="66">
        <v>0</v>
      </c>
      <c r="AA425" s="66">
        <v>0</v>
      </c>
      <c r="AB425" s="66">
        <v>0</v>
      </c>
      <c r="AC425" s="66">
        <v>0</v>
      </c>
      <c r="AD425" s="86">
        <f t="shared" si="44"/>
        <v>0</v>
      </c>
      <c r="AE425" s="66">
        <v>0</v>
      </c>
      <c r="AF425" s="66">
        <v>0</v>
      </c>
      <c r="AG425" s="66">
        <f t="shared" si="45"/>
        <v>0</v>
      </c>
      <c r="AH425" s="66">
        <v>0</v>
      </c>
      <c r="AI425" s="66">
        <v>0</v>
      </c>
      <c r="AJ425" s="66">
        <f t="shared" si="46"/>
        <v>0</v>
      </c>
      <c r="AK425" s="66">
        <v>0</v>
      </c>
      <c r="AL425" s="66">
        <v>0</v>
      </c>
      <c r="AM425" s="66">
        <f t="shared" si="47"/>
        <v>0</v>
      </c>
      <c r="AN425" s="66">
        <v>0</v>
      </c>
      <c r="AO425" s="66">
        <v>0</v>
      </c>
      <c r="AP425" s="66">
        <f t="shared" si="48"/>
        <v>0</v>
      </c>
      <c r="AQ425" s="66">
        <v>0</v>
      </c>
      <c r="AR425" s="66">
        <f t="shared" si="49"/>
        <v>0</v>
      </c>
      <c r="AS425" s="66">
        <v>0</v>
      </c>
      <c r="AT425" s="66">
        <v>0</v>
      </c>
      <c r="AU425" s="66" t="s">
        <v>280</v>
      </c>
      <c r="AV425" s="66">
        <v>0</v>
      </c>
      <c r="AW425" s="86">
        <v>0</v>
      </c>
      <c r="AX425" s="86">
        <v>0</v>
      </c>
      <c r="AY425" s="86">
        <v>0</v>
      </c>
      <c r="AZ425" s="86">
        <v>0</v>
      </c>
      <c r="BA425" s="86">
        <v>0</v>
      </c>
      <c r="BB425" s="86"/>
    </row>
    <row r="426" spans="1:54" hidden="1">
      <c r="A426" s="52" t="str">
        <f t="shared" si="43"/>
        <v>K</v>
      </c>
      <c r="B426" s="52" t="s">
        <v>7</v>
      </c>
      <c r="C426" s="52" t="s">
        <v>1954</v>
      </c>
      <c r="D426" s="85" t="s">
        <v>1955</v>
      </c>
      <c r="E426" s="52" t="s">
        <v>1956</v>
      </c>
      <c r="F426" s="52" t="s">
        <v>1957</v>
      </c>
      <c r="G426" s="52" t="s">
        <v>1958</v>
      </c>
      <c r="H426" s="52" t="s">
        <v>136</v>
      </c>
      <c r="I426" s="52" t="s">
        <v>1961</v>
      </c>
      <c r="J426" s="52" t="s">
        <v>1962</v>
      </c>
      <c r="K426" s="52" t="s">
        <v>268</v>
      </c>
      <c r="L426" s="52">
        <v>5017</v>
      </c>
      <c r="M426" s="52" t="s">
        <v>1412</v>
      </c>
      <c r="N426" s="52" t="s">
        <v>270</v>
      </c>
      <c r="O426" s="52" t="s">
        <v>271</v>
      </c>
      <c r="P426" s="52" t="s">
        <v>272</v>
      </c>
      <c r="Q426" s="52" t="s">
        <v>124</v>
      </c>
      <c r="R426" s="52" t="s">
        <v>543</v>
      </c>
      <c r="S426" s="52" t="s">
        <v>129</v>
      </c>
      <c r="T426" s="52" t="s">
        <v>1413</v>
      </c>
      <c r="U426" s="52" t="s">
        <v>136</v>
      </c>
      <c r="V426" s="52" t="s">
        <v>545</v>
      </c>
      <c r="W426" s="52" t="s">
        <v>546</v>
      </c>
      <c r="X426" s="52" t="s">
        <v>547</v>
      </c>
      <c r="Y426" s="52" t="s">
        <v>546</v>
      </c>
      <c r="Z426" s="66">
        <v>0</v>
      </c>
      <c r="AA426" s="66">
        <v>0</v>
      </c>
      <c r="AB426" s="66">
        <v>0</v>
      </c>
      <c r="AC426" s="66">
        <v>0</v>
      </c>
      <c r="AD426" s="86">
        <f t="shared" si="44"/>
        <v>0</v>
      </c>
      <c r="AE426" s="66">
        <v>0</v>
      </c>
      <c r="AF426" s="66">
        <v>0</v>
      </c>
      <c r="AG426" s="66">
        <f t="shared" si="45"/>
        <v>0</v>
      </c>
      <c r="AH426" s="66">
        <v>0</v>
      </c>
      <c r="AI426" s="66">
        <v>0</v>
      </c>
      <c r="AJ426" s="66">
        <f t="shared" si="46"/>
        <v>0</v>
      </c>
      <c r="AK426" s="66">
        <v>0</v>
      </c>
      <c r="AL426" s="66">
        <v>0</v>
      </c>
      <c r="AM426" s="66">
        <f t="shared" si="47"/>
        <v>0</v>
      </c>
      <c r="AN426" s="66">
        <v>0</v>
      </c>
      <c r="AO426" s="66">
        <v>0</v>
      </c>
      <c r="AP426" s="66">
        <f t="shared" si="48"/>
        <v>0</v>
      </c>
      <c r="AQ426" s="66">
        <v>0</v>
      </c>
      <c r="AR426" s="66">
        <f t="shared" si="49"/>
        <v>0</v>
      </c>
      <c r="AS426" s="66">
        <v>0</v>
      </c>
      <c r="AT426" s="66">
        <v>0</v>
      </c>
      <c r="AU426" s="66" t="s">
        <v>280</v>
      </c>
      <c r="AV426" s="66">
        <v>0</v>
      </c>
      <c r="AW426" s="86">
        <v>0</v>
      </c>
      <c r="AX426" s="86">
        <v>0</v>
      </c>
      <c r="AY426" s="86">
        <v>0</v>
      </c>
      <c r="AZ426" s="86">
        <v>0</v>
      </c>
      <c r="BA426" s="86">
        <v>0</v>
      </c>
      <c r="BB426" s="86"/>
    </row>
    <row r="427" spans="1:54" hidden="1">
      <c r="A427" s="52" t="str">
        <f t="shared" si="43"/>
        <v>K</v>
      </c>
      <c r="B427" s="52" t="s">
        <v>7</v>
      </c>
      <c r="C427" s="52" t="s">
        <v>1954</v>
      </c>
      <c r="D427" s="85" t="s">
        <v>1955</v>
      </c>
      <c r="E427" s="52" t="s">
        <v>1956</v>
      </c>
      <c r="F427" s="52" t="s">
        <v>1957</v>
      </c>
      <c r="G427" s="52" t="s">
        <v>1958</v>
      </c>
      <c r="H427" s="52" t="s">
        <v>136</v>
      </c>
      <c r="I427" s="52" t="s">
        <v>1963</v>
      </c>
      <c r="J427" s="52" t="s">
        <v>1964</v>
      </c>
      <c r="K427" s="52" t="s">
        <v>268</v>
      </c>
      <c r="L427" s="52">
        <v>5017</v>
      </c>
      <c r="M427" s="52" t="s">
        <v>1412</v>
      </c>
      <c r="N427" s="52" t="s">
        <v>270</v>
      </c>
      <c r="O427" s="52" t="s">
        <v>271</v>
      </c>
      <c r="P427" s="52" t="s">
        <v>272</v>
      </c>
      <c r="Q427" s="52" t="s">
        <v>124</v>
      </c>
      <c r="R427" s="52" t="s">
        <v>543</v>
      </c>
      <c r="S427" s="52" t="s">
        <v>129</v>
      </c>
      <c r="T427" s="52" t="s">
        <v>1413</v>
      </c>
      <c r="U427" s="52" t="s">
        <v>136</v>
      </c>
      <c r="V427" s="52" t="s">
        <v>545</v>
      </c>
      <c r="W427" s="52" t="s">
        <v>546</v>
      </c>
      <c r="X427" s="52" t="s">
        <v>547</v>
      </c>
      <c r="Y427" s="52" t="s">
        <v>546</v>
      </c>
      <c r="Z427" s="66">
        <v>0</v>
      </c>
      <c r="AA427" s="66">
        <v>356152</v>
      </c>
      <c r="AB427" s="66">
        <v>407772.99</v>
      </c>
      <c r="AC427" s="66">
        <v>370288.45199999999</v>
      </c>
      <c r="AD427" s="86">
        <f t="shared" si="44"/>
        <v>-14136.45199999999</v>
      </c>
      <c r="AE427" s="66">
        <v>0</v>
      </c>
      <c r="AF427" s="66">
        <v>0</v>
      </c>
      <c r="AG427" s="66">
        <f t="shared" si="45"/>
        <v>0</v>
      </c>
      <c r="AH427" s="66">
        <v>0</v>
      </c>
      <c r="AI427" s="66">
        <v>0</v>
      </c>
      <c r="AJ427" s="66">
        <f t="shared" si="46"/>
        <v>0</v>
      </c>
      <c r="AK427" s="66">
        <v>0</v>
      </c>
      <c r="AL427" s="66">
        <v>0</v>
      </c>
      <c r="AM427" s="66">
        <f t="shared" si="47"/>
        <v>0</v>
      </c>
      <c r="AN427" s="66">
        <v>0</v>
      </c>
      <c r="AO427" s="66">
        <v>0</v>
      </c>
      <c r="AP427" s="66">
        <f t="shared" si="48"/>
        <v>0</v>
      </c>
      <c r="AQ427" s="66">
        <v>0</v>
      </c>
      <c r="AR427" s="66">
        <f t="shared" si="49"/>
        <v>-14136.45199999999</v>
      </c>
      <c r="AS427" s="66">
        <v>0</v>
      </c>
      <c r="AT427" s="66">
        <v>0</v>
      </c>
      <c r="AU427" s="66" t="s">
        <v>280</v>
      </c>
      <c r="AV427" s="66">
        <v>0</v>
      </c>
      <c r="AW427" s="86">
        <v>0</v>
      </c>
      <c r="AX427" s="86">
        <v>0</v>
      </c>
      <c r="AY427" s="86">
        <v>0</v>
      </c>
      <c r="AZ427" s="86">
        <v>0</v>
      </c>
      <c r="BA427" s="86">
        <v>0</v>
      </c>
      <c r="BB427" s="86"/>
    </row>
    <row r="428" spans="1:54" hidden="1">
      <c r="A428" s="52" t="str">
        <f t="shared" si="43"/>
        <v>K</v>
      </c>
      <c r="B428" s="52" t="s">
        <v>7</v>
      </c>
      <c r="C428" s="52" t="s">
        <v>1954</v>
      </c>
      <c r="D428" s="85" t="s">
        <v>1955</v>
      </c>
      <c r="E428" s="52" t="s">
        <v>1956</v>
      </c>
      <c r="F428" s="52" t="s">
        <v>1957</v>
      </c>
      <c r="G428" s="52" t="s">
        <v>1958</v>
      </c>
      <c r="H428" s="52" t="s">
        <v>136</v>
      </c>
      <c r="I428" s="52" t="s">
        <v>1965</v>
      </c>
      <c r="J428" s="52" t="s">
        <v>1966</v>
      </c>
      <c r="K428" s="52" t="s">
        <v>268</v>
      </c>
      <c r="L428" s="52">
        <v>5017</v>
      </c>
      <c r="M428" s="52" t="s">
        <v>1412</v>
      </c>
      <c r="N428" s="52" t="s">
        <v>270</v>
      </c>
      <c r="O428" s="52" t="s">
        <v>271</v>
      </c>
      <c r="P428" s="52" t="s">
        <v>272</v>
      </c>
      <c r="Q428" s="52" t="s">
        <v>124</v>
      </c>
      <c r="R428" s="52" t="s">
        <v>543</v>
      </c>
      <c r="S428" s="52" t="s">
        <v>129</v>
      </c>
      <c r="T428" s="52" t="s">
        <v>1413</v>
      </c>
      <c r="U428" s="52" t="s">
        <v>136</v>
      </c>
      <c r="V428" s="52" t="s">
        <v>545</v>
      </c>
      <c r="W428" s="52" t="s">
        <v>546</v>
      </c>
      <c r="X428" s="52" t="s">
        <v>547</v>
      </c>
      <c r="Y428" s="52" t="s">
        <v>546</v>
      </c>
      <c r="Z428" s="66">
        <v>0</v>
      </c>
      <c r="AA428" s="66">
        <v>0</v>
      </c>
      <c r="AB428" s="66">
        <v>167.67</v>
      </c>
      <c r="AC428" s="66">
        <v>170.86</v>
      </c>
      <c r="AD428" s="86">
        <f t="shared" si="44"/>
        <v>-170.86</v>
      </c>
      <c r="AE428" s="66">
        <v>0</v>
      </c>
      <c r="AF428" s="66">
        <v>0</v>
      </c>
      <c r="AG428" s="66">
        <f t="shared" si="45"/>
        <v>0</v>
      </c>
      <c r="AH428" s="66">
        <v>0</v>
      </c>
      <c r="AI428" s="66">
        <v>0</v>
      </c>
      <c r="AJ428" s="66">
        <f t="shared" si="46"/>
        <v>0</v>
      </c>
      <c r="AK428" s="66">
        <v>0</v>
      </c>
      <c r="AL428" s="66">
        <v>0</v>
      </c>
      <c r="AM428" s="66">
        <f t="shared" si="47"/>
        <v>0</v>
      </c>
      <c r="AN428" s="66">
        <v>0</v>
      </c>
      <c r="AO428" s="66">
        <v>0</v>
      </c>
      <c r="AP428" s="66">
        <f t="shared" si="48"/>
        <v>0</v>
      </c>
      <c r="AQ428" s="66">
        <v>0</v>
      </c>
      <c r="AR428" s="66">
        <f t="shared" si="49"/>
        <v>-170.86</v>
      </c>
      <c r="AS428" s="66">
        <v>0</v>
      </c>
      <c r="AT428" s="66">
        <v>0</v>
      </c>
      <c r="AU428" s="66" t="s">
        <v>280</v>
      </c>
      <c r="AV428" s="66">
        <v>0</v>
      </c>
      <c r="AW428" s="86">
        <v>0</v>
      </c>
      <c r="AX428" s="86">
        <v>0</v>
      </c>
      <c r="AY428" s="86">
        <v>0</v>
      </c>
      <c r="AZ428" s="86">
        <v>0</v>
      </c>
      <c r="BA428" s="86">
        <v>0</v>
      </c>
      <c r="BB428" s="86"/>
    </row>
    <row r="429" spans="1:54" hidden="1">
      <c r="A429" s="52" t="str">
        <f t="shared" si="43"/>
        <v>K</v>
      </c>
      <c r="B429" s="52" t="s">
        <v>7</v>
      </c>
      <c r="C429" s="52" t="s">
        <v>1967</v>
      </c>
      <c r="D429" s="85" t="s">
        <v>1968</v>
      </c>
      <c r="E429" s="52" t="s">
        <v>1969</v>
      </c>
      <c r="F429" s="52" t="s">
        <v>1970</v>
      </c>
      <c r="G429" s="52" t="s">
        <v>1971</v>
      </c>
      <c r="H429" s="52" t="s">
        <v>1972</v>
      </c>
      <c r="I429" s="52" t="s">
        <v>1973</v>
      </c>
      <c r="J429" s="52" t="s">
        <v>1974</v>
      </c>
      <c r="K429" s="52" t="s">
        <v>268</v>
      </c>
      <c r="L429" s="52">
        <v>5327</v>
      </c>
      <c r="M429" s="52" t="s">
        <v>555</v>
      </c>
      <c r="N429" s="52" t="s">
        <v>270</v>
      </c>
      <c r="O429" s="52" t="s">
        <v>271</v>
      </c>
      <c r="P429" s="52" t="s">
        <v>272</v>
      </c>
      <c r="Q429" s="52" t="s">
        <v>124</v>
      </c>
      <c r="R429" s="52" t="s">
        <v>543</v>
      </c>
      <c r="S429" s="52" t="s">
        <v>129</v>
      </c>
      <c r="T429" s="52" t="s">
        <v>556</v>
      </c>
      <c r="U429" s="52" t="s">
        <v>149</v>
      </c>
      <c r="V429" s="52" t="s">
        <v>545</v>
      </c>
      <c r="W429" s="52" t="s">
        <v>546</v>
      </c>
      <c r="X429" s="52" t="s">
        <v>547</v>
      </c>
      <c r="Y429" s="52" t="s">
        <v>546</v>
      </c>
      <c r="Z429" s="66">
        <v>0</v>
      </c>
      <c r="AA429" s="66">
        <v>0</v>
      </c>
      <c r="AB429" s="66">
        <v>553958.71</v>
      </c>
      <c r="AC429" s="66">
        <v>550810.16819999996</v>
      </c>
      <c r="AD429" s="86">
        <f t="shared" si="44"/>
        <v>-550810.16819999996</v>
      </c>
      <c r="AE429" s="66">
        <v>0</v>
      </c>
      <c r="AF429" s="66">
        <v>0</v>
      </c>
      <c r="AG429" s="66">
        <f t="shared" si="45"/>
        <v>0</v>
      </c>
      <c r="AH429" s="66">
        <v>0</v>
      </c>
      <c r="AI429" s="66">
        <v>0</v>
      </c>
      <c r="AJ429" s="66">
        <f t="shared" si="46"/>
        <v>0</v>
      </c>
      <c r="AK429" s="66">
        <v>0</v>
      </c>
      <c r="AL429" s="66">
        <v>0</v>
      </c>
      <c r="AM429" s="66">
        <f t="shared" si="47"/>
        <v>0</v>
      </c>
      <c r="AN429" s="66">
        <v>0</v>
      </c>
      <c r="AO429" s="66">
        <v>0</v>
      </c>
      <c r="AP429" s="66">
        <f t="shared" si="48"/>
        <v>0</v>
      </c>
      <c r="AQ429" s="66">
        <v>0</v>
      </c>
      <c r="AR429" s="66">
        <f t="shared" si="49"/>
        <v>-550810.16819999996</v>
      </c>
      <c r="AS429" s="66">
        <v>0</v>
      </c>
      <c r="AT429" s="66">
        <v>0</v>
      </c>
      <c r="AU429" s="66" t="s">
        <v>280</v>
      </c>
      <c r="AV429" s="66">
        <v>0</v>
      </c>
      <c r="AW429" s="86">
        <v>0</v>
      </c>
      <c r="AX429" s="86">
        <v>0</v>
      </c>
      <c r="AY429" s="86">
        <v>0</v>
      </c>
      <c r="AZ429" s="86">
        <v>0</v>
      </c>
      <c r="BA429" s="86">
        <v>0</v>
      </c>
      <c r="BB429" s="86"/>
    </row>
    <row r="430" spans="1:54" hidden="1">
      <c r="A430" s="52" t="str">
        <f t="shared" si="43"/>
        <v>K</v>
      </c>
      <c r="B430" s="52" t="s">
        <v>7</v>
      </c>
      <c r="C430" s="52" t="s">
        <v>1975</v>
      </c>
      <c r="D430" s="85" t="s">
        <v>1976</v>
      </c>
      <c r="E430" s="52" t="s">
        <v>1977</v>
      </c>
      <c r="F430" s="52" t="s">
        <v>1978</v>
      </c>
      <c r="G430" s="52" t="s">
        <v>1979</v>
      </c>
      <c r="H430" s="52" t="s">
        <v>1980</v>
      </c>
      <c r="I430" s="52" t="s">
        <v>1981</v>
      </c>
      <c r="J430" s="52" t="s">
        <v>1982</v>
      </c>
      <c r="K430" s="52" t="s">
        <v>268</v>
      </c>
      <c r="L430" s="52">
        <v>5315</v>
      </c>
      <c r="M430" s="52" t="s">
        <v>1896</v>
      </c>
      <c r="N430" s="52" t="s">
        <v>586</v>
      </c>
      <c r="O430" s="52" t="s">
        <v>271</v>
      </c>
      <c r="P430" s="52" t="s">
        <v>466</v>
      </c>
      <c r="Q430" s="52" t="s">
        <v>57</v>
      </c>
      <c r="R430" s="52" t="s">
        <v>530</v>
      </c>
      <c r="S430" s="52" t="s">
        <v>110</v>
      </c>
      <c r="T430" s="52" t="s">
        <v>1897</v>
      </c>
      <c r="U430" s="52" t="s">
        <v>119</v>
      </c>
      <c r="V430" s="52" t="s">
        <v>1898</v>
      </c>
      <c r="W430" s="52" t="s">
        <v>1899</v>
      </c>
      <c r="X430" s="52" t="s">
        <v>1900</v>
      </c>
      <c r="Y430" s="52" t="s">
        <v>1899</v>
      </c>
      <c r="Z430" s="66">
        <v>0</v>
      </c>
      <c r="AA430" s="66">
        <v>0</v>
      </c>
      <c r="AB430" s="66">
        <v>0</v>
      </c>
      <c r="AC430" s="66">
        <v>0</v>
      </c>
      <c r="AD430" s="86">
        <f t="shared" si="44"/>
        <v>0</v>
      </c>
      <c r="AE430" s="66">
        <v>0</v>
      </c>
      <c r="AF430" s="66">
        <v>0</v>
      </c>
      <c r="AG430" s="66">
        <f t="shared" si="45"/>
        <v>0</v>
      </c>
      <c r="AH430" s="66">
        <v>0</v>
      </c>
      <c r="AI430" s="66">
        <v>0</v>
      </c>
      <c r="AJ430" s="66">
        <f t="shared" si="46"/>
        <v>0</v>
      </c>
      <c r="AK430" s="66">
        <v>0</v>
      </c>
      <c r="AL430" s="66">
        <v>0</v>
      </c>
      <c r="AM430" s="66">
        <f t="shared" si="47"/>
        <v>0</v>
      </c>
      <c r="AN430" s="66">
        <v>0</v>
      </c>
      <c r="AO430" s="66">
        <v>0</v>
      </c>
      <c r="AP430" s="66">
        <f t="shared" si="48"/>
        <v>0</v>
      </c>
      <c r="AQ430" s="66">
        <v>0</v>
      </c>
      <c r="AR430" s="66">
        <f t="shared" si="49"/>
        <v>0</v>
      </c>
      <c r="AS430" s="66">
        <v>0</v>
      </c>
      <c r="AT430" s="66">
        <v>0</v>
      </c>
      <c r="AU430" s="66" t="s">
        <v>312</v>
      </c>
      <c r="AV430" s="66">
        <v>0</v>
      </c>
      <c r="AW430" s="86">
        <v>0</v>
      </c>
      <c r="AX430" s="86">
        <v>0</v>
      </c>
      <c r="AY430" s="86">
        <v>0</v>
      </c>
      <c r="AZ430" s="86">
        <v>0</v>
      </c>
      <c r="BA430" s="86">
        <v>0</v>
      </c>
      <c r="BB430" s="86"/>
    </row>
    <row r="431" spans="1:54" hidden="1">
      <c r="A431" s="52" t="str">
        <f t="shared" si="43"/>
        <v>K</v>
      </c>
      <c r="B431" s="52" t="s">
        <v>7</v>
      </c>
      <c r="C431" s="52" t="s">
        <v>1975</v>
      </c>
      <c r="D431" s="85" t="s">
        <v>1976</v>
      </c>
      <c r="E431" s="52" t="s">
        <v>1977</v>
      </c>
      <c r="F431" s="52" t="s">
        <v>1978</v>
      </c>
      <c r="G431" s="52" t="s">
        <v>1979</v>
      </c>
      <c r="H431" s="52" t="s">
        <v>1980</v>
      </c>
      <c r="I431" s="52" t="s">
        <v>1983</v>
      </c>
      <c r="J431" s="52" t="s">
        <v>1984</v>
      </c>
      <c r="K431" s="52" t="s">
        <v>268</v>
      </c>
      <c r="L431" s="52">
        <v>5315</v>
      </c>
      <c r="M431" s="52" t="s">
        <v>1896</v>
      </c>
      <c r="N431" s="52" t="s">
        <v>586</v>
      </c>
      <c r="O431" s="52" t="s">
        <v>271</v>
      </c>
      <c r="P431" s="52" t="s">
        <v>466</v>
      </c>
      <c r="Q431" s="52" t="s">
        <v>57</v>
      </c>
      <c r="R431" s="52" t="s">
        <v>530</v>
      </c>
      <c r="S431" s="52" t="s">
        <v>110</v>
      </c>
      <c r="T431" s="52" t="s">
        <v>1897</v>
      </c>
      <c r="U431" s="52" t="s">
        <v>119</v>
      </c>
      <c r="V431" s="52" t="s">
        <v>1898</v>
      </c>
      <c r="W431" s="52" t="s">
        <v>1899</v>
      </c>
      <c r="X431" s="52" t="s">
        <v>1900</v>
      </c>
      <c r="Y431" s="52" t="s">
        <v>1899</v>
      </c>
      <c r="Z431" s="66">
        <v>0</v>
      </c>
      <c r="AA431" s="66">
        <v>0</v>
      </c>
      <c r="AB431" s="66">
        <v>0</v>
      </c>
      <c r="AC431" s="66">
        <v>168804.47053799999</v>
      </c>
      <c r="AD431" s="86">
        <f t="shared" si="44"/>
        <v>-168804.47053799999</v>
      </c>
      <c r="AE431" s="66">
        <v>0</v>
      </c>
      <c r="AF431" s="66">
        <v>0</v>
      </c>
      <c r="AG431" s="66">
        <f t="shared" si="45"/>
        <v>0</v>
      </c>
      <c r="AH431" s="66">
        <v>0</v>
      </c>
      <c r="AI431" s="66">
        <v>0</v>
      </c>
      <c r="AJ431" s="66">
        <f t="shared" si="46"/>
        <v>0</v>
      </c>
      <c r="AK431" s="66">
        <v>0</v>
      </c>
      <c r="AL431" s="66">
        <v>0</v>
      </c>
      <c r="AM431" s="66">
        <f t="shared" si="47"/>
        <v>0</v>
      </c>
      <c r="AN431" s="66">
        <v>0</v>
      </c>
      <c r="AO431" s="66">
        <v>0</v>
      </c>
      <c r="AP431" s="66">
        <f t="shared" si="48"/>
        <v>0</v>
      </c>
      <c r="AQ431" s="66">
        <v>0</v>
      </c>
      <c r="AR431" s="66">
        <f t="shared" si="49"/>
        <v>-168804.47053799999</v>
      </c>
      <c r="AS431" s="66">
        <v>0</v>
      </c>
      <c r="AT431" s="66">
        <v>0</v>
      </c>
      <c r="AU431" s="66" t="s">
        <v>312</v>
      </c>
      <c r="AV431" s="66">
        <v>0</v>
      </c>
      <c r="AW431" s="86">
        <v>0</v>
      </c>
      <c r="AX431" s="86">
        <v>0</v>
      </c>
      <c r="AY431" s="86">
        <v>0</v>
      </c>
      <c r="AZ431" s="86">
        <v>0</v>
      </c>
      <c r="BA431" s="86">
        <v>0</v>
      </c>
      <c r="BB431" s="86"/>
    </row>
    <row r="432" spans="1:54" hidden="1">
      <c r="A432" s="52" t="str">
        <f t="shared" si="43"/>
        <v>K</v>
      </c>
      <c r="B432" s="52" t="s">
        <v>7</v>
      </c>
      <c r="C432" s="52" t="s">
        <v>1975</v>
      </c>
      <c r="D432" s="85" t="s">
        <v>1976</v>
      </c>
      <c r="E432" s="52" t="s">
        <v>1977</v>
      </c>
      <c r="F432" s="52" t="s">
        <v>1978</v>
      </c>
      <c r="G432" s="52" t="s">
        <v>1979</v>
      </c>
      <c r="H432" s="52" t="s">
        <v>1980</v>
      </c>
      <c r="I432" s="52" t="s">
        <v>1985</v>
      </c>
      <c r="J432" s="52" t="s">
        <v>1986</v>
      </c>
      <c r="K432" s="52" t="s">
        <v>268</v>
      </c>
      <c r="L432" s="52">
        <v>5315</v>
      </c>
      <c r="M432" s="52" t="s">
        <v>1896</v>
      </c>
      <c r="N432" s="52" t="s">
        <v>586</v>
      </c>
      <c r="O432" s="52" t="s">
        <v>271</v>
      </c>
      <c r="P432" s="52" t="s">
        <v>466</v>
      </c>
      <c r="Q432" s="52" t="s">
        <v>57</v>
      </c>
      <c r="R432" s="52" t="s">
        <v>530</v>
      </c>
      <c r="S432" s="52" t="s">
        <v>110</v>
      </c>
      <c r="T432" s="52" t="s">
        <v>1897</v>
      </c>
      <c r="U432" s="52" t="s">
        <v>119</v>
      </c>
      <c r="V432" s="52" t="s">
        <v>1898</v>
      </c>
      <c r="W432" s="52" t="s">
        <v>1899</v>
      </c>
      <c r="X432" s="52" t="s">
        <v>1900</v>
      </c>
      <c r="Y432" s="52" t="s">
        <v>1899</v>
      </c>
      <c r="Z432" s="66">
        <v>0</v>
      </c>
      <c r="AA432" s="66">
        <v>78284033</v>
      </c>
      <c r="AB432" s="66">
        <v>88710371.670000002</v>
      </c>
      <c r="AC432" s="66">
        <v>87021900</v>
      </c>
      <c r="AD432" s="86">
        <f t="shared" si="44"/>
        <v>-8737867</v>
      </c>
      <c r="AE432" s="66">
        <v>0</v>
      </c>
      <c r="AF432" s="66">
        <v>0</v>
      </c>
      <c r="AG432" s="66">
        <f t="shared" si="45"/>
        <v>0</v>
      </c>
      <c r="AH432" s="66">
        <v>0</v>
      </c>
      <c r="AI432" s="66">
        <v>0</v>
      </c>
      <c r="AJ432" s="66">
        <f t="shared" si="46"/>
        <v>0</v>
      </c>
      <c r="AK432" s="66">
        <v>0</v>
      </c>
      <c r="AL432" s="66">
        <v>0</v>
      </c>
      <c r="AM432" s="66">
        <f t="shared" si="47"/>
        <v>0</v>
      </c>
      <c r="AN432" s="66">
        <v>0</v>
      </c>
      <c r="AO432" s="66">
        <v>0</v>
      </c>
      <c r="AP432" s="66">
        <f t="shared" si="48"/>
        <v>0</v>
      </c>
      <c r="AQ432" s="66">
        <v>0</v>
      </c>
      <c r="AR432" s="66">
        <f t="shared" si="49"/>
        <v>-8737867</v>
      </c>
      <c r="AS432" s="66">
        <v>0</v>
      </c>
      <c r="AT432" s="66">
        <v>0</v>
      </c>
      <c r="AU432" s="66" t="s">
        <v>312</v>
      </c>
      <c r="AV432" s="66">
        <v>0</v>
      </c>
      <c r="AW432" s="86">
        <v>0</v>
      </c>
      <c r="AX432" s="86">
        <v>0</v>
      </c>
      <c r="AY432" s="86">
        <v>0</v>
      </c>
      <c r="AZ432" s="86">
        <v>0</v>
      </c>
      <c r="BA432" s="86">
        <v>0</v>
      </c>
      <c r="BB432" s="86"/>
    </row>
    <row r="433" spans="1:54" hidden="1">
      <c r="A433" s="52" t="str">
        <f t="shared" si="43"/>
        <v>K</v>
      </c>
      <c r="B433" s="52" t="s">
        <v>7</v>
      </c>
      <c r="C433" s="52" t="s">
        <v>1975</v>
      </c>
      <c r="D433" s="85" t="s">
        <v>1976</v>
      </c>
      <c r="E433" s="52" t="s">
        <v>1977</v>
      </c>
      <c r="F433" s="52" t="s">
        <v>1978</v>
      </c>
      <c r="G433" s="52" t="s">
        <v>1987</v>
      </c>
      <c r="H433" s="52" t="s">
        <v>1978</v>
      </c>
      <c r="I433" s="52" t="s">
        <v>1988</v>
      </c>
      <c r="J433" s="52" t="s">
        <v>1989</v>
      </c>
      <c r="K433" s="52" t="s">
        <v>268</v>
      </c>
      <c r="L433" s="52">
        <v>5040</v>
      </c>
      <c r="M433" s="52" t="s">
        <v>1741</v>
      </c>
      <c r="N433" s="52" t="s">
        <v>586</v>
      </c>
      <c r="O433" s="52" t="s">
        <v>271</v>
      </c>
      <c r="P433" s="52" t="s">
        <v>272</v>
      </c>
      <c r="Q433" s="52" t="s">
        <v>124</v>
      </c>
      <c r="R433" s="52" t="s">
        <v>543</v>
      </c>
      <c r="S433" s="52" t="s">
        <v>129</v>
      </c>
      <c r="T433" s="52" t="s">
        <v>578</v>
      </c>
      <c r="U433" s="52" t="s">
        <v>143</v>
      </c>
      <c r="V433" s="52" t="s">
        <v>545</v>
      </c>
      <c r="W433" s="52" t="s">
        <v>546</v>
      </c>
      <c r="X433" s="52" t="s">
        <v>547</v>
      </c>
      <c r="Y433" s="52" t="s">
        <v>546</v>
      </c>
      <c r="Z433" s="66">
        <v>1896001</v>
      </c>
      <c r="AA433" s="66">
        <v>1896001</v>
      </c>
      <c r="AB433" s="66">
        <v>152797.28</v>
      </c>
      <c r="AC433" s="66">
        <v>564404.99</v>
      </c>
      <c r="AD433" s="86">
        <f t="shared" si="44"/>
        <v>1331596.01</v>
      </c>
      <c r="AE433" s="66">
        <v>1444656</v>
      </c>
      <c r="AF433" s="66">
        <v>2007000</v>
      </c>
      <c r="AG433" s="66">
        <f t="shared" si="45"/>
        <v>-562344</v>
      </c>
      <c r="AH433" s="66">
        <v>1508322</v>
      </c>
      <c r="AI433" s="66">
        <v>2016000</v>
      </c>
      <c r="AJ433" s="66">
        <f t="shared" si="46"/>
        <v>-507678</v>
      </c>
      <c r="AK433" s="66">
        <v>1442323</v>
      </c>
      <c r="AL433" s="66">
        <v>2012000</v>
      </c>
      <c r="AM433" s="66">
        <f t="shared" si="47"/>
        <v>-569677</v>
      </c>
      <c r="AN433" s="66">
        <v>1469666</v>
      </c>
      <c r="AO433" s="66">
        <v>1836000</v>
      </c>
      <c r="AP433" s="66">
        <f t="shared" si="48"/>
        <v>-366334</v>
      </c>
      <c r="AQ433" s="66">
        <v>1773000</v>
      </c>
      <c r="AR433" s="66">
        <f t="shared" si="49"/>
        <v>-674436.99</v>
      </c>
      <c r="AS433" s="66">
        <v>0</v>
      </c>
      <c r="AT433" s="66">
        <v>0</v>
      </c>
      <c r="AU433" s="66" t="s">
        <v>280</v>
      </c>
      <c r="AV433" s="66">
        <v>-1773000</v>
      </c>
      <c r="AW433" s="86">
        <v>562344</v>
      </c>
      <c r="AX433" s="86">
        <v>507678</v>
      </c>
      <c r="AY433" s="86">
        <v>569677</v>
      </c>
      <c r="AZ433" s="86">
        <v>366334</v>
      </c>
      <c r="BA433" s="86">
        <v>1773000</v>
      </c>
      <c r="BB433" s="86"/>
    </row>
    <row r="434" spans="1:54" hidden="1">
      <c r="A434" s="52" t="str">
        <f t="shared" si="43"/>
        <v>R</v>
      </c>
      <c r="B434" s="84" t="s">
        <v>259</v>
      </c>
      <c r="C434" s="52" t="s">
        <v>1990</v>
      </c>
      <c r="D434" s="85" t="s">
        <v>1991</v>
      </c>
      <c r="E434" s="52" t="s">
        <v>1992</v>
      </c>
      <c r="F434" s="52" t="s">
        <v>1993</v>
      </c>
      <c r="G434" s="52" t="s">
        <v>1994</v>
      </c>
      <c r="H434" s="52" t="s">
        <v>1993</v>
      </c>
      <c r="I434" s="52" t="s">
        <v>1995</v>
      </c>
      <c r="J434" s="52" t="s">
        <v>1996</v>
      </c>
      <c r="K434" s="52" t="s">
        <v>268</v>
      </c>
      <c r="L434" s="52">
        <v>4022</v>
      </c>
      <c r="M434" s="52" t="s">
        <v>1997</v>
      </c>
      <c r="N434" s="52" t="s">
        <v>270</v>
      </c>
      <c r="O434" s="52" t="s">
        <v>306</v>
      </c>
      <c r="P434" s="52" t="s">
        <v>272</v>
      </c>
      <c r="Q434" s="52" t="s">
        <v>124</v>
      </c>
      <c r="R434" s="52" t="s">
        <v>273</v>
      </c>
      <c r="S434" s="52" t="s">
        <v>188</v>
      </c>
      <c r="T434" s="52" t="s">
        <v>1998</v>
      </c>
      <c r="U434" s="52" t="s">
        <v>189</v>
      </c>
      <c r="V434" s="52" t="s">
        <v>1999</v>
      </c>
      <c r="W434" s="52" t="s">
        <v>2000</v>
      </c>
      <c r="X434" s="52" t="s">
        <v>2001</v>
      </c>
      <c r="Y434" s="52" t="s">
        <v>2002</v>
      </c>
      <c r="Z434" s="66">
        <v>0</v>
      </c>
      <c r="AA434" s="66">
        <v>0</v>
      </c>
      <c r="AB434" s="66">
        <v>281853.7</v>
      </c>
      <c r="AC434" s="66">
        <v>420153.11364000005</v>
      </c>
      <c r="AD434" s="86">
        <f t="shared" si="44"/>
        <v>-420153.11364000005</v>
      </c>
      <c r="AE434" s="66">
        <v>0</v>
      </c>
      <c r="AF434" s="66">
        <v>0</v>
      </c>
      <c r="AG434" s="66">
        <f t="shared" si="45"/>
        <v>0</v>
      </c>
      <c r="AH434" s="66">
        <v>0</v>
      </c>
      <c r="AI434" s="66">
        <v>0</v>
      </c>
      <c r="AJ434" s="66">
        <f t="shared" si="46"/>
        <v>0</v>
      </c>
      <c r="AK434" s="66">
        <v>0</v>
      </c>
      <c r="AL434" s="66">
        <v>0</v>
      </c>
      <c r="AM434" s="66">
        <f t="shared" si="47"/>
        <v>0</v>
      </c>
      <c r="AN434" s="66">
        <v>0</v>
      </c>
      <c r="AO434" s="66">
        <v>0</v>
      </c>
      <c r="AP434" s="66">
        <f t="shared" si="48"/>
        <v>0</v>
      </c>
      <c r="AQ434" s="66">
        <v>0</v>
      </c>
      <c r="AR434" s="66">
        <f t="shared" si="49"/>
        <v>-420153.11364000005</v>
      </c>
      <c r="AS434" s="66" t="s">
        <v>2003</v>
      </c>
      <c r="AT434" s="66" t="s">
        <v>279</v>
      </c>
      <c r="AU434" s="66" t="s">
        <v>280</v>
      </c>
      <c r="AV434" s="66">
        <v>0</v>
      </c>
      <c r="AW434" s="86">
        <v>0</v>
      </c>
      <c r="AX434" s="86">
        <v>0</v>
      </c>
      <c r="AY434" s="86">
        <v>0</v>
      </c>
      <c r="AZ434" s="86">
        <v>0</v>
      </c>
      <c r="BA434" s="86">
        <v>0</v>
      </c>
      <c r="BB434" s="86"/>
    </row>
    <row r="435" spans="1:54" hidden="1">
      <c r="A435" s="52" t="str">
        <f t="shared" si="43"/>
        <v>R</v>
      </c>
      <c r="B435" s="84" t="s">
        <v>259</v>
      </c>
      <c r="C435" s="52" t="s">
        <v>1990</v>
      </c>
      <c r="D435" s="85" t="s">
        <v>1991</v>
      </c>
      <c r="E435" s="52" t="s">
        <v>2004</v>
      </c>
      <c r="F435" s="52" t="s">
        <v>2005</v>
      </c>
      <c r="G435" s="52" t="s">
        <v>2006</v>
      </c>
      <c r="H435" s="52" t="s">
        <v>2005</v>
      </c>
      <c r="I435" s="52" t="s">
        <v>2007</v>
      </c>
      <c r="J435" s="52" t="s">
        <v>2008</v>
      </c>
      <c r="K435" s="52" t="s">
        <v>268</v>
      </c>
      <c r="L435" s="52">
        <v>4022</v>
      </c>
      <c r="M435" s="52" t="s">
        <v>1997</v>
      </c>
      <c r="N435" s="52" t="s">
        <v>270</v>
      </c>
      <c r="O435" s="52" t="s">
        <v>306</v>
      </c>
      <c r="P435" s="52" t="s">
        <v>272</v>
      </c>
      <c r="Q435" s="52" t="s">
        <v>124</v>
      </c>
      <c r="R435" s="52" t="s">
        <v>273</v>
      </c>
      <c r="S435" s="52" t="s">
        <v>188</v>
      </c>
      <c r="T435" s="52" t="s">
        <v>1998</v>
      </c>
      <c r="U435" s="52" t="s">
        <v>189</v>
      </c>
      <c r="V435" s="52" t="s">
        <v>1999</v>
      </c>
      <c r="W435" s="52" t="s">
        <v>2000</v>
      </c>
      <c r="X435" s="52" t="s">
        <v>2001</v>
      </c>
      <c r="Y435" s="52" t="s">
        <v>2002</v>
      </c>
      <c r="Z435" s="66">
        <v>250000</v>
      </c>
      <c r="AA435" s="66">
        <v>250000</v>
      </c>
      <c r="AB435" s="66">
        <v>335120.59999999998</v>
      </c>
      <c r="AC435" s="66">
        <v>170807.18287959998</v>
      </c>
      <c r="AD435" s="86">
        <f t="shared" si="44"/>
        <v>79192.817120400025</v>
      </c>
      <c r="AE435" s="66">
        <v>0</v>
      </c>
      <c r="AF435" s="66">
        <v>0</v>
      </c>
      <c r="AG435" s="66">
        <f t="shared" si="45"/>
        <v>0</v>
      </c>
      <c r="AH435" s="66">
        <v>0</v>
      </c>
      <c r="AI435" s="66">
        <v>0</v>
      </c>
      <c r="AJ435" s="66">
        <f t="shared" si="46"/>
        <v>0</v>
      </c>
      <c r="AK435" s="66">
        <v>0</v>
      </c>
      <c r="AL435" s="66">
        <v>0</v>
      </c>
      <c r="AM435" s="66">
        <f t="shared" si="47"/>
        <v>0</v>
      </c>
      <c r="AN435" s="66">
        <v>0</v>
      </c>
      <c r="AO435" s="66">
        <v>0</v>
      </c>
      <c r="AP435" s="66">
        <f t="shared" si="48"/>
        <v>0</v>
      </c>
      <c r="AQ435" s="66">
        <v>0</v>
      </c>
      <c r="AR435" s="66">
        <f t="shared" si="49"/>
        <v>79192.817120400025</v>
      </c>
      <c r="AS435" s="66" t="s">
        <v>2003</v>
      </c>
      <c r="AT435" s="66" t="s">
        <v>279</v>
      </c>
      <c r="AU435" s="66" t="s">
        <v>280</v>
      </c>
      <c r="AV435" s="66">
        <v>0</v>
      </c>
      <c r="AW435" s="86">
        <v>0</v>
      </c>
      <c r="AX435" s="86">
        <v>0</v>
      </c>
      <c r="AY435" s="86">
        <v>0</v>
      </c>
      <c r="AZ435" s="86">
        <v>0</v>
      </c>
      <c r="BA435" s="86">
        <v>0</v>
      </c>
      <c r="BB435" s="86"/>
    </row>
    <row r="436" spans="1:54" hidden="1">
      <c r="A436" s="52" t="str">
        <f t="shared" si="43"/>
        <v>R</v>
      </c>
      <c r="B436" s="84" t="s">
        <v>259</v>
      </c>
      <c r="C436" s="52" t="s">
        <v>1990</v>
      </c>
      <c r="D436" s="85" t="s">
        <v>1991</v>
      </c>
      <c r="E436" s="52" t="s">
        <v>2009</v>
      </c>
      <c r="F436" s="52" t="s">
        <v>2010</v>
      </c>
      <c r="G436" s="52" t="s">
        <v>2011</v>
      </c>
      <c r="H436" s="52" t="s">
        <v>2010</v>
      </c>
      <c r="I436" s="52" t="s">
        <v>2012</v>
      </c>
      <c r="J436" s="52" t="s">
        <v>2013</v>
      </c>
      <c r="K436" s="52" t="s">
        <v>268</v>
      </c>
      <c r="L436" s="52">
        <v>4022</v>
      </c>
      <c r="M436" s="52" t="s">
        <v>1997</v>
      </c>
      <c r="N436" s="52" t="s">
        <v>270</v>
      </c>
      <c r="O436" s="52" t="s">
        <v>306</v>
      </c>
      <c r="P436" s="52" t="s">
        <v>272</v>
      </c>
      <c r="Q436" s="52" t="s">
        <v>124</v>
      </c>
      <c r="R436" s="52" t="s">
        <v>273</v>
      </c>
      <c r="S436" s="52" t="s">
        <v>188</v>
      </c>
      <c r="T436" s="52" t="s">
        <v>2014</v>
      </c>
      <c r="U436" s="52" t="s">
        <v>199</v>
      </c>
      <c r="V436" s="52" t="s">
        <v>275</v>
      </c>
      <c r="W436" s="52" t="s">
        <v>276</v>
      </c>
      <c r="X436" s="52" t="s">
        <v>2015</v>
      </c>
      <c r="Y436" s="52" t="s">
        <v>2016</v>
      </c>
      <c r="Z436" s="66">
        <v>0</v>
      </c>
      <c r="AA436" s="66">
        <v>0</v>
      </c>
      <c r="AB436" s="66">
        <v>0</v>
      </c>
      <c r="AC436" s="66">
        <v>20.22</v>
      </c>
      <c r="AD436" s="86">
        <f t="shared" si="44"/>
        <v>-20.22</v>
      </c>
      <c r="AE436" s="66">
        <v>331095.60976642027</v>
      </c>
      <c r="AF436" s="66">
        <v>331095.60976642027</v>
      </c>
      <c r="AG436" s="66">
        <f t="shared" si="45"/>
        <v>0</v>
      </c>
      <c r="AH436" s="66">
        <v>602167.59142123058</v>
      </c>
      <c r="AI436" s="66">
        <v>602167.59142123058</v>
      </c>
      <c r="AJ436" s="66">
        <f t="shared" si="46"/>
        <v>0</v>
      </c>
      <c r="AK436" s="66">
        <v>194197</v>
      </c>
      <c r="AL436" s="66">
        <v>194197</v>
      </c>
      <c r="AM436" s="66">
        <f t="shared" si="47"/>
        <v>0</v>
      </c>
      <c r="AN436" s="66">
        <v>0</v>
      </c>
      <c r="AO436" s="66">
        <v>0</v>
      </c>
      <c r="AP436" s="66">
        <f t="shared" si="48"/>
        <v>0</v>
      </c>
      <c r="AQ436" s="66">
        <v>0</v>
      </c>
      <c r="AR436" s="66">
        <f t="shared" si="49"/>
        <v>-20.22</v>
      </c>
      <c r="AS436" s="66" t="s">
        <v>2003</v>
      </c>
      <c r="AT436" s="66" t="s">
        <v>279</v>
      </c>
      <c r="AU436" s="66" t="s">
        <v>280</v>
      </c>
      <c r="AV436" s="66">
        <v>0</v>
      </c>
      <c r="AW436" s="86">
        <v>0</v>
      </c>
      <c r="AX436" s="86">
        <v>0</v>
      </c>
      <c r="AY436" s="86">
        <v>0</v>
      </c>
      <c r="AZ436" s="86">
        <v>0</v>
      </c>
      <c r="BA436" s="86">
        <v>0</v>
      </c>
      <c r="BB436" s="86"/>
    </row>
    <row r="437" spans="1:54" hidden="1">
      <c r="A437" s="52" t="str">
        <f t="shared" si="43"/>
        <v>R</v>
      </c>
      <c r="B437" s="84" t="s">
        <v>259</v>
      </c>
      <c r="C437" s="52" t="s">
        <v>2017</v>
      </c>
      <c r="D437" s="85" t="s">
        <v>2018</v>
      </c>
      <c r="E437" s="52" t="s">
        <v>2019</v>
      </c>
      <c r="F437" s="52" t="s">
        <v>2020</v>
      </c>
      <c r="G437" s="52" t="s">
        <v>2021</v>
      </c>
      <c r="H437" s="52" t="s">
        <v>2020</v>
      </c>
      <c r="I437" s="52" t="s">
        <v>2022</v>
      </c>
      <c r="J437" s="52" t="s">
        <v>2023</v>
      </c>
      <c r="K437" s="52" t="s">
        <v>268</v>
      </c>
      <c r="L437" s="52">
        <v>4022</v>
      </c>
      <c r="M437" s="52" t="s">
        <v>1997</v>
      </c>
      <c r="N437" s="52" t="s">
        <v>270</v>
      </c>
      <c r="O437" s="52" t="s">
        <v>306</v>
      </c>
      <c r="P437" s="52" t="s">
        <v>466</v>
      </c>
      <c r="Q437" s="52" t="s">
        <v>57</v>
      </c>
      <c r="R437" s="52" t="s">
        <v>2024</v>
      </c>
      <c r="S437" s="52" t="s">
        <v>91</v>
      </c>
      <c r="T437" s="52" t="s">
        <v>2025</v>
      </c>
      <c r="U437" s="52" t="s">
        <v>93</v>
      </c>
      <c r="V437" s="52" t="s">
        <v>2026</v>
      </c>
      <c r="W437" s="52" t="s">
        <v>2027</v>
      </c>
      <c r="X437" s="52" t="s">
        <v>2028</v>
      </c>
      <c r="Y437" s="52" t="s">
        <v>2029</v>
      </c>
      <c r="Z437" s="66">
        <v>6000000</v>
      </c>
      <c r="AA437" s="100">
        <v>6000000</v>
      </c>
      <c r="AB437" s="66">
        <v>6049713.0199999996</v>
      </c>
      <c r="AC437" s="66">
        <v>6303157.810250001</v>
      </c>
      <c r="AD437" s="86">
        <f t="shared" si="44"/>
        <v>-303157.81025000103</v>
      </c>
      <c r="AE437" s="66">
        <v>0</v>
      </c>
      <c r="AF437" s="66">
        <v>500000</v>
      </c>
      <c r="AG437" s="66">
        <f t="shared" si="45"/>
        <v>-500000</v>
      </c>
      <c r="AH437" s="66">
        <v>0</v>
      </c>
      <c r="AI437" s="66">
        <v>0</v>
      </c>
      <c r="AJ437" s="66">
        <f t="shared" si="46"/>
        <v>0</v>
      </c>
      <c r="AK437" s="66">
        <v>53019.213174748395</v>
      </c>
      <c r="AL437" s="66">
        <v>0</v>
      </c>
      <c r="AM437" s="66">
        <f t="shared" si="47"/>
        <v>53019.213174748395</v>
      </c>
      <c r="AN437" s="66">
        <v>5968886.5896980464</v>
      </c>
      <c r="AO437" s="66">
        <v>0</v>
      </c>
      <c r="AP437" s="66">
        <f t="shared" si="48"/>
        <v>5968886.5896980464</v>
      </c>
      <c r="AQ437" s="66">
        <v>0</v>
      </c>
      <c r="AR437" s="66">
        <f t="shared" si="49"/>
        <v>5218747.9926227937</v>
      </c>
      <c r="AS437" s="66" t="s">
        <v>2003</v>
      </c>
      <c r="AT437" s="66" t="s">
        <v>2030</v>
      </c>
      <c r="AU437" s="66" t="s">
        <v>280</v>
      </c>
      <c r="AV437" s="66">
        <v>0</v>
      </c>
      <c r="AW437" s="86">
        <v>0</v>
      </c>
      <c r="AX437" s="86">
        <v>0</v>
      </c>
      <c r="AY437" s="86">
        <v>0</v>
      </c>
      <c r="AZ437" s="86">
        <v>0</v>
      </c>
      <c r="BA437" s="86">
        <v>0</v>
      </c>
      <c r="BB437" s="86"/>
    </row>
    <row r="438" spans="1:54" hidden="1">
      <c r="A438" s="52" t="str">
        <f t="shared" si="43"/>
        <v>R</v>
      </c>
      <c r="B438" s="84" t="s">
        <v>259</v>
      </c>
      <c r="C438" s="52" t="s">
        <v>2031</v>
      </c>
      <c r="D438" s="85" t="s">
        <v>2032</v>
      </c>
      <c r="E438" s="52" t="s">
        <v>2033</v>
      </c>
      <c r="F438" s="52" t="s">
        <v>2034</v>
      </c>
      <c r="G438" s="52" t="s">
        <v>2035</v>
      </c>
      <c r="H438" s="52" t="s">
        <v>2034</v>
      </c>
      <c r="I438" s="52" t="s">
        <v>2036</v>
      </c>
      <c r="J438" s="52" t="s">
        <v>2037</v>
      </c>
      <c r="K438" s="52" t="s">
        <v>268</v>
      </c>
      <c r="L438" s="52">
        <v>4022</v>
      </c>
      <c r="M438" s="52" t="s">
        <v>1997</v>
      </c>
      <c r="N438" s="52" t="s">
        <v>270</v>
      </c>
      <c r="O438" s="52" t="s">
        <v>677</v>
      </c>
      <c r="P438" s="52" t="s">
        <v>466</v>
      </c>
      <c r="Q438" s="52" t="s">
        <v>57</v>
      </c>
      <c r="R438" s="52" t="s">
        <v>2038</v>
      </c>
      <c r="S438" s="52" t="s">
        <v>87</v>
      </c>
      <c r="T438" s="52" t="s">
        <v>2039</v>
      </c>
      <c r="U438" s="52" t="s">
        <v>88</v>
      </c>
      <c r="V438" s="52" t="s">
        <v>275</v>
      </c>
      <c r="W438" s="52" t="s">
        <v>276</v>
      </c>
      <c r="X438" s="52" t="s">
        <v>2040</v>
      </c>
      <c r="Y438" s="52" t="s">
        <v>2041</v>
      </c>
      <c r="Z438" s="66">
        <v>0</v>
      </c>
      <c r="AA438" s="66">
        <v>0</v>
      </c>
      <c r="AB438" s="66">
        <v>0</v>
      </c>
      <c r="AC438" s="66">
        <v>0</v>
      </c>
      <c r="AD438" s="86">
        <f t="shared" si="44"/>
        <v>0</v>
      </c>
      <c r="AE438" s="66">
        <v>0</v>
      </c>
      <c r="AF438" s="66">
        <v>0</v>
      </c>
      <c r="AG438" s="66">
        <f t="shared" si="45"/>
        <v>0</v>
      </c>
      <c r="AH438" s="66">
        <v>0</v>
      </c>
      <c r="AI438" s="66">
        <v>0</v>
      </c>
      <c r="AJ438" s="66">
        <f t="shared" si="46"/>
        <v>0</v>
      </c>
      <c r="AK438" s="66">
        <v>0</v>
      </c>
      <c r="AL438" s="66">
        <v>0</v>
      </c>
      <c r="AM438" s="66">
        <f t="shared" si="47"/>
        <v>0</v>
      </c>
      <c r="AN438" s="66">
        <v>0</v>
      </c>
      <c r="AO438" s="66">
        <v>0</v>
      </c>
      <c r="AP438" s="66">
        <f t="shared" si="48"/>
        <v>0</v>
      </c>
      <c r="AQ438" s="66">
        <v>0</v>
      </c>
      <c r="AR438" s="66">
        <f t="shared" si="49"/>
        <v>0</v>
      </c>
      <c r="AS438" s="66" t="s">
        <v>2042</v>
      </c>
      <c r="AT438" s="66" t="s">
        <v>279</v>
      </c>
      <c r="AU438" s="66" t="s">
        <v>280</v>
      </c>
      <c r="AV438" s="66">
        <v>0</v>
      </c>
      <c r="AW438" s="86">
        <v>0</v>
      </c>
      <c r="AX438" s="86">
        <v>0</v>
      </c>
      <c r="AY438" s="86">
        <v>0</v>
      </c>
      <c r="AZ438" s="86">
        <v>0</v>
      </c>
      <c r="BA438" s="86">
        <v>0</v>
      </c>
      <c r="BB438" s="86"/>
    </row>
    <row r="439" spans="1:54" hidden="1">
      <c r="A439" s="52" t="str">
        <f t="shared" si="43"/>
        <v>R</v>
      </c>
      <c r="B439" s="84" t="s">
        <v>259</v>
      </c>
      <c r="C439" s="52" t="s">
        <v>2031</v>
      </c>
      <c r="D439" s="85" t="s">
        <v>2032</v>
      </c>
      <c r="E439" s="52" t="s">
        <v>2033</v>
      </c>
      <c r="F439" s="52" t="s">
        <v>2034</v>
      </c>
      <c r="G439" s="52" t="s">
        <v>2035</v>
      </c>
      <c r="H439" s="52" t="s">
        <v>2034</v>
      </c>
      <c r="I439" s="52" t="s">
        <v>2043</v>
      </c>
      <c r="J439" s="52" t="s">
        <v>2044</v>
      </c>
      <c r="K439" s="52" t="s">
        <v>268</v>
      </c>
      <c r="L439" s="52">
        <v>4022</v>
      </c>
      <c r="M439" s="52" t="s">
        <v>1997</v>
      </c>
      <c r="N439" s="52" t="s">
        <v>270</v>
      </c>
      <c r="O439" s="52" t="s">
        <v>271</v>
      </c>
      <c r="P439" s="52" t="s">
        <v>466</v>
      </c>
      <c r="Q439" s="52" t="s">
        <v>57</v>
      </c>
      <c r="R439" s="52" t="s">
        <v>2038</v>
      </c>
      <c r="S439" s="52" t="s">
        <v>87</v>
      </c>
      <c r="T439" s="52" t="s">
        <v>2039</v>
      </c>
      <c r="U439" s="52" t="s">
        <v>88</v>
      </c>
      <c r="V439" s="52" t="s">
        <v>275</v>
      </c>
      <c r="W439" s="52" t="s">
        <v>276</v>
      </c>
      <c r="X439" s="52" t="s">
        <v>2040</v>
      </c>
      <c r="Y439" s="52" t="s">
        <v>2041</v>
      </c>
      <c r="Z439" s="66">
        <v>0</v>
      </c>
      <c r="AA439" s="66">
        <v>0</v>
      </c>
      <c r="AB439" s="66">
        <v>0</v>
      </c>
      <c r="AC439" s="66">
        <v>0</v>
      </c>
      <c r="AD439" s="86">
        <f t="shared" si="44"/>
        <v>0</v>
      </c>
      <c r="AE439" s="66">
        <v>0</v>
      </c>
      <c r="AF439" s="66">
        <v>0</v>
      </c>
      <c r="AG439" s="66">
        <f t="shared" si="45"/>
        <v>0</v>
      </c>
      <c r="AH439" s="66">
        <v>0</v>
      </c>
      <c r="AI439" s="66">
        <v>0</v>
      </c>
      <c r="AJ439" s="66">
        <f t="shared" si="46"/>
        <v>0</v>
      </c>
      <c r="AK439" s="66">
        <v>0</v>
      </c>
      <c r="AL439" s="66">
        <v>0</v>
      </c>
      <c r="AM439" s="66">
        <f t="shared" si="47"/>
        <v>0</v>
      </c>
      <c r="AN439" s="66">
        <v>0</v>
      </c>
      <c r="AO439" s="66">
        <v>0</v>
      </c>
      <c r="AP439" s="66">
        <f t="shared" si="48"/>
        <v>0</v>
      </c>
      <c r="AQ439" s="66">
        <v>0</v>
      </c>
      <c r="AR439" s="66">
        <f t="shared" si="49"/>
        <v>0</v>
      </c>
      <c r="AS439" s="66" t="s">
        <v>2042</v>
      </c>
      <c r="AT439" s="66" t="s">
        <v>279</v>
      </c>
      <c r="AU439" s="66" t="s">
        <v>280</v>
      </c>
      <c r="AV439" s="66">
        <v>0</v>
      </c>
      <c r="AW439" s="86">
        <v>0</v>
      </c>
      <c r="AX439" s="86">
        <v>0</v>
      </c>
      <c r="AY439" s="86">
        <v>0</v>
      </c>
      <c r="AZ439" s="86">
        <v>0</v>
      </c>
      <c r="BA439" s="86">
        <v>0</v>
      </c>
      <c r="BB439" s="86"/>
    </row>
    <row r="440" spans="1:54" hidden="1">
      <c r="A440" s="52" t="str">
        <f t="shared" si="43"/>
        <v>R</v>
      </c>
      <c r="B440" s="84" t="s">
        <v>259</v>
      </c>
      <c r="C440" s="52" t="s">
        <v>2045</v>
      </c>
      <c r="D440" s="85" t="s">
        <v>2046</v>
      </c>
      <c r="E440" s="52" t="s">
        <v>2047</v>
      </c>
      <c r="F440" s="52" t="s">
        <v>2048</v>
      </c>
      <c r="G440" s="52" t="s">
        <v>2049</v>
      </c>
      <c r="H440" s="52" t="s">
        <v>2048</v>
      </c>
      <c r="I440" s="52" t="s">
        <v>2050</v>
      </c>
      <c r="J440" s="52" t="s">
        <v>2051</v>
      </c>
      <c r="K440" s="52" t="s">
        <v>268</v>
      </c>
      <c r="L440" s="52">
        <v>4215</v>
      </c>
      <c r="M440" s="52" t="s">
        <v>2052</v>
      </c>
      <c r="N440" s="52" t="s">
        <v>270</v>
      </c>
      <c r="O440" s="52" t="s">
        <v>456</v>
      </c>
      <c r="P440" s="52" t="s">
        <v>272</v>
      </c>
      <c r="Q440" s="52" t="s">
        <v>124</v>
      </c>
      <c r="R440" s="52" t="s">
        <v>273</v>
      </c>
      <c r="S440" s="52" t="s">
        <v>188</v>
      </c>
      <c r="T440" s="52" t="s">
        <v>2053</v>
      </c>
      <c r="U440" s="52" t="s">
        <v>197</v>
      </c>
      <c r="V440" s="52" t="s">
        <v>2054</v>
      </c>
      <c r="W440" s="52" t="s">
        <v>2055</v>
      </c>
      <c r="X440" s="52" t="s">
        <v>2056</v>
      </c>
      <c r="Y440" s="52" t="s">
        <v>2057</v>
      </c>
      <c r="Z440" s="66">
        <v>300000</v>
      </c>
      <c r="AA440" s="66">
        <v>102000</v>
      </c>
      <c r="AB440" s="66">
        <v>120523.39</v>
      </c>
      <c r="AC440" s="66">
        <v>141448.65539999999</v>
      </c>
      <c r="AD440" s="86">
        <f t="shared" si="44"/>
        <v>-39448.655399999989</v>
      </c>
      <c r="AE440" s="66">
        <v>309000</v>
      </c>
      <c r="AF440" s="66">
        <v>309000</v>
      </c>
      <c r="AG440" s="66">
        <f t="shared" si="45"/>
        <v>0</v>
      </c>
      <c r="AH440" s="66">
        <v>318299.99999999994</v>
      </c>
      <c r="AI440" s="66">
        <v>318299.99999999994</v>
      </c>
      <c r="AJ440" s="66">
        <f t="shared" si="46"/>
        <v>0</v>
      </c>
      <c r="AK440" s="66">
        <v>327899.99999999994</v>
      </c>
      <c r="AL440" s="66">
        <v>327899.99999999994</v>
      </c>
      <c r="AM440" s="66">
        <f t="shared" si="47"/>
        <v>0</v>
      </c>
      <c r="AN440" s="66">
        <v>337800</v>
      </c>
      <c r="AO440" s="66">
        <v>337800</v>
      </c>
      <c r="AP440" s="66">
        <f t="shared" si="48"/>
        <v>0</v>
      </c>
      <c r="AQ440" s="66">
        <v>347934</v>
      </c>
      <c r="AR440" s="66">
        <f t="shared" si="49"/>
        <v>-39448.655399999989</v>
      </c>
      <c r="AS440" s="66" t="s">
        <v>2058</v>
      </c>
      <c r="AT440" s="66" t="s">
        <v>279</v>
      </c>
      <c r="AU440" s="66" t="s">
        <v>280</v>
      </c>
      <c r="AV440" s="66">
        <v>0</v>
      </c>
      <c r="AW440" s="86">
        <v>0</v>
      </c>
      <c r="AX440" s="86">
        <v>0</v>
      </c>
      <c r="AY440" s="86">
        <v>0</v>
      </c>
      <c r="AZ440" s="86">
        <v>0</v>
      </c>
      <c r="BA440" s="86">
        <v>0</v>
      </c>
      <c r="BB440" s="86"/>
    </row>
    <row r="441" spans="1:54" hidden="1">
      <c r="A441" s="52" t="str">
        <f t="shared" si="43"/>
        <v>R</v>
      </c>
      <c r="B441" s="84" t="s">
        <v>259</v>
      </c>
      <c r="C441" s="52" t="s">
        <v>2059</v>
      </c>
      <c r="D441" s="85" t="s">
        <v>2060</v>
      </c>
      <c r="E441" s="52" t="s">
        <v>2061</v>
      </c>
      <c r="F441" s="52" t="s">
        <v>2062</v>
      </c>
      <c r="G441" s="52" t="s">
        <v>2063</v>
      </c>
      <c r="H441" s="52" t="s">
        <v>2062</v>
      </c>
      <c r="I441" s="52" t="s">
        <v>2064</v>
      </c>
      <c r="J441" s="52" t="s">
        <v>2065</v>
      </c>
      <c r="K441" s="52" t="s">
        <v>268</v>
      </c>
      <c r="L441" s="52">
        <v>4022</v>
      </c>
      <c r="M441" s="52" t="s">
        <v>1997</v>
      </c>
      <c r="N441" s="52" t="s">
        <v>270</v>
      </c>
      <c r="O441" s="52" t="s">
        <v>677</v>
      </c>
      <c r="P441" s="52" t="s">
        <v>466</v>
      </c>
      <c r="Q441" s="52" t="s">
        <v>57</v>
      </c>
      <c r="R441" s="52" t="s">
        <v>2024</v>
      </c>
      <c r="S441" s="52" t="s">
        <v>91</v>
      </c>
      <c r="T441" s="52" t="s">
        <v>2066</v>
      </c>
      <c r="U441" s="52" t="s">
        <v>96</v>
      </c>
      <c r="V441" s="52" t="s">
        <v>275</v>
      </c>
      <c r="W441" s="52" t="s">
        <v>276</v>
      </c>
      <c r="X441" s="52" t="s">
        <v>2067</v>
      </c>
      <c r="Y441" s="52" t="s">
        <v>2068</v>
      </c>
      <c r="Z441" s="66">
        <v>0</v>
      </c>
      <c r="AA441" s="100">
        <v>1135508</v>
      </c>
      <c r="AB441" s="66">
        <v>984933.33</v>
      </c>
      <c r="AC441" s="66">
        <v>1085198.5588448001</v>
      </c>
      <c r="AD441" s="86">
        <f t="shared" si="44"/>
        <v>50309.441155199893</v>
      </c>
      <c r="AE441" s="66">
        <v>0</v>
      </c>
      <c r="AF441" s="66">
        <v>0</v>
      </c>
      <c r="AG441" s="66">
        <f t="shared" si="45"/>
        <v>0</v>
      </c>
      <c r="AH441" s="66">
        <v>0</v>
      </c>
      <c r="AI441" s="66">
        <v>0</v>
      </c>
      <c r="AJ441" s="66">
        <f t="shared" si="46"/>
        <v>0</v>
      </c>
      <c r="AK441" s="66">
        <v>0</v>
      </c>
      <c r="AL441" s="66">
        <v>0</v>
      </c>
      <c r="AM441" s="66">
        <f t="shared" si="47"/>
        <v>0</v>
      </c>
      <c r="AN441" s="66">
        <v>0</v>
      </c>
      <c r="AO441" s="66">
        <v>0</v>
      </c>
      <c r="AP441" s="66">
        <f t="shared" si="48"/>
        <v>0</v>
      </c>
      <c r="AQ441" s="66">
        <v>0</v>
      </c>
      <c r="AR441" s="66">
        <f t="shared" si="49"/>
        <v>50309.441155199893</v>
      </c>
      <c r="AS441" s="66" t="s">
        <v>2003</v>
      </c>
      <c r="AT441" s="66" t="s">
        <v>279</v>
      </c>
      <c r="AU441" s="66" t="s">
        <v>312</v>
      </c>
      <c r="AV441" s="66">
        <v>0</v>
      </c>
      <c r="AW441" s="86">
        <v>0</v>
      </c>
      <c r="AX441" s="86">
        <v>0</v>
      </c>
      <c r="AY441" s="86">
        <v>0</v>
      </c>
      <c r="AZ441" s="86">
        <v>0</v>
      </c>
      <c r="BA441" s="86">
        <v>0</v>
      </c>
      <c r="BB441" s="86"/>
    </row>
    <row r="442" spans="1:54" hidden="1">
      <c r="A442" s="52" t="str">
        <f t="shared" si="43"/>
        <v>R</v>
      </c>
      <c r="B442" s="84" t="s">
        <v>259</v>
      </c>
      <c r="C442" s="52" t="s">
        <v>2059</v>
      </c>
      <c r="D442" s="85" t="s">
        <v>2060</v>
      </c>
      <c r="E442" s="52" t="s">
        <v>2061</v>
      </c>
      <c r="F442" s="52" t="s">
        <v>2062</v>
      </c>
      <c r="G442" s="52" t="s">
        <v>2063</v>
      </c>
      <c r="H442" s="52" t="s">
        <v>2062</v>
      </c>
      <c r="I442" s="52" t="s">
        <v>2069</v>
      </c>
      <c r="J442" s="52" t="s">
        <v>2070</v>
      </c>
      <c r="K442" s="52" t="s">
        <v>268</v>
      </c>
      <c r="L442" s="52">
        <v>4022</v>
      </c>
      <c r="M442" s="52" t="s">
        <v>1997</v>
      </c>
      <c r="N442" s="52" t="s">
        <v>270</v>
      </c>
      <c r="O442" s="52" t="s">
        <v>677</v>
      </c>
      <c r="P442" s="52" t="s">
        <v>466</v>
      </c>
      <c r="Q442" s="52" t="s">
        <v>57</v>
      </c>
      <c r="R442" s="52" t="s">
        <v>2024</v>
      </c>
      <c r="S442" s="52" t="s">
        <v>91</v>
      </c>
      <c r="T442" s="52" t="s">
        <v>2066</v>
      </c>
      <c r="U442" s="52" t="s">
        <v>96</v>
      </c>
      <c r="V442" s="52" t="s">
        <v>275</v>
      </c>
      <c r="W442" s="52" t="s">
        <v>276</v>
      </c>
      <c r="X442" s="52" t="s">
        <v>2067</v>
      </c>
      <c r="Y442" s="52" t="s">
        <v>2068</v>
      </c>
      <c r="Z442" s="66">
        <v>29000000</v>
      </c>
      <c r="AA442" s="100">
        <v>14212036</v>
      </c>
      <c r="AB442" s="66">
        <v>10709795.42</v>
      </c>
      <c r="AC442" s="66">
        <v>12816577.4158567</v>
      </c>
      <c r="AD442" s="86">
        <f t="shared" si="44"/>
        <v>1395458.5841432996</v>
      </c>
      <c r="AE442" s="66">
        <v>61566000</v>
      </c>
      <c r="AF442" s="66">
        <v>61566000</v>
      </c>
      <c r="AG442" s="66">
        <f t="shared" si="45"/>
        <v>0</v>
      </c>
      <c r="AH442" s="66">
        <v>65010000</v>
      </c>
      <c r="AI442" s="66">
        <v>65010000</v>
      </c>
      <c r="AJ442" s="66">
        <f t="shared" si="46"/>
        <v>0</v>
      </c>
      <c r="AK442" s="66">
        <v>0</v>
      </c>
      <c r="AL442" s="66">
        <v>0</v>
      </c>
      <c r="AM442" s="66">
        <f t="shared" si="47"/>
        <v>0</v>
      </c>
      <c r="AN442" s="66">
        <v>0</v>
      </c>
      <c r="AO442" s="66">
        <v>0</v>
      </c>
      <c r="AP442" s="66">
        <f t="shared" si="48"/>
        <v>0</v>
      </c>
      <c r="AQ442" s="66">
        <v>0</v>
      </c>
      <c r="AR442" s="66">
        <f t="shared" si="49"/>
        <v>1395458.5841432996</v>
      </c>
      <c r="AS442" s="66" t="s">
        <v>2003</v>
      </c>
      <c r="AT442" s="66" t="s">
        <v>279</v>
      </c>
      <c r="AU442" s="66" t="s">
        <v>312</v>
      </c>
      <c r="AV442" s="66">
        <v>0</v>
      </c>
      <c r="AW442" s="86">
        <v>0</v>
      </c>
      <c r="AX442" s="86">
        <v>0</v>
      </c>
      <c r="AY442" s="86">
        <v>0</v>
      </c>
      <c r="AZ442" s="86">
        <v>0</v>
      </c>
      <c r="BA442" s="86">
        <v>0</v>
      </c>
      <c r="BB442" s="86"/>
    </row>
    <row r="443" spans="1:54" hidden="1">
      <c r="A443" s="52" t="str">
        <f t="shared" si="43"/>
        <v>R</v>
      </c>
      <c r="B443" s="84" t="s">
        <v>259</v>
      </c>
      <c r="C443" s="52" t="s">
        <v>2059</v>
      </c>
      <c r="D443" s="85" t="s">
        <v>2060</v>
      </c>
      <c r="E443" s="52" t="s">
        <v>2061</v>
      </c>
      <c r="F443" s="52" t="s">
        <v>2062</v>
      </c>
      <c r="G443" s="52" t="s">
        <v>2063</v>
      </c>
      <c r="H443" s="52" t="s">
        <v>2062</v>
      </c>
      <c r="I443" s="52" t="s">
        <v>2071</v>
      </c>
      <c r="J443" s="52" t="s">
        <v>2072</v>
      </c>
      <c r="K443" s="52" t="s">
        <v>268</v>
      </c>
      <c r="L443" s="52">
        <v>4022</v>
      </c>
      <c r="M443" s="52" t="s">
        <v>1997</v>
      </c>
      <c r="N443" s="52" t="s">
        <v>270</v>
      </c>
      <c r="O443" s="52" t="s">
        <v>677</v>
      </c>
      <c r="P443" s="52" t="s">
        <v>466</v>
      </c>
      <c r="Q443" s="52" t="s">
        <v>57</v>
      </c>
      <c r="R443" s="52" t="s">
        <v>2024</v>
      </c>
      <c r="S443" s="52" t="s">
        <v>91</v>
      </c>
      <c r="T443" s="52" t="s">
        <v>2066</v>
      </c>
      <c r="U443" s="52" t="s">
        <v>96</v>
      </c>
      <c r="V443" s="52" t="s">
        <v>275</v>
      </c>
      <c r="W443" s="52" t="s">
        <v>276</v>
      </c>
      <c r="X443" s="52" t="s">
        <v>2067</v>
      </c>
      <c r="Y443" s="52" t="s">
        <v>2068</v>
      </c>
      <c r="Z443" s="66">
        <v>0</v>
      </c>
      <c r="AA443" s="100">
        <v>167500</v>
      </c>
      <c r="AB443" s="66">
        <v>308158.68</v>
      </c>
      <c r="AC443" s="66">
        <v>210717.68544009997</v>
      </c>
      <c r="AD443" s="86">
        <f t="shared" si="44"/>
        <v>-43217.685440099973</v>
      </c>
      <c r="AE443" s="66">
        <v>0</v>
      </c>
      <c r="AF443" s="66">
        <v>0</v>
      </c>
      <c r="AG443" s="66">
        <f t="shared" si="45"/>
        <v>0</v>
      </c>
      <c r="AH443" s="66">
        <v>0</v>
      </c>
      <c r="AI443" s="66">
        <v>0</v>
      </c>
      <c r="AJ443" s="66">
        <f t="shared" si="46"/>
        <v>0</v>
      </c>
      <c r="AK443" s="66">
        <v>0</v>
      </c>
      <c r="AL443" s="66">
        <v>0</v>
      </c>
      <c r="AM443" s="66">
        <f t="shared" si="47"/>
        <v>0</v>
      </c>
      <c r="AN443" s="66">
        <v>0</v>
      </c>
      <c r="AO443" s="66">
        <v>0</v>
      </c>
      <c r="AP443" s="66">
        <f t="shared" si="48"/>
        <v>0</v>
      </c>
      <c r="AQ443" s="66">
        <v>0</v>
      </c>
      <c r="AR443" s="66">
        <f t="shared" si="49"/>
        <v>-43217.685440099973</v>
      </c>
      <c r="AS443" s="66" t="s">
        <v>2003</v>
      </c>
      <c r="AT443" s="66" t="s">
        <v>2073</v>
      </c>
      <c r="AU443" s="66" t="s">
        <v>312</v>
      </c>
      <c r="AV443" s="66">
        <v>0</v>
      </c>
      <c r="AW443" s="86">
        <v>0</v>
      </c>
      <c r="AX443" s="86">
        <v>0</v>
      </c>
      <c r="AY443" s="86">
        <v>0</v>
      </c>
      <c r="AZ443" s="86">
        <v>0</v>
      </c>
      <c r="BA443" s="86">
        <v>0</v>
      </c>
      <c r="BB443" s="86"/>
    </row>
    <row r="444" spans="1:54" hidden="1">
      <c r="A444" s="52" t="str">
        <f t="shared" si="43"/>
        <v>R</v>
      </c>
      <c r="B444" s="84" t="s">
        <v>259</v>
      </c>
      <c r="C444" s="52" t="s">
        <v>2059</v>
      </c>
      <c r="D444" s="85" t="s">
        <v>2060</v>
      </c>
      <c r="E444" s="52" t="s">
        <v>2061</v>
      </c>
      <c r="F444" s="52" t="s">
        <v>2062</v>
      </c>
      <c r="G444" s="52" t="s">
        <v>2063</v>
      </c>
      <c r="H444" s="52" t="s">
        <v>2062</v>
      </c>
      <c r="I444" s="52" t="s">
        <v>2074</v>
      </c>
      <c r="J444" s="52" t="s">
        <v>2075</v>
      </c>
      <c r="K444" s="52" t="s">
        <v>268</v>
      </c>
      <c r="L444" s="52">
        <v>4022</v>
      </c>
      <c r="M444" s="52" t="s">
        <v>1997</v>
      </c>
      <c r="N444" s="52" t="s">
        <v>270</v>
      </c>
      <c r="O444" s="52" t="s">
        <v>677</v>
      </c>
      <c r="P444" s="52" t="s">
        <v>466</v>
      </c>
      <c r="Q444" s="52" t="s">
        <v>57</v>
      </c>
      <c r="R444" s="52" t="s">
        <v>2024</v>
      </c>
      <c r="S444" s="52" t="s">
        <v>91</v>
      </c>
      <c r="T444" s="52" t="s">
        <v>2066</v>
      </c>
      <c r="U444" s="52" t="s">
        <v>96</v>
      </c>
      <c r="V444" s="52" t="s">
        <v>275</v>
      </c>
      <c r="W444" s="52" t="s">
        <v>276</v>
      </c>
      <c r="X444" s="52" t="s">
        <v>2067</v>
      </c>
      <c r="Y444" s="52" t="s">
        <v>2068</v>
      </c>
      <c r="Z444" s="66">
        <v>0</v>
      </c>
      <c r="AA444" s="100">
        <v>112565</v>
      </c>
      <c r="AB444" s="66">
        <v>132803.42000000001</v>
      </c>
      <c r="AC444" s="66">
        <v>113526.84357349999</v>
      </c>
      <c r="AD444" s="86">
        <f t="shared" si="44"/>
        <v>-961.84357349999482</v>
      </c>
      <c r="AE444" s="66">
        <v>0</v>
      </c>
      <c r="AF444" s="66">
        <v>0</v>
      </c>
      <c r="AG444" s="66">
        <f t="shared" si="45"/>
        <v>0</v>
      </c>
      <c r="AH444" s="66">
        <v>0</v>
      </c>
      <c r="AI444" s="66">
        <v>0</v>
      </c>
      <c r="AJ444" s="66">
        <f t="shared" si="46"/>
        <v>0</v>
      </c>
      <c r="AK444" s="66">
        <v>0</v>
      </c>
      <c r="AL444" s="66">
        <v>0</v>
      </c>
      <c r="AM444" s="66">
        <f t="shared" si="47"/>
        <v>0</v>
      </c>
      <c r="AN444" s="66">
        <v>0</v>
      </c>
      <c r="AO444" s="66">
        <v>0</v>
      </c>
      <c r="AP444" s="66">
        <f t="shared" si="48"/>
        <v>0</v>
      </c>
      <c r="AQ444" s="66">
        <v>0</v>
      </c>
      <c r="AR444" s="66">
        <f t="shared" si="49"/>
        <v>-961.84357349999482</v>
      </c>
      <c r="AS444" s="66" t="s">
        <v>2003</v>
      </c>
      <c r="AT444" s="66" t="s">
        <v>279</v>
      </c>
      <c r="AU444" s="66" t="s">
        <v>312</v>
      </c>
      <c r="AV444" s="66">
        <v>0</v>
      </c>
      <c r="AW444" s="86">
        <v>0</v>
      </c>
      <c r="AX444" s="86">
        <v>0</v>
      </c>
      <c r="AY444" s="86">
        <v>0</v>
      </c>
      <c r="AZ444" s="86">
        <v>0</v>
      </c>
      <c r="BA444" s="86">
        <v>0</v>
      </c>
      <c r="BB444" s="86"/>
    </row>
    <row r="445" spans="1:54" hidden="1">
      <c r="A445" s="52" t="str">
        <f t="shared" si="43"/>
        <v>R</v>
      </c>
      <c r="B445" s="84" t="s">
        <v>259</v>
      </c>
      <c r="C445" s="52" t="s">
        <v>2059</v>
      </c>
      <c r="D445" s="85" t="s">
        <v>2060</v>
      </c>
      <c r="E445" s="52" t="s">
        <v>2061</v>
      </c>
      <c r="F445" s="52" t="s">
        <v>2062</v>
      </c>
      <c r="G445" s="52" t="s">
        <v>2063</v>
      </c>
      <c r="H445" s="52" t="s">
        <v>2062</v>
      </c>
      <c r="I445" s="52" t="s">
        <v>2076</v>
      </c>
      <c r="J445" s="52" t="s">
        <v>2077</v>
      </c>
      <c r="K445" s="52" t="s">
        <v>268</v>
      </c>
      <c r="L445" s="52">
        <v>4022</v>
      </c>
      <c r="M445" s="52" t="s">
        <v>1997</v>
      </c>
      <c r="N445" s="52" t="s">
        <v>270</v>
      </c>
      <c r="O445" s="52" t="s">
        <v>677</v>
      </c>
      <c r="P445" s="52" t="s">
        <v>466</v>
      </c>
      <c r="Q445" s="52" t="s">
        <v>57</v>
      </c>
      <c r="R445" s="52" t="s">
        <v>2024</v>
      </c>
      <c r="S445" s="52" t="s">
        <v>91</v>
      </c>
      <c r="T445" s="52" t="s">
        <v>2066</v>
      </c>
      <c r="U445" s="52" t="s">
        <v>96</v>
      </c>
      <c r="V445" s="52" t="s">
        <v>275</v>
      </c>
      <c r="W445" s="52" t="s">
        <v>276</v>
      </c>
      <c r="X445" s="52" t="s">
        <v>2067</v>
      </c>
      <c r="Y445" s="52" t="s">
        <v>2068</v>
      </c>
      <c r="Z445" s="66">
        <v>0</v>
      </c>
      <c r="AA445" s="100">
        <v>181544</v>
      </c>
      <c r="AB445" s="66">
        <v>289234.59000000003</v>
      </c>
      <c r="AC445" s="66">
        <v>121336.9963001</v>
      </c>
      <c r="AD445" s="86">
        <f t="shared" si="44"/>
        <v>60207.0036999</v>
      </c>
      <c r="AE445" s="66">
        <v>0</v>
      </c>
      <c r="AF445" s="66">
        <v>0</v>
      </c>
      <c r="AG445" s="66">
        <f t="shared" si="45"/>
        <v>0</v>
      </c>
      <c r="AH445" s="66">
        <v>0</v>
      </c>
      <c r="AI445" s="66">
        <v>0</v>
      </c>
      <c r="AJ445" s="66">
        <f t="shared" si="46"/>
        <v>0</v>
      </c>
      <c r="AK445" s="66">
        <v>0</v>
      </c>
      <c r="AL445" s="66">
        <v>0</v>
      </c>
      <c r="AM445" s="66">
        <f t="shared" si="47"/>
        <v>0</v>
      </c>
      <c r="AN445" s="66">
        <v>0</v>
      </c>
      <c r="AO445" s="66">
        <v>0</v>
      </c>
      <c r="AP445" s="66">
        <f t="shared" si="48"/>
        <v>0</v>
      </c>
      <c r="AQ445" s="66">
        <v>0</v>
      </c>
      <c r="AR445" s="66">
        <f t="shared" si="49"/>
        <v>60207.0036999</v>
      </c>
      <c r="AS445" s="66" t="s">
        <v>2003</v>
      </c>
      <c r="AT445" s="66" t="s">
        <v>2078</v>
      </c>
      <c r="AU445" s="66" t="s">
        <v>312</v>
      </c>
      <c r="AV445" s="66">
        <v>0</v>
      </c>
      <c r="AW445" s="86">
        <v>0</v>
      </c>
      <c r="AX445" s="86">
        <v>0</v>
      </c>
      <c r="AY445" s="86">
        <v>0</v>
      </c>
      <c r="AZ445" s="86">
        <v>0</v>
      </c>
      <c r="BA445" s="86">
        <v>0</v>
      </c>
      <c r="BB445" s="86"/>
    </row>
    <row r="446" spans="1:54" hidden="1">
      <c r="A446" s="52" t="str">
        <f t="shared" si="43"/>
        <v>R</v>
      </c>
      <c r="B446" s="84" t="s">
        <v>259</v>
      </c>
      <c r="C446" s="52" t="s">
        <v>2059</v>
      </c>
      <c r="D446" s="85" t="s">
        <v>2060</v>
      </c>
      <c r="E446" s="52" t="s">
        <v>2061</v>
      </c>
      <c r="F446" s="52" t="s">
        <v>2062</v>
      </c>
      <c r="G446" s="52" t="s">
        <v>2063</v>
      </c>
      <c r="H446" s="52" t="s">
        <v>2062</v>
      </c>
      <c r="I446" s="52" t="s">
        <v>2079</v>
      </c>
      <c r="J446" s="52" t="s">
        <v>2080</v>
      </c>
      <c r="K446" s="52" t="s">
        <v>268</v>
      </c>
      <c r="L446" s="52">
        <v>4022</v>
      </c>
      <c r="M446" s="52" t="s">
        <v>1997</v>
      </c>
      <c r="N446" s="52" t="s">
        <v>270</v>
      </c>
      <c r="O446" s="52" t="s">
        <v>677</v>
      </c>
      <c r="P446" s="52" t="s">
        <v>466</v>
      </c>
      <c r="Q446" s="52" t="s">
        <v>57</v>
      </c>
      <c r="R446" s="52" t="s">
        <v>2024</v>
      </c>
      <c r="S446" s="52" t="s">
        <v>91</v>
      </c>
      <c r="T446" s="52" t="s">
        <v>2066</v>
      </c>
      <c r="U446" s="52" t="s">
        <v>96</v>
      </c>
      <c r="V446" s="52" t="s">
        <v>275</v>
      </c>
      <c r="W446" s="52" t="s">
        <v>276</v>
      </c>
      <c r="X446" s="52" t="s">
        <v>2067</v>
      </c>
      <c r="Y446" s="52" t="s">
        <v>2068</v>
      </c>
      <c r="Z446" s="66">
        <v>0</v>
      </c>
      <c r="AA446" s="100">
        <v>9940406</v>
      </c>
      <c r="AB446" s="66">
        <v>12955691.109999999</v>
      </c>
      <c r="AC446" s="66">
        <v>13574968.4618781</v>
      </c>
      <c r="AD446" s="86">
        <f t="shared" si="44"/>
        <v>-3634562.4618781004</v>
      </c>
      <c r="AE446" s="66">
        <v>0</v>
      </c>
      <c r="AF446" s="66">
        <v>0</v>
      </c>
      <c r="AG446" s="66">
        <f t="shared" si="45"/>
        <v>0</v>
      </c>
      <c r="AH446" s="66">
        <v>0</v>
      </c>
      <c r="AI446" s="66">
        <v>0</v>
      </c>
      <c r="AJ446" s="66">
        <f t="shared" si="46"/>
        <v>0</v>
      </c>
      <c r="AK446" s="66">
        <v>0</v>
      </c>
      <c r="AL446" s="66">
        <v>0</v>
      </c>
      <c r="AM446" s="66">
        <f t="shared" si="47"/>
        <v>0</v>
      </c>
      <c r="AN446" s="66">
        <v>0</v>
      </c>
      <c r="AO446" s="66">
        <v>0</v>
      </c>
      <c r="AP446" s="66">
        <f t="shared" si="48"/>
        <v>0</v>
      </c>
      <c r="AQ446" s="66">
        <v>0</v>
      </c>
      <c r="AR446" s="66">
        <f t="shared" si="49"/>
        <v>-3634562.4618781004</v>
      </c>
      <c r="AS446" s="66" t="s">
        <v>2003</v>
      </c>
      <c r="AT446" s="66" t="s">
        <v>2081</v>
      </c>
      <c r="AU446" s="66" t="s">
        <v>312</v>
      </c>
      <c r="AV446" s="66">
        <v>0</v>
      </c>
      <c r="AW446" s="86">
        <v>0</v>
      </c>
      <c r="AX446" s="86">
        <v>0</v>
      </c>
      <c r="AY446" s="86">
        <v>0</v>
      </c>
      <c r="AZ446" s="86">
        <v>0</v>
      </c>
      <c r="BA446" s="86">
        <v>0</v>
      </c>
      <c r="BB446" s="86"/>
    </row>
    <row r="447" spans="1:54" hidden="1">
      <c r="A447" s="52" t="str">
        <f t="shared" si="43"/>
        <v>R</v>
      </c>
      <c r="B447" s="84" t="s">
        <v>259</v>
      </c>
      <c r="C447" s="52" t="s">
        <v>2059</v>
      </c>
      <c r="D447" s="85" t="s">
        <v>2060</v>
      </c>
      <c r="E447" s="52" t="s">
        <v>2061</v>
      </c>
      <c r="F447" s="52" t="s">
        <v>2062</v>
      </c>
      <c r="G447" s="52" t="s">
        <v>2063</v>
      </c>
      <c r="H447" s="52" t="s">
        <v>2062</v>
      </c>
      <c r="I447" s="52" t="s">
        <v>2082</v>
      </c>
      <c r="J447" s="52" t="s">
        <v>2083</v>
      </c>
      <c r="K447" s="52" t="s">
        <v>268</v>
      </c>
      <c r="L447" s="52">
        <v>4022</v>
      </c>
      <c r="M447" s="52" t="s">
        <v>1997</v>
      </c>
      <c r="N447" s="52" t="s">
        <v>270</v>
      </c>
      <c r="O447" s="52" t="s">
        <v>677</v>
      </c>
      <c r="P447" s="52" t="s">
        <v>466</v>
      </c>
      <c r="Q447" s="52" t="s">
        <v>57</v>
      </c>
      <c r="R447" s="52" t="s">
        <v>2024</v>
      </c>
      <c r="S447" s="52" t="s">
        <v>91</v>
      </c>
      <c r="T447" s="52" t="s">
        <v>2066</v>
      </c>
      <c r="U447" s="52" t="s">
        <v>96</v>
      </c>
      <c r="V447" s="52" t="s">
        <v>275</v>
      </c>
      <c r="W447" s="52" t="s">
        <v>276</v>
      </c>
      <c r="X447" s="52" t="s">
        <v>2067</v>
      </c>
      <c r="Y447" s="52" t="s">
        <v>2068</v>
      </c>
      <c r="Z447" s="66">
        <v>0</v>
      </c>
      <c r="AA447" s="100">
        <v>3250441</v>
      </c>
      <c r="AB447" s="66">
        <v>3674793.04</v>
      </c>
      <c r="AC447" s="66">
        <v>1015153.1722599999</v>
      </c>
      <c r="AD447" s="86">
        <f t="shared" si="44"/>
        <v>2235287.8277400001</v>
      </c>
      <c r="AE447" s="66">
        <v>5313000.0000000019</v>
      </c>
      <c r="AF447" s="66">
        <v>5313000.0000000019</v>
      </c>
      <c r="AG447" s="66">
        <f t="shared" si="45"/>
        <v>0</v>
      </c>
      <c r="AH447" s="66">
        <v>0</v>
      </c>
      <c r="AI447" s="66">
        <v>0</v>
      </c>
      <c r="AJ447" s="66">
        <f t="shared" si="46"/>
        <v>0</v>
      </c>
      <c r="AK447" s="66">
        <v>0</v>
      </c>
      <c r="AL447" s="66">
        <v>0</v>
      </c>
      <c r="AM447" s="66">
        <f t="shared" si="47"/>
        <v>0</v>
      </c>
      <c r="AN447" s="66">
        <v>0</v>
      </c>
      <c r="AO447" s="66">
        <v>0</v>
      </c>
      <c r="AP447" s="66">
        <f t="shared" si="48"/>
        <v>0</v>
      </c>
      <c r="AQ447" s="66">
        <v>0</v>
      </c>
      <c r="AR447" s="66">
        <f t="shared" si="49"/>
        <v>2235287.8277400001</v>
      </c>
      <c r="AS447" s="66" t="s">
        <v>2003</v>
      </c>
      <c r="AT447" s="66" t="s">
        <v>2030</v>
      </c>
      <c r="AU447" s="66" t="s">
        <v>312</v>
      </c>
      <c r="AV447" s="66">
        <v>0</v>
      </c>
      <c r="AW447" s="86">
        <v>0</v>
      </c>
      <c r="AX447" s="86">
        <v>0</v>
      </c>
      <c r="AY447" s="86">
        <v>0</v>
      </c>
      <c r="AZ447" s="86">
        <v>0</v>
      </c>
      <c r="BA447" s="86">
        <v>0</v>
      </c>
      <c r="BB447" s="86"/>
    </row>
    <row r="448" spans="1:54" hidden="1">
      <c r="A448" s="52" t="str">
        <f t="shared" si="43"/>
        <v>R</v>
      </c>
      <c r="B448" s="84" t="s">
        <v>259</v>
      </c>
      <c r="C448" s="52" t="s">
        <v>2059</v>
      </c>
      <c r="D448" s="85" t="s">
        <v>2060</v>
      </c>
      <c r="E448" s="52" t="s">
        <v>2061</v>
      </c>
      <c r="F448" s="52" t="s">
        <v>2062</v>
      </c>
      <c r="G448" s="52" t="s">
        <v>2063</v>
      </c>
      <c r="H448" s="52" t="s">
        <v>2062</v>
      </c>
      <c r="I448" s="52" t="s">
        <v>2084</v>
      </c>
      <c r="J448" s="52" t="s">
        <v>2085</v>
      </c>
      <c r="K448" s="52" t="s">
        <v>268</v>
      </c>
      <c r="L448" s="52">
        <v>4022</v>
      </c>
      <c r="M448" s="52" t="s">
        <v>1997</v>
      </c>
      <c r="N448" s="52" t="s">
        <v>270</v>
      </c>
      <c r="O448" s="52" t="s">
        <v>677</v>
      </c>
      <c r="P448" s="52" t="s">
        <v>466</v>
      </c>
      <c r="Q448" s="52" t="s">
        <v>57</v>
      </c>
      <c r="R448" s="52" t="s">
        <v>2024</v>
      </c>
      <c r="S448" s="52" t="s">
        <v>91</v>
      </c>
      <c r="T448" s="52" t="s">
        <v>2066</v>
      </c>
      <c r="U448" s="52" t="s">
        <v>96</v>
      </c>
      <c r="V448" s="52" t="s">
        <v>275</v>
      </c>
      <c r="W448" s="52" t="s">
        <v>276</v>
      </c>
      <c r="X448" s="52" t="s">
        <v>2067</v>
      </c>
      <c r="Y448" s="52" t="s">
        <v>2068</v>
      </c>
      <c r="Z448" s="66">
        <v>0</v>
      </c>
      <c r="AA448" s="66">
        <v>0</v>
      </c>
      <c r="AB448" s="66">
        <v>0</v>
      </c>
      <c r="AC448" s="66">
        <v>0</v>
      </c>
      <c r="AD448" s="86">
        <f t="shared" si="44"/>
        <v>0</v>
      </c>
      <c r="AE448" s="66">
        <v>0</v>
      </c>
      <c r="AF448" s="66">
        <v>0</v>
      </c>
      <c r="AG448" s="66">
        <f t="shared" si="45"/>
        <v>0</v>
      </c>
      <c r="AH448" s="66">
        <v>0</v>
      </c>
      <c r="AI448" s="66">
        <v>0</v>
      </c>
      <c r="AJ448" s="66">
        <f t="shared" si="46"/>
        <v>0</v>
      </c>
      <c r="AK448" s="66">
        <v>0</v>
      </c>
      <c r="AL448" s="66">
        <v>0</v>
      </c>
      <c r="AM448" s="66">
        <f t="shared" si="47"/>
        <v>0</v>
      </c>
      <c r="AN448" s="66">
        <v>0</v>
      </c>
      <c r="AO448" s="66">
        <v>0</v>
      </c>
      <c r="AP448" s="66">
        <f t="shared" si="48"/>
        <v>0</v>
      </c>
      <c r="AQ448" s="66">
        <v>0</v>
      </c>
      <c r="AR448" s="66">
        <f t="shared" si="49"/>
        <v>0</v>
      </c>
      <c r="AS448" s="66" t="s">
        <v>2003</v>
      </c>
      <c r="AT448" s="66" t="s">
        <v>279</v>
      </c>
      <c r="AU448" s="66" t="s">
        <v>312</v>
      </c>
      <c r="AV448" s="66">
        <v>0</v>
      </c>
      <c r="AW448" s="86">
        <v>0</v>
      </c>
      <c r="AX448" s="86">
        <v>0</v>
      </c>
      <c r="AY448" s="86">
        <v>0</v>
      </c>
      <c r="AZ448" s="86">
        <v>0</v>
      </c>
      <c r="BA448" s="86">
        <v>0</v>
      </c>
      <c r="BB448" s="86"/>
    </row>
    <row r="449" spans="1:54" hidden="1">
      <c r="A449" s="52" t="str">
        <f t="shared" si="43"/>
        <v>R</v>
      </c>
      <c r="B449" s="84" t="s">
        <v>259</v>
      </c>
      <c r="C449" s="52" t="s">
        <v>2059</v>
      </c>
      <c r="D449" s="85" t="s">
        <v>2060</v>
      </c>
      <c r="E449" s="52" t="s">
        <v>2061</v>
      </c>
      <c r="F449" s="52" t="s">
        <v>2062</v>
      </c>
      <c r="G449" s="52" t="s">
        <v>2063</v>
      </c>
      <c r="H449" s="52" t="s">
        <v>2062</v>
      </c>
      <c r="I449" s="52" t="s">
        <v>2086</v>
      </c>
      <c r="J449" s="52" t="s">
        <v>2087</v>
      </c>
      <c r="K449" s="52" t="s">
        <v>268</v>
      </c>
      <c r="L449" s="52">
        <v>4022</v>
      </c>
      <c r="M449" s="52" t="s">
        <v>1997</v>
      </c>
      <c r="N449" s="52" t="s">
        <v>428</v>
      </c>
      <c r="O449" s="52" t="s">
        <v>677</v>
      </c>
      <c r="P449" s="52" t="s">
        <v>466</v>
      </c>
      <c r="Q449" s="52" t="s">
        <v>57</v>
      </c>
      <c r="R449" s="52" t="s">
        <v>2024</v>
      </c>
      <c r="S449" s="52" t="s">
        <v>91</v>
      </c>
      <c r="T449" s="52" t="s">
        <v>2066</v>
      </c>
      <c r="U449" s="52" t="s">
        <v>96</v>
      </c>
      <c r="V449" s="52" t="s">
        <v>275</v>
      </c>
      <c r="W449" s="52" t="s">
        <v>276</v>
      </c>
      <c r="X449" s="52" t="s">
        <v>2067</v>
      </c>
      <c r="Y449" s="52" t="s">
        <v>2068</v>
      </c>
      <c r="Z449" s="66">
        <v>0</v>
      </c>
      <c r="AA449" s="66">
        <v>103389</v>
      </c>
      <c r="AB449" s="66">
        <v>0</v>
      </c>
      <c r="AC449" s="66">
        <v>0</v>
      </c>
      <c r="AD449" s="86">
        <f t="shared" si="44"/>
        <v>103389</v>
      </c>
      <c r="AE449" s="66">
        <v>0</v>
      </c>
      <c r="AF449" s="66">
        <v>0</v>
      </c>
      <c r="AG449" s="66">
        <f t="shared" si="45"/>
        <v>0</v>
      </c>
      <c r="AH449" s="66">
        <v>0</v>
      </c>
      <c r="AI449" s="66">
        <v>0</v>
      </c>
      <c r="AJ449" s="66">
        <f t="shared" si="46"/>
        <v>0</v>
      </c>
      <c r="AK449" s="66">
        <v>0</v>
      </c>
      <c r="AL449" s="66">
        <v>0</v>
      </c>
      <c r="AM449" s="66">
        <f t="shared" si="47"/>
        <v>0</v>
      </c>
      <c r="AN449" s="66">
        <v>0</v>
      </c>
      <c r="AO449" s="66">
        <v>0</v>
      </c>
      <c r="AP449" s="66">
        <f t="shared" si="48"/>
        <v>0</v>
      </c>
      <c r="AQ449" s="66">
        <v>0</v>
      </c>
      <c r="AR449" s="66">
        <f t="shared" si="49"/>
        <v>103389</v>
      </c>
      <c r="AS449" s="66">
        <v>0</v>
      </c>
      <c r="AT449" s="66" t="s">
        <v>279</v>
      </c>
      <c r="AU449" s="66" t="s">
        <v>312</v>
      </c>
      <c r="AV449" s="66">
        <v>0</v>
      </c>
      <c r="AW449" s="86">
        <v>0</v>
      </c>
      <c r="AX449" s="86">
        <v>0</v>
      </c>
      <c r="AY449" s="86">
        <v>0</v>
      </c>
      <c r="AZ449" s="86">
        <v>0</v>
      </c>
      <c r="BA449" s="86">
        <v>0</v>
      </c>
      <c r="BB449" s="86"/>
    </row>
    <row r="450" spans="1:54" hidden="1">
      <c r="A450" s="52" t="str">
        <f t="shared" si="43"/>
        <v>R</v>
      </c>
      <c r="B450" s="84" t="s">
        <v>259</v>
      </c>
      <c r="C450" s="52" t="s">
        <v>2059</v>
      </c>
      <c r="D450" s="85" t="s">
        <v>2060</v>
      </c>
      <c r="E450" s="52" t="s">
        <v>2061</v>
      </c>
      <c r="F450" s="52" t="s">
        <v>2062</v>
      </c>
      <c r="G450" s="52" t="s">
        <v>2063</v>
      </c>
      <c r="H450" s="52" t="s">
        <v>2062</v>
      </c>
      <c r="I450" s="52" t="s">
        <v>2088</v>
      </c>
      <c r="J450" s="52" t="s">
        <v>2089</v>
      </c>
      <c r="K450" s="52" t="s">
        <v>268</v>
      </c>
      <c r="L450" s="52">
        <v>4022</v>
      </c>
      <c r="M450" s="52" t="s">
        <v>1997</v>
      </c>
      <c r="N450" s="52" t="s">
        <v>428</v>
      </c>
      <c r="O450" s="52" t="s">
        <v>271</v>
      </c>
      <c r="P450" s="52" t="s">
        <v>466</v>
      </c>
      <c r="Q450" s="52" t="s">
        <v>57</v>
      </c>
      <c r="R450" s="52" t="s">
        <v>2024</v>
      </c>
      <c r="S450" s="52" t="s">
        <v>91</v>
      </c>
      <c r="T450" s="52" t="s">
        <v>2066</v>
      </c>
      <c r="U450" s="52" t="s">
        <v>96</v>
      </c>
      <c r="V450" s="52" t="s">
        <v>275</v>
      </c>
      <c r="W450" s="52" t="s">
        <v>276</v>
      </c>
      <c r="X450" s="52" t="s">
        <v>2067</v>
      </c>
      <c r="Y450" s="52" t="s">
        <v>2068</v>
      </c>
      <c r="Z450" s="66">
        <v>0</v>
      </c>
      <c r="AA450" s="66">
        <v>110092</v>
      </c>
      <c r="AB450" s="66">
        <v>0</v>
      </c>
      <c r="AC450" s="66">
        <v>0</v>
      </c>
      <c r="AD450" s="86">
        <f t="shared" si="44"/>
        <v>110092</v>
      </c>
      <c r="AE450" s="66">
        <v>0</v>
      </c>
      <c r="AF450" s="66">
        <v>0</v>
      </c>
      <c r="AG450" s="66">
        <f t="shared" si="45"/>
        <v>0</v>
      </c>
      <c r="AH450" s="66">
        <v>0</v>
      </c>
      <c r="AI450" s="66">
        <v>0</v>
      </c>
      <c r="AJ450" s="66">
        <f t="shared" si="46"/>
        <v>0</v>
      </c>
      <c r="AK450" s="66">
        <v>0</v>
      </c>
      <c r="AL450" s="66">
        <v>0</v>
      </c>
      <c r="AM450" s="66">
        <f t="shared" si="47"/>
        <v>0</v>
      </c>
      <c r="AN450" s="66">
        <v>0</v>
      </c>
      <c r="AO450" s="66">
        <v>0</v>
      </c>
      <c r="AP450" s="66">
        <f t="shared" si="48"/>
        <v>0</v>
      </c>
      <c r="AQ450" s="66">
        <v>0</v>
      </c>
      <c r="AR450" s="66">
        <f t="shared" si="49"/>
        <v>110092</v>
      </c>
      <c r="AS450" s="66">
        <v>0</v>
      </c>
      <c r="AT450" s="66" t="s">
        <v>2090</v>
      </c>
      <c r="AU450" s="66" t="s">
        <v>312</v>
      </c>
      <c r="AV450" s="66">
        <v>0</v>
      </c>
      <c r="AW450" s="86">
        <v>0</v>
      </c>
      <c r="AX450" s="86">
        <v>0</v>
      </c>
      <c r="AY450" s="86">
        <v>0</v>
      </c>
      <c r="AZ450" s="86">
        <v>0</v>
      </c>
      <c r="BA450" s="86">
        <v>0</v>
      </c>
      <c r="BB450" s="86"/>
    </row>
    <row r="451" spans="1:54" hidden="1">
      <c r="A451" s="52" t="str">
        <f t="shared" si="43"/>
        <v>R</v>
      </c>
      <c r="B451" s="84" t="s">
        <v>259</v>
      </c>
      <c r="C451" s="52" t="s">
        <v>2059</v>
      </c>
      <c r="D451" s="85" t="s">
        <v>2060</v>
      </c>
      <c r="E451" s="52" t="s">
        <v>2061</v>
      </c>
      <c r="F451" s="52" t="s">
        <v>2062</v>
      </c>
      <c r="G451" s="52" t="s">
        <v>2063</v>
      </c>
      <c r="H451" s="52" t="s">
        <v>2062</v>
      </c>
      <c r="I451" s="52" t="s">
        <v>2091</v>
      </c>
      <c r="J451" s="52" t="s">
        <v>2092</v>
      </c>
      <c r="K451" s="52" t="s">
        <v>268</v>
      </c>
      <c r="L451" s="52">
        <v>4022</v>
      </c>
      <c r="M451" s="52" t="s">
        <v>1997</v>
      </c>
      <c r="N451" s="52" t="s">
        <v>428</v>
      </c>
      <c r="O451" s="52" t="s">
        <v>271</v>
      </c>
      <c r="P451" s="52" t="s">
        <v>466</v>
      </c>
      <c r="Q451" s="52" t="s">
        <v>57</v>
      </c>
      <c r="R451" s="52" t="s">
        <v>2024</v>
      </c>
      <c r="S451" s="52" t="s">
        <v>91</v>
      </c>
      <c r="T451" s="52" t="s">
        <v>2066</v>
      </c>
      <c r="U451" s="52" t="s">
        <v>96</v>
      </c>
      <c r="V451" s="52" t="s">
        <v>275</v>
      </c>
      <c r="W451" s="52" t="s">
        <v>276</v>
      </c>
      <c r="X451" s="52" t="s">
        <v>2067</v>
      </c>
      <c r="Y451" s="52" t="s">
        <v>2068</v>
      </c>
      <c r="Z451" s="66">
        <v>0</v>
      </c>
      <c r="AA451" s="66">
        <v>7806</v>
      </c>
      <c r="AB451" s="66">
        <v>0</v>
      </c>
      <c r="AC451" s="66">
        <v>0</v>
      </c>
      <c r="AD451" s="86">
        <f t="shared" si="44"/>
        <v>7806</v>
      </c>
      <c r="AE451" s="66">
        <v>0</v>
      </c>
      <c r="AF451" s="66">
        <v>0</v>
      </c>
      <c r="AG451" s="66">
        <f t="shared" si="45"/>
        <v>0</v>
      </c>
      <c r="AH451" s="66">
        <v>0</v>
      </c>
      <c r="AI451" s="66">
        <v>0</v>
      </c>
      <c r="AJ451" s="66">
        <f t="shared" si="46"/>
        <v>0</v>
      </c>
      <c r="AK451" s="66">
        <v>0</v>
      </c>
      <c r="AL451" s="66">
        <v>0</v>
      </c>
      <c r="AM451" s="66">
        <f t="shared" si="47"/>
        <v>0</v>
      </c>
      <c r="AN451" s="66">
        <v>0</v>
      </c>
      <c r="AO451" s="66">
        <v>0</v>
      </c>
      <c r="AP451" s="66">
        <f t="shared" si="48"/>
        <v>0</v>
      </c>
      <c r="AQ451" s="66">
        <v>0</v>
      </c>
      <c r="AR451" s="66">
        <f t="shared" si="49"/>
        <v>7806</v>
      </c>
      <c r="AS451" s="66">
        <v>0</v>
      </c>
      <c r="AT451" s="66" t="s">
        <v>279</v>
      </c>
      <c r="AU451" s="66" t="s">
        <v>312</v>
      </c>
      <c r="AV451" s="66">
        <v>0</v>
      </c>
      <c r="AW451" s="86">
        <v>0</v>
      </c>
      <c r="AX451" s="86">
        <v>0</v>
      </c>
      <c r="AY451" s="86">
        <v>0</v>
      </c>
      <c r="AZ451" s="86">
        <v>0</v>
      </c>
      <c r="BA451" s="86">
        <v>0</v>
      </c>
      <c r="BB451" s="86"/>
    </row>
    <row r="452" spans="1:54" hidden="1">
      <c r="A452" s="52" t="str">
        <f t="shared" si="43"/>
        <v>R</v>
      </c>
      <c r="B452" s="84" t="s">
        <v>259</v>
      </c>
      <c r="C452" s="52" t="s">
        <v>2059</v>
      </c>
      <c r="D452" s="85" t="s">
        <v>2060</v>
      </c>
      <c r="E452" s="52" t="s">
        <v>2061</v>
      </c>
      <c r="F452" s="52" t="s">
        <v>2062</v>
      </c>
      <c r="G452" s="52" t="s">
        <v>2063</v>
      </c>
      <c r="H452" s="52" t="s">
        <v>2062</v>
      </c>
      <c r="I452" s="52" t="s">
        <v>2093</v>
      </c>
      <c r="J452" s="52" t="s">
        <v>2094</v>
      </c>
      <c r="K452" s="52" t="s">
        <v>268</v>
      </c>
      <c r="L452" s="52">
        <v>4022</v>
      </c>
      <c r="M452" s="52" t="s">
        <v>1997</v>
      </c>
      <c r="N452" s="52" t="s">
        <v>270</v>
      </c>
      <c r="O452" s="52" t="s">
        <v>271</v>
      </c>
      <c r="P452" s="52" t="s">
        <v>466</v>
      </c>
      <c r="Q452" s="52" t="s">
        <v>57</v>
      </c>
      <c r="R452" s="52" t="s">
        <v>2024</v>
      </c>
      <c r="S452" s="52" t="s">
        <v>91</v>
      </c>
      <c r="T452" s="52" t="s">
        <v>2066</v>
      </c>
      <c r="U452" s="52" t="s">
        <v>96</v>
      </c>
      <c r="V452" s="52" t="s">
        <v>275</v>
      </c>
      <c r="W452" s="52" t="s">
        <v>276</v>
      </c>
      <c r="X452" s="52" t="s">
        <v>2067</v>
      </c>
      <c r="Y452" s="52" t="s">
        <v>2068</v>
      </c>
      <c r="Z452" s="66">
        <v>0</v>
      </c>
      <c r="AA452" s="66">
        <v>0</v>
      </c>
      <c r="AB452" s="66">
        <v>5285.91</v>
      </c>
      <c r="AC452" s="66">
        <v>5285.91</v>
      </c>
      <c r="AD452" s="86">
        <f t="shared" si="44"/>
        <v>-5285.91</v>
      </c>
      <c r="AE452" s="66">
        <v>0</v>
      </c>
      <c r="AF452" s="66">
        <v>0</v>
      </c>
      <c r="AG452" s="66">
        <f t="shared" si="45"/>
        <v>0</v>
      </c>
      <c r="AH452" s="66">
        <v>0</v>
      </c>
      <c r="AI452" s="66">
        <v>0</v>
      </c>
      <c r="AJ452" s="66">
        <f t="shared" si="46"/>
        <v>0</v>
      </c>
      <c r="AK452" s="66">
        <v>0</v>
      </c>
      <c r="AL452" s="66">
        <v>0</v>
      </c>
      <c r="AM452" s="66">
        <f t="shared" si="47"/>
        <v>0</v>
      </c>
      <c r="AN452" s="66">
        <v>0</v>
      </c>
      <c r="AO452" s="66">
        <v>0</v>
      </c>
      <c r="AP452" s="66">
        <f t="shared" si="48"/>
        <v>0</v>
      </c>
      <c r="AQ452" s="66">
        <v>0</v>
      </c>
      <c r="AR452" s="66">
        <f t="shared" si="49"/>
        <v>-5285.91</v>
      </c>
      <c r="AS452" s="66" t="s">
        <v>2003</v>
      </c>
      <c r="AT452" s="66" t="s">
        <v>279</v>
      </c>
      <c r="AU452" s="66" t="s">
        <v>312</v>
      </c>
      <c r="AV452" s="66">
        <v>0</v>
      </c>
      <c r="AW452" s="86">
        <v>0</v>
      </c>
      <c r="AX452" s="86">
        <v>0</v>
      </c>
      <c r="AY452" s="86">
        <v>0</v>
      </c>
      <c r="AZ452" s="86">
        <v>0</v>
      </c>
      <c r="BA452" s="86">
        <v>0</v>
      </c>
      <c r="BB452" s="86"/>
    </row>
    <row r="453" spans="1:54" hidden="1">
      <c r="A453" s="52" t="str">
        <f t="shared" si="43"/>
        <v>R</v>
      </c>
      <c r="B453" s="84" t="s">
        <v>259</v>
      </c>
      <c r="C453" s="52" t="s">
        <v>2095</v>
      </c>
      <c r="D453" s="85" t="s">
        <v>2096</v>
      </c>
      <c r="E453" s="52" t="s">
        <v>2097</v>
      </c>
      <c r="F453" s="52" t="s">
        <v>2098</v>
      </c>
      <c r="G453" s="52" t="s">
        <v>2099</v>
      </c>
      <c r="H453" s="52" t="s">
        <v>2098</v>
      </c>
      <c r="I453" s="52" t="s">
        <v>2100</v>
      </c>
      <c r="J453" s="52" t="s">
        <v>2101</v>
      </c>
      <c r="K453" s="52" t="s">
        <v>268</v>
      </c>
      <c r="L453" s="52">
        <v>4022</v>
      </c>
      <c r="M453" s="52" t="s">
        <v>1997</v>
      </c>
      <c r="N453" s="52" t="s">
        <v>270</v>
      </c>
      <c r="O453" s="52" t="s">
        <v>271</v>
      </c>
      <c r="P453" s="52" t="s">
        <v>466</v>
      </c>
      <c r="Q453" s="52" t="s">
        <v>57</v>
      </c>
      <c r="R453" s="52" t="s">
        <v>2038</v>
      </c>
      <c r="S453" s="52" t="s">
        <v>87</v>
      </c>
      <c r="T453" s="52" t="s">
        <v>2102</v>
      </c>
      <c r="U453" s="52" t="s">
        <v>89</v>
      </c>
      <c r="V453" s="52" t="s">
        <v>275</v>
      </c>
      <c r="W453" s="52" t="s">
        <v>276</v>
      </c>
      <c r="X453" s="52" t="s">
        <v>277</v>
      </c>
      <c r="Y453" s="52" t="s">
        <v>278</v>
      </c>
      <c r="Z453" s="66">
        <v>0</v>
      </c>
      <c r="AA453" s="66">
        <v>0</v>
      </c>
      <c r="AB453" s="66">
        <v>0</v>
      </c>
      <c r="AC453" s="66">
        <v>0</v>
      </c>
      <c r="AD453" s="86">
        <f t="shared" si="44"/>
        <v>0</v>
      </c>
      <c r="AE453" s="66">
        <v>0</v>
      </c>
      <c r="AF453" s="66">
        <v>0</v>
      </c>
      <c r="AG453" s="66">
        <f t="shared" si="45"/>
        <v>0</v>
      </c>
      <c r="AH453" s="66">
        <v>0</v>
      </c>
      <c r="AI453" s="66">
        <v>0</v>
      </c>
      <c r="AJ453" s="66">
        <f t="shared" si="46"/>
        <v>0</v>
      </c>
      <c r="AK453" s="66">
        <v>0</v>
      </c>
      <c r="AL453" s="66">
        <v>0</v>
      </c>
      <c r="AM453" s="66">
        <f t="shared" si="47"/>
        <v>0</v>
      </c>
      <c r="AN453" s="66">
        <v>0</v>
      </c>
      <c r="AO453" s="66">
        <v>0</v>
      </c>
      <c r="AP453" s="66">
        <f t="shared" si="48"/>
        <v>0</v>
      </c>
      <c r="AQ453" s="66">
        <v>0</v>
      </c>
      <c r="AR453" s="66">
        <f t="shared" si="49"/>
        <v>0</v>
      </c>
      <c r="AS453" s="66" t="s">
        <v>2042</v>
      </c>
      <c r="AT453" s="66" t="s">
        <v>279</v>
      </c>
      <c r="AU453" s="66" t="s">
        <v>280</v>
      </c>
      <c r="AV453" s="66">
        <v>0</v>
      </c>
      <c r="AW453" s="86">
        <v>0</v>
      </c>
      <c r="AX453" s="86">
        <v>0</v>
      </c>
      <c r="AY453" s="86">
        <v>0</v>
      </c>
      <c r="AZ453" s="86">
        <v>0</v>
      </c>
      <c r="BA453" s="86">
        <v>0</v>
      </c>
      <c r="BB453" s="86"/>
    </row>
    <row r="454" spans="1:54" hidden="1">
      <c r="A454" s="52" t="str">
        <f t="shared" si="43"/>
        <v>R</v>
      </c>
      <c r="B454" s="84" t="s">
        <v>259</v>
      </c>
      <c r="C454" s="52" t="s">
        <v>2095</v>
      </c>
      <c r="D454" s="85" t="s">
        <v>2096</v>
      </c>
      <c r="E454" s="52" t="s">
        <v>2097</v>
      </c>
      <c r="F454" s="52" t="s">
        <v>2098</v>
      </c>
      <c r="G454" s="52" t="s">
        <v>2099</v>
      </c>
      <c r="H454" s="52" t="s">
        <v>2098</v>
      </c>
      <c r="I454" s="52" t="s">
        <v>2103</v>
      </c>
      <c r="J454" s="52" t="s">
        <v>2104</v>
      </c>
      <c r="K454" s="52" t="s">
        <v>268</v>
      </c>
      <c r="L454" s="52">
        <v>4022</v>
      </c>
      <c r="M454" s="52" t="s">
        <v>1997</v>
      </c>
      <c r="N454" s="52" t="s">
        <v>270</v>
      </c>
      <c r="O454" s="52" t="s">
        <v>271</v>
      </c>
      <c r="P454" s="90" t="s">
        <v>466</v>
      </c>
      <c r="Q454" s="90" t="s">
        <v>57</v>
      </c>
      <c r="R454" s="52" t="s">
        <v>2038</v>
      </c>
      <c r="S454" s="52" t="s">
        <v>87</v>
      </c>
      <c r="T454" s="52" t="s">
        <v>2102</v>
      </c>
      <c r="U454" s="52" t="s">
        <v>89</v>
      </c>
      <c r="V454" s="52" t="s">
        <v>275</v>
      </c>
      <c r="W454" s="52" t="s">
        <v>276</v>
      </c>
      <c r="X454" s="52" t="s">
        <v>277</v>
      </c>
      <c r="Y454" s="52" t="s">
        <v>278</v>
      </c>
      <c r="Z454" s="66">
        <v>0</v>
      </c>
      <c r="AA454" s="66">
        <v>0</v>
      </c>
      <c r="AB454" s="66">
        <v>0</v>
      </c>
      <c r="AC454" s="66">
        <v>-324.37</v>
      </c>
      <c r="AD454" s="86">
        <f t="shared" si="44"/>
        <v>324.37</v>
      </c>
      <c r="AE454" s="66">
        <v>0</v>
      </c>
      <c r="AF454" s="66">
        <v>0</v>
      </c>
      <c r="AG454" s="66">
        <f t="shared" si="45"/>
        <v>0</v>
      </c>
      <c r="AH454" s="66">
        <v>0</v>
      </c>
      <c r="AI454" s="66">
        <v>0</v>
      </c>
      <c r="AJ454" s="66">
        <f t="shared" si="46"/>
        <v>0</v>
      </c>
      <c r="AK454" s="66">
        <v>0</v>
      </c>
      <c r="AL454" s="66">
        <v>0</v>
      </c>
      <c r="AM454" s="66">
        <f t="shared" si="47"/>
        <v>0</v>
      </c>
      <c r="AN454" s="66">
        <v>0</v>
      </c>
      <c r="AO454" s="66">
        <v>0</v>
      </c>
      <c r="AP454" s="66">
        <f t="shared" si="48"/>
        <v>0</v>
      </c>
      <c r="AQ454" s="66">
        <v>0</v>
      </c>
      <c r="AR454" s="66">
        <f t="shared" si="49"/>
        <v>324.37</v>
      </c>
      <c r="AS454" s="66" t="s">
        <v>2042</v>
      </c>
      <c r="AT454" s="66" t="s">
        <v>279</v>
      </c>
      <c r="AU454" s="66" t="s">
        <v>280</v>
      </c>
      <c r="AV454" s="66">
        <v>0</v>
      </c>
      <c r="AW454" s="86">
        <v>0</v>
      </c>
      <c r="AX454" s="86">
        <v>0</v>
      </c>
      <c r="AY454" s="86">
        <v>0</v>
      </c>
      <c r="AZ454" s="86">
        <v>0</v>
      </c>
      <c r="BA454" s="86">
        <v>0</v>
      </c>
      <c r="BB454" s="86"/>
    </row>
    <row r="455" spans="1:54" hidden="1">
      <c r="A455" s="52" t="str">
        <f t="shared" si="43"/>
        <v>R</v>
      </c>
      <c r="B455" s="84" t="s">
        <v>259</v>
      </c>
      <c r="C455" s="52" t="s">
        <v>2095</v>
      </c>
      <c r="D455" s="85" t="s">
        <v>2096</v>
      </c>
      <c r="E455" s="52" t="s">
        <v>2097</v>
      </c>
      <c r="F455" s="52" t="s">
        <v>2098</v>
      </c>
      <c r="G455" s="52" t="s">
        <v>2099</v>
      </c>
      <c r="H455" s="52" t="s">
        <v>2098</v>
      </c>
      <c r="I455" s="52" t="s">
        <v>2105</v>
      </c>
      <c r="J455" s="52" t="s">
        <v>2106</v>
      </c>
      <c r="K455" s="52" t="s">
        <v>268</v>
      </c>
      <c r="L455" s="52">
        <v>4022</v>
      </c>
      <c r="M455" s="52" t="s">
        <v>1997</v>
      </c>
      <c r="N455" s="52" t="s">
        <v>270</v>
      </c>
      <c r="O455" s="52" t="s">
        <v>271</v>
      </c>
      <c r="P455" s="52" t="s">
        <v>466</v>
      </c>
      <c r="Q455" s="52" t="s">
        <v>57</v>
      </c>
      <c r="R455" s="52" t="s">
        <v>2038</v>
      </c>
      <c r="S455" s="52" t="s">
        <v>87</v>
      </c>
      <c r="T455" s="52" t="s">
        <v>2102</v>
      </c>
      <c r="U455" s="52" t="s">
        <v>89</v>
      </c>
      <c r="V455" s="52" t="s">
        <v>275</v>
      </c>
      <c r="W455" s="52" t="s">
        <v>276</v>
      </c>
      <c r="X455" s="52" t="s">
        <v>277</v>
      </c>
      <c r="Y455" s="52" t="s">
        <v>278</v>
      </c>
      <c r="Z455" s="66">
        <v>0</v>
      </c>
      <c r="AA455" s="66">
        <v>2030993</v>
      </c>
      <c r="AB455" s="66">
        <v>1849607.74</v>
      </c>
      <c r="AC455" s="66">
        <v>1613374.0074619998</v>
      </c>
      <c r="AD455" s="86">
        <f t="shared" si="44"/>
        <v>417618.99253800022</v>
      </c>
      <c r="AE455" s="66">
        <v>0</v>
      </c>
      <c r="AF455" s="66">
        <v>2389338.0530973459</v>
      </c>
      <c r="AG455" s="66">
        <f t="shared" si="45"/>
        <v>-2389338.0530973459</v>
      </c>
      <c r="AH455" s="66">
        <v>0</v>
      </c>
      <c r="AI455" s="66">
        <v>2461347.256637169</v>
      </c>
      <c r="AJ455" s="66">
        <f t="shared" si="46"/>
        <v>-2461347.256637169</v>
      </c>
      <c r="AK455" s="66">
        <v>0</v>
      </c>
      <c r="AL455" s="66">
        <v>2535747.0796460183</v>
      </c>
      <c r="AM455" s="66">
        <f t="shared" si="47"/>
        <v>-2535747.0796460183</v>
      </c>
      <c r="AN455" s="66">
        <v>0</v>
      </c>
      <c r="AO455" s="66">
        <v>2612510.5221238942</v>
      </c>
      <c r="AP455" s="66">
        <f t="shared" si="48"/>
        <v>-2612510.5221238942</v>
      </c>
      <c r="AQ455" s="66">
        <v>2813772</v>
      </c>
      <c r="AR455" s="66">
        <f t="shared" si="49"/>
        <v>-9581323.9189664293</v>
      </c>
      <c r="AS455" s="66" t="s">
        <v>2042</v>
      </c>
      <c r="AT455" s="66" t="s">
        <v>2107</v>
      </c>
      <c r="AU455" s="66" t="s">
        <v>280</v>
      </c>
      <c r="AV455" s="66">
        <v>0</v>
      </c>
      <c r="AW455" s="86">
        <v>0</v>
      </c>
      <c r="AX455" s="86">
        <v>0</v>
      </c>
      <c r="AY455" s="86">
        <v>0</v>
      </c>
      <c r="AZ455" s="86">
        <v>0</v>
      </c>
      <c r="BA455" s="86">
        <v>0</v>
      </c>
      <c r="BB455" s="86"/>
    </row>
    <row r="456" spans="1:54" hidden="1">
      <c r="A456" s="52" t="str">
        <f t="shared" si="43"/>
        <v>R</v>
      </c>
      <c r="B456" s="84" t="s">
        <v>259</v>
      </c>
      <c r="C456" s="52" t="s">
        <v>2095</v>
      </c>
      <c r="D456" s="85" t="s">
        <v>2096</v>
      </c>
      <c r="E456" s="52" t="s">
        <v>2097</v>
      </c>
      <c r="F456" s="52" t="s">
        <v>2098</v>
      </c>
      <c r="G456" s="52" t="s">
        <v>2099</v>
      </c>
      <c r="H456" s="52" t="s">
        <v>2098</v>
      </c>
      <c r="I456" s="52" t="s">
        <v>2108</v>
      </c>
      <c r="J456" s="52" t="s">
        <v>2109</v>
      </c>
      <c r="K456" s="52" t="s">
        <v>268</v>
      </c>
      <c r="L456" s="52">
        <v>4022</v>
      </c>
      <c r="M456" s="52" t="s">
        <v>1997</v>
      </c>
      <c r="N456" s="52" t="s">
        <v>270</v>
      </c>
      <c r="O456" s="52" t="s">
        <v>271</v>
      </c>
      <c r="P456" s="52" t="s">
        <v>466</v>
      </c>
      <c r="Q456" s="52" t="s">
        <v>57</v>
      </c>
      <c r="R456" s="52" t="s">
        <v>2038</v>
      </c>
      <c r="S456" s="52" t="s">
        <v>87</v>
      </c>
      <c r="T456" s="52" t="s">
        <v>2102</v>
      </c>
      <c r="U456" s="52" t="s">
        <v>89</v>
      </c>
      <c r="V456" s="52" t="s">
        <v>275</v>
      </c>
      <c r="W456" s="52" t="s">
        <v>276</v>
      </c>
      <c r="X456" s="52" t="s">
        <v>277</v>
      </c>
      <c r="Y456" s="52" t="s">
        <v>278</v>
      </c>
      <c r="Z456" s="66">
        <v>3320000</v>
      </c>
      <c r="AA456" s="66">
        <v>1289007</v>
      </c>
      <c r="AB456" s="66">
        <v>1501704.96</v>
      </c>
      <c r="AC456" s="66">
        <v>1410375.2894287002</v>
      </c>
      <c r="AD456" s="86">
        <f t="shared" si="44"/>
        <v>-121368.28942870023</v>
      </c>
      <c r="AE456" s="66">
        <v>3389338.0530973459</v>
      </c>
      <c r="AF456" s="66">
        <v>1000000</v>
      </c>
      <c r="AG456" s="66">
        <f t="shared" si="45"/>
        <v>2389338.0530973459</v>
      </c>
      <c r="AH456" s="66">
        <v>3491347.256637169</v>
      </c>
      <c r="AI456" s="66">
        <v>1030000</v>
      </c>
      <c r="AJ456" s="66">
        <f t="shared" si="46"/>
        <v>2461347.256637169</v>
      </c>
      <c r="AK456" s="66">
        <v>3596647.0796460183</v>
      </c>
      <c r="AL456" s="66">
        <v>1060900</v>
      </c>
      <c r="AM456" s="66">
        <f t="shared" si="47"/>
        <v>2535747.0796460183</v>
      </c>
      <c r="AN456" s="66">
        <v>3705237.5221238942</v>
      </c>
      <c r="AO456" s="66">
        <v>1092727</v>
      </c>
      <c r="AP456" s="66">
        <f t="shared" si="48"/>
        <v>2612510.5221238942</v>
      </c>
      <c r="AQ456" s="66">
        <v>1125508.81</v>
      </c>
      <c r="AR456" s="66">
        <f t="shared" si="49"/>
        <v>9877574.6220757291</v>
      </c>
      <c r="AS456" s="66" t="s">
        <v>2042</v>
      </c>
      <c r="AT456" s="66" t="s">
        <v>2110</v>
      </c>
      <c r="AU456" s="66" t="s">
        <v>280</v>
      </c>
      <c r="AV456" s="66">
        <v>0</v>
      </c>
      <c r="AW456" s="86">
        <v>0</v>
      </c>
      <c r="AX456" s="86">
        <v>0</v>
      </c>
      <c r="AY456" s="86">
        <v>0</v>
      </c>
      <c r="AZ456" s="86">
        <v>0</v>
      </c>
      <c r="BA456" s="86">
        <v>0</v>
      </c>
      <c r="BB456" s="86"/>
    </row>
    <row r="457" spans="1:54" hidden="1">
      <c r="A457" s="52" t="str">
        <f t="shared" si="43"/>
        <v>R</v>
      </c>
      <c r="B457" s="84" t="s">
        <v>259</v>
      </c>
      <c r="C457" s="52" t="s">
        <v>2095</v>
      </c>
      <c r="D457" s="85" t="s">
        <v>2096</v>
      </c>
      <c r="E457" s="52" t="s">
        <v>2097</v>
      </c>
      <c r="F457" s="52" t="s">
        <v>2098</v>
      </c>
      <c r="G457" s="52" t="s">
        <v>2099</v>
      </c>
      <c r="H457" s="52" t="s">
        <v>2098</v>
      </c>
      <c r="I457" s="52" t="s">
        <v>2111</v>
      </c>
      <c r="J457" s="52" t="s">
        <v>2112</v>
      </c>
      <c r="K457" s="52" t="s">
        <v>268</v>
      </c>
      <c r="L457" s="52">
        <v>4022</v>
      </c>
      <c r="M457" s="52" t="s">
        <v>1997</v>
      </c>
      <c r="N457" s="52" t="s">
        <v>428</v>
      </c>
      <c r="O457" s="52" t="s">
        <v>271</v>
      </c>
      <c r="P457" s="52" t="s">
        <v>466</v>
      </c>
      <c r="Q457" s="52" t="s">
        <v>57</v>
      </c>
      <c r="R457" s="52" t="s">
        <v>2038</v>
      </c>
      <c r="S457" s="52" t="s">
        <v>87</v>
      </c>
      <c r="T457" s="52" t="s">
        <v>2102</v>
      </c>
      <c r="U457" s="52" t="s">
        <v>89</v>
      </c>
      <c r="V457" s="52" t="s">
        <v>275</v>
      </c>
      <c r="W457" s="52" t="s">
        <v>276</v>
      </c>
      <c r="X457" s="52" t="s">
        <v>277</v>
      </c>
      <c r="Y457" s="52" t="s">
        <v>278</v>
      </c>
      <c r="Z457" s="66">
        <v>0</v>
      </c>
      <c r="AA457" s="66">
        <v>0</v>
      </c>
      <c r="AB457" s="66">
        <v>0</v>
      </c>
      <c r="AC457" s="66">
        <v>0</v>
      </c>
      <c r="AD457" s="86">
        <f t="shared" si="44"/>
        <v>0</v>
      </c>
      <c r="AE457" s="66">
        <v>0</v>
      </c>
      <c r="AF457" s="66">
        <v>0</v>
      </c>
      <c r="AG457" s="66">
        <f t="shared" si="45"/>
        <v>0</v>
      </c>
      <c r="AH457" s="66">
        <v>0</v>
      </c>
      <c r="AI457" s="66">
        <v>0</v>
      </c>
      <c r="AJ457" s="66">
        <f t="shared" si="46"/>
        <v>0</v>
      </c>
      <c r="AK457" s="66">
        <v>0</v>
      </c>
      <c r="AL457" s="66">
        <v>0</v>
      </c>
      <c r="AM457" s="66">
        <f t="shared" si="47"/>
        <v>0</v>
      </c>
      <c r="AN457" s="66">
        <v>0</v>
      </c>
      <c r="AO457" s="66">
        <v>0</v>
      </c>
      <c r="AP457" s="66">
        <f t="shared" si="48"/>
        <v>0</v>
      </c>
      <c r="AQ457" s="66">
        <v>0</v>
      </c>
      <c r="AR457" s="66">
        <f t="shared" si="49"/>
        <v>0</v>
      </c>
      <c r="AS457" s="66">
        <v>0</v>
      </c>
      <c r="AT457" s="66" t="s">
        <v>279</v>
      </c>
      <c r="AU457" s="66" t="s">
        <v>280</v>
      </c>
      <c r="AV457" s="66">
        <v>0</v>
      </c>
      <c r="AW457" s="86">
        <v>0</v>
      </c>
      <c r="AX457" s="86">
        <v>0</v>
      </c>
      <c r="AY457" s="86">
        <v>0</v>
      </c>
      <c r="AZ457" s="86">
        <v>0</v>
      </c>
      <c r="BA457" s="86">
        <v>0</v>
      </c>
      <c r="BB457" s="86"/>
    </row>
    <row r="458" spans="1:54" hidden="1">
      <c r="A458" s="52" t="str">
        <f t="shared" si="43"/>
        <v>R</v>
      </c>
      <c r="B458" s="84" t="s">
        <v>259</v>
      </c>
      <c r="C458" s="52" t="s">
        <v>2095</v>
      </c>
      <c r="D458" s="85" t="s">
        <v>2096</v>
      </c>
      <c r="E458" s="52" t="s">
        <v>2097</v>
      </c>
      <c r="F458" s="52" t="s">
        <v>2098</v>
      </c>
      <c r="G458" s="52" t="s">
        <v>2099</v>
      </c>
      <c r="H458" s="52" t="s">
        <v>2098</v>
      </c>
      <c r="I458" s="52" t="s">
        <v>2113</v>
      </c>
      <c r="J458" s="52" t="s">
        <v>2114</v>
      </c>
      <c r="K458" s="52" t="s">
        <v>268</v>
      </c>
      <c r="L458" s="52">
        <v>4022</v>
      </c>
      <c r="M458" s="52" t="s">
        <v>1997</v>
      </c>
      <c r="N458" s="52" t="s">
        <v>428</v>
      </c>
      <c r="O458" s="52" t="s">
        <v>271</v>
      </c>
      <c r="P458" s="52" t="s">
        <v>466</v>
      </c>
      <c r="Q458" s="52" t="s">
        <v>57</v>
      </c>
      <c r="R458" s="52" t="s">
        <v>2038</v>
      </c>
      <c r="S458" s="52" t="s">
        <v>87</v>
      </c>
      <c r="T458" s="52" t="s">
        <v>2102</v>
      </c>
      <c r="U458" s="52" t="s">
        <v>89</v>
      </c>
      <c r="V458" s="52" t="s">
        <v>275</v>
      </c>
      <c r="W458" s="52" t="s">
        <v>276</v>
      </c>
      <c r="X458" s="52" t="s">
        <v>277</v>
      </c>
      <c r="Y458" s="52" t="s">
        <v>278</v>
      </c>
      <c r="Z458" s="66">
        <v>0</v>
      </c>
      <c r="AA458" s="66">
        <v>7645</v>
      </c>
      <c r="AB458" s="66">
        <v>0</v>
      </c>
      <c r="AC458" s="66">
        <v>0</v>
      </c>
      <c r="AD458" s="86">
        <f t="shared" si="44"/>
        <v>7645</v>
      </c>
      <c r="AE458" s="66">
        <v>0</v>
      </c>
      <c r="AF458" s="66">
        <v>0</v>
      </c>
      <c r="AG458" s="66">
        <f t="shared" si="45"/>
        <v>0</v>
      </c>
      <c r="AH458" s="66">
        <v>0</v>
      </c>
      <c r="AI458" s="66">
        <v>0</v>
      </c>
      <c r="AJ458" s="66">
        <f t="shared" si="46"/>
        <v>0</v>
      </c>
      <c r="AK458" s="66">
        <v>0</v>
      </c>
      <c r="AL458" s="66">
        <v>0</v>
      </c>
      <c r="AM458" s="66">
        <f t="shared" si="47"/>
        <v>0</v>
      </c>
      <c r="AN458" s="66">
        <v>0</v>
      </c>
      <c r="AO458" s="66">
        <v>0</v>
      </c>
      <c r="AP458" s="66">
        <f t="shared" si="48"/>
        <v>0</v>
      </c>
      <c r="AQ458" s="66">
        <v>0</v>
      </c>
      <c r="AR458" s="66">
        <f t="shared" si="49"/>
        <v>7645</v>
      </c>
      <c r="AS458" s="66">
        <v>0</v>
      </c>
      <c r="AT458" s="66" t="s">
        <v>279</v>
      </c>
      <c r="AU458" s="66" t="s">
        <v>280</v>
      </c>
      <c r="AV458" s="66">
        <v>0</v>
      </c>
      <c r="AW458" s="86">
        <v>0</v>
      </c>
      <c r="AX458" s="86">
        <v>0</v>
      </c>
      <c r="AY458" s="86">
        <v>0</v>
      </c>
      <c r="AZ458" s="86">
        <v>0</v>
      </c>
      <c r="BA458" s="86">
        <v>0</v>
      </c>
      <c r="BB458" s="86"/>
    </row>
    <row r="459" spans="1:54" hidden="1">
      <c r="A459" s="52" t="str">
        <f t="shared" ref="A459:A522" si="50">LEFT(C459,1)</f>
        <v>R</v>
      </c>
      <c r="B459" s="84" t="s">
        <v>259</v>
      </c>
      <c r="C459" s="52" t="s">
        <v>2115</v>
      </c>
      <c r="D459" s="85" t="s">
        <v>2116</v>
      </c>
      <c r="E459" s="52" t="s">
        <v>2117</v>
      </c>
      <c r="F459" s="52" t="s">
        <v>2118</v>
      </c>
      <c r="G459" s="52" t="s">
        <v>2119</v>
      </c>
      <c r="H459" s="52" t="s">
        <v>2120</v>
      </c>
      <c r="I459" s="52" t="s">
        <v>2121</v>
      </c>
      <c r="J459" s="52" t="s">
        <v>2122</v>
      </c>
      <c r="K459" s="52" t="s">
        <v>268</v>
      </c>
      <c r="L459" s="52">
        <v>4022</v>
      </c>
      <c r="M459" s="52" t="s">
        <v>1997</v>
      </c>
      <c r="N459" s="52" t="s">
        <v>270</v>
      </c>
      <c r="O459" s="52" t="s">
        <v>306</v>
      </c>
      <c r="P459" s="52" t="s">
        <v>272</v>
      </c>
      <c r="Q459" s="52" t="s">
        <v>124</v>
      </c>
      <c r="R459" s="52" t="s">
        <v>273</v>
      </c>
      <c r="S459" s="52" t="s">
        <v>188</v>
      </c>
      <c r="T459" s="52" t="s">
        <v>2014</v>
      </c>
      <c r="U459" s="52" t="s">
        <v>199</v>
      </c>
      <c r="V459" s="52" t="s">
        <v>1999</v>
      </c>
      <c r="W459" s="52" t="s">
        <v>2000</v>
      </c>
      <c r="X459" s="52" t="s">
        <v>2123</v>
      </c>
      <c r="Y459" s="52" t="s">
        <v>2124</v>
      </c>
      <c r="Z459" s="66">
        <v>0</v>
      </c>
      <c r="AA459" s="66">
        <v>0</v>
      </c>
      <c r="AB459" s="66">
        <v>2390.65</v>
      </c>
      <c r="AC459" s="66">
        <v>0</v>
      </c>
      <c r="AD459" s="86">
        <f t="shared" ref="AD459:AD522" si="51">AA459-AC459</f>
        <v>0</v>
      </c>
      <c r="AE459" s="66">
        <v>0</v>
      </c>
      <c r="AF459" s="66">
        <v>0</v>
      </c>
      <c r="AG459" s="66">
        <f t="shared" ref="AG459:AG522" si="52">AE459-AF459</f>
        <v>0</v>
      </c>
      <c r="AH459" s="66">
        <v>0</v>
      </c>
      <c r="AI459" s="66">
        <v>0</v>
      </c>
      <c r="AJ459" s="66">
        <f t="shared" ref="AJ459:AJ522" si="53">AH459-AI459</f>
        <v>0</v>
      </c>
      <c r="AK459" s="66">
        <v>0</v>
      </c>
      <c r="AL459" s="66">
        <v>0</v>
      </c>
      <c r="AM459" s="66">
        <f t="shared" ref="AM459:AM522" si="54">AK459-AL459</f>
        <v>0</v>
      </c>
      <c r="AN459" s="66">
        <v>0</v>
      </c>
      <c r="AO459" s="66">
        <v>0</v>
      </c>
      <c r="AP459" s="66">
        <f t="shared" ref="AP459:AP522" si="55">AN459-AO459</f>
        <v>0</v>
      </c>
      <c r="AQ459" s="66">
        <v>0</v>
      </c>
      <c r="AR459" s="66">
        <f t="shared" ref="AR459:AR522" si="56">AP459+AM459+AJ459+AG459+AD459</f>
        <v>0</v>
      </c>
      <c r="AS459" s="66" t="s">
        <v>2042</v>
      </c>
      <c r="AT459" s="66" t="s">
        <v>279</v>
      </c>
      <c r="AU459" s="66" t="s">
        <v>280</v>
      </c>
      <c r="AV459" s="66">
        <v>0</v>
      </c>
      <c r="AW459" s="86">
        <v>0</v>
      </c>
      <c r="AX459" s="86">
        <v>0</v>
      </c>
      <c r="AY459" s="86">
        <v>0</v>
      </c>
      <c r="AZ459" s="86">
        <v>0</v>
      </c>
      <c r="BA459" s="86">
        <v>0</v>
      </c>
      <c r="BB459" s="86"/>
    </row>
    <row r="460" spans="1:54" hidden="1">
      <c r="A460" s="52" t="str">
        <f t="shared" si="50"/>
        <v>R</v>
      </c>
      <c r="B460" s="84" t="s">
        <v>259</v>
      </c>
      <c r="C460" s="52" t="s">
        <v>2115</v>
      </c>
      <c r="D460" s="85" t="s">
        <v>2116</v>
      </c>
      <c r="E460" s="52" t="s">
        <v>2125</v>
      </c>
      <c r="F460" s="52" t="s">
        <v>2126</v>
      </c>
      <c r="G460" s="52" t="s">
        <v>2127</v>
      </c>
      <c r="H460" s="52" t="s">
        <v>2126</v>
      </c>
      <c r="I460" s="52" t="s">
        <v>2128</v>
      </c>
      <c r="J460" s="52" t="s">
        <v>2129</v>
      </c>
      <c r="K460" s="52" t="s">
        <v>268</v>
      </c>
      <c r="L460" s="52">
        <v>4022</v>
      </c>
      <c r="M460" s="52" t="s">
        <v>1997</v>
      </c>
      <c r="N460" s="52" t="s">
        <v>270</v>
      </c>
      <c r="O460" s="52" t="s">
        <v>306</v>
      </c>
      <c r="P460" s="52" t="s">
        <v>466</v>
      </c>
      <c r="Q460" s="52" t="s">
        <v>57</v>
      </c>
      <c r="R460" s="52" t="s">
        <v>2024</v>
      </c>
      <c r="S460" s="52" t="s">
        <v>91</v>
      </c>
      <c r="T460" s="52" t="s">
        <v>2130</v>
      </c>
      <c r="U460" s="52" t="s">
        <v>92</v>
      </c>
      <c r="V460" s="52" t="s">
        <v>275</v>
      </c>
      <c r="W460" s="52" t="s">
        <v>276</v>
      </c>
      <c r="X460" s="52" t="s">
        <v>2040</v>
      </c>
      <c r="Y460" s="52" t="s">
        <v>2041</v>
      </c>
      <c r="Z460" s="66">
        <v>0</v>
      </c>
      <c r="AA460" s="66">
        <v>0</v>
      </c>
      <c r="AB460" s="66">
        <v>24382.73</v>
      </c>
      <c r="AC460" s="66">
        <v>93982.736799999984</v>
      </c>
      <c r="AD460" s="86">
        <f t="shared" si="51"/>
        <v>-93982.736799999984</v>
      </c>
      <c r="AE460" s="66">
        <v>0</v>
      </c>
      <c r="AF460" s="66">
        <v>0</v>
      </c>
      <c r="AG460" s="66">
        <f t="shared" si="52"/>
        <v>0</v>
      </c>
      <c r="AH460" s="66">
        <v>0</v>
      </c>
      <c r="AI460" s="66">
        <v>0</v>
      </c>
      <c r="AJ460" s="66">
        <f t="shared" si="53"/>
        <v>0</v>
      </c>
      <c r="AK460" s="66">
        <v>0</v>
      </c>
      <c r="AL460" s="66">
        <v>0</v>
      </c>
      <c r="AM460" s="66">
        <f t="shared" si="54"/>
        <v>0</v>
      </c>
      <c r="AN460" s="66">
        <v>0</v>
      </c>
      <c r="AO460" s="66">
        <v>0</v>
      </c>
      <c r="AP460" s="66">
        <f t="shared" si="55"/>
        <v>0</v>
      </c>
      <c r="AQ460" s="66">
        <v>0</v>
      </c>
      <c r="AR460" s="66">
        <f t="shared" si="56"/>
        <v>-93982.736799999984</v>
      </c>
      <c r="AS460" s="66" t="s">
        <v>2003</v>
      </c>
      <c r="AT460" s="66" t="s">
        <v>279</v>
      </c>
      <c r="AU460" s="66" t="s">
        <v>280</v>
      </c>
      <c r="AV460" s="66">
        <v>0</v>
      </c>
      <c r="AW460" s="86">
        <v>0</v>
      </c>
      <c r="AX460" s="86">
        <v>0</v>
      </c>
      <c r="AY460" s="86">
        <v>0</v>
      </c>
      <c r="AZ460" s="86">
        <v>0</v>
      </c>
      <c r="BA460" s="86">
        <v>0</v>
      </c>
      <c r="BB460" s="86"/>
    </row>
    <row r="461" spans="1:54" hidden="1">
      <c r="A461" s="52" t="str">
        <f t="shared" si="50"/>
        <v>R</v>
      </c>
      <c r="B461" s="84" t="s">
        <v>259</v>
      </c>
      <c r="C461" s="52" t="s">
        <v>2115</v>
      </c>
      <c r="D461" s="85" t="s">
        <v>2116</v>
      </c>
      <c r="E461" s="52" t="s">
        <v>2125</v>
      </c>
      <c r="F461" s="52" t="s">
        <v>2126</v>
      </c>
      <c r="G461" s="52" t="s">
        <v>2127</v>
      </c>
      <c r="H461" s="52" t="s">
        <v>2126</v>
      </c>
      <c r="I461" s="52" t="s">
        <v>2131</v>
      </c>
      <c r="J461" s="52" t="s">
        <v>2132</v>
      </c>
      <c r="K461" s="52" t="s">
        <v>268</v>
      </c>
      <c r="L461" s="52">
        <v>4022</v>
      </c>
      <c r="M461" s="52" t="s">
        <v>1997</v>
      </c>
      <c r="N461" s="52" t="s">
        <v>270</v>
      </c>
      <c r="O461" s="52" t="s">
        <v>306</v>
      </c>
      <c r="P461" s="52" t="s">
        <v>466</v>
      </c>
      <c r="Q461" s="52" t="s">
        <v>57</v>
      </c>
      <c r="R461" s="52" t="s">
        <v>2024</v>
      </c>
      <c r="S461" s="52" t="s">
        <v>91</v>
      </c>
      <c r="T461" s="52" t="s">
        <v>2130</v>
      </c>
      <c r="U461" s="52" t="s">
        <v>92</v>
      </c>
      <c r="V461" s="52" t="s">
        <v>275</v>
      </c>
      <c r="W461" s="52" t="s">
        <v>276</v>
      </c>
      <c r="X461" s="52" t="s">
        <v>2040</v>
      </c>
      <c r="Y461" s="52" t="s">
        <v>2041</v>
      </c>
      <c r="Z461" s="66">
        <v>0</v>
      </c>
      <c r="AA461" s="66">
        <v>0</v>
      </c>
      <c r="AB461" s="66">
        <v>337417.7</v>
      </c>
      <c r="AC461" s="66">
        <v>350641.14850000001</v>
      </c>
      <c r="AD461" s="86">
        <f t="shared" si="51"/>
        <v>-350641.14850000001</v>
      </c>
      <c r="AE461" s="66">
        <v>0</v>
      </c>
      <c r="AF461" s="66">
        <v>0</v>
      </c>
      <c r="AG461" s="66">
        <f t="shared" si="52"/>
        <v>0</v>
      </c>
      <c r="AH461" s="66">
        <v>0</v>
      </c>
      <c r="AI461" s="66">
        <v>0</v>
      </c>
      <c r="AJ461" s="66">
        <f t="shared" si="53"/>
        <v>0</v>
      </c>
      <c r="AK461" s="66">
        <v>0</v>
      </c>
      <c r="AL461" s="66">
        <v>0</v>
      </c>
      <c r="AM461" s="66">
        <f t="shared" si="54"/>
        <v>0</v>
      </c>
      <c r="AN461" s="66">
        <v>0</v>
      </c>
      <c r="AO461" s="66">
        <v>0</v>
      </c>
      <c r="AP461" s="66">
        <f t="shared" si="55"/>
        <v>0</v>
      </c>
      <c r="AQ461" s="66">
        <v>0</v>
      </c>
      <c r="AR461" s="66">
        <f t="shared" si="56"/>
        <v>-350641.14850000001</v>
      </c>
      <c r="AS461" s="66" t="s">
        <v>2003</v>
      </c>
      <c r="AT461" s="66" t="s">
        <v>279</v>
      </c>
      <c r="AU461" s="66" t="s">
        <v>280</v>
      </c>
      <c r="AV461" s="66">
        <v>0</v>
      </c>
      <c r="AW461" s="86">
        <v>0</v>
      </c>
      <c r="AX461" s="86">
        <v>0</v>
      </c>
      <c r="AY461" s="86">
        <v>0</v>
      </c>
      <c r="AZ461" s="86">
        <v>0</v>
      </c>
      <c r="BA461" s="86">
        <v>0</v>
      </c>
      <c r="BB461" s="86"/>
    </row>
    <row r="462" spans="1:54" hidden="1">
      <c r="A462" s="52" t="str">
        <f t="shared" si="50"/>
        <v>R</v>
      </c>
      <c r="B462" s="84" t="s">
        <v>259</v>
      </c>
      <c r="C462" s="52" t="s">
        <v>2115</v>
      </c>
      <c r="D462" s="85" t="s">
        <v>2116</v>
      </c>
      <c r="E462" s="52" t="s">
        <v>2125</v>
      </c>
      <c r="F462" s="52" t="s">
        <v>2126</v>
      </c>
      <c r="G462" s="52" t="s">
        <v>2127</v>
      </c>
      <c r="H462" s="52" t="s">
        <v>2126</v>
      </c>
      <c r="I462" s="52" t="s">
        <v>2133</v>
      </c>
      <c r="J462" s="52" t="s">
        <v>2134</v>
      </c>
      <c r="K462" s="52" t="s">
        <v>268</v>
      </c>
      <c r="L462" s="52">
        <v>4022</v>
      </c>
      <c r="M462" s="52" t="s">
        <v>1997</v>
      </c>
      <c r="N462" s="52" t="s">
        <v>428</v>
      </c>
      <c r="O462" s="52" t="s">
        <v>271</v>
      </c>
      <c r="P462" s="52" t="s">
        <v>466</v>
      </c>
      <c r="Q462" s="52" t="s">
        <v>57</v>
      </c>
      <c r="R462" s="52" t="s">
        <v>2024</v>
      </c>
      <c r="S462" s="52" t="s">
        <v>91</v>
      </c>
      <c r="T462" s="52" t="s">
        <v>2130</v>
      </c>
      <c r="U462" s="52" t="s">
        <v>92</v>
      </c>
      <c r="V462" s="52" t="s">
        <v>275</v>
      </c>
      <c r="W462" s="52" t="s">
        <v>276</v>
      </c>
      <c r="X462" s="52" t="s">
        <v>2040</v>
      </c>
      <c r="Y462" s="52" t="s">
        <v>2041</v>
      </c>
      <c r="Z462" s="66">
        <v>0</v>
      </c>
      <c r="AA462" s="66">
        <v>0</v>
      </c>
      <c r="AB462" s="66">
        <v>0</v>
      </c>
      <c r="AC462" s="66">
        <v>0</v>
      </c>
      <c r="AD462" s="86">
        <f t="shared" si="51"/>
        <v>0</v>
      </c>
      <c r="AE462" s="66">
        <v>0</v>
      </c>
      <c r="AF462" s="66">
        <v>0</v>
      </c>
      <c r="AG462" s="66">
        <f t="shared" si="52"/>
        <v>0</v>
      </c>
      <c r="AH462" s="66">
        <v>0</v>
      </c>
      <c r="AI462" s="66">
        <v>0</v>
      </c>
      <c r="AJ462" s="66">
        <f t="shared" si="53"/>
        <v>0</v>
      </c>
      <c r="AK462" s="66">
        <v>0</v>
      </c>
      <c r="AL462" s="66">
        <v>0</v>
      </c>
      <c r="AM462" s="66">
        <f t="shared" si="54"/>
        <v>0</v>
      </c>
      <c r="AN462" s="66">
        <v>0</v>
      </c>
      <c r="AO462" s="66">
        <v>0</v>
      </c>
      <c r="AP462" s="66">
        <f t="shared" si="55"/>
        <v>0</v>
      </c>
      <c r="AQ462" s="66">
        <v>0</v>
      </c>
      <c r="AR462" s="66">
        <f t="shared" si="56"/>
        <v>0</v>
      </c>
      <c r="AS462" s="66">
        <v>0</v>
      </c>
      <c r="AT462" s="66" t="s">
        <v>279</v>
      </c>
      <c r="AU462" s="66" t="s">
        <v>280</v>
      </c>
      <c r="AV462" s="66">
        <v>0</v>
      </c>
      <c r="AW462" s="86">
        <v>0</v>
      </c>
      <c r="AX462" s="86">
        <v>0</v>
      </c>
      <c r="AY462" s="86">
        <v>0</v>
      </c>
      <c r="AZ462" s="86">
        <v>0</v>
      </c>
      <c r="BA462" s="86">
        <v>0</v>
      </c>
      <c r="BB462" s="86"/>
    </row>
    <row r="463" spans="1:54" hidden="1">
      <c r="A463" s="52" t="str">
        <f t="shared" si="50"/>
        <v>R</v>
      </c>
      <c r="B463" s="84" t="s">
        <v>259</v>
      </c>
      <c r="C463" s="52" t="s">
        <v>2115</v>
      </c>
      <c r="D463" s="85" t="s">
        <v>2116</v>
      </c>
      <c r="E463" s="52" t="s">
        <v>2125</v>
      </c>
      <c r="F463" s="52" t="s">
        <v>2126</v>
      </c>
      <c r="G463" s="52" t="s">
        <v>2127</v>
      </c>
      <c r="H463" s="52" t="s">
        <v>2126</v>
      </c>
      <c r="I463" s="52" t="s">
        <v>2135</v>
      </c>
      <c r="J463" s="52" t="s">
        <v>2136</v>
      </c>
      <c r="K463" s="52" t="s">
        <v>268</v>
      </c>
      <c r="L463" s="52">
        <v>4022</v>
      </c>
      <c r="M463" s="52" t="s">
        <v>1997</v>
      </c>
      <c r="N463" s="52" t="s">
        <v>270</v>
      </c>
      <c r="O463" s="52" t="s">
        <v>271</v>
      </c>
      <c r="P463" s="52" t="s">
        <v>466</v>
      </c>
      <c r="Q463" s="52" t="s">
        <v>57</v>
      </c>
      <c r="R463" s="52" t="s">
        <v>2024</v>
      </c>
      <c r="S463" s="52" t="s">
        <v>91</v>
      </c>
      <c r="T463" s="52" t="s">
        <v>2130</v>
      </c>
      <c r="U463" s="52" t="s">
        <v>92</v>
      </c>
      <c r="V463" s="52" t="s">
        <v>275</v>
      </c>
      <c r="W463" s="52" t="s">
        <v>276</v>
      </c>
      <c r="X463" s="52" t="s">
        <v>2040</v>
      </c>
      <c r="Y463" s="52" t="s">
        <v>2041</v>
      </c>
      <c r="Z463" s="66">
        <v>384000</v>
      </c>
      <c r="AA463" s="100">
        <v>384000</v>
      </c>
      <c r="AB463" s="66">
        <v>25235.279999999999</v>
      </c>
      <c r="AC463" s="66">
        <v>142868.90520000001</v>
      </c>
      <c r="AD463" s="86">
        <f t="shared" si="51"/>
        <v>241131.09479999999</v>
      </c>
      <c r="AE463" s="66">
        <v>13883287.239043904</v>
      </c>
      <c r="AF463" s="66">
        <v>13883287.239043904</v>
      </c>
      <c r="AG463" s="66">
        <f t="shared" si="52"/>
        <v>0</v>
      </c>
      <c r="AH463" s="66">
        <v>6560599.4953888385</v>
      </c>
      <c r="AI463" s="66">
        <v>6560599.4953888385</v>
      </c>
      <c r="AJ463" s="66">
        <f t="shared" si="53"/>
        <v>0</v>
      </c>
      <c r="AK463" s="66">
        <v>0</v>
      </c>
      <c r="AL463" s="66">
        <v>0</v>
      </c>
      <c r="AM463" s="66">
        <f t="shared" si="54"/>
        <v>0</v>
      </c>
      <c r="AN463" s="66">
        <v>0</v>
      </c>
      <c r="AO463" s="66">
        <v>0</v>
      </c>
      <c r="AP463" s="66">
        <f t="shared" si="55"/>
        <v>0</v>
      </c>
      <c r="AQ463" s="66">
        <v>0</v>
      </c>
      <c r="AR463" s="66">
        <f t="shared" si="56"/>
        <v>241131.09479999999</v>
      </c>
      <c r="AS463" s="66" t="s">
        <v>2003</v>
      </c>
      <c r="AT463" s="66" t="s">
        <v>2137</v>
      </c>
      <c r="AU463" s="66" t="s">
        <v>280</v>
      </c>
      <c r="AV463" s="66">
        <v>0</v>
      </c>
      <c r="AW463" s="86">
        <v>0</v>
      </c>
      <c r="AX463" s="86">
        <v>0</v>
      </c>
      <c r="AY463" s="86">
        <v>0</v>
      </c>
      <c r="AZ463" s="86">
        <v>0</v>
      </c>
      <c r="BA463" s="86">
        <v>0</v>
      </c>
      <c r="BB463" s="86"/>
    </row>
    <row r="464" spans="1:54" hidden="1">
      <c r="A464" s="52" t="str">
        <f t="shared" si="50"/>
        <v>R</v>
      </c>
      <c r="B464" s="84" t="s">
        <v>259</v>
      </c>
      <c r="C464" s="52" t="s">
        <v>2115</v>
      </c>
      <c r="D464" s="85" t="s">
        <v>2116</v>
      </c>
      <c r="E464" s="52" t="s">
        <v>2125</v>
      </c>
      <c r="F464" s="52" t="s">
        <v>2126</v>
      </c>
      <c r="G464" s="52" t="s">
        <v>2127</v>
      </c>
      <c r="H464" s="52" t="s">
        <v>2126</v>
      </c>
      <c r="I464" s="52" t="s">
        <v>2138</v>
      </c>
      <c r="J464" s="52" t="s">
        <v>2139</v>
      </c>
      <c r="K464" s="52" t="s">
        <v>268</v>
      </c>
      <c r="L464" s="52">
        <v>4022</v>
      </c>
      <c r="M464" s="52" t="s">
        <v>1997</v>
      </c>
      <c r="N464" s="52" t="s">
        <v>428</v>
      </c>
      <c r="O464" s="52" t="s">
        <v>271</v>
      </c>
      <c r="P464" s="52" t="s">
        <v>466</v>
      </c>
      <c r="Q464" s="52" t="s">
        <v>57</v>
      </c>
      <c r="R464" s="52" t="s">
        <v>2024</v>
      </c>
      <c r="S464" s="52" t="s">
        <v>91</v>
      </c>
      <c r="T464" s="52" t="s">
        <v>2130</v>
      </c>
      <c r="U464" s="52" t="s">
        <v>92</v>
      </c>
      <c r="V464" s="52" t="s">
        <v>275</v>
      </c>
      <c r="W464" s="52" t="s">
        <v>276</v>
      </c>
      <c r="X464" s="52" t="s">
        <v>2040</v>
      </c>
      <c r="Y464" s="52" t="s">
        <v>2041</v>
      </c>
      <c r="Z464" s="66">
        <v>0</v>
      </c>
      <c r="AA464" s="66">
        <v>0</v>
      </c>
      <c r="AB464" s="66">
        <v>0</v>
      </c>
      <c r="AC464" s="66">
        <v>0</v>
      </c>
      <c r="AD464" s="86">
        <f t="shared" si="51"/>
        <v>0</v>
      </c>
      <c r="AE464" s="66">
        <v>0</v>
      </c>
      <c r="AF464" s="66">
        <v>0</v>
      </c>
      <c r="AG464" s="66">
        <f t="shared" si="52"/>
        <v>0</v>
      </c>
      <c r="AH464" s="66">
        <v>0</v>
      </c>
      <c r="AI464" s="66">
        <v>0</v>
      </c>
      <c r="AJ464" s="66">
        <f t="shared" si="53"/>
        <v>0</v>
      </c>
      <c r="AK464" s="66">
        <v>0</v>
      </c>
      <c r="AL464" s="66">
        <v>0</v>
      </c>
      <c r="AM464" s="66">
        <f t="shared" si="54"/>
        <v>0</v>
      </c>
      <c r="AN464" s="66">
        <v>0</v>
      </c>
      <c r="AO464" s="66">
        <v>0</v>
      </c>
      <c r="AP464" s="66">
        <f t="shared" si="55"/>
        <v>0</v>
      </c>
      <c r="AQ464" s="66">
        <v>0</v>
      </c>
      <c r="AR464" s="66">
        <f t="shared" si="56"/>
        <v>0</v>
      </c>
      <c r="AS464" s="66">
        <v>0</v>
      </c>
      <c r="AT464" s="66" t="s">
        <v>279</v>
      </c>
      <c r="AU464" s="66" t="s">
        <v>280</v>
      </c>
      <c r="AV464" s="66">
        <v>0</v>
      </c>
      <c r="AW464" s="86">
        <v>0</v>
      </c>
      <c r="AX464" s="86">
        <v>0</v>
      </c>
      <c r="AY464" s="86">
        <v>0</v>
      </c>
      <c r="AZ464" s="86">
        <v>0</v>
      </c>
      <c r="BA464" s="86">
        <v>0</v>
      </c>
      <c r="BB464" s="86"/>
    </row>
    <row r="465" spans="1:54" hidden="1">
      <c r="A465" s="52" t="str">
        <f t="shared" si="50"/>
        <v>R</v>
      </c>
      <c r="B465" s="84" t="s">
        <v>259</v>
      </c>
      <c r="C465" s="52" t="s">
        <v>2115</v>
      </c>
      <c r="D465" s="85" t="s">
        <v>2116</v>
      </c>
      <c r="E465" s="52" t="s">
        <v>2140</v>
      </c>
      <c r="F465" s="52" t="s">
        <v>2141</v>
      </c>
      <c r="G465" s="52" t="s">
        <v>2142</v>
      </c>
      <c r="H465" s="52" t="s">
        <v>2141</v>
      </c>
      <c r="I465" s="52" t="s">
        <v>2143</v>
      </c>
      <c r="J465" s="52" t="s">
        <v>2144</v>
      </c>
      <c r="K465" s="52" t="s">
        <v>268</v>
      </c>
      <c r="L465" s="52">
        <v>4022</v>
      </c>
      <c r="M465" s="52" t="s">
        <v>1997</v>
      </c>
      <c r="N465" s="52" t="s">
        <v>270</v>
      </c>
      <c r="O465" s="52" t="s">
        <v>306</v>
      </c>
      <c r="P465" s="52" t="s">
        <v>272</v>
      </c>
      <c r="Q465" s="52" t="s">
        <v>124</v>
      </c>
      <c r="R465" s="52" t="s">
        <v>273</v>
      </c>
      <c r="S465" s="52" t="s">
        <v>188</v>
      </c>
      <c r="T465" s="52" t="s">
        <v>1998</v>
      </c>
      <c r="U465" s="52" t="s">
        <v>189</v>
      </c>
      <c r="V465" s="52" t="s">
        <v>275</v>
      </c>
      <c r="W465" s="52" t="s">
        <v>276</v>
      </c>
      <c r="X465" s="52" t="s">
        <v>2067</v>
      </c>
      <c r="Y465" s="52" t="s">
        <v>2068</v>
      </c>
      <c r="Z465" s="66">
        <v>0</v>
      </c>
      <c r="AA465" s="66">
        <v>0</v>
      </c>
      <c r="AB465" s="66">
        <v>86606.74</v>
      </c>
      <c r="AC465" s="66">
        <v>75343.375239999994</v>
      </c>
      <c r="AD465" s="86">
        <f t="shared" si="51"/>
        <v>-75343.375239999994</v>
      </c>
      <c r="AE465" s="66">
        <v>0</v>
      </c>
      <c r="AF465" s="66">
        <v>0</v>
      </c>
      <c r="AG465" s="66">
        <f t="shared" si="52"/>
        <v>0</v>
      </c>
      <c r="AH465" s="66">
        <v>0</v>
      </c>
      <c r="AI465" s="66">
        <v>0</v>
      </c>
      <c r="AJ465" s="66">
        <f t="shared" si="53"/>
        <v>0</v>
      </c>
      <c r="AK465" s="66">
        <v>0</v>
      </c>
      <c r="AL465" s="66">
        <v>0</v>
      </c>
      <c r="AM465" s="66">
        <f t="shared" si="54"/>
        <v>0</v>
      </c>
      <c r="AN465" s="66">
        <v>0</v>
      </c>
      <c r="AO465" s="66">
        <v>0</v>
      </c>
      <c r="AP465" s="66">
        <f t="shared" si="55"/>
        <v>0</v>
      </c>
      <c r="AQ465" s="66">
        <v>0</v>
      </c>
      <c r="AR465" s="66">
        <f t="shared" si="56"/>
        <v>-75343.375239999994</v>
      </c>
      <c r="AS465" s="66" t="s">
        <v>2003</v>
      </c>
      <c r="AT465" s="66" t="s">
        <v>279</v>
      </c>
      <c r="AU465" s="66" t="s">
        <v>280</v>
      </c>
      <c r="AV465" s="66">
        <v>0</v>
      </c>
      <c r="AW465" s="86">
        <v>0</v>
      </c>
      <c r="AX465" s="86">
        <v>0</v>
      </c>
      <c r="AY465" s="86">
        <v>0</v>
      </c>
      <c r="AZ465" s="86">
        <v>0</v>
      </c>
      <c r="BA465" s="86">
        <v>0</v>
      </c>
      <c r="BB465" s="86"/>
    </row>
    <row r="466" spans="1:54" hidden="1">
      <c r="A466" s="52" t="str">
        <f t="shared" si="50"/>
        <v>R</v>
      </c>
      <c r="B466" s="84" t="s">
        <v>259</v>
      </c>
      <c r="C466" s="52" t="s">
        <v>2115</v>
      </c>
      <c r="D466" s="85" t="s">
        <v>2116</v>
      </c>
      <c r="E466" s="52" t="s">
        <v>2140</v>
      </c>
      <c r="F466" s="52" t="s">
        <v>2141</v>
      </c>
      <c r="G466" s="52" t="s">
        <v>2142</v>
      </c>
      <c r="H466" s="52" t="s">
        <v>2141</v>
      </c>
      <c r="I466" s="52" t="s">
        <v>2145</v>
      </c>
      <c r="J466" s="52" t="s">
        <v>2146</v>
      </c>
      <c r="K466" s="52" t="s">
        <v>268</v>
      </c>
      <c r="L466" s="52">
        <v>4022</v>
      </c>
      <c r="M466" s="52" t="s">
        <v>1997</v>
      </c>
      <c r="N466" s="52" t="s">
        <v>270</v>
      </c>
      <c r="O466" s="52" t="s">
        <v>626</v>
      </c>
      <c r="P466" s="52" t="s">
        <v>272</v>
      </c>
      <c r="Q466" s="52" t="s">
        <v>124</v>
      </c>
      <c r="R466" s="52" t="s">
        <v>273</v>
      </c>
      <c r="S466" s="52" t="s">
        <v>188</v>
      </c>
      <c r="T466" s="52" t="s">
        <v>1998</v>
      </c>
      <c r="U466" s="52" t="s">
        <v>189</v>
      </c>
      <c r="V466" s="52" t="s">
        <v>1999</v>
      </c>
      <c r="W466" s="52" t="s">
        <v>2000</v>
      </c>
      <c r="X466" s="52" t="s">
        <v>2147</v>
      </c>
      <c r="Y466" s="52" t="s">
        <v>2148</v>
      </c>
      <c r="Z466" s="66">
        <v>0</v>
      </c>
      <c r="AA466" s="66">
        <v>0</v>
      </c>
      <c r="AB466" s="66">
        <v>110490.43</v>
      </c>
      <c r="AC466" s="66">
        <v>503730.92548799992</v>
      </c>
      <c r="AD466" s="86">
        <f t="shared" si="51"/>
        <v>-503730.92548799992</v>
      </c>
      <c r="AE466" s="66">
        <v>0</v>
      </c>
      <c r="AF466" s="66">
        <v>0</v>
      </c>
      <c r="AG466" s="66">
        <f t="shared" si="52"/>
        <v>0</v>
      </c>
      <c r="AH466" s="66">
        <v>0</v>
      </c>
      <c r="AI466" s="66">
        <v>0</v>
      </c>
      <c r="AJ466" s="66">
        <f t="shared" si="53"/>
        <v>0</v>
      </c>
      <c r="AK466" s="66">
        <v>0</v>
      </c>
      <c r="AL466" s="66">
        <v>0</v>
      </c>
      <c r="AM466" s="66">
        <f t="shared" si="54"/>
        <v>0</v>
      </c>
      <c r="AN466" s="66">
        <v>0</v>
      </c>
      <c r="AO466" s="66">
        <v>0</v>
      </c>
      <c r="AP466" s="66">
        <f t="shared" si="55"/>
        <v>0</v>
      </c>
      <c r="AQ466" s="66">
        <v>0</v>
      </c>
      <c r="AR466" s="66">
        <f t="shared" si="56"/>
        <v>-503730.92548799992</v>
      </c>
      <c r="AS466" s="66" t="s">
        <v>2003</v>
      </c>
      <c r="AT466" s="66" t="s">
        <v>279</v>
      </c>
      <c r="AU466" s="66" t="s">
        <v>280</v>
      </c>
      <c r="AV466" s="66">
        <v>0</v>
      </c>
      <c r="AW466" s="86">
        <v>0</v>
      </c>
      <c r="AX466" s="86">
        <v>0</v>
      </c>
      <c r="AY466" s="86">
        <v>0</v>
      </c>
      <c r="AZ466" s="86">
        <v>0</v>
      </c>
      <c r="BA466" s="86">
        <v>0</v>
      </c>
      <c r="BB466" s="86"/>
    </row>
    <row r="467" spans="1:54" hidden="1">
      <c r="A467" s="52" t="str">
        <f t="shared" si="50"/>
        <v>R</v>
      </c>
      <c r="B467" s="84" t="s">
        <v>259</v>
      </c>
      <c r="C467" s="52" t="s">
        <v>2115</v>
      </c>
      <c r="D467" s="85" t="s">
        <v>2116</v>
      </c>
      <c r="E467" s="52" t="s">
        <v>2140</v>
      </c>
      <c r="F467" s="52" t="s">
        <v>2141</v>
      </c>
      <c r="G467" s="52" t="s">
        <v>2142</v>
      </c>
      <c r="H467" s="52" t="s">
        <v>2141</v>
      </c>
      <c r="I467" s="52" t="s">
        <v>2149</v>
      </c>
      <c r="J467" s="52" t="s">
        <v>2150</v>
      </c>
      <c r="K467" s="52" t="s">
        <v>268</v>
      </c>
      <c r="L467" s="52">
        <v>4022</v>
      </c>
      <c r="M467" s="52" t="s">
        <v>1997</v>
      </c>
      <c r="N467" s="52" t="s">
        <v>428</v>
      </c>
      <c r="O467" s="52" t="s">
        <v>306</v>
      </c>
      <c r="P467" s="52" t="s">
        <v>272</v>
      </c>
      <c r="Q467" s="52" t="s">
        <v>124</v>
      </c>
      <c r="R467" s="52" t="s">
        <v>273</v>
      </c>
      <c r="S467" s="52" t="s">
        <v>188</v>
      </c>
      <c r="T467" s="52" t="s">
        <v>1998</v>
      </c>
      <c r="U467" s="52" t="s">
        <v>189</v>
      </c>
      <c r="V467" s="52" t="s">
        <v>1999</v>
      </c>
      <c r="W467" s="52" t="s">
        <v>2000</v>
      </c>
      <c r="X467" s="52" t="s">
        <v>2147</v>
      </c>
      <c r="Y467" s="52" t="s">
        <v>2148</v>
      </c>
      <c r="Z467" s="66">
        <v>0</v>
      </c>
      <c r="AA467" s="66">
        <v>0</v>
      </c>
      <c r="AB467" s="66">
        <v>0</v>
      </c>
      <c r="AC467" s="66">
        <v>0</v>
      </c>
      <c r="AD467" s="86">
        <f t="shared" si="51"/>
        <v>0</v>
      </c>
      <c r="AE467" s="66">
        <v>0</v>
      </c>
      <c r="AF467" s="66">
        <v>0</v>
      </c>
      <c r="AG467" s="66">
        <f t="shared" si="52"/>
        <v>0</v>
      </c>
      <c r="AH467" s="66">
        <v>0</v>
      </c>
      <c r="AI467" s="66">
        <v>0</v>
      </c>
      <c r="AJ467" s="66">
        <f t="shared" si="53"/>
        <v>0</v>
      </c>
      <c r="AK467" s="66">
        <v>0</v>
      </c>
      <c r="AL467" s="66">
        <v>0</v>
      </c>
      <c r="AM467" s="66">
        <f t="shared" si="54"/>
        <v>0</v>
      </c>
      <c r="AN467" s="66">
        <v>0</v>
      </c>
      <c r="AO467" s="66">
        <v>0</v>
      </c>
      <c r="AP467" s="66">
        <f t="shared" si="55"/>
        <v>0</v>
      </c>
      <c r="AQ467" s="66">
        <v>0</v>
      </c>
      <c r="AR467" s="66">
        <f t="shared" si="56"/>
        <v>0</v>
      </c>
      <c r="AS467" s="66">
        <v>0</v>
      </c>
      <c r="AT467" s="66" t="s">
        <v>279</v>
      </c>
      <c r="AU467" s="66" t="s">
        <v>280</v>
      </c>
      <c r="AV467" s="66">
        <v>0</v>
      </c>
      <c r="AW467" s="86">
        <v>0</v>
      </c>
      <c r="AX467" s="86">
        <v>0</v>
      </c>
      <c r="AY467" s="86">
        <v>0</v>
      </c>
      <c r="AZ467" s="86">
        <v>0</v>
      </c>
      <c r="BA467" s="86">
        <v>0</v>
      </c>
      <c r="BB467" s="86"/>
    </row>
    <row r="468" spans="1:54" hidden="1">
      <c r="A468" s="52" t="str">
        <f t="shared" si="50"/>
        <v>R</v>
      </c>
      <c r="B468" s="84" t="s">
        <v>259</v>
      </c>
      <c r="C468" s="52" t="s">
        <v>2115</v>
      </c>
      <c r="D468" s="85" t="s">
        <v>2116</v>
      </c>
      <c r="E468" s="52" t="s">
        <v>2151</v>
      </c>
      <c r="F468" s="52" t="s">
        <v>2152</v>
      </c>
      <c r="G468" s="52" t="s">
        <v>2153</v>
      </c>
      <c r="H468" s="52" t="s">
        <v>2152</v>
      </c>
      <c r="I468" s="52" t="s">
        <v>2154</v>
      </c>
      <c r="J468" s="52" t="s">
        <v>2155</v>
      </c>
      <c r="K468" s="52" t="s">
        <v>268</v>
      </c>
      <c r="L468" s="52">
        <v>4022</v>
      </c>
      <c r="M468" s="52" t="s">
        <v>1997</v>
      </c>
      <c r="N468" s="52" t="s">
        <v>270</v>
      </c>
      <c r="O468" s="52" t="s">
        <v>306</v>
      </c>
      <c r="P468" s="52" t="s">
        <v>272</v>
      </c>
      <c r="Q468" s="52" t="s">
        <v>124</v>
      </c>
      <c r="R468" s="52" t="s">
        <v>273</v>
      </c>
      <c r="S468" s="52" t="s">
        <v>188</v>
      </c>
      <c r="T468" s="52" t="s">
        <v>2156</v>
      </c>
      <c r="U468" s="52" t="s">
        <v>196</v>
      </c>
      <c r="V468" s="52" t="s">
        <v>1999</v>
      </c>
      <c r="W468" s="52" t="s">
        <v>2000</v>
      </c>
      <c r="X468" s="52" t="s">
        <v>2147</v>
      </c>
      <c r="Y468" s="52" t="s">
        <v>2148</v>
      </c>
      <c r="Z468" s="66">
        <v>0</v>
      </c>
      <c r="AA468" s="66">
        <v>0</v>
      </c>
      <c r="AB468" s="66">
        <v>0</v>
      </c>
      <c r="AC468" s="66">
        <v>0</v>
      </c>
      <c r="AD468" s="86">
        <f t="shared" si="51"/>
        <v>0</v>
      </c>
      <c r="AE468" s="66">
        <v>0</v>
      </c>
      <c r="AF468" s="66">
        <v>0</v>
      </c>
      <c r="AG468" s="66">
        <f t="shared" si="52"/>
        <v>0</v>
      </c>
      <c r="AH468" s="66">
        <v>0</v>
      </c>
      <c r="AI468" s="66">
        <v>0</v>
      </c>
      <c r="AJ468" s="66">
        <f t="shared" si="53"/>
        <v>0</v>
      </c>
      <c r="AK468" s="66">
        <v>0</v>
      </c>
      <c r="AL468" s="66">
        <v>0</v>
      </c>
      <c r="AM468" s="66">
        <f t="shared" si="54"/>
        <v>0</v>
      </c>
      <c r="AN468" s="66">
        <v>0</v>
      </c>
      <c r="AO468" s="66">
        <v>0</v>
      </c>
      <c r="AP468" s="66">
        <f t="shared" si="55"/>
        <v>0</v>
      </c>
      <c r="AQ468" s="66">
        <v>0</v>
      </c>
      <c r="AR468" s="66">
        <f t="shared" si="56"/>
        <v>0</v>
      </c>
      <c r="AS468" s="66" t="s">
        <v>2042</v>
      </c>
      <c r="AT468" s="66" t="s">
        <v>279</v>
      </c>
      <c r="AU468" s="66" t="s">
        <v>280</v>
      </c>
      <c r="AV468" s="66">
        <v>0</v>
      </c>
      <c r="AW468" s="86">
        <v>0</v>
      </c>
      <c r="AX468" s="86">
        <v>0</v>
      </c>
      <c r="AY468" s="86">
        <v>0</v>
      </c>
      <c r="AZ468" s="86">
        <v>0</v>
      </c>
      <c r="BA468" s="86">
        <v>0</v>
      </c>
      <c r="BB468" s="86"/>
    </row>
    <row r="469" spans="1:54" hidden="1">
      <c r="A469" s="52" t="str">
        <f t="shared" si="50"/>
        <v>R</v>
      </c>
      <c r="B469" s="84" t="s">
        <v>259</v>
      </c>
      <c r="C469" s="52" t="s">
        <v>2115</v>
      </c>
      <c r="D469" s="85" t="s">
        <v>2116</v>
      </c>
      <c r="E469" s="52" t="s">
        <v>2157</v>
      </c>
      <c r="F469" s="52" t="s">
        <v>2158</v>
      </c>
      <c r="G469" s="52" t="s">
        <v>2159</v>
      </c>
      <c r="H469" s="52" t="s">
        <v>2158</v>
      </c>
      <c r="I469" s="52" t="s">
        <v>2160</v>
      </c>
      <c r="J469" s="52" t="s">
        <v>2161</v>
      </c>
      <c r="K469" s="52" t="s">
        <v>268</v>
      </c>
      <c r="L469" s="52">
        <v>4022</v>
      </c>
      <c r="M469" s="52" t="s">
        <v>1997</v>
      </c>
      <c r="N469" s="52" t="s">
        <v>270</v>
      </c>
      <c r="O469" s="52" t="s">
        <v>306</v>
      </c>
      <c r="P469" s="52" t="s">
        <v>272</v>
      </c>
      <c r="Q469" s="52" t="s">
        <v>124</v>
      </c>
      <c r="R469" s="52" t="s">
        <v>273</v>
      </c>
      <c r="S469" s="52" t="s">
        <v>188</v>
      </c>
      <c r="T469" s="52" t="s">
        <v>2014</v>
      </c>
      <c r="U469" s="52" t="s">
        <v>199</v>
      </c>
      <c r="V469" s="52" t="s">
        <v>275</v>
      </c>
      <c r="W469" s="52" t="s">
        <v>276</v>
      </c>
      <c r="X469" s="52" t="s">
        <v>277</v>
      </c>
      <c r="Y469" s="52" t="s">
        <v>278</v>
      </c>
      <c r="Z469" s="66">
        <v>0</v>
      </c>
      <c r="AA469" s="66">
        <v>0</v>
      </c>
      <c r="AB469" s="66">
        <v>778.52</v>
      </c>
      <c r="AC469" s="66">
        <v>145206.18</v>
      </c>
      <c r="AD469" s="86">
        <f t="shared" si="51"/>
        <v>-145206.18</v>
      </c>
      <c r="AE469" s="66">
        <v>0</v>
      </c>
      <c r="AF469" s="66">
        <v>0</v>
      </c>
      <c r="AG469" s="66">
        <f t="shared" si="52"/>
        <v>0</v>
      </c>
      <c r="AH469" s="66">
        <v>0</v>
      </c>
      <c r="AI469" s="66">
        <v>0</v>
      </c>
      <c r="AJ469" s="66">
        <f t="shared" si="53"/>
        <v>0</v>
      </c>
      <c r="AK469" s="66">
        <v>0</v>
      </c>
      <c r="AL469" s="66">
        <v>0</v>
      </c>
      <c r="AM469" s="66">
        <f t="shared" si="54"/>
        <v>0</v>
      </c>
      <c r="AN469" s="66">
        <v>0</v>
      </c>
      <c r="AO469" s="66">
        <v>0</v>
      </c>
      <c r="AP469" s="66">
        <f t="shared" si="55"/>
        <v>0</v>
      </c>
      <c r="AQ469" s="66">
        <v>0</v>
      </c>
      <c r="AR469" s="66">
        <f t="shared" si="56"/>
        <v>-145206.18</v>
      </c>
      <c r="AS469" s="66" t="s">
        <v>2042</v>
      </c>
      <c r="AT469" s="66" t="s">
        <v>279</v>
      </c>
      <c r="AU469" s="66" t="s">
        <v>280</v>
      </c>
      <c r="AV469" s="66">
        <v>0</v>
      </c>
      <c r="AW469" s="86">
        <v>0</v>
      </c>
      <c r="AX469" s="86">
        <v>0</v>
      </c>
      <c r="AY469" s="86">
        <v>0</v>
      </c>
      <c r="AZ469" s="86">
        <v>0</v>
      </c>
      <c r="BA469" s="86">
        <v>0</v>
      </c>
      <c r="BB469" s="86"/>
    </row>
    <row r="470" spans="1:54" hidden="1">
      <c r="A470" s="52" t="str">
        <f t="shared" si="50"/>
        <v>R</v>
      </c>
      <c r="B470" s="84" t="s">
        <v>259</v>
      </c>
      <c r="C470" s="52" t="s">
        <v>2115</v>
      </c>
      <c r="D470" s="85" t="s">
        <v>2116</v>
      </c>
      <c r="E470" s="52" t="s">
        <v>2162</v>
      </c>
      <c r="F470" s="52" t="s">
        <v>2163</v>
      </c>
      <c r="G470" s="52" t="s">
        <v>2164</v>
      </c>
      <c r="H470" s="52" t="s">
        <v>2163</v>
      </c>
      <c r="I470" s="52" t="s">
        <v>2165</v>
      </c>
      <c r="J470" s="52" t="s">
        <v>2166</v>
      </c>
      <c r="K470" s="52" t="s">
        <v>268</v>
      </c>
      <c r="L470" s="52">
        <v>9900</v>
      </c>
      <c r="M470" s="52" t="s">
        <v>2167</v>
      </c>
      <c r="N470" s="52" t="s">
        <v>270</v>
      </c>
      <c r="O470" s="52" t="s">
        <v>456</v>
      </c>
      <c r="P470" s="52" t="s">
        <v>272</v>
      </c>
      <c r="Q470" s="52" t="s">
        <v>124</v>
      </c>
      <c r="R470" s="52" t="s">
        <v>273</v>
      </c>
      <c r="S470" s="52" t="s">
        <v>188</v>
      </c>
      <c r="T470" s="52" t="s">
        <v>1998</v>
      </c>
      <c r="U470" s="52" t="s">
        <v>189</v>
      </c>
      <c r="V470" s="52" t="s">
        <v>2054</v>
      </c>
      <c r="W470" s="52" t="s">
        <v>2055</v>
      </c>
      <c r="X470" s="52" t="s">
        <v>2168</v>
      </c>
      <c r="Y470" s="52" t="s">
        <v>2169</v>
      </c>
      <c r="Z470" s="66">
        <v>-6361166.0999999996</v>
      </c>
      <c r="AA470" s="66">
        <v>-6361166</v>
      </c>
      <c r="AB470" s="66">
        <v>-6361166.0999999996</v>
      </c>
      <c r="AC470" s="66">
        <v>-6361166.0999999996</v>
      </c>
      <c r="AD470" s="86">
        <f t="shared" si="51"/>
        <v>9.999999962747097E-2</v>
      </c>
      <c r="AE470" s="66">
        <v>-6361166.120000001</v>
      </c>
      <c r="AF470" s="66">
        <v>-6361166.120000001</v>
      </c>
      <c r="AG470" s="66">
        <f t="shared" si="52"/>
        <v>0</v>
      </c>
      <c r="AH470" s="66">
        <v>-8449896.4100000039</v>
      </c>
      <c r="AI470" s="66">
        <v>-8449896.4100000039</v>
      </c>
      <c r="AJ470" s="66">
        <f t="shared" si="53"/>
        <v>0</v>
      </c>
      <c r="AK470" s="66">
        <v>-13472110.349999994</v>
      </c>
      <c r="AL470" s="66">
        <v>-13472110.349999994</v>
      </c>
      <c r="AM470" s="66">
        <f t="shared" si="54"/>
        <v>0</v>
      </c>
      <c r="AN470" s="66">
        <v>-17614205.209999986</v>
      </c>
      <c r="AO470" s="66">
        <v>-17614205.209999986</v>
      </c>
      <c r="AP470" s="66">
        <f t="shared" si="55"/>
        <v>0</v>
      </c>
      <c r="AQ470" s="66">
        <v>-17614205.209999986</v>
      </c>
      <c r="AR470" s="66">
        <f t="shared" si="56"/>
        <v>9.999999962747097E-2</v>
      </c>
      <c r="AS470" s="66" t="s">
        <v>2170</v>
      </c>
      <c r="AT470" s="66" t="s">
        <v>2171</v>
      </c>
      <c r="AU470" s="66" t="s">
        <v>280</v>
      </c>
      <c r="AV470" s="66">
        <v>0</v>
      </c>
      <c r="AW470" s="86">
        <v>0</v>
      </c>
      <c r="AX470" s="86">
        <v>0</v>
      </c>
      <c r="AY470" s="86">
        <v>0</v>
      </c>
      <c r="AZ470" s="86">
        <v>0</v>
      </c>
      <c r="BA470" s="86">
        <v>0</v>
      </c>
      <c r="BB470" s="86"/>
    </row>
    <row r="471" spans="1:54" hidden="1">
      <c r="A471" s="52" t="str">
        <f t="shared" si="50"/>
        <v>R</v>
      </c>
      <c r="B471" s="84" t="s">
        <v>259</v>
      </c>
      <c r="C471" s="52" t="s">
        <v>2115</v>
      </c>
      <c r="D471" s="85" t="s">
        <v>2116</v>
      </c>
      <c r="E471" s="52" t="s">
        <v>2172</v>
      </c>
      <c r="F471" s="52" t="s">
        <v>2173</v>
      </c>
      <c r="G471" s="52" t="s">
        <v>2174</v>
      </c>
      <c r="H471" s="52" t="s">
        <v>2173</v>
      </c>
      <c r="I471" s="52" t="s">
        <v>2175</v>
      </c>
      <c r="J471" s="52" t="s">
        <v>2176</v>
      </c>
      <c r="K471" s="52" t="s">
        <v>268</v>
      </c>
      <c r="L471" s="52">
        <v>4207</v>
      </c>
      <c r="M471" s="52" t="s">
        <v>2177</v>
      </c>
      <c r="N471" s="52" t="s">
        <v>270</v>
      </c>
      <c r="O471" s="52" t="s">
        <v>456</v>
      </c>
      <c r="P471" s="52" t="s">
        <v>272</v>
      </c>
      <c r="Q471" s="52" t="s">
        <v>124</v>
      </c>
      <c r="R471" s="52" t="s">
        <v>273</v>
      </c>
      <c r="S471" s="52" t="s">
        <v>188</v>
      </c>
      <c r="T471" s="52" t="s">
        <v>1998</v>
      </c>
      <c r="U471" s="52" t="s">
        <v>189</v>
      </c>
      <c r="V471" s="52" t="s">
        <v>1999</v>
      </c>
      <c r="W471" s="52" t="s">
        <v>2000</v>
      </c>
      <c r="X471" s="52" t="s">
        <v>2147</v>
      </c>
      <c r="Y471" s="52" t="s">
        <v>2148</v>
      </c>
      <c r="Z471" s="66">
        <v>0</v>
      </c>
      <c r="AA471" s="66">
        <v>0</v>
      </c>
      <c r="AB471" s="66">
        <v>-31376.35</v>
      </c>
      <c r="AC471" s="66">
        <v>26476.961379999993</v>
      </c>
      <c r="AD471" s="86">
        <f t="shared" si="51"/>
        <v>-26476.961379999993</v>
      </c>
      <c r="AE471" s="66">
        <v>0</v>
      </c>
      <c r="AF471" s="66">
        <v>0</v>
      </c>
      <c r="AG471" s="66">
        <f t="shared" si="52"/>
        <v>0</v>
      </c>
      <c r="AH471" s="66">
        <v>0</v>
      </c>
      <c r="AI471" s="66">
        <v>0</v>
      </c>
      <c r="AJ471" s="66">
        <f t="shared" si="53"/>
        <v>0</v>
      </c>
      <c r="AK471" s="66">
        <v>0</v>
      </c>
      <c r="AL471" s="66">
        <v>0</v>
      </c>
      <c r="AM471" s="66">
        <f t="shared" si="54"/>
        <v>0</v>
      </c>
      <c r="AN471" s="66">
        <v>0</v>
      </c>
      <c r="AO471" s="66">
        <v>0</v>
      </c>
      <c r="AP471" s="66">
        <f t="shared" si="55"/>
        <v>0</v>
      </c>
      <c r="AQ471" s="66">
        <v>0</v>
      </c>
      <c r="AR471" s="66">
        <f t="shared" si="56"/>
        <v>-26476.961379999993</v>
      </c>
      <c r="AS471" s="66" t="s">
        <v>2170</v>
      </c>
      <c r="AT471" s="66" t="s">
        <v>279</v>
      </c>
      <c r="AU471" s="66" t="s">
        <v>280</v>
      </c>
      <c r="AV471" s="66">
        <v>0</v>
      </c>
      <c r="AW471" s="86">
        <v>0</v>
      </c>
      <c r="AX471" s="86">
        <v>0</v>
      </c>
      <c r="AY471" s="86">
        <v>0</v>
      </c>
      <c r="AZ471" s="86">
        <v>0</v>
      </c>
      <c r="BA471" s="86">
        <v>0</v>
      </c>
      <c r="BB471" s="86"/>
    </row>
    <row r="472" spans="1:54" hidden="1">
      <c r="A472" s="52" t="str">
        <f t="shared" si="50"/>
        <v>R</v>
      </c>
      <c r="B472" s="84" t="s">
        <v>259</v>
      </c>
      <c r="C472" s="52" t="s">
        <v>2115</v>
      </c>
      <c r="D472" s="85" t="s">
        <v>2116</v>
      </c>
      <c r="E472" s="52" t="s">
        <v>2172</v>
      </c>
      <c r="F472" s="52" t="s">
        <v>2173</v>
      </c>
      <c r="G472" s="52" t="s">
        <v>2174</v>
      </c>
      <c r="H472" s="52" t="s">
        <v>2173</v>
      </c>
      <c r="I472" s="52" t="s">
        <v>2178</v>
      </c>
      <c r="J472" s="52" t="s">
        <v>2179</v>
      </c>
      <c r="K472" s="52" t="s">
        <v>268</v>
      </c>
      <c r="L472" s="52">
        <v>4207</v>
      </c>
      <c r="M472" s="52" t="s">
        <v>2177</v>
      </c>
      <c r="N472" s="52" t="s">
        <v>428</v>
      </c>
      <c r="O472" s="52" t="s">
        <v>456</v>
      </c>
      <c r="P472" s="52" t="s">
        <v>272</v>
      </c>
      <c r="Q472" s="52" t="s">
        <v>124</v>
      </c>
      <c r="R472" s="52" t="s">
        <v>273</v>
      </c>
      <c r="S472" s="52" t="s">
        <v>188</v>
      </c>
      <c r="T472" s="52" t="s">
        <v>1998</v>
      </c>
      <c r="U472" s="52" t="s">
        <v>189</v>
      </c>
      <c r="V472" s="52" t="s">
        <v>1999</v>
      </c>
      <c r="W472" s="52" t="s">
        <v>2000</v>
      </c>
      <c r="X472" s="52" t="s">
        <v>2147</v>
      </c>
      <c r="Y472" s="52" t="s">
        <v>2148</v>
      </c>
      <c r="Z472" s="66">
        <v>0</v>
      </c>
      <c r="AA472" s="66">
        <v>0</v>
      </c>
      <c r="AB472" s="66">
        <v>0</v>
      </c>
      <c r="AC472" s="66">
        <v>0</v>
      </c>
      <c r="AD472" s="86">
        <f t="shared" si="51"/>
        <v>0</v>
      </c>
      <c r="AE472" s="66">
        <v>0</v>
      </c>
      <c r="AF472" s="66">
        <v>0</v>
      </c>
      <c r="AG472" s="66">
        <f t="shared" si="52"/>
        <v>0</v>
      </c>
      <c r="AH472" s="66">
        <v>0</v>
      </c>
      <c r="AI472" s="66">
        <v>0</v>
      </c>
      <c r="AJ472" s="66">
        <f t="shared" si="53"/>
        <v>0</v>
      </c>
      <c r="AK472" s="66">
        <v>0</v>
      </c>
      <c r="AL472" s="66">
        <v>0</v>
      </c>
      <c r="AM472" s="66">
        <f t="shared" si="54"/>
        <v>0</v>
      </c>
      <c r="AN472" s="66">
        <v>0</v>
      </c>
      <c r="AO472" s="66">
        <v>0</v>
      </c>
      <c r="AP472" s="66">
        <f t="shared" si="55"/>
        <v>0</v>
      </c>
      <c r="AQ472" s="66">
        <v>0</v>
      </c>
      <c r="AR472" s="66">
        <f t="shared" si="56"/>
        <v>0</v>
      </c>
      <c r="AS472" s="66">
        <v>0</v>
      </c>
      <c r="AT472" s="66" t="s">
        <v>279</v>
      </c>
      <c r="AU472" s="66" t="s">
        <v>280</v>
      </c>
      <c r="AV472" s="66">
        <v>0</v>
      </c>
      <c r="AW472" s="86">
        <v>0</v>
      </c>
      <c r="AX472" s="86">
        <v>0</v>
      </c>
      <c r="AY472" s="86">
        <v>0</v>
      </c>
      <c r="AZ472" s="86">
        <v>0</v>
      </c>
      <c r="BA472" s="86">
        <v>0</v>
      </c>
      <c r="BB472" s="86"/>
    </row>
    <row r="473" spans="1:54" hidden="1">
      <c r="A473" s="52" t="str">
        <f t="shared" si="50"/>
        <v>R</v>
      </c>
      <c r="B473" s="84" t="s">
        <v>259</v>
      </c>
      <c r="C473" s="52" t="s">
        <v>2115</v>
      </c>
      <c r="D473" s="85" t="s">
        <v>2116</v>
      </c>
      <c r="E473" s="52" t="s">
        <v>2180</v>
      </c>
      <c r="F473" s="52" t="s">
        <v>2181</v>
      </c>
      <c r="G473" s="52" t="s">
        <v>2182</v>
      </c>
      <c r="H473" s="52" t="s">
        <v>2183</v>
      </c>
      <c r="I473" s="52" t="s">
        <v>2184</v>
      </c>
      <c r="J473" s="52" t="s">
        <v>2185</v>
      </c>
      <c r="K473" s="52" t="s">
        <v>268</v>
      </c>
      <c r="L473" s="52">
        <v>4207</v>
      </c>
      <c r="M473" s="52" t="s">
        <v>2177</v>
      </c>
      <c r="N473" s="52" t="s">
        <v>270</v>
      </c>
      <c r="O473" s="52" t="s">
        <v>456</v>
      </c>
      <c r="P473" s="52" t="s">
        <v>272</v>
      </c>
      <c r="Q473" s="52" t="s">
        <v>124</v>
      </c>
      <c r="R473" s="52" t="s">
        <v>273</v>
      </c>
      <c r="S473" s="52" t="s">
        <v>188</v>
      </c>
      <c r="T473" s="52" t="s">
        <v>1998</v>
      </c>
      <c r="U473" s="52" t="s">
        <v>189</v>
      </c>
      <c r="V473" s="52" t="s">
        <v>1999</v>
      </c>
      <c r="W473" s="52" t="s">
        <v>2000</v>
      </c>
      <c r="X473" s="52" t="s">
        <v>2001</v>
      </c>
      <c r="Y473" s="52" t="s">
        <v>2002</v>
      </c>
      <c r="Z473" s="66">
        <v>0</v>
      </c>
      <c r="AA473" s="66">
        <v>2479900</v>
      </c>
      <c r="AB473" s="66">
        <v>2268907.79</v>
      </c>
      <c r="AC473" s="66">
        <v>2437063.6232940997</v>
      </c>
      <c r="AD473" s="86">
        <f t="shared" si="51"/>
        <v>42836.3767059003</v>
      </c>
      <c r="AE473" s="66">
        <v>0</v>
      </c>
      <c r="AF473" s="66">
        <v>3153377</v>
      </c>
      <c r="AG473" s="66">
        <f t="shared" si="52"/>
        <v>-3153377</v>
      </c>
      <c r="AH473" s="66">
        <v>0</v>
      </c>
      <c r="AI473" s="66">
        <v>3235365</v>
      </c>
      <c r="AJ473" s="66">
        <f t="shared" si="53"/>
        <v>-3235365</v>
      </c>
      <c r="AK473" s="66">
        <v>0</v>
      </c>
      <c r="AL473" s="66">
        <v>3319485</v>
      </c>
      <c r="AM473" s="66">
        <f t="shared" si="54"/>
        <v>-3319485</v>
      </c>
      <c r="AN473" s="66">
        <v>0</v>
      </c>
      <c r="AO473" s="66">
        <v>3405791</v>
      </c>
      <c r="AP473" s="66">
        <f t="shared" si="55"/>
        <v>-3405791</v>
      </c>
      <c r="AQ473" s="66">
        <v>3494342</v>
      </c>
      <c r="AR473" s="66">
        <f t="shared" si="56"/>
        <v>-13071181.6232941</v>
      </c>
      <c r="AS473" s="66" t="s">
        <v>2170</v>
      </c>
      <c r="AT473" s="66" t="s">
        <v>279</v>
      </c>
      <c r="AU473" s="66" t="s">
        <v>280</v>
      </c>
      <c r="AV473" s="66">
        <v>0</v>
      </c>
      <c r="AW473" s="86">
        <v>0</v>
      </c>
      <c r="AX473" s="86">
        <v>0</v>
      </c>
      <c r="AY473" s="86">
        <v>0</v>
      </c>
      <c r="AZ473" s="86">
        <v>0</v>
      </c>
      <c r="BA473" s="86">
        <v>0</v>
      </c>
      <c r="BB473" s="86"/>
    </row>
    <row r="474" spans="1:54" hidden="1">
      <c r="A474" s="52" t="str">
        <f t="shared" si="50"/>
        <v>R</v>
      </c>
      <c r="B474" s="84" t="s">
        <v>259</v>
      </c>
      <c r="C474" s="52" t="s">
        <v>2115</v>
      </c>
      <c r="D474" s="85" t="s">
        <v>2116</v>
      </c>
      <c r="E474" s="52" t="s">
        <v>2180</v>
      </c>
      <c r="F474" s="52" t="s">
        <v>2181</v>
      </c>
      <c r="G474" s="52" t="s">
        <v>2182</v>
      </c>
      <c r="H474" s="52" t="s">
        <v>2183</v>
      </c>
      <c r="I474" s="52" t="s">
        <v>2186</v>
      </c>
      <c r="J474" s="52" t="s">
        <v>2187</v>
      </c>
      <c r="K474" s="52" t="s">
        <v>268</v>
      </c>
      <c r="L474" s="52">
        <v>4207</v>
      </c>
      <c r="M474" s="52" t="s">
        <v>2177</v>
      </c>
      <c r="N474" s="52" t="s">
        <v>428</v>
      </c>
      <c r="O474" s="52" t="s">
        <v>456</v>
      </c>
      <c r="P474" s="52" t="s">
        <v>272</v>
      </c>
      <c r="Q474" s="52" t="s">
        <v>124</v>
      </c>
      <c r="R474" s="52" t="s">
        <v>273</v>
      </c>
      <c r="S474" s="52" t="s">
        <v>188</v>
      </c>
      <c r="T474" s="52" t="s">
        <v>1998</v>
      </c>
      <c r="U474" s="52" t="s">
        <v>189</v>
      </c>
      <c r="V474" s="52" t="s">
        <v>1999</v>
      </c>
      <c r="W474" s="52" t="s">
        <v>2000</v>
      </c>
      <c r="X474" s="52" t="s">
        <v>2001</v>
      </c>
      <c r="Y474" s="52" t="s">
        <v>2002</v>
      </c>
      <c r="Z474" s="66">
        <v>0</v>
      </c>
      <c r="AA474" s="66">
        <v>14521</v>
      </c>
      <c r="AB474" s="66">
        <v>0</v>
      </c>
      <c r="AC474" s="66">
        <v>0</v>
      </c>
      <c r="AD474" s="86">
        <f t="shared" si="51"/>
        <v>14521</v>
      </c>
      <c r="AE474" s="66">
        <v>0</v>
      </c>
      <c r="AF474" s="66">
        <v>0</v>
      </c>
      <c r="AG474" s="66">
        <f t="shared" si="52"/>
        <v>0</v>
      </c>
      <c r="AH474" s="66">
        <v>0</v>
      </c>
      <c r="AI474" s="66">
        <v>0</v>
      </c>
      <c r="AJ474" s="66">
        <f t="shared" si="53"/>
        <v>0</v>
      </c>
      <c r="AK474" s="66">
        <v>0</v>
      </c>
      <c r="AL474" s="66">
        <v>0</v>
      </c>
      <c r="AM474" s="66">
        <f t="shared" si="54"/>
        <v>0</v>
      </c>
      <c r="AN474" s="66">
        <v>0</v>
      </c>
      <c r="AO474" s="66">
        <v>0</v>
      </c>
      <c r="AP474" s="66">
        <f t="shared" si="55"/>
        <v>0</v>
      </c>
      <c r="AQ474" s="66">
        <v>0</v>
      </c>
      <c r="AR474" s="66">
        <f t="shared" si="56"/>
        <v>14521</v>
      </c>
      <c r="AS474" s="66">
        <v>0</v>
      </c>
      <c r="AT474" s="66" t="s">
        <v>279</v>
      </c>
      <c r="AU474" s="66" t="s">
        <v>280</v>
      </c>
      <c r="AV474" s="66">
        <v>0</v>
      </c>
      <c r="AW474" s="86">
        <v>0</v>
      </c>
      <c r="AX474" s="86">
        <v>0</v>
      </c>
      <c r="AY474" s="86">
        <v>0</v>
      </c>
      <c r="AZ474" s="86">
        <v>0</v>
      </c>
      <c r="BA474" s="86">
        <v>0</v>
      </c>
      <c r="BB474" s="86"/>
    </row>
    <row r="475" spans="1:54" hidden="1">
      <c r="A475" s="52" t="str">
        <f t="shared" si="50"/>
        <v>R</v>
      </c>
      <c r="B475" s="84" t="s">
        <v>259</v>
      </c>
      <c r="C475" s="52" t="s">
        <v>2115</v>
      </c>
      <c r="D475" s="85" t="s">
        <v>2116</v>
      </c>
      <c r="E475" s="52" t="s">
        <v>2180</v>
      </c>
      <c r="F475" s="52" t="s">
        <v>2181</v>
      </c>
      <c r="G475" s="52" t="s">
        <v>2188</v>
      </c>
      <c r="H475" s="52" t="s">
        <v>2189</v>
      </c>
      <c r="I475" s="52" t="s">
        <v>2190</v>
      </c>
      <c r="J475" s="52" t="s">
        <v>2191</v>
      </c>
      <c r="K475" s="52" t="s">
        <v>268</v>
      </c>
      <c r="L475" s="52">
        <v>4207</v>
      </c>
      <c r="M475" s="52" t="s">
        <v>2177</v>
      </c>
      <c r="N475" s="52" t="s">
        <v>270</v>
      </c>
      <c r="O475" s="52" t="s">
        <v>456</v>
      </c>
      <c r="P475" s="52" t="s">
        <v>272</v>
      </c>
      <c r="Q475" s="52" t="s">
        <v>124</v>
      </c>
      <c r="R475" s="52" t="s">
        <v>273</v>
      </c>
      <c r="S475" s="52" t="s">
        <v>188</v>
      </c>
      <c r="T475" s="52" t="s">
        <v>1998</v>
      </c>
      <c r="U475" s="52" t="s">
        <v>189</v>
      </c>
      <c r="V475" s="52" t="s">
        <v>1999</v>
      </c>
      <c r="W475" s="52" t="s">
        <v>2000</v>
      </c>
      <c r="X475" s="52" t="s">
        <v>2001</v>
      </c>
      <c r="Y475" s="52" t="s">
        <v>2002</v>
      </c>
      <c r="Z475" s="66">
        <v>0</v>
      </c>
      <c r="AA475" s="66">
        <v>3623911</v>
      </c>
      <c r="AB475" s="66">
        <v>3495353.73</v>
      </c>
      <c r="AC475" s="66">
        <v>3320450.1134318002</v>
      </c>
      <c r="AD475" s="86">
        <f t="shared" si="51"/>
        <v>303460.88656819984</v>
      </c>
      <c r="AE475" s="66">
        <v>0</v>
      </c>
      <c r="AF475" s="66">
        <v>4247227</v>
      </c>
      <c r="AG475" s="66">
        <f t="shared" si="52"/>
        <v>-4247227</v>
      </c>
      <c r="AH475" s="66">
        <v>0</v>
      </c>
      <c r="AI475" s="66">
        <v>4357655</v>
      </c>
      <c r="AJ475" s="66">
        <f t="shared" si="53"/>
        <v>-4357655</v>
      </c>
      <c r="AK475" s="66">
        <v>0</v>
      </c>
      <c r="AL475" s="66">
        <v>4470954</v>
      </c>
      <c r="AM475" s="66">
        <f t="shared" si="54"/>
        <v>-4470954</v>
      </c>
      <c r="AN475" s="66">
        <v>0</v>
      </c>
      <c r="AO475" s="66">
        <v>4587199</v>
      </c>
      <c r="AP475" s="66">
        <f t="shared" si="55"/>
        <v>-4587199</v>
      </c>
      <c r="AQ475" s="66">
        <v>4706466</v>
      </c>
      <c r="AR475" s="66">
        <f t="shared" si="56"/>
        <v>-17359574.1134318</v>
      </c>
      <c r="AS475" s="66" t="s">
        <v>2170</v>
      </c>
      <c r="AT475" s="66" t="s">
        <v>279</v>
      </c>
      <c r="AU475" s="66" t="s">
        <v>280</v>
      </c>
      <c r="AV475" s="66">
        <v>0</v>
      </c>
      <c r="AW475" s="86">
        <v>0</v>
      </c>
      <c r="AX475" s="86">
        <v>0</v>
      </c>
      <c r="AY475" s="86">
        <v>0</v>
      </c>
      <c r="AZ475" s="86">
        <v>0</v>
      </c>
      <c r="BA475" s="86">
        <v>0</v>
      </c>
      <c r="BB475" s="86"/>
    </row>
    <row r="476" spans="1:54" hidden="1">
      <c r="A476" s="52" t="str">
        <f t="shared" si="50"/>
        <v>R</v>
      </c>
      <c r="B476" s="84" t="s">
        <v>259</v>
      </c>
      <c r="C476" s="52" t="s">
        <v>2115</v>
      </c>
      <c r="D476" s="85" t="s">
        <v>2116</v>
      </c>
      <c r="E476" s="52" t="s">
        <v>2180</v>
      </c>
      <c r="F476" s="52" t="s">
        <v>2181</v>
      </c>
      <c r="G476" s="52" t="s">
        <v>2188</v>
      </c>
      <c r="H476" s="52" t="s">
        <v>2189</v>
      </c>
      <c r="I476" s="52" t="s">
        <v>2192</v>
      </c>
      <c r="J476" s="52" t="s">
        <v>2193</v>
      </c>
      <c r="K476" s="52" t="s">
        <v>268</v>
      </c>
      <c r="L476" s="52">
        <v>4207</v>
      </c>
      <c r="M476" s="52" t="s">
        <v>2177</v>
      </c>
      <c r="N476" s="52" t="s">
        <v>270</v>
      </c>
      <c r="O476" s="52" t="s">
        <v>456</v>
      </c>
      <c r="P476" s="52" t="s">
        <v>272</v>
      </c>
      <c r="Q476" s="52" t="s">
        <v>124</v>
      </c>
      <c r="R476" s="52" t="s">
        <v>273</v>
      </c>
      <c r="S476" s="52" t="s">
        <v>188</v>
      </c>
      <c r="T476" s="52" t="s">
        <v>1998</v>
      </c>
      <c r="U476" s="52" t="s">
        <v>189</v>
      </c>
      <c r="V476" s="52" t="s">
        <v>1999</v>
      </c>
      <c r="W476" s="52" t="s">
        <v>2000</v>
      </c>
      <c r="X476" s="52" t="s">
        <v>2001</v>
      </c>
      <c r="Y476" s="52" t="s">
        <v>2002</v>
      </c>
      <c r="Z476" s="66">
        <v>0</v>
      </c>
      <c r="AA476" s="66">
        <v>931138</v>
      </c>
      <c r="AB476" s="66">
        <v>604859.39</v>
      </c>
      <c r="AC476" s="66">
        <v>662796.41478890006</v>
      </c>
      <c r="AD476" s="86">
        <f t="shared" si="51"/>
        <v>268341.58521109994</v>
      </c>
      <c r="AE476" s="66">
        <v>0</v>
      </c>
      <c r="AF476" s="66">
        <v>1070253</v>
      </c>
      <c r="AG476" s="66">
        <f t="shared" si="52"/>
        <v>-1070253</v>
      </c>
      <c r="AH476" s="66">
        <v>0</v>
      </c>
      <c r="AI476" s="66">
        <v>1098080</v>
      </c>
      <c r="AJ476" s="66">
        <f t="shared" si="53"/>
        <v>-1098080</v>
      </c>
      <c r="AK476" s="66">
        <v>0</v>
      </c>
      <c r="AL476" s="66">
        <v>1126630</v>
      </c>
      <c r="AM476" s="66">
        <f t="shared" si="54"/>
        <v>-1126630</v>
      </c>
      <c r="AN476" s="66">
        <v>0</v>
      </c>
      <c r="AO476" s="66">
        <v>1155922</v>
      </c>
      <c r="AP476" s="66">
        <f t="shared" si="55"/>
        <v>-1155922</v>
      </c>
      <c r="AQ476" s="66">
        <v>1185976</v>
      </c>
      <c r="AR476" s="66">
        <f t="shared" si="56"/>
        <v>-4182543.4147888999</v>
      </c>
      <c r="AS476" s="66" t="s">
        <v>2170</v>
      </c>
      <c r="AT476" s="66" t="s">
        <v>279</v>
      </c>
      <c r="AU476" s="66" t="s">
        <v>280</v>
      </c>
      <c r="AV476" s="66">
        <v>0</v>
      </c>
      <c r="AW476" s="86">
        <v>0</v>
      </c>
      <c r="AX476" s="86">
        <v>0</v>
      </c>
      <c r="AY476" s="86">
        <v>0</v>
      </c>
      <c r="AZ476" s="86">
        <v>0</v>
      </c>
      <c r="BA476" s="86">
        <v>0</v>
      </c>
      <c r="BB476" s="86"/>
    </row>
    <row r="477" spans="1:54" hidden="1">
      <c r="A477" s="52" t="str">
        <f t="shared" si="50"/>
        <v>R</v>
      </c>
      <c r="B477" s="84" t="s">
        <v>259</v>
      </c>
      <c r="C477" s="52" t="s">
        <v>2115</v>
      </c>
      <c r="D477" s="85" t="s">
        <v>2116</v>
      </c>
      <c r="E477" s="52" t="s">
        <v>2180</v>
      </c>
      <c r="F477" s="52" t="s">
        <v>2181</v>
      </c>
      <c r="G477" s="52" t="s">
        <v>2188</v>
      </c>
      <c r="H477" s="52" t="s">
        <v>2189</v>
      </c>
      <c r="I477" s="52" t="s">
        <v>2194</v>
      </c>
      <c r="J477" s="52" t="s">
        <v>2195</v>
      </c>
      <c r="K477" s="52" t="s">
        <v>268</v>
      </c>
      <c r="L477" s="52">
        <v>4207</v>
      </c>
      <c r="M477" s="52" t="s">
        <v>2177</v>
      </c>
      <c r="N477" s="52" t="s">
        <v>428</v>
      </c>
      <c r="O477" s="52" t="s">
        <v>456</v>
      </c>
      <c r="P477" s="52" t="s">
        <v>272</v>
      </c>
      <c r="Q477" s="52" t="s">
        <v>124</v>
      </c>
      <c r="R477" s="52" t="s">
        <v>273</v>
      </c>
      <c r="S477" s="52" t="s">
        <v>188</v>
      </c>
      <c r="T477" s="52" t="s">
        <v>1998</v>
      </c>
      <c r="U477" s="52" t="s">
        <v>189</v>
      </c>
      <c r="V477" s="52" t="s">
        <v>1999</v>
      </c>
      <c r="W477" s="52" t="s">
        <v>2000</v>
      </c>
      <c r="X477" s="52" t="s">
        <v>2001</v>
      </c>
      <c r="Y477" s="52" t="s">
        <v>2002</v>
      </c>
      <c r="Z477" s="66">
        <v>0</v>
      </c>
      <c r="AA477" s="66">
        <v>298137</v>
      </c>
      <c r="AB477" s="66">
        <v>0</v>
      </c>
      <c r="AC477" s="66">
        <v>0</v>
      </c>
      <c r="AD477" s="86">
        <f t="shared" si="51"/>
        <v>298137</v>
      </c>
      <c r="AE477" s="66">
        <v>0</v>
      </c>
      <c r="AF477" s="66">
        <v>0</v>
      </c>
      <c r="AG477" s="66">
        <f t="shared" si="52"/>
        <v>0</v>
      </c>
      <c r="AH477" s="66">
        <v>0</v>
      </c>
      <c r="AI477" s="66">
        <v>0</v>
      </c>
      <c r="AJ477" s="66">
        <f t="shared" si="53"/>
        <v>0</v>
      </c>
      <c r="AK477" s="66">
        <v>0</v>
      </c>
      <c r="AL477" s="66">
        <v>0</v>
      </c>
      <c r="AM477" s="66">
        <f t="shared" si="54"/>
        <v>0</v>
      </c>
      <c r="AN477" s="66">
        <v>0</v>
      </c>
      <c r="AO477" s="66">
        <v>0</v>
      </c>
      <c r="AP477" s="66">
        <f t="shared" si="55"/>
        <v>0</v>
      </c>
      <c r="AQ477" s="66">
        <v>0</v>
      </c>
      <c r="AR477" s="66">
        <f t="shared" si="56"/>
        <v>298137</v>
      </c>
      <c r="AS477" s="66">
        <v>0</v>
      </c>
      <c r="AT477" s="66" t="s">
        <v>279</v>
      </c>
      <c r="AU477" s="66" t="s">
        <v>280</v>
      </c>
      <c r="AV477" s="66">
        <v>0</v>
      </c>
      <c r="AW477" s="86">
        <v>0</v>
      </c>
      <c r="AX477" s="86">
        <v>0</v>
      </c>
      <c r="AY477" s="86">
        <v>0</v>
      </c>
      <c r="AZ477" s="86">
        <v>0</v>
      </c>
      <c r="BA477" s="86">
        <v>0</v>
      </c>
      <c r="BB477" s="86"/>
    </row>
    <row r="478" spans="1:54" hidden="1">
      <c r="A478" s="52" t="str">
        <f t="shared" si="50"/>
        <v>R</v>
      </c>
      <c r="B478" s="84" t="s">
        <v>259</v>
      </c>
      <c r="C478" s="52" t="s">
        <v>2115</v>
      </c>
      <c r="D478" s="85" t="s">
        <v>2116</v>
      </c>
      <c r="E478" s="52" t="s">
        <v>2180</v>
      </c>
      <c r="F478" s="52" t="s">
        <v>2181</v>
      </c>
      <c r="G478" s="52" t="s">
        <v>2188</v>
      </c>
      <c r="H478" s="52" t="s">
        <v>2189</v>
      </c>
      <c r="I478" s="52" t="s">
        <v>2196</v>
      </c>
      <c r="J478" s="52" t="s">
        <v>2197</v>
      </c>
      <c r="K478" s="52" t="s">
        <v>268</v>
      </c>
      <c r="L478" s="52">
        <v>4207</v>
      </c>
      <c r="M478" s="52" t="s">
        <v>2177</v>
      </c>
      <c r="N478" s="52" t="s">
        <v>428</v>
      </c>
      <c r="O478" s="52" t="s">
        <v>456</v>
      </c>
      <c r="P478" s="52" t="s">
        <v>272</v>
      </c>
      <c r="Q478" s="52" t="s">
        <v>124</v>
      </c>
      <c r="R478" s="52" t="s">
        <v>273</v>
      </c>
      <c r="S478" s="52" t="s">
        <v>188</v>
      </c>
      <c r="T478" s="52" t="s">
        <v>1998</v>
      </c>
      <c r="U478" s="52" t="s">
        <v>189</v>
      </c>
      <c r="V478" s="52" t="s">
        <v>1999</v>
      </c>
      <c r="W478" s="52" t="s">
        <v>2000</v>
      </c>
      <c r="X478" s="52" t="s">
        <v>2001</v>
      </c>
      <c r="Y478" s="52" t="s">
        <v>2002</v>
      </c>
      <c r="Z478" s="66">
        <v>0</v>
      </c>
      <c r="AA478" s="66">
        <v>0</v>
      </c>
      <c r="AB478" s="66">
        <v>0</v>
      </c>
      <c r="AC478" s="66">
        <v>0</v>
      </c>
      <c r="AD478" s="86">
        <f t="shared" si="51"/>
        <v>0</v>
      </c>
      <c r="AE478" s="66">
        <v>0</v>
      </c>
      <c r="AF478" s="66">
        <v>0</v>
      </c>
      <c r="AG478" s="66">
        <f t="shared" si="52"/>
        <v>0</v>
      </c>
      <c r="AH478" s="66">
        <v>0</v>
      </c>
      <c r="AI478" s="66">
        <v>0</v>
      </c>
      <c r="AJ478" s="66">
        <f t="shared" si="53"/>
        <v>0</v>
      </c>
      <c r="AK478" s="66">
        <v>0</v>
      </c>
      <c r="AL478" s="66">
        <v>0</v>
      </c>
      <c r="AM478" s="66">
        <f t="shared" si="54"/>
        <v>0</v>
      </c>
      <c r="AN478" s="66">
        <v>0</v>
      </c>
      <c r="AO478" s="66">
        <v>0</v>
      </c>
      <c r="AP478" s="66">
        <f t="shared" si="55"/>
        <v>0</v>
      </c>
      <c r="AQ478" s="66">
        <v>0</v>
      </c>
      <c r="AR478" s="66">
        <f t="shared" si="56"/>
        <v>0</v>
      </c>
      <c r="AS478" s="66">
        <v>0</v>
      </c>
      <c r="AT478" s="66" t="s">
        <v>279</v>
      </c>
      <c r="AU478" s="66" t="s">
        <v>280</v>
      </c>
      <c r="AV478" s="66">
        <v>0</v>
      </c>
      <c r="AW478" s="86">
        <v>0</v>
      </c>
      <c r="AX478" s="86">
        <v>0</v>
      </c>
      <c r="AY478" s="86">
        <v>0</v>
      </c>
      <c r="AZ478" s="86">
        <v>0</v>
      </c>
      <c r="BA478" s="86">
        <v>0</v>
      </c>
      <c r="BB478" s="86"/>
    </row>
    <row r="479" spans="1:54" hidden="1">
      <c r="A479" s="52" t="str">
        <f t="shared" si="50"/>
        <v>R</v>
      </c>
      <c r="B479" s="84" t="s">
        <v>259</v>
      </c>
      <c r="C479" s="52" t="s">
        <v>2115</v>
      </c>
      <c r="D479" s="85" t="s">
        <v>2116</v>
      </c>
      <c r="E479" s="52" t="s">
        <v>2198</v>
      </c>
      <c r="F479" s="52" t="s">
        <v>2199</v>
      </c>
      <c r="G479" s="52" t="s">
        <v>2200</v>
      </c>
      <c r="H479" s="52" t="s">
        <v>2183</v>
      </c>
      <c r="I479" s="52" t="s">
        <v>2201</v>
      </c>
      <c r="J479" s="52" t="s">
        <v>2202</v>
      </c>
      <c r="K479" s="52" t="s">
        <v>268</v>
      </c>
      <c r="L479" s="52">
        <v>4207</v>
      </c>
      <c r="M479" s="52" t="s">
        <v>2177</v>
      </c>
      <c r="N479" s="52" t="s">
        <v>270</v>
      </c>
      <c r="O479" s="52" t="s">
        <v>456</v>
      </c>
      <c r="P479" s="52" t="s">
        <v>272</v>
      </c>
      <c r="Q479" s="52" t="s">
        <v>124</v>
      </c>
      <c r="R479" s="52" t="s">
        <v>273</v>
      </c>
      <c r="S479" s="52" t="s">
        <v>188</v>
      </c>
      <c r="T479" s="52" t="s">
        <v>1998</v>
      </c>
      <c r="U479" s="52" t="s">
        <v>189</v>
      </c>
      <c r="V479" s="52" t="s">
        <v>1999</v>
      </c>
      <c r="W479" s="52" t="s">
        <v>2000</v>
      </c>
      <c r="X479" s="52" t="s">
        <v>2001</v>
      </c>
      <c r="Y479" s="52" t="s">
        <v>2002</v>
      </c>
      <c r="Z479" s="66">
        <v>36163851.835053936</v>
      </c>
      <c r="AA479" s="66">
        <v>9756790</v>
      </c>
      <c r="AB479" s="66">
        <v>9448033.3200000003</v>
      </c>
      <c r="AC479" s="66">
        <v>8820900.862028202</v>
      </c>
      <c r="AD479" s="86">
        <f t="shared" si="51"/>
        <v>935889.13797179796</v>
      </c>
      <c r="AE479" s="66">
        <v>37124294.052664801</v>
      </c>
      <c r="AF479" s="66">
        <v>10010467</v>
      </c>
      <c r="AG479" s="66">
        <f t="shared" si="52"/>
        <v>27113827.052664801</v>
      </c>
      <c r="AH479" s="66">
        <v>38107334.272038527</v>
      </c>
      <c r="AI479" s="66">
        <v>10270739</v>
      </c>
      <c r="AJ479" s="66">
        <f t="shared" si="53"/>
        <v>27836595.272038527</v>
      </c>
      <c r="AK479" s="66">
        <v>39112423.180445954</v>
      </c>
      <c r="AL479" s="66">
        <v>10537778</v>
      </c>
      <c r="AM479" s="66">
        <f t="shared" si="54"/>
        <v>28574645.180445954</v>
      </c>
      <c r="AN479" s="66">
        <v>40140094.654657558</v>
      </c>
      <c r="AO479" s="66">
        <v>10811760</v>
      </c>
      <c r="AP479" s="66">
        <f t="shared" si="55"/>
        <v>29328334.654657558</v>
      </c>
      <c r="AQ479" s="66">
        <v>11092866</v>
      </c>
      <c r="AR479" s="66">
        <f t="shared" si="56"/>
        <v>113789291.29777864</v>
      </c>
      <c r="AS479" s="66" t="s">
        <v>2170</v>
      </c>
      <c r="AT479" s="66" t="s">
        <v>279</v>
      </c>
      <c r="AU479" s="66" t="s">
        <v>280</v>
      </c>
      <c r="AV479" s="66">
        <v>0</v>
      </c>
      <c r="AW479" s="86">
        <v>0</v>
      </c>
      <c r="AX479" s="86">
        <v>0</v>
      </c>
      <c r="AY479" s="86">
        <v>0</v>
      </c>
      <c r="AZ479" s="86">
        <v>0</v>
      </c>
      <c r="BA479" s="86">
        <v>0</v>
      </c>
      <c r="BB479" s="86"/>
    </row>
    <row r="480" spans="1:54" hidden="1">
      <c r="A480" s="52" t="str">
        <f t="shared" si="50"/>
        <v>R</v>
      </c>
      <c r="B480" s="84" t="s">
        <v>259</v>
      </c>
      <c r="C480" s="52" t="s">
        <v>2115</v>
      </c>
      <c r="D480" s="85" t="s">
        <v>2116</v>
      </c>
      <c r="E480" s="52" t="s">
        <v>2198</v>
      </c>
      <c r="F480" s="52" t="s">
        <v>2199</v>
      </c>
      <c r="G480" s="52" t="s">
        <v>2200</v>
      </c>
      <c r="H480" s="52" t="s">
        <v>2183</v>
      </c>
      <c r="I480" s="52" t="s">
        <v>2203</v>
      </c>
      <c r="J480" s="52" t="s">
        <v>2204</v>
      </c>
      <c r="K480" s="52" t="s">
        <v>268</v>
      </c>
      <c r="L480" s="52">
        <v>4207</v>
      </c>
      <c r="M480" s="52" t="s">
        <v>2177</v>
      </c>
      <c r="N480" s="52" t="s">
        <v>428</v>
      </c>
      <c r="O480" s="52" t="s">
        <v>456</v>
      </c>
      <c r="P480" s="52" t="s">
        <v>272</v>
      </c>
      <c r="Q480" s="52" t="s">
        <v>124</v>
      </c>
      <c r="R480" s="52" t="s">
        <v>273</v>
      </c>
      <c r="S480" s="52" t="s">
        <v>188</v>
      </c>
      <c r="T480" s="52" t="s">
        <v>1998</v>
      </c>
      <c r="U480" s="52" t="s">
        <v>189</v>
      </c>
      <c r="V480" s="52" t="s">
        <v>1999</v>
      </c>
      <c r="W480" s="52" t="s">
        <v>2000</v>
      </c>
      <c r="X480" s="52" t="s">
        <v>2001</v>
      </c>
      <c r="Y480" s="52" t="s">
        <v>2002</v>
      </c>
      <c r="Z480" s="66">
        <v>0</v>
      </c>
      <c r="AA480" s="66">
        <v>3771</v>
      </c>
      <c r="AB480" s="66">
        <v>0</v>
      </c>
      <c r="AC480" s="66">
        <v>0</v>
      </c>
      <c r="AD480" s="86">
        <f t="shared" si="51"/>
        <v>3771</v>
      </c>
      <c r="AE480" s="66">
        <v>0</v>
      </c>
      <c r="AF480" s="66">
        <v>0</v>
      </c>
      <c r="AG480" s="66">
        <f t="shared" si="52"/>
        <v>0</v>
      </c>
      <c r="AH480" s="66">
        <v>0</v>
      </c>
      <c r="AI480" s="66">
        <v>0</v>
      </c>
      <c r="AJ480" s="66">
        <f t="shared" si="53"/>
        <v>0</v>
      </c>
      <c r="AK480" s="66">
        <v>0</v>
      </c>
      <c r="AL480" s="66">
        <v>0</v>
      </c>
      <c r="AM480" s="66">
        <f t="shared" si="54"/>
        <v>0</v>
      </c>
      <c r="AN480" s="66">
        <v>0</v>
      </c>
      <c r="AO480" s="66">
        <v>0</v>
      </c>
      <c r="AP480" s="66">
        <f t="shared" si="55"/>
        <v>0</v>
      </c>
      <c r="AQ480" s="66">
        <v>0</v>
      </c>
      <c r="AR480" s="66">
        <f t="shared" si="56"/>
        <v>3771</v>
      </c>
      <c r="AS480" s="66">
        <v>0</v>
      </c>
      <c r="AT480" s="66" t="s">
        <v>279</v>
      </c>
      <c r="AU480" s="66" t="s">
        <v>280</v>
      </c>
      <c r="AV480" s="66">
        <v>0</v>
      </c>
      <c r="AW480" s="86">
        <v>0</v>
      </c>
      <c r="AX480" s="86">
        <v>0</v>
      </c>
      <c r="AY480" s="86">
        <v>0</v>
      </c>
      <c r="AZ480" s="86">
        <v>0</v>
      </c>
      <c r="BA480" s="86">
        <v>0</v>
      </c>
      <c r="BB480" s="86"/>
    </row>
    <row r="481" spans="1:54" hidden="1">
      <c r="A481" s="52" t="str">
        <f t="shared" si="50"/>
        <v>R</v>
      </c>
      <c r="B481" s="84" t="s">
        <v>259</v>
      </c>
      <c r="C481" s="52" t="s">
        <v>2115</v>
      </c>
      <c r="D481" s="85" t="s">
        <v>2116</v>
      </c>
      <c r="E481" s="52" t="s">
        <v>2198</v>
      </c>
      <c r="F481" s="52" t="s">
        <v>2199</v>
      </c>
      <c r="G481" s="52" t="s">
        <v>2205</v>
      </c>
      <c r="H481" s="52" t="s">
        <v>2206</v>
      </c>
      <c r="I481" s="52" t="s">
        <v>2207</v>
      </c>
      <c r="J481" s="52" t="s">
        <v>2208</v>
      </c>
      <c r="K481" s="52" t="s">
        <v>268</v>
      </c>
      <c r="L481" s="52">
        <v>4207</v>
      </c>
      <c r="M481" s="52" t="s">
        <v>2177</v>
      </c>
      <c r="N481" s="52" t="s">
        <v>270</v>
      </c>
      <c r="O481" s="52" t="s">
        <v>456</v>
      </c>
      <c r="P481" s="52" t="s">
        <v>272</v>
      </c>
      <c r="Q481" s="52" t="s">
        <v>124</v>
      </c>
      <c r="R481" s="52" t="s">
        <v>273</v>
      </c>
      <c r="S481" s="52" t="s">
        <v>188</v>
      </c>
      <c r="T481" s="52" t="s">
        <v>1998</v>
      </c>
      <c r="U481" s="52" t="s">
        <v>189</v>
      </c>
      <c r="V481" s="52" t="s">
        <v>1999</v>
      </c>
      <c r="W481" s="52" t="s">
        <v>2000</v>
      </c>
      <c r="X481" s="52" t="s">
        <v>2001</v>
      </c>
      <c r="Y481" s="52" t="s">
        <v>2002</v>
      </c>
      <c r="Z481" s="66">
        <v>0</v>
      </c>
      <c r="AA481" s="66">
        <v>1463970</v>
      </c>
      <c r="AB481" s="66">
        <v>1436165.37</v>
      </c>
      <c r="AC481" s="66">
        <v>1681981.8760666</v>
      </c>
      <c r="AD481" s="86">
        <f t="shared" si="51"/>
        <v>-218011.87606659997</v>
      </c>
      <c r="AE481" s="66">
        <v>0</v>
      </c>
      <c r="AF481" s="66">
        <v>1502033</v>
      </c>
      <c r="AG481" s="66">
        <f t="shared" si="52"/>
        <v>-1502033</v>
      </c>
      <c r="AH481" s="66">
        <v>0</v>
      </c>
      <c r="AI481" s="66">
        <v>1541086</v>
      </c>
      <c r="AJ481" s="66">
        <f t="shared" si="53"/>
        <v>-1541086</v>
      </c>
      <c r="AK481" s="66">
        <v>0</v>
      </c>
      <c r="AL481" s="66">
        <v>1581154</v>
      </c>
      <c r="AM481" s="66">
        <f t="shared" si="54"/>
        <v>-1581154</v>
      </c>
      <c r="AN481" s="66">
        <v>0</v>
      </c>
      <c r="AO481" s="66">
        <v>1622264</v>
      </c>
      <c r="AP481" s="66">
        <f t="shared" si="55"/>
        <v>-1622264</v>
      </c>
      <c r="AQ481" s="66">
        <v>1664443</v>
      </c>
      <c r="AR481" s="66">
        <f t="shared" si="56"/>
        <v>-6464548.8760666</v>
      </c>
      <c r="AS481" s="66" t="s">
        <v>2170</v>
      </c>
      <c r="AT481" s="66" t="s">
        <v>279</v>
      </c>
      <c r="AU481" s="66" t="s">
        <v>280</v>
      </c>
      <c r="AV481" s="66">
        <v>0</v>
      </c>
      <c r="AW481" s="86">
        <v>0</v>
      </c>
      <c r="AX481" s="86">
        <v>0</v>
      </c>
      <c r="AY481" s="86">
        <v>0</v>
      </c>
      <c r="AZ481" s="86">
        <v>0</v>
      </c>
      <c r="BA481" s="86">
        <v>0</v>
      </c>
      <c r="BB481" s="86"/>
    </row>
    <row r="482" spans="1:54" hidden="1">
      <c r="A482" s="52" t="str">
        <f t="shared" si="50"/>
        <v>R</v>
      </c>
      <c r="B482" s="84" t="s">
        <v>259</v>
      </c>
      <c r="C482" s="52" t="s">
        <v>2115</v>
      </c>
      <c r="D482" s="85" t="s">
        <v>2116</v>
      </c>
      <c r="E482" s="52" t="s">
        <v>2198</v>
      </c>
      <c r="F482" s="52" t="s">
        <v>2199</v>
      </c>
      <c r="G482" s="52" t="s">
        <v>2205</v>
      </c>
      <c r="H482" s="52" t="s">
        <v>2206</v>
      </c>
      <c r="I482" s="52" t="s">
        <v>2209</v>
      </c>
      <c r="J482" s="52" t="s">
        <v>2210</v>
      </c>
      <c r="K482" s="52" t="s">
        <v>268</v>
      </c>
      <c r="L482" s="52">
        <v>4207</v>
      </c>
      <c r="M482" s="52" t="s">
        <v>2177</v>
      </c>
      <c r="N482" s="52" t="s">
        <v>428</v>
      </c>
      <c r="O482" s="52" t="s">
        <v>456</v>
      </c>
      <c r="P482" s="52" t="s">
        <v>272</v>
      </c>
      <c r="Q482" s="52" t="s">
        <v>124</v>
      </c>
      <c r="R482" s="52" t="s">
        <v>273</v>
      </c>
      <c r="S482" s="52" t="s">
        <v>188</v>
      </c>
      <c r="T482" s="52" t="s">
        <v>1998</v>
      </c>
      <c r="U482" s="52" t="s">
        <v>189</v>
      </c>
      <c r="V482" s="52" t="s">
        <v>1999</v>
      </c>
      <c r="W482" s="52" t="s">
        <v>2000</v>
      </c>
      <c r="X482" s="52" t="s">
        <v>2001</v>
      </c>
      <c r="Y482" s="52" t="s">
        <v>2002</v>
      </c>
      <c r="Z482" s="66">
        <v>0</v>
      </c>
      <c r="AA482" s="66">
        <v>1081</v>
      </c>
      <c r="AB482" s="66">
        <v>0</v>
      </c>
      <c r="AC482" s="66">
        <v>0</v>
      </c>
      <c r="AD482" s="86">
        <f t="shared" si="51"/>
        <v>1081</v>
      </c>
      <c r="AE482" s="66">
        <v>0</v>
      </c>
      <c r="AF482" s="66">
        <v>0</v>
      </c>
      <c r="AG482" s="66">
        <f t="shared" si="52"/>
        <v>0</v>
      </c>
      <c r="AH482" s="66">
        <v>0</v>
      </c>
      <c r="AI482" s="66">
        <v>0</v>
      </c>
      <c r="AJ482" s="66">
        <f t="shared" si="53"/>
        <v>0</v>
      </c>
      <c r="AK482" s="66">
        <v>0</v>
      </c>
      <c r="AL482" s="66">
        <v>0</v>
      </c>
      <c r="AM482" s="66">
        <f t="shared" si="54"/>
        <v>0</v>
      </c>
      <c r="AN482" s="66">
        <v>0</v>
      </c>
      <c r="AO482" s="66">
        <v>0</v>
      </c>
      <c r="AP482" s="66">
        <f t="shared" si="55"/>
        <v>0</v>
      </c>
      <c r="AQ482" s="66">
        <v>0</v>
      </c>
      <c r="AR482" s="66">
        <f t="shared" si="56"/>
        <v>1081</v>
      </c>
      <c r="AS482" s="66">
        <v>0</v>
      </c>
      <c r="AT482" s="66" t="s">
        <v>279</v>
      </c>
      <c r="AU482" s="66" t="s">
        <v>280</v>
      </c>
      <c r="AV482" s="66">
        <v>0</v>
      </c>
      <c r="AW482" s="86">
        <v>0</v>
      </c>
      <c r="AX482" s="86">
        <v>0</v>
      </c>
      <c r="AY482" s="86">
        <v>0</v>
      </c>
      <c r="AZ482" s="86">
        <v>0</v>
      </c>
      <c r="BA482" s="86">
        <v>0</v>
      </c>
      <c r="BB482" s="86"/>
    </row>
    <row r="483" spans="1:54" hidden="1">
      <c r="A483" s="52" t="str">
        <f t="shared" si="50"/>
        <v>R</v>
      </c>
      <c r="B483" s="84" t="s">
        <v>259</v>
      </c>
      <c r="C483" s="52" t="s">
        <v>2115</v>
      </c>
      <c r="D483" s="85" t="s">
        <v>2116</v>
      </c>
      <c r="E483" s="52" t="s">
        <v>2198</v>
      </c>
      <c r="F483" s="52" t="s">
        <v>2199</v>
      </c>
      <c r="G483" s="52" t="s">
        <v>2211</v>
      </c>
      <c r="H483" s="52" t="s">
        <v>2189</v>
      </c>
      <c r="I483" s="52" t="s">
        <v>2212</v>
      </c>
      <c r="J483" s="52" t="s">
        <v>2213</v>
      </c>
      <c r="K483" s="52" t="s">
        <v>268</v>
      </c>
      <c r="L483" s="52">
        <v>4207</v>
      </c>
      <c r="M483" s="52" t="s">
        <v>2177</v>
      </c>
      <c r="N483" s="52" t="s">
        <v>270</v>
      </c>
      <c r="O483" s="52" t="s">
        <v>456</v>
      </c>
      <c r="P483" s="52" t="s">
        <v>272</v>
      </c>
      <c r="Q483" s="52" t="s">
        <v>124</v>
      </c>
      <c r="R483" s="52" t="s">
        <v>273</v>
      </c>
      <c r="S483" s="52" t="s">
        <v>188</v>
      </c>
      <c r="T483" s="52" t="s">
        <v>1998</v>
      </c>
      <c r="U483" s="52" t="s">
        <v>189</v>
      </c>
      <c r="V483" s="52" t="s">
        <v>1999</v>
      </c>
      <c r="W483" s="52" t="s">
        <v>2000</v>
      </c>
      <c r="X483" s="52" t="s">
        <v>2001</v>
      </c>
      <c r="Y483" s="52" t="s">
        <v>2002</v>
      </c>
      <c r="Z483" s="66">
        <v>0</v>
      </c>
      <c r="AA483" s="66">
        <v>224902</v>
      </c>
      <c r="AB483" s="66">
        <v>456062.24</v>
      </c>
      <c r="AC483" s="66">
        <v>676103.5284499001</v>
      </c>
      <c r="AD483" s="86">
        <f t="shared" si="51"/>
        <v>-451201.5284499001</v>
      </c>
      <c r="AE483" s="66">
        <v>0</v>
      </c>
      <c r="AF483" s="66">
        <v>230749</v>
      </c>
      <c r="AG483" s="66">
        <f t="shared" si="52"/>
        <v>-230749</v>
      </c>
      <c r="AH483" s="66">
        <v>0</v>
      </c>
      <c r="AI483" s="66">
        <v>236749</v>
      </c>
      <c r="AJ483" s="66">
        <f t="shared" si="53"/>
        <v>-236749</v>
      </c>
      <c r="AK483" s="66">
        <v>0</v>
      </c>
      <c r="AL483" s="66">
        <v>242904</v>
      </c>
      <c r="AM483" s="66">
        <f t="shared" si="54"/>
        <v>-242904</v>
      </c>
      <c r="AN483" s="66">
        <v>0</v>
      </c>
      <c r="AO483" s="66">
        <v>249220</v>
      </c>
      <c r="AP483" s="66">
        <f t="shared" si="55"/>
        <v>-249220</v>
      </c>
      <c r="AQ483" s="66">
        <v>255700</v>
      </c>
      <c r="AR483" s="66">
        <f t="shared" si="56"/>
        <v>-1410823.5284499</v>
      </c>
      <c r="AS483" s="66" t="s">
        <v>2170</v>
      </c>
      <c r="AT483" s="66" t="s">
        <v>279</v>
      </c>
      <c r="AU483" s="66" t="s">
        <v>280</v>
      </c>
      <c r="AV483" s="66">
        <v>0</v>
      </c>
      <c r="AW483" s="86">
        <v>0</v>
      </c>
      <c r="AX483" s="86">
        <v>0</v>
      </c>
      <c r="AY483" s="86">
        <v>0</v>
      </c>
      <c r="AZ483" s="86">
        <v>0</v>
      </c>
      <c r="BA483" s="86">
        <v>0</v>
      </c>
      <c r="BB483" s="86"/>
    </row>
    <row r="484" spans="1:54" hidden="1">
      <c r="A484" s="52" t="str">
        <f t="shared" si="50"/>
        <v>R</v>
      </c>
      <c r="B484" s="84" t="s">
        <v>259</v>
      </c>
      <c r="C484" s="52" t="s">
        <v>2115</v>
      </c>
      <c r="D484" s="85" t="s">
        <v>2116</v>
      </c>
      <c r="E484" s="52" t="s">
        <v>2198</v>
      </c>
      <c r="F484" s="52" t="s">
        <v>2199</v>
      </c>
      <c r="G484" s="52" t="s">
        <v>2211</v>
      </c>
      <c r="H484" s="52" t="s">
        <v>2189</v>
      </c>
      <c r="I484" s="52" t="s">
        <v>2214</v>
      </c>
      <c r="J484" s="52" t="s">
        <v>2215</v>
      </c>
      <c r="K484" s="52" t="s">
        <v>268</v>
      </c>
      <c r="L484" s="52">
        <v>4207</v>
      </c>
      <c r="M484" s="52" t="s">
        <v>2177</v>
      </c>
      <c r="N484" s="52" t="s">
        <v>270</v>
      </c>
      <c r="O484" s="52" t="s">
        <v>456</v>
      </c>
      <c r="P484" s="52" t="s">
        <v>272</v>
      </c>
      <c r="Q484" s="52" t="s">
        <v>124</v>
      </c>
      <c r="R484" s="52" t="s">
        <v>273</v>
      </c>
      <c r="S484" s="52" t="s">
        <v>188</v>
      </c>
      <c r="T484" s="52" t="s">
        <v>1998</v>
      </c>
      <c r="U484" s="52" t="s">
        <v>189</v>
      </c>
      <c r="V484" s="52" t="s">
        <v>1999</v>
      </c>
      <c r="W484" s="52" t="s">
        <v>2000</v>
      </c>
      <c r="X484" s="52" t="s">
        <v>2001</v>
      </c>
      <c r="Y484" s="52" t="s">
        <v>2002</v>
      </c>
      <c r="Z484" s="66">
        <v>0</v>
      </c>
      <c r="AA484" s="66">
        <v>7369593</v>
      </c>
      <c r="AB484" s="66">
        <v>8113856.5599999996</v>
      </c>
      <c r="AC484" s="66">
        <v>9739727.1758331005</v>
      </c>
      <c r="AD484" s="86">
        <f t="shared" si="51"/>
        <v>-2370134.1758331005</v>
      </c>
      <c r="AE484" s="66">
        <v>0</v>
      </c>
      <c r="AF484" s="66">
        <v>7561202</v>
      </c>
      <c r="AG484" s="66">
        <f t="shared" si="52"/>
        <v>-7561202</v>
      </c>
      <c r="AH484" s="66">
        <v>0</v>
      </c>
      <c r="AI484" s="66">
        <v>7757794</v>
      </c>
      <c r="AJ484" s="66">
        <f t="shared" si="53"/>
        <v>-7757794</v>
      </c>
      <c r="AK484" s="66">
        <v>0</v>
      </c>
      <c r="AL484" s="66">
        <v>7959496</v>
      </c>
      <c r="AM484" s="66">
        <f t="shared" si="54"/>
        <v>-7959496</v>
      </c>
      <c r="AN484" s="66">
        <v>0</v>
      </c>
      <c r="AO484" s="66">
        <v>8166443</v>
      </c>
      <c r="AP484" s="66">
        <f t="shared" si="55"/>
        <v>-8166443</v>
      </c>
      <c r="AQ484" s="66">
        <v>8378771</v>
      </c>
      <c r="AR484" s="66">
        <f t="shared" si="56"/>
        <v>-33815069.175833099</v>
      </c>
      <c r="AS484" s="66" t="s">
        <v>2170</v>
      </c>
      <c r="AT484" s="66" t="s">
        <v>279</v>
      </c>
      <c r="AU484" s="66" t="s">
        <v>280</v>
      </c>
      <c r="AV484" s="66">
        <v>0</v>
      </c>
      <c r="AW484" s="86">
        <v>0</v>
      </c>
      <c r="AX484" s="86">
        <v>0</v>
      </c>
      <c r="AY484" s="86">
        <v>0</v>
      </c>
      <c r="AZ484" s="86">
        <v>0</v>
      </c>
      <c r="BA484" s="86">
        <v>0</v>
      </c>
      <c r="BB484" s="86"/>
    </row>
    <row r="485" spans="1:54" hidden="1">
      <c r="A485" s="52" t="str">
        <f t="shared" si="50"/>
        <v>R</v>
      </c>
      <c r="B485" s="84" t="s">
        <v>259</v>
      </c>
      <c r="C485" s="52" t="s">
        <v>2115</v>
      </c>
      <c r="D485" s="85" t="s">
        <v>2116</v>
      </c>
      <c r="E485" s="52" t="s">
        <v>2198</v>
      </c>
      <c r="F485" s="52" t="s">
        <v>2199</v>
      </c>
      <c r="G485" s="52" t="s">
        <v>2211</v>
      </c>
      <c r="H485" s="52" t="s">
        <v>2189</v>
      </c>
      <c r="I485" s="52" t="s">
        <v>2216</v>
      </c>
      <c r="J485" s="52" t="s">
        <v>2217</v>
      </c>
      <c r="K485" s="52" t="s">
        <v>268</v>
      </c>
      <c r="L485" s="52">
        <v>4207</v>
      </c>
      <c r="M485" s="52" t="s">
        <v>2177</v>
      </c>
      <c r="N485" s="52" t="s">
        <v>270</v>
      </c>
      <c r="O485" s="52" t="s">
        <v>456</v>
      </c>
      <c r="P485" s="52" t="s">
        <v>272</v>
      </c>
      <c r="Q485" s="52" t="s">
        <v>124</v>
      </c>
      <c r="R485" s="52" t="s">
        <v>273</v>
      </c>
      <c r="S485" s="52" t="s">
        <v>188</v>
      </c>
      <c r="T485" s="52" t="s">
        <v>1998</v>
      </c>
      <c r="U485" s="52" t="s">
        <v>189</v>
      </c>
      <c r="V485" s="52" t="s">
        <v>1999</v>
      </c>
      <c r="W485" s="52" t="s">
        <v>2000</v>
      </c>
      <c r="X485" s="52" t="s">
        <v>2001</v>
      </c>
      <c r="Y485" s="52" t="s">
        <v>2002</v>
      </c>
      <c r="Z485" s="66">
        <v>0</v>
      </c>
      <c r="AA485" s="66">
        <v>715607</v>
      </c>
      <c r="AB485" s="66">
        <v>504779.99</v>
      </c>
      <c r="AC485" s="66">
        <v>568771.90620770003</v>
      </c>
      <c r="AD485" s="86">
        <f t="shared" si="51"/>
        <v>146835.09379229997</v>
      </c>
      <c r="AE485" s="66">
        <v>0</v>
      </c>
      <c r="AF485" s="66">
        <v>734213</v>
      </c>
      <c r="AG485" s="66">
        <f t="shared" si="52"/>
        <v>-734213</v>
      </c>
      <c r="AH485" s="66">
        <v>0</v>
      </c>
      <c r="AI485" s="66">
        <v>753302</v>
      </c>
      <c r="AJ485" s="66">
        <f t="shared" si="53"/>
        <v>-753302</v>
      </c>
      <c r="AK485" s="66">
        <v>0</v>
      </c>
      <c r="AL485" s="66">
        <v>772888</v>
      </c>
      <c r="AM485" s="66">
        <f t="shared" si="54"/>
        <v>-772888</v>
      </c>
      <c r="AN485" s="66">
        <v>0</v>
      </c>
      <c r="AO485" s="66">
        <v>792983</v>
      </c>
      <c r="AP485" s="66">
        <f t="shared" si="55"/>
        <v>-792983</v>
      </c>
      <c r="AQ485" s="66">
        <v>813601</v>
      </c>
      <c r="AR485" s="66">
        <f t="shared" si="56"/>
        <v>-2906550.9062077003</v>
      </c>
      <c r="AS485" s="66" t="s">
        <v>2170</v>
      </c>
      <c r="AT485" s="66" t="s">
        <v>279</v>
      </c>
      <c r="AU485" s="66" t="s">
        <v>280</v>
      </c>
      <c r="AV485" s="66">
        <v>0</v>
      </c>
      <c r="AW485" s="86">
        <v>0</v>
      </c>
      <c r="AX485" s="86">
        <v>0</v>
      </c>
      <c r="AY485" s="86">
        <v>0</v>
      </c>
      <c r="AZ485" s="86">
        <v>0</v>
      </c>
      <c r="BA485" s="86">
        <v>0</v>
      </c>
      <c r="BB485" s="86"/>
    </row>
    <row r="486" spans="1:54" hidden="1">
      <c r="A486" s="52" t="str">
        <f t="shared" si="50"/>
        <v>R</v>
      </c>
      <c r="B486" s="84" t="s">
        <v>259</v>
      </c>
      <c r="C486" s="52" t="s">
        <v>2115</v>
      </c>
      <c r="D486" s="85" t="s">
        <v>2116</v>
      </c>
      <c r="E486" s="52" t="s">
        <v>2198</v>
      </c>
      <c r="F486" s="52" t="s">
        <v>2199</v>
      </c>
      <c r="G486" s="52" t="s">
        <v>2211</v>
      </c>
      <c r="H486" s="52" t="s">
        <v>2189</v>
      </c>
      <c r="I486" s="52" t="s">
        <v>2218</v>
      </c>
      <c r="J486" s="52" t="s">
        <v>2219</v>
      </c>
      <c r="K486" s="52" t="s">
        <v>268</v>
      </c>
      <c r="L486" s="52">
        <v>4207</v>
      </c>
      <c r="M486" s="52" t="s">
        <v>2177</v>
      </c>
      <c r="N486" s="52" t="s">
        <v>428</v>
      </c>
      <c r="O486" s="52" t="s">
        <v>456</v>
      </c>
      <c r="P486" s="52" t="s">
        <v>272</v>
      </c>
      <c r="Q486" s="52" t="s">
        <v>124</v>
      </c>
      <c r="R486" s="52" t="s">
        <v>273</v>
      </c>
      <c r="S486" s="52" t="s">
        <v>188</v>
      </c>
      <c r="T486" s="52" t="s">
        <v>1998</v>
      </c>
      <c r="U486" s="52" t="s">
        <v>189</v>
      </c>
      <c r="V486" s="52" t="s">
        <v>1999</v>
      </c>
      <c r="W486" s="52" t="s">
        <v>2000</v>
      </c>
      <c r="X486" s="52" t="s">
        <v>2001</v>
      </c>
      <c r="Y486" s="52" t="s">
        <v>2002</v>
      </c>
      <c r="Z486" s="66">
        <v>0</v>
      </c>
      <c r="AA486" s="66">
        <v>0</v>
      </c>
      <c r="AB486" s="66">
        <v>0</v>
      </c>
      <c r="AC486" s="66">
        <v>0</v>
      </c>
      <c r="AD486" s="86">
        <f t="shared" si="51"/>
        <v>0</v>
      </c>
      <c r="AE486" s="66">
        <v>0</v>
      </c>
      <c r="AF486" s="66">
        <v>0</v>
      </c>
      <c r="AG486" s="66">
        <f t="shared" si="52"/>
        <v>0</v>
      </c>
      <c r="AH486" s="66">
        <v>0</v>
      </c>
      <c r="AI486" s="66">
        <v>0</v>
      </c>
      <c r="AJ486" s="66">
        <f t="shared" si="53"/>
        <v>0</v>
      </c>
      <c r="AK486" s="66">
        <v>0</v>
      </c>
      <c r="AL486" s="66">
        <v>0</v>
      </c>
      <c r="AM486" s="66">
        <f t="shared" si="54"/>
        <v>0</v>
      </c>
      <c r="AN486" s="66">
        <v>0</v>
      </c>
      <c r="AO486" s="66">
        <v>0</v>
      </c>
      <c r="AP486" s="66">
        <f t="shared" si="55"/>
        <v>0</v>
      </c>
      <c r="AQ486" s="66">
        <v>0</v>
      </c>
      <c r="AR486" s="66">
        <f t="shared" si="56"/>
        <v>0</v>
      </c>
      <c r="AS486" s="66">
        <v>0</v>
      </c>
      <c r="AT486" s="66" t="s">
        <v>279</v>
      </c>
      <c r="AU486" s="66" t="s">
        <v>280</v>
      </c>
      <c r="AV486" s="66">
        <v>0</v>
      </c>
      <c r="AW486" s="86">
        <v>0</v>
      </c>
      <c r="AX486" s="86">
        <v>0</v>
      </c>
      <c r="AY486" s="86">
        <v>0</v>
      </c>
      <c r="AZ486" s="86">
        <v>0</v>
      </c>
      <c r="BA486" s="86">
        <v>0</v>
      </c>
      <c r="BB486" s="86"/>
    </row>
    <row r="487" spans="1:54" hidden="1">
      <c r="A487" s="52" t="str">
        <f t="shared" si="50"/>
        <v>R</v>
      </c>
      <c r="B487" s="84" t="s">
        <v>259</v>
      </c>
      <c r="C487" s="52" t="s">
        <v>2115</v>
      </c>
      <c r="D487" s="85" t="s">
        <v>2116</v>
      </c>
      <c r="E487" s="52" t="s">
        <v>2198</v>
      </c>
      <c r="F487" s="52" t="s">
        <v>2199</v>
      </c>
      <c r="G487" s="52" t="s">
        <v>2211</v>
      </c>
      <c r="H487" s="52" t="s">
        <v>2189</v>
      </c>
      <c r="I487" s="52" t="s">
        <v>2220</v>
      </c>
      <c r="J487" s="52" t="s">
        <v>2221</v>
      </c>
      <c r="K487" s="52" t="s">
        <v>268</v>
      </c>
      <c r="L487" s="52">
        <v>4207</v>
      </c>
      <c r="M487" s="52" t="s">
        <v>2177</v>
      </c>
      <c r="N487" s="52" t="s">
        <v>428</v>
      </c>
      <c r="O487" s="52" t="s">
        <v>456</v>
      </c>
      <c r="P487" s="52" t="s">
        <v>272</v>
      </c>
      <c r="Q487" s="52" t="s">
        <v>124</v>
      </c>
      <c r="R487" s="52" t="s">
        <v>273</v>
      </c>
      <c r="S487" s="52" t="s">
        <v>188</v>
      </c>
      <c r="T487" s="52" t="s">
        <v>1998</v>
      </c>
      <c r="U487" s="52" t="s">
        <v>189</v>
      </c>
      <c r="V487" s="52" t="s">
        <v>1999</v>
      </c>
      <c r="W487" s="52" t="s">
        <v>2000</v>
      </c>
      <c r="X487" s="52" t="s">
        <v>2001</v>
      </c>
      <c r="Y487" s="52" t="s">
        <v>2002</v>
      </c>
      <c r="Z487" s="66">
        <v>0</v>
      </c>
      <c r="AA487" s="66">
        <v>127337</v>
      </c>
      <c r="AB487" s="66">
        <v>0</v>
      </c>
      <c r="AC487" s="66">
        <v>0</v>
      </c>
      <c r="AD487" s="86">
        <f t="shared" si="51"/>
        <v>127337</v>
      </c>
      <c r="AE487" s="66">
        <v>0</v>
      </c>
      <c r="AF487" s="66">
        <v>0</v>
      </c>
      <c r="AG487" s="66">
        <f t="shared" si="52"/>
        <v>0</v>
      </c>
      <c r="AH487" s="66">
        <v>0</v>
      </c>
      <c r="AI487" s="66">
        <v>0</v>
      </c>
      <c r="AJ487" s="66">
        <f t="shared" si="53"/>
        <v>0</v>
      </c>
      <c r="AK487" s="66">
        <v>0</v>
      </c>
      <c r="AL487" s="66">
        <v>0</v>
      </c>
      <c r="AM487" s="66">
        <f t="shared" si="54"/>
        <v>0</v>
      </c>
      <c r="AN487" s="66">
        <v>0</v>
      </c>
      <c r="AO487" s="66">
        <v>0</v>
      </c>
      <c r="AP487" s="66">
        <f t="shared" si="55"/>
        <v>0</v>
      </c>
      <c r="AQ487" s="66">
        <v>0</v>
      </c>
      <c r="AR487" s="66">
        <f t="shared" si="56"/>
        <v>127337</v>
      </c>
      <c r="AS487" s="66">
        <v>0</v>
      </c>
      <c r="AT487" s="66" t="s">
        <v>279</v>
      </c>
      <c r="AU487" s="66" t="s">
        <v>280</v>
      </c>
      <c r="AV487" s="66">
        <v>0</v>
      </c>
      <c r="AW487" s="86">
        <v>0</v>
      </c>
      <c r="AX487" s="86">
        <v>0</v>
      </c>
      <c r="AY487" s="86">
        <v>0</v>
      </c>
      <c r="AZ487" s="86">
        <v>0</v>
      </c>
      <c r="BA487" s="86">
        <v>0</v>
      </c>
      <c r="BB487" s="86"/>
    </row>
    <row r="488" spans="1:54" hidden="1">
      <c r="A488" s="52" t="str">
        <f t="shared" si="50"/>
        <v>R</v>
      </c>
      <c r="B488" s="84" t="s">
        <v>259</v>
      </c>
      <c r="C488" s="52" t="s">
        <v>2115</v>
      </c>
      <c r="D488" s="85" t="s">
        <v>2116</v>
      </c>
      <c r="E488" s="52" t="s">
        <v>2198</v>
      </c>
      <c r="F488" s="52" t="s">
        <v>2199</v>
      </c>
      <c r="G488" s="52" t="s">
        <v>2211</v>
      </c>
      <c r="H488" s="52" t="s">
        <v>2189</v>
      </c>
      <c r="I488" s="52" t="s">
        <v>2222</v>
      </c>
      <c r="J488" s="52" t="s">
        <v>2223</v>
      </c>
      <c r="K488" s="52" t="s">
        <v>268</v>
      </c>
      <c r="L488" s="52">
        <v>4207</v>
      </c>
      <c r="M488" s="52" t="s">
        <v>2177</v>
      </c>
      <c r="N488" s="52" t="s">
        <v>428</v>
      </c>
      <c r="O488" s="52" t="s">
        <v>456</v>
      </c>
      <c r="P488" s="52" t="s">
        <v>272</v>
      </c>
      <c r="Q488" s="52" t="s">
        <v>124</v>
      </c>
      <c r="R488" s="52" t="s">
        <v>273</v>
      </c>
      <c r="S488" s="52" t="s">
        <v>188</v>
      </c>
      <c r="T488" s="52" t="s">
        <v>1998</v>
      </c>
      <c r="U488" s="52" t="s">
        <v>189</v>
      </c>
      <c r="V488" s="52" t="s">
        <v>1999</v>
      </c>
      <c r="W488" s="52" t="s">
        <v>2000</v>
      </c>
      <c r="X488" s="52" t="s">
        <v>2001</v>
      </c>
      <c r="Y488" s="52" t="s">
        <v>2002</v>
      </c>
      <c r="Z488" s="66">
        <v>0</v>
      </c>
      <c r="AA488" s="66">
        <v>0</v>
      </c>
      <c r="AB488" s="66">
        <v>0</v>
      </c>
      <c r="AC488" s="66">
        <v>0</v>
      </c>
      <c r="AD488" s="86">
        <f t="shared" si="51"/>
        <v>0</v>
      </c>
      <c r="AE488" s="66">
        <v>0</v>
      </c>
      <c r="AF488" s="66">
        <v>0</v>
      </c>
      <c r="AG488" s="66">
        <f t="shared" si="52"/>
        <v>0</v>
      </c>
      <c r="AH488" s="66">
        <v>0</v>
      </c>
      <c r="AI488" s="66">
        <v>0</v>
      </c>
      <c r="AJ488" s="66">
        <f t="shared" si="53"/>
        <v>0</v>
      </c>
      <c r="AK488" s="66">
        <v>0</v>
      </c>
      <c r="AL488" s="66">
        <v>0</v>
      </c>
      <c r="AM488" s="66">
        <f t="shared" si="54"/>
        <v>0</v>
      </c>
      <c r="AN488" s="66">
        <v>0</v>
      </c>
      <c r="AO488" s="66">
        <v>0</v>
      </c>
      <c r="AP488" s="66">
        <f t="shared" si="55"/>
        <v>0</v>
      </c>
      <c r="AQ488" s="66">
        <v>0</v>
      </c>
      <c r="AR488" s="66">
        <f t="shared" si="56"/>
        <v>0</v>
      </c>
      <c r="AS488" s="66">
        <v>0</v>
      </c>
      <c r="AT488" s="66" t="s">
        <v>279</v>
      </c>
      <c r="AU488" s="66" t="s">
        <v>280</v>
      </c>
      <c r="AV488" s="66">
        <v>0</v>
      </c>
      <c r="AW488" s="86">
        <v>0</v>
      </c>
      <c r="AX488" s="86">
        <v>0</v>
      </c>
      <c r="AY488" s="86">
        <v>0</v>
      </c>
      <c r="AZ488" s="86">
        <v>0</v>
      </c>
      <c r="BA488" s="86">
        <v>0</v>
      </c>
      <c r="BB488" s="86"/>
    </row>
    <row r="489" spans="1:54" hidden="1">
      <c r="A489" s="52" t="str">
        <f t="shared" si="50"/>
        <v>R</v>
      </c>
      <c r="B489" s="84" t="s">
        <v>259</v>
      </c>
      <c r="C489" s="52" t="s">
        <v>2115</v>
      </c>
      <c r="D489" s="85" t="s">
        <v>2116</v>
      </c>
      <c r="E489" s="52" t="s">
        <v>2198</v>
      </c>
      <c r="F489" s="52" t="s">
        <v>2199</v>
      </c>
      <c r="G489" s="52" t="s">
        <v>2224</v>
      </c>
      <c r="H489" s="52" t="s">
        <v>2225</v>
      </c>
      <c r="I489" s="52" t="s">
        <v>2226</v>
      </c>
      <c r="J489" s="52" t="s">
        <v>2227</v>
      </c>
      <c r="K489" s="52" t="s">
        <v>268</v>
      </c>
      <c r="L489" s="52">
        <v>4207</v>
      </c>
      <c r="M489" s="52" t="s">
        <v>2177</v>
      </c>
      <c r="N489" s="52" t="s">
        <v>270</v>
      </c>
      <c r="O489" s="52" t="s">
        <v>456</v>
      </c>
      <c r="P489" s="52" t="s">
        <v>272</v>
      </c>
      <c r="Q489" s="52" t="s">
        <v>124</v>
      </c>
      <c r="R489" s="52" t="s">
        <v>273</v>
      </c>
      <c r="S489" s="52" t="s">
        <v>188</v>
      </c>
      <c r="T489" s="52" t="s">
        <v>1998</v>
      </c>
      <c r="U489" s="52" t="s">
        <v>189</v>
      </c>
      <c r="V489" s="52" t="s">
        <v>1999</v>
      </c>
      <c r="W489" s="52" t="s">
        <v>2000</v>
      </c>
      <c r="X489" s="52" t="s">
        <v>2001</v>
      </c>
      <c r="Y489" s="52" t="s">
        <v>2002</v>
      </c>
      <c r="Z489" s="66">
        <v>0</v>
      </c>
      <c r="AA489" s="66">
        <v>8182228</v>
      </c>
      <c r="AB489" s="66">
        <v>7675337.7400000002</v>
      </c>
      <c r="AC489" s="66">
        <v>7292186.5546021992</v>
      </c>
      <c r="AD489" s="86">
        <f t="shared" si="51"/>
        <v>890041.44539780077</v>
      </c>
      <c r="AE489" s="66">
        <v>0</v>
      </c>
      <c r="AF489" s="66">
        <v>8394966</v>
      </c>
      <c r="AG489" s="66">
        <f t="shared" si="52"/>
        <v>-8394966</v>
      </c>
      <c r="AH489" s="66">
        <v>0</v>
      </c>
      <c r="AI489" s="66">
        <v>8613235</v>
      </c>
      <c r="AJ489" s="66">
        <f t="shared" si="53"/>
        <v>-8613235</v>
      </c>
      <c r="AK489" s="66">
        <v>0</v>
      </c>
      <c r="AL489" s="66">
        <v>8837179</v>
      </c>
      <c r="AM489" s="66">
        <f t="shared" si="54"/>
        <v>-8837179</v>
      </c>
      <c r="AN489" s="66">
        <v>0</v>
      </c>
      <c r="AO489" s="66">
        <v>9066946</v>
      </c>
      <c r="AP489" s="66">
        <f t="shared" si="55"/>
        <v>-9066946</v>
      </c>
      <c r="AQ489" s="66">
        <v>9302686</v>
      </c>
      <c r="AR489" s="66">
        <f t="shared" si="56"/>
        <v>-34022284.554602198</v>
      </c>
      <c r="AS489" s="66" t="s">
        <v>2170</v>
      </c>
      <c r="AT489" s="66" t="s">
        <v>279</v>
      </c>
      <c r="AU489" s="66" t="s">
        <v>280</v>
      </c>
      <c r="AV489" s="66">
        <v>0</v>
      </c>
      <c r="AW489" s="86">
        <v>0</v>
      </c>
      <c r="AX489" s="86">
        <v>0</v>
      </c>
      <c r="AY489" s="86">
        <v>0</v>
      </c>
      <c r="AZ489" s="86">
        <v>0</v>
      </c>
      <c r="BA489" s="86">
        <v>0</v>
      </c>
      <c r="BB489" s="86"/>
    </row>
    <row r="490" spans="1:54" hidden="1">
      <c r="A490" s="52" t="str">
        <f t="shared" si="50"/>
        <v>R</v>
      </c>
      <c r="B490" s="84" t="s">
        <v>259</v>
      </c>
      <c r="C490" s="52" t="s">
        <v>2115</v>
      </c>
      <c r="D490" s="85" t="s">
        <v>2116</v>
      </c>
      <c r="E490" s="52" t="s">
        <v>2198</v>
      </c>
      <c r="F490" s="52" t="s">
        <v>2199</v>
      </c>
      <c r="G490" s="52" t="s">
        <v>2224</v>
      </c>
      <c r="H490" s="52" t="s">
        <v>2225</v>
      </c>
      <c r="I490" s="52" t="s">
        <v>2228</v>
      </c>
      <c r="J490" s="52" t="s">
        <v>2229</v>
      </c>
      <c r="K490" s="52" t="s">
        <v>268</v>
      </c>
      <c r="L490" s="52">
        <v>4207</v>
      </c>
      <c r="M490" s="52" t="s">
        <v>2177</v>
      </c>
      <c r="N490" s="52" t="s">
        <v>428</v>
      </c>
      <c r="O490" s="52" t="s">
        <v>456</v>
      </c>
      <c r="P490" s="52" t="s">
        <v>272</v>
      </c>
      <c r="Q490" s="52" t="s">
        <v>124</v>
      </c>
      <c r="R490" s="52" t="s">
        <v>273</v>
      </c>
      <c r="S490" s="52" t="s">
        <v>188</v>
      </c>
      <c r="T490" s="52" t="s">
        <v>1998</v>
      </c>
      <c r="U490" s="52" t="s">
        <v>189</v>
      </c>
      <c r="V490" s="52" t="s">
        <v>1999</v>
      </c>
      <c r="W490" s="52" t="s">
        <v>2000</v>
      </c>
      <c r="X490" s="52" t="s">
        <v>2001</v>
      </c>
      <c r="Y490" s="52" t="s">
        <v>2002</v>
      </c>
      <c r="Z490" s="66">
        <v>0</v>
      </c>
      <c r="AA490" s="66">
        <v>18690</v>
      </c>
      <c r="AB490" s="66">
        <v>0</v>
      </c>
      <c r="AC490" s="66">
        <v>0</v>
      </c>
      <c r="AD490" s="86">
        <f t="shared" si="51"/>
        <v>18690</v>
      </c>
      <c r="AE490" s="66">
        <v>0</v>
      </c>
      <c r="AF490" s="66">
        <v>0</v>
      </c>
      <c r="AG490" s="66">
        <f t="shared" si="52"/>
        <v>0</v>
      </c>
      <c r="AH490" s="66">
        <v>0</v>
      </c>
      <c r="AI490" s="66">
        <v>0</v>
      </c>
      <c r="AJ490" s="66">
        <f t="shared" si="53"/>
        <v>0</v>
      </c>
      <c r="AK490" s="66">
        <v>0</v>
      </c>
      <c r="AL490" s="66">
        <v>0</v>
      </c>
      <c r="AM490" s="66">
        <f t="shared" si="54"/>
        <v>0</v>
      </c>
      <c r="AN490" s="66">
        <v>0</v>
      </c>
      <c r="AO490" s="66">
        <v>0</v>
      </c>
      <c r="AP490" s="66">
        <f t="shared" si="55"/>
        <v>0</v>
      </c>
      <c r="AQ490" s="66">
        <v>0</v>
      </c>
      <c r="AR490" s="66">
        <f t="shared" si="56"/>
        <v>18690</v>
      </c>
      <c r="AS490" s="66">
        <v>0</v>
      </c>
      <c r="AT490" s="66" t="s">
        <v>279</v>
      </c>
      <c r="AU490" s="66" t="s">
        <v>280</v>
      </c>
      <c r="AV490" s="66">
        <v>0</v>
      </c>
      <c r="AW490" s="86">
        <v>0</v>
      </c>
      <c r="AX490" s="86">
        <v>0</v>
      </c>
      <c r="AY490" s="86">
        <v>0</v>
      </c>
      <c r="AZ490" s="86">
        <v>0</v>
      </c>
      <c r="BA490" s="86">
        <v>0</v>
      </c>
      <c r="BB490" s="86"/>
    </row>
    <row r="491" spans="1:54" hidden="1">
      <c r="A491" s="52" t="str">
        <f t="shared" si="50"/>
        <v>R</v>
      </c>
      <c r="B491" s="84" t="s">
        <v>259</v>
      </c>
      <c r="C491" s="52" t="s">
        <v>2115</v>
      </c>
      <c r="D491" s="85" t="s">
        <v>2116</v>
      </c>
      <c r="E491" s="52" t="s">
        <v>2230</v>
      </c>
      <c r="F491" s="52" t="s">
        <v>2231</v>
      </c>
      <c r="G491" s="52" t="s">
        <v>2232</v>
      </c>
      <c r="H491" s="52" t="s">
        <v>2231</v>
      </c>
      <c r="I491" s="52" t="s">
        <v>2233</v>
      </c>
      <c r="J491" s="52" t="s">
        <v>2234</v>
      </c>
      <c r="K491" s="52" t="s">
        <v>268</v>
      </c>
      <c r="L491" s="52">
        <v>4022</v>
      </c>
      <c r="M491" s="52" t="s">
        <v>1997</v>
      </c>
      <c r="N491" s="52" t="s">
        <v>270</v>
      </c>
      <c r="O491" s="52" t="s">
        <v>306</v>
      </c>
      <c r="P491" s="52" t="s">
        <v>272</v>
      </c>
      <c r="Q491" s="52" t="s">
        <v>124</v>
      </c>
      <c r="R491" s="52" t="s">
        <v>273</v>
      </c>
      <c r="S491" s="52" t="s">
        <v>188</v>
      </c>
      <c r="T491" s="52" t="s">
        <v>1998</v>
      </c>
      <c r="U491" s="52" t="s">
        <v>189</v>
      </c>
      <c r="V491" s="52" t="s">
        <v>1999</v>
      </c>
      <c r="W491" s="52" t="s">
        <v>2000</v>
      </c>
      <c r="X491" s="52" t="s">
        <v>2147</v>
      </c>
      <c r="Y491" s="52" t="s">
        <v>2148</v>
      </c>
      <c r="Z491" s="66">
        <v>0</v>
      </c>
      <c r="AA491" s="66">
        <v>0</v>
      </c>
      <c r="AB491" s="66">
        <v>811.47</v>
      </c>
      <c r="AC491" s="66">
        <v>811.47</v>
      </c>
      <c r="AD491" s="86">
        <f t="shared" si="51"/>
        <v>-811.47</v>
      </c>
      <c r="AE491" s="66">
        <v>0</v>
      </c>
      <c r="AF491" s="66">
        <v>0</v>
      </c>
      <c r="AG491" s="66">
        <f t="shared" si="52"/>
        <v>0</v>
      </c>
      <c r="AH491" s="66">
        <v>0</v>
      </c>
      <c r="AI491" s="66">
        <v>0</v>
      </c>
      <c r="AJ491" s="66">
        <f t="shared" si="53"/>
        <v>0</v>
      </c>
      <c r="AK491" s="66">
        <v>0</v>
      </c>
      <c r="AL491" s="66">
        <v>0</v>
      </c>
      <c r="AM491" s="66">
        <f t="shared" si="54"/>
        <v>0</v>
      </c>
      <c r="AN491" s="66">
        <v>0</v>
      </c>
      <c r="AO491" s="66">
        <v>0</v>
      </c>
      <c r="AP491" s="66">
        <f t="shared" si="55"/>
        <v>0</v>
      </c>
      <c r="AQ491" s="66">
        <v>0</v>
      </c>
      <c r="AR491" s="66">
        <f t="shared" si="56"/>
        <v>-811.47</v>
      </c>
      <c r="AS491" s="66" t="s">
        <v>2003</v>
      </c>
      <c r="AT491" s="66" t="s">
        <v>279</v>
      </c>
      <c r="AU491" s="66" t="s">
        <v>280</v>
      </c>
      <c r="AV491" s="66">
        <v>0</v>
      </c>
      <c r="AW491" s="86">
        <v>0</v>
      </c>
      <c r="AX491" s="86">
        <v>0</v>
      </c>
      <c r="AY491" s="86">
        <v>0</v>
      </c>
      <c r="AZ491" s="86">
        <v>0</v>
      </c>
      <c r="BA491" s="86">
        <v>0</v>
      </c>
      <c r="BB491" s="86"/>
    </row>
    <row r="492" spans="1:54" hidden="1">
      <c r="A492" s="52" t="str">
        <f t="shared" si="50"/>
        <v>R</v>
      </c>
      <c r="B492" s="84" t="s">
        <v>259</v>
      </c>
      <c r="C492" s="52" t="s">
        <v>2115</v>
      </c>
      <c r="D492" s="85" t="s">
        <v>2116</v>
      </c>
      <c r="E492" s="52" t="s">
        <v>2235</v>
      </c>
      <c r="F492" s="52" t="s">
        <v>2236</v>
      </c>
      <c r="G492" s="52" t="s">
        <v>2237</v>
      </c>
      <c r="H492" s="52" t="s">
        <v>2236</v>
      </c>
      <c r="I492" s="52" t="s">
        <v>2238</v>
      </c>
      <c r="J492" s="52" t="s">
        <v>2239</v>
      </c>
      <c r="K492" s="52" t="s">
        <v>268</v>
      </c>
      <c r="L492" s="52">
        <v>4207</v>
      </c>
      <c r="M492" s="52" t="s">
        <v>2177</v>
      </c>
      <c r="N492" s="52" t="s">
        <v>428</v>
      </c>
      <c r="O492" s="52" t="s">
        <v>456</v>
      </c>
      <c r="P492" s="52" t="s">
        <v>272</v>
      </c>
      <c r="Q492" s="52" t="s">
        <v>124</v>
      </c>
      <c r="R492" s="52" t="s">
        <v>273</v>
      </c>
      <c r="S492" s="52" t="s">
        <v>188</v>
      </c>
      <c r="T492" s="52" t="s">
        <v>1998</v>
      </c>
      <c r="U492" s="52" t="s">
        <v>189</v>
      </c>
      <c r="V492" s="52" t="s">
        <v>1999</v>
      </c>
      <c r="W492" s="52" t="s">
        <v>2000</v>
      </c>
      <c r="X492" s="52" t="s">
        <v>2147</v>
      </c>
      <c r="Y492" s="52" t="s">
        <v>2148</v>
      </c>
      <c r="Z492" s="66">
        <v>0</v>
      </c>
      <c r="AA492" s="66">
        <v>0</v>
      </c>
      <c r="AB492" s="66">
        <v>0</v>
      </c>
      <c r="AC492" s="66">
        <v>0</v>
      </c>
      <c r="AD492" s="86">
        <f t="shared" si="51"/>
        <v>0</v>
      </c>
      <c r="AE492" s="66">
        <v>0</v>
      </c>
      <c r="AF492" s="66">
        <v>0</v>
      </c>
      <c r="AG492" s="66">
        <f t="shared" si="52"/>
        <v>0</v>
      </c>
      <c r="AH492" s="66">
        <v>0</v>
      </c>
      <c r="AI492" s="66">
        <v>0</v>
      </c>
      <c r="AJ492" s="66">
        <f t="shared" si="53"/>
        <v>0</v>
      </c>
      <c r="AK492" s="66">
        <v>0</v>
      </c>
      <c r="AL492" s="66">
        <v>0</v>
      </c>
      <c r="AM492" s="66">
        <f t="shared" si="54"/>
        <v>0</v>
      </c>
      <c r="AN492" s="66">
        <v>0</v>
      </c>
      <c r="AO492" s="66">
        <v>0</v>
      </c>
      <c r="AP492" s="66">
        <f t="shared" si="55"/>
        <v>0</v>
      </c>
      <c r="AQ492" s="66">
        <v>0</v>
      </c>
      <c r="AR492" s="66">
        <f t="shared" si="56"/>
        <v>0</v>
      </c>
      <c r="AS492" s="66">
        <v>0</v>
      </c>
      <c r="AT492" s="66" t="s">
        <v>279</v>
      </c>
      <c r="AU492" s="66" t="s">
        <v>280</v>
      </c>
      <c r="AV492" s="66">
        <v>0</v>
      </c>
      <c r="AW492" s="86">
        <v>0</v>
      </c>
      <c r="AX492" s="86">
        <v>0</v>
      </c>
      <c r="AY492" s="86">
        <v>0</v>
      </c>
      <c r="AZ492" s="86">
        <v>0</v>
      </c>
      <c r="BA492" s="86">
        <v>0</v>
      </c>
      <c r="BB492" s="86"/>
    </row>
    <row r="493" spans="1:54" hidden="1">
      <c r="A493" s="52" t="str">
        <f t="shared" si="50"/>
        <v>R</v>
      </c>
      <c r="B493" s="84" t="s">
        <v>259</v>
      </c>
      <c r="C493" s="52" t="s">
        <v>2115</v>
      </c>
      <c r="D493" s="85" t="s">
        <v>2116</v>
      </c>
      <c r="E493" s="52" t="s">
        <v>2235</v>
      </c>
      <c r="F493" s="52" t="s">
        <v>2236</v>
      </c>
      <c r="G493" s="52" t="s">
        <v>2237</v>
      </c>
      <c r="H493" s="52" t="s">
        <v>2236</v>
      </c>
      <c r="I493" s="52" t="s">
        <v>2240</v>
      </c>
      <c r="J493" s="52" t="s">
        <v>2241</v>
      </c>
      <c r="K493" s="52" t="s">
        <v>268</v>
      </c>
      <c r="L493" s="52">
        <v>4207</v>
      </c>
      <c r="M493" s="52" t="s">
        <v>2177</v>
      </c>
      <c r="N493" s="52" t="s">
        <v>428</v>
      </c>
      <c r="O493" s="52" t="s">
        <v>456</v>
      </c>
      <c r="P493" s="52" t="s">
        <v>272</v>
      </c>
      <c r="Q493" s="52" t="s">
        <v>124</v>
      </c>
      <c r="R493" s="52" t="s">
        <v>273</v>
      </c>
      <c r="S493" s="52" t="s">
        <v>188</v>
      </c>
      <c r="T493" s="52" t="s">
        <v>274</v>
      </c>
      <c r="U493" s="52" t="s">
        <v>193</v>
      </c>
      <c r="V493" s="52" t="s">
        <v>275</v>
      </c>
      <c r="W493" s="52" t="s">
        <v>276</v>
      </c>
      <c r="X493" s="52" t="s">
        <v>489</v>
      </c>
      <c r="Y493" s="52" t="s">
        <v>490</v>
      </c>
      <c r="Z493" s="66">
        <v>0</v>
      </c>
      <c r="AA493" s="66">
        <v>330642</v>
      </c>
      <c r="AB493" s="66">
        <v>0</v>
      </c>
      <c r="AC493" s="66">
        <v>0</v>
      </c>
      <c r="AD493" s="86">
        <f t="shared" si="51"/>
        <v>330642</v>
      </c>
      <c r="AE493" s="66">
        <v>0</v>
      </c>
      <c r="AF493" s="66">
        <v>0</v>
      </c>
      <c r="AG493" s="66">
        <f t="shared" si="52"/>
        <v>0</v>
      </c>
      <c r="AH493" s="66">
        <v>0</v>
      </c>
      <c r="AI493" s="66">
        <v>0</v>
      </c>
      <c r="AJ493" s="66">
        <f t="shared" si="53"/>
        <v>0</v>
      </c>
      <c r="AK493" s="66">
        <v>0</v>
      </c>
      <c r="AL493" s="66">
        <v>0</v>
      </c>
      <c r="AM493" s="66">
        <f t="shared" si="54"/>
        <v>0</v>
      </c>
      <c r="AN493" s="66">
        <v>0</v>
      </c>
      <c r="AO493" s="66">
        <v>0</v>
      </c>
      <c r="AP493" s="66">
        <f t="shared" si="55"/>
        <v>0</v>
      </c>
      <c r="AQ493" s="66">
        <v>0</v>
      </c>
      <c r="AR493" s="66">
        <f t="shared" si="56"/>
        <v>330642</v>
      </c>
      <c r="AS493" s="66">
        <v>0</v>
      </c>
      <c r="AT493" s="66" t="s">
        <v>279</v>
      </c>
      <c r="AU493" s="66" t="s">
        <v>280</v>
      </c>
      <c r="AV493" s="66">
        <v>0</v>
      </c>
      <c r="AW493" s="86">
        <v>0</v>
      </c>
      <c r="AX493" s="86">
        <v>0</v>
      </c>
      <c r="AY493" s="86">
        <v>0</v>
      </c>
      <c r="AZ493" s="86">
        <v>0</v>
      </c>
      <c r="BA493" s="86">
        <v>0</v>
      </c>
      <c r="BB493" s="86"/>
    </row>
    <row r="494" spans="1:54" hidden="1">
      <c r="A494" s="52" t="str">
        <f t="shared" si="50"/>
        <v>R</v>
      </c>
      <c r="B494" s="84" t="s">
        <v>259</v>
      </c>
      <c r="C494" s="52" t="s">
        <v>2242</v>
      </c>
      <c r="D494" s="85" t="s">
        <v>2243</v>
      </c>
      <c r="E494" s="52" t="s">
        <v>2244</v>
      </c>
      <c r="F494" s="52" t="s">
        <v>2245</v>
      </c>
      <c r="G494" s="52" t="s">
        <v>2246</v>
      </c>
      <c r="H494" s="52" t="s">
        <v>2245</v>
      </c>
      <c r="I494" s="52" t="s">
        <v>2247</v>
      </c>
      <c r="J494" s="52" t="s">
        <v>2248</v>
      </c>
      <c r="K494" s="52" t="s">
        <v>268</v>
      </c>
      <c r="L494" s="52">
        <v>4207</v>
      </c>
      <c r="M494" s="52" t="s">
        <v>2177</v>
      </c>
      <c r="N494" s="52" t="s">
        <v>270</v>
      </c>
      <c r="O494" s="52" t="s">
        <v>456</v>
      </c>
      <c r="P494" s="52" t="s">
        <v>272</v>
      </c>
      <c r="Q494" s="52" t="s">
        <v>124</v>
      </c>
      <c r="R494" s="52" t="s">
        <v>273</v>
      </c>
      <c r="S494" s="52" t="s">
        <v>188</v>
      </c>
      <c r="T494" s="52" t="s">
        <v>2053</v>
      </c>
      <c r="U494" s="52" t="s">
        <v>197</v>
      </c>
      <c r="V494" s="52" t="s">
        <v>1999</v>
      </c>
      <c r="W494" s="52" t="s">
        <v>2000</v>
      </c>
      <c r="X494" s="52" t="s">
        <v>2249</v>
      </c>
      <c r="Y494" s="52" t="s">
        <v>2250</v>
      </c>
      <c r="Z494" s="66">
        <v>0</v>
      </c>
      <c r="AA494" s="66">
        <v>0</v>
      </c>
      <c r="AB494" s="66">
        <v>3397.68</v>
      </c>
      <c r="AC494" s="66">
        <v>-108271.45</v>
      </c>
      <c r="AD494" s="86">
        <f t="shared" si="51"/>
        <v>108271.45</v>
      </c>
      <c r="AE494" s="66">
        <v>0</v>
      </c>
      <c r="AF494" s="66">
        <v>0</v>
      </c>
      <c r="AG494" s="66">
        <f t="shared" si="52"/>
        <v>0</v>
      </c>
      <c r="AH494" s="66">
        <v>0</v>
      </c>
      <c r="AI494" s="66">
        <v>0</v>
      </c>
      <c r="AJ494" s="66">
        <f t="shared" si="53"/>
        <v>0</v>
      </c>
      <c r="AK494" s="66">
        <v>0</v>
      </c>
      <c r="AL494" s="66">
        <v>0</v>
      </c>
      <c r="AM494" s="66">
        <f t="shared" si="54"/>
        <v>0</v>
      </c>
      <c r="AN494" s="66">
        <v>0</v>
      </c>
      <c r="AO494" s="66">
        <v>0</v>
      </c>
      <c r="AP494" s="66">
        <f t="shared" si="55"/>
        <v>0</v>
      </c>
      <c r="AQ494" s="66">
        <v>0</v>
      </c>
      <c r="AR494" s="66">
        <f t="shared" si="56"/>
        <v>108271.45</v>
      </c>
      <c r="AS494" s="66" t="s">
        <v>2170</v>
      </c>
      <c r="AT494" s="66" t="s">
        <v>279</v>
      </c>
      <c r="AU494" s="66" t="s">
        <v>280</v>
      </c>
      <c r="AV494" s="66">
        <v>0</v>
      </c>
      <c r="AW494" s="86">
        <v>0</v>
      </c>
      <c r="AX494" s="86">
        <v>0</v>
      </c>
      <c r="AY494" s="86">
        <v>0</v>
      </c>
      <c r="AZ494" s="86">
        <v>0</v>
      </c>
      <c r="BA494" s="86">
        <v>0</v>
      </c>
      <c r="BB494" s="86"/>
    </row>
    <row r="495" spans="1:54" hidden="1">
      <c r="A495" s="52" t="str">
        <f t="shared" si="50"/>
        <v>R</v>
      </c>
      <c r="B495" s="84" t="s">
        <v>259</v>
      </c>
      <c r="C495" s="52" t="s">
        <v>2242</v>
      </c>
      <c r="D495" s="85" t="s">
        <v>2243</v>
      </c>
      <c r="E495" s="52" t="s">
        <v>2244</v>
      </c>
      <c r="F495" s="52" t="s">
        <v>2245</v>
      </c>
      <c r="G495" s="52" t="s">
        <v>2246</v>
      </c>
      <c r="H495" s="52" t="s">
        <v>2245</v>
      </c>
      <c r="I495" s="52" t="s">
        <v>2251</v>
      </c>
      <c r="J495" s="52" t="s">
        <v>2252</v>
      </c>
      <c r="K495" s="52" t="s">
        <v>268</v>
      </c>
      <c r="L495" s="52">
        <v>4207</v>
      </c>
      <c r="M495" s="52" t="s">
        <v>2177</v>
      </c>
      <c r="N495" s="52" t="s">
        <v>270</v>
      </c>
      <c r="O495" s="52" t="s">
        <v>456</v>
      </c>
      <c r="P495" s="52" t="s">
        <v>272</v>
      </c>
      <c r="Q495" s="52" t="s">
        <v>124</v>
      </c>
      <c r="R495" s="52" t="s">
        <v>273</v>
      </c>
      <c r="S495" s="52" t="s">
        <v>188</v>
      </c>
      <c r="T495" s="52" t="s">
        <v>2053</v>
      </c>
      <c r="U495" s="52" t="s">
        <v>197</v>
      </c>
      <c r="V495" s="52" t="s">
        <v>1999</v>
      </c>
      <c r="W495" s="52" t="s">
        <v>2000</v>
      </c>
      <c r="X495" s="52" t="s">
        <v>2249</v>
      </c>
      <c r="Y495" s="52" t="s">
        <v>2250</v>
      </c>
      <c r="Z495" s="66">
        <v>14299307.672128145</v>
      </c>
      <c r="AA495" s="66">
        <v>14299308</v>
      </c>
      <c r="AB495" s="66">
        <v>5318148.0599999996</v>
      </c>
      <c r="AC495" s="66">
        <v>4188532.1859293999</v>
      </c>
      <c r="AD495" s="86">
        <f t="shared" si="51"/>
        <v>10110775.814070601</v>
      </c>
      <c r="AE495" s="66">
        <v>14247986.078325529</v>
      </c>
      <c r="AF495" s="66">
        <v>5387727</v>
      </c>
      <c r="AG495" s="66">
        <f t="shared" si="52"/>
        <v>8860259.0783255287</v>
      </c>
      <c r="AH495" s="66">
        <v>14658401.355773287</v>
      </c>
      <c r="AI495" s="66">
        <v>5533956</v>
      </c>
      <c r="AJ495" s="66">
        <f t="shared" si="53"/>
        <v>9124445.3557732869</v>
      </c>
      <c r="AK495" s="66">
        <v>15081128.421535281</v>
      </c>
      <c r="AL495" s="66">
        <v>5687516</v>
      </c>
      <c r="AM495" s="66">
        <f t="shared" si="54"/>
        <v>9393612.4215352815</v>
      </c>
      <c r="AN495" s="66">
        <v>15516314.679450687</v>
      </c>
      <c r="AO495" s="66">
        <v>5845337</v>
      </c>
      <c r="AP495" s="66">
        <f t="shared" si="55"/>
        <v>9670977.679450687</v>
      </c>
      <c r="AQ495" s="66">
        <v>6011174</v>
      </c>
      <c r="AR495" s="66">
        <f t="shared" si="56"/>
        <v>47160070.349155381</v>
      </c>
      <c r="AS495" s="66" t="s">
        <v>2170</v>
      </c>
      <c r="AT495" s="66" t="s">
        <v>279</v>
      </c>
      <c r="AU495" s="66" t="s">
        <v>280</v>
      </c>
      <c r="AV495" s="66">
        <v>0</v>
      </c>
      <c r="AW495" s="86">
        <v>0</v>
      </c>
      <c r="AX495" s="86">
        <v>0</v>
      </c>
      <c r="AY495" s="86">
        <v>0</v>
      </c>
      <c r="AZ495" s="86">
        <v>0</v>
      </c>
      <c r="BA495" s="86">
        <v>0</v>
      </c>
      <c r="BB495" s="86"/>
    </row>
    <row r="496" spans="1:54" hidden="1">
      <c r="A496" s="52" t="str">
        <f t="shared" si="50"/>
        <v>R</v>
      </c>
      <c r="B496" s="84" t="s">
        <v>259</v>
      </c>
      <c r="C496" s="52" t="s">
        <v>2242</v>
      </c>
      <c r="D496" s="85" t="s">
        <v>2243</v>
      </c>
      <c r="E496" s="52" t="s">
        <v>2244</v>
      </c>
      <c r="F496" s="52" t="s">
        <v>2245</v>
      </c>
      <c r="G496" s="52" t="s">
        <v>2246</v>
      </c>
      <c r="H496" s="52" t="s">
        <v>2245</v>
      </c>
      <c r="I496" s="52" t="s">
        <v>2253</v>
      </c>
      <c r="J496" s="52" t="s">
        <v>2254</v>
      </c>
      <c r="K496" s="52" t="s">
        <v>268</v>
      </c>
      <c r="L496" s="52">
        <v>4207</v>
      </c>
      <c r="M496" s="52" t="s">
        <v>2177</v>
      </c>
      <c r="N496" s="52" t="s">
        <v>428</v>
      </c>
      <c r="O496" s="52" t="s">
        <v>456</v>
      </c>
      <c r="P496" s="52" t="s">
        <v>272</v>
      </c>
      <c r="Q496" s="52" t="s">
        <v>124</v>
      </c>
      <c r="R496" s="52" t="s">
        <v>273</v>
      </c>
      <c r="S496" s="52" t="s">
        <v>188</v>
      </c>
      <c r="T496" s="52" t="s">
        <v>2255</v>
      </c>
      <c r="U496" s="52" t="s">
        <v>190</v>
      </c>
      <c r="V496" s="52" t="s">
        <v>1999</v>
      </c>
      <c r="W496" s="52" t="s">
        <v>2000</v>
      </c>
      <c r="X496" s="52" t="s">
        <v>2249</v>
      </c>
      <c r="Y496" s="52" t="s">
        <v>2250</v>
      </c>
      <c r="Z496" s="66">
        <v>0</v>
      </c>
      <c r="AA496" s="66">
        <v>0</v>
      </c>
      <c r="AB496" s="66">
        <v>0</v>
      </c>
      <c r="AC496" s="66">
        <v>0</v>
      </c>
      <c r="AD496" s="86">
        <f t="shared" si="51"/>
        <v>0</v>
      </c>
      <c r="AE496" s="66">
        <v>0</v>
      </c>
      <c r="AF496" s="66">
        <v>0</v>
      </c>
      <c r="AG496" s="66">
        <f t="shared" si="52"/>
        <v>0</v>
      </c>
      <c r="AH496" s="66">
        <v>0</v>
      </c>
      <c r="AI496" s="66">
        <v>0</v>
      </c>
      <c r="AJ496" s="66">
        <f t="shared" si="53"/>
        <v>0</v>
      </c>
      <c r="AK496" s="66">
        <v>0</v>
      </c>
      <c r="AL496" s="66">
        <v>0</v>
      </c>
      <c r="AM496" s="66">
        <f t="shared" si="54"/>
        <v>0</v>
      </c>
      <c r="AN496" s="66">
        <v>0</v>
      </c>
      <c r="AO496" s="66">
        <v>0</v>
      </c>
      <c r="AP496" s="66">
        <f t="shared" si="55"/>
        <v>0</v>
      </c>
      <c r="AQ496" s="66">
        <v>0</v>
      </c>
      <c r="AR496" s="66">
        <f t="shared" si="56"/>
        <v>0</v>
      </c>
      <c r="AS496" s="66">
        <v>0</v>
      </c>
      <c r="AT496" s="66" t="s">
        <v>279</v>
      </c>
      <c r="AU496" s="66" t="s">
        <v>280</v>
      </c>
      <c r="AV496" s="66">
        <v>0</v>
      </c>
      <c r="AW496" s="86">
        <v>0</v>
      </c>
      <c r="AX496" s="86">
        <v>0</v>
      </c>
      <c r="AY496" s="86">
        <v>0</v>
      </c>
      <c r="AZ496" s="86">
        <v>0</v>
      </c>
      <c r="BA496" s="86">
        <v>0</v>
      </c>
      <c r="BB496" s="86"/>
    </row>
    <row r="497" spans="1:54" hidden="1">
      <c r="A497" s="52" t="str">
        <f t="shared" si="50"/>
        <v>R</v>
      </c>
      <c r="B497" s="84" t="s">
        <v>259</v>
      </c>
      <c r="C497" s="52" t="s">
        <v>2242</v>
      </c>
      <c r="D497" s="85" t="s">
        <v>2243</v>
      </c>
      <c r="E497" s="52" t="s">
        <v>2244</v>
      </c>
      <c r="F497" s="52" t="s">
        <v>2245</v>
      </c>
      <c r="G497" s="52" t="s">
        <v>2246</v>
      </c>
      <c r="H497" s="52" t="s">
        <v>2245</v>
      </c>
      <c r="I497" s="52" t="s">
        <v>2256</v>
      </c>
      <c r="J497" s="52" t="s">
        <v>2257</v>
      </c>
      <c r="K497" s="52" t="s">
        <v>268</v>
      </c>
      <c r="L497" s="52">
        <v>4207</v>
      </c>
      <c r="M497" s="52" t="s">
        <v>2177</v>
      </c>
      <c r="N497" s="52" t="s">
        <v>428</v>
      </c>
      <c r="O497" s="52" t="s">
        <v>456</v>
      </c>
      <c r="P497" s="52" t="s">
        <v>272</v>
      </c>
      <c r="Q497" s="52" t="s">
        <v>124</v>
      </c>
      <c r="R497" s="52" t="s">
        <v>273</v>
      </c>
      <c r="S497" s="52" t="s">
        <v>188</v>
      </c>
      <c r="T497" s="52" t="s">
        <v>2053</v>
      </c>
      <c r="U497" s="52" t="s">
        <v>197</v>
      </c>
      <c r="V497" s="52" t="s">
        <v>1999</v>
      </c>
      <c r="W497" s="52" t="s">
        <v>2000</v>
      </c>
      <c r="X497" s="52" t="s">
        <v>2249</v>
      </c>
      <c r="Y497" s="52" t="s">
        <v>2250</v>
      </c>
      <c r="Z497" s="66">
        <v>0</v>
      </c>
      <c r="AA497" s="66">
        <v>184098</v>
      </c>
      <c r="AB497" s="66">
        <v>0</v>
      </c>
      <c r="AC497" s="66">
        <v>0</v>
      </c>
      <c r="AD497" s="86">
        <f t="shared" si="51"/>
        <v>184098</v>
      </c>
      <c r="AE497" s="66">
        <v>0</v>
      </c>
      <c r="AF497" s="66">
        <v>0</v>
      </c>
      <c r="AG497" s="66">
        <f t="shared" si="52"/>
        <v>0</v>
      </c>
      <c r="AH497" s="66">
        <v>0</v>
      </c>
      <c r="AI497" s="66">
        <v>0</v>
      </c>
      <c r="AJ497" s="66">
        <f t="shared" si="53"/>
        <v>0</v>
      </c>
      <c r="AK497" s="66">
        <v>0</v>
      </c>
      <c r="AL497" s="66">
        <v>0</v>
      </c>
      <c r="AM497" s="66">
        <f t="shared" si="54"/>
        <v>0</v>
      </c>
      <c r="AN497" s="66">
        <v>0</v>
      </c>
      <c r="AO497" s="66">
        <v>0</v>
      </c>
      <c r="AP497" s="66">
        <f t="shared" si="55"/>
        <v>0</v>
      </c>
      <c r="AQ497" s="66">
        <v>0</v>
      </c>
      <c r="AR497" s="66">
        <f t="shared" si="56"/>
        <v>184098</v>
      </c>
      <c r="AS497" s="66">
        <v>0</v>
      </c>
      <c r="AT497" s="66" t="s">
        <v>279</v>
      </c>
      <c r="AU497" s="66" t="s">
        <v>280</v>
      </c>
      <c r="AV497" s="66">
        <v>0</v>
      </c>
      <c r="AW497" s="86">
        <v>0</v>
      </c>
      <c r="AX497" s="86">
        <v>0</v>
      </c>
      <c r="AY497" s="86">
        <v>0</v>
      </c>
      <c r="AZ497" s="86">
        <v>0</v>
      </c>
      <c r="BA497" s="86">
        <v>0</v>
      </c>
      <c r="BB497" s="86"/>
    </row>
    <row r="498" spans="1:54" hidden="1">
      <c r="A498" s="52" t="str">
        <f t="shared" si="50"/>
        <v>R</v>
      </c>
      <c r="B498" s="84" t="s">
        <v>259</v>
      </c>
      <c r="C498" s="52" t="s">
        <v>2242</v>
      </c>
      <c r="D498" s="85" t="s">
        <v>2243</v>
      </c>
      <c r="E498" s="52" t="s">
        <v>2258</v>
      </c>
      <c r="F498" s="52" t="s">
        <v>2048</v>
      </c>
      <c r="G498" s="52" t="s">
        <v>2259</v>
      </c>
      <c r="H498" s="52" t="s">
        <v>2048</v>
      </c>
      <c r="I498" s="52" t="s">
        <v>2260</v>
      </c>
      <c r="J498" s="52" t="s">
        <v>2261</v>
      </c>
      <c r="K498" s="52" t="s">
        <v>268</v>
      </c>
      <c r="L498" s="52">
        <v>4215</v>
      </c>
      <c r="M498" s="52" t="s">
        <v>2052</v>
      </c>
      <c r="N498" s="52" t="s">
        <v>270</v>
      </c>
      <c r="O498" s="52" t="s">
        <v>456</v>
      </c>
      <c r="P498" s="52" t="s">
        <v>272</v>
      </c>
      <c r="Q498" s="52" t="s">
        <v>124</v>
      </c>
      <c r="R498" s="52" t="s">
        <v>273</v>
      </c>
      <c r="S498" s="52" t="s">
        <v>188</v>
      </c>
      <c r="T498" s="52" t="s">
        <v>2053</v>
      </c>
      <c r="U498" s="52" t="s">
        <v>197</v>
      </c>
      <c r="V498" s="52" t="s">
        <v>1999</v>
      </c>
      <c r="W498" s="52" t="s">
        <v>2000</v>
      </c>
      <c r="X498" s="52" t="s">
        <v>2249</v>
      </c>
      <c r="Y498" s="52" t="s">
        <v>2250</v>
      </c>
      <c r="Z498" s="66">
        <v>0</v>
      </c>
      <c r="AA498" s="66">
        <v>102000</v>
      </c>
      <c r="AB498" s="66">
        <v>93756.87</v>
      </c>
      <c r="AC498" s="66">
        <v>122380.38880000002</v>
      </c>
      <c r="AD498" s="86">
        <f t="shared" si="51"/>
        <v>-20380.388800000015</v>
      </c>
      <c r="AE498" s="66">
        <v>0</v>
      </c>
      <c r="AF498" s="66">
        <v>0</v>
      </c>
      <c r="AG498" s="66">
        <f t="shared" si="52"/>
        <v>0</v>
      </c>
      <c r="AH498" s="66">
        <v>0</v>
      </c>
      <c r="AI498" s="66">
        <v>0</v>
      </c>
      <c r="AJ498" s="66">
        <f t="shared" si="53"/>
        <v>0</v>
      </c>
      <c r="AK498" s="66">
        <v>0</v>
      </c>
      <c r="AL498" s="66">
        <v>0</v>
      </c>
      <c r="AM498" s="66">
        <f t="shared" si="54"/>
        <v>0</v>
      </c>
      <c r="AN498" s="66">
        <v>0</v>
      </c>
      <c r="AO498" s="66">
        <v>0</v>
      </c>
      <c r="AP498" s="66">
        <f t="shared" si="55"/>
        <v>0</v>
      </c>
      <c r="AQ498" s="66">
        <v>0</v>
      </c>
      <c r="AR498" s="66">
        <f t="shared" si="56"/>
        <v>-20380.388800000015</v>
      </c>
      <c r="AS498" s="66" t="s">
        <v>2058</v>
      </c>
      <c r="AT498" s="66" t="s">
        <v>279</v>
      </c>
      <c r="AU498" s="66" t="s">
        <v>280</v>
      </c>
      <c r="AV498" s="66">
        <v>0</v>
      </c>
      <c r="AW498" s="86">
        <v>0</v>
      </c>
      <c r="AX498" s="86">
        <v>0</v>
      </c>
      <c r="AY498" s="86">
        <v>0</v>
      </c>
      <c r="AZ498" s="86">
        <v>0</v>
      </c>
      <c r="BA498" s="86">
        <v>0</v>
      </c>
      <c r="BB498" s="86"/>
    </row>
    <row r="499" spans="1:54" hidden="1">
      <c r="A499" s="52" t="str">
        <f t="shared" si="50"/>
        <v>R</v>
      </c>
      <c r="B499" s="84" t="s">
        <v>259</v>
      </c>
      <c r="C499" s="52" t="s">
        <v>2242</v>
      </c>
      <c r="D499" s="85" t="s">
        <v>2243</v>
      </c>
      <c r="E499" s="52" t="s">
        <v>2262</v>
      </c>
      <c r="F499" s="52" t="s">
        <v>2263</v>
      </c>
      <c r="G499" s="52" t="s">
        <v>2264</v>
      </c>
      <c r="H499" s="52" t="s">
        <v>2263</v>
      </c>
      <c r="I499" s="52" t="s">
        <v>2265</v>
      </c>
      <c r="J499" s="52" t="s">
        <v>2266</v>
      </c>
      <c r="K499" s="52" t="s">
        <v>268</v>
      </c>
      <c r="L499" s="52">
        <v>4207</v>
      </c>
      <c r="M499" s="52" t="s">
        <v>2177</v>
      </c>
      <c r="N499" s="52" t="s">
        <v>270</v>
      </c>
      <c r="O499" s="52" t="s">
        <v>456</v>
      </c>
      <c r="P499" s="52" t="s">
        <v>272</v>
      </c>
      <c r="Q499" s="52" t="s">
        <v>124</v>
      </c>
      <c r="R499" s="52" t="s">
        <v>273</v>
      </c>
      <c r="S499" s="52" t="s">
        <v>188</v>
      </c>
      <c r="T499" s="52" t="s">
        <v>2053</v>
      </c>
      <c r="U499" s="52" t="s">
        <v>197</v>
      </c>
      <c r="V499" s="52" t="s">
        <v>1999</v>
      </c>
      <c r="W499" s="52" t="s">
        <v>2000</v>
      </c>
      <c r="X499" s="52" t="s">
        <v>2249</v>
      </c>
      <c r="Y499" s="52" t="s">
        <v>2250</v>
      </c>
      <c r="Z499" s="66">
        <v>0</v>
      </c>
      <c r="AA499" s="66">
        <v>0</v>
      </c>
      <c r="AB499" s="66">
        <v>9372879.9000000004</v>
      </c>
      <c r="AC499" s="66">
        <v>8458169.7098375</v>
      </c>
      <c r="AD499" s="86">
        <f t="shared" si="51"/>
        <v>-8458169.7098375</v>
      </c>
      <c r="AE499" s="66">
        <v>0</v>
      </c>
      <c r="AF499" s="66">
        <v>3698094</v>
      </c>
      <c r="AG499" s="66">
        <f t="shared" si="52"/>
        <v>-3698094</v>
      </c>
      <c r="AH499" s="66">
        <v>0</v>
      </c>
      <c r="AI499" s="66">
        <v>3961311</v>
      </c>
      <c r="AJ499" s="66">
        <f t="shared" si="53"/>
        <v>-3961311</v>
      </c>
      <c r="AK499" s="66">
        <v>0</v>
      </c>
      <c r="AL499" s="66">
        <v>3737725</v>
      </c>
      <c r="AM499" s="66">
        <f t="shared" si="54"/>
        <v>-3737725</v>
      </c>
      <c r="AN499" s="66">
        <v>0</v>
      </c>
      <c r="AO499" s="66">
        <v>4021809</v>
      </c>
      <c r="AP499" s="66">
        <f t="shared" si="55"/>
        <v>-4021809</v>
      </c>
      <c r="AQ499" s="66">
        <v>4320322</v>
      </c>
      <c r="AR499" s="66">
        <f t="shared" si="56"/>
        <v>-23877108.7098375</v>
      </c>
      <c r="AS499" s="66" t="s">
        <v>2170</v>
      </c>
      <c r="AT499" s="66" t="s">
        <v>2267</v>
      </c>
      <c r="AU499" s="66" t="s">
        <v>280</v>
      </c>
      <c r="AV499" s="66">
        <v>0</v>
      </c>
      <c r="AW499" s="86">
        <v>0</v>
      </c>
      <c r="AX499" s="86">
        <v>0</v>
      </c>
      <c r="AY499" s="86">
        <v>0</v>
      </c>
      <c r="AZ499" s="86">
        <v>0</v>
      </c>
      <c r="BA499" s="86">
        <v>0</v>
      </c>
      <c r="BB499" s="86"/>
    </row>
    <row r="500" spans="1:54" hidden="1">
      <c r="A500" s="52" t="str">
        <f t="shared" si="50"/>
        <v>R</v>
      </c>
      <c r="B500" s="84" t="s">
        <v>259</v>
      </c>
      <c r="C500" s="52" t="s">
        <v>2242</v>
      </c>
      <c r="D500" s="85" t="s">
        <v>2243</v>
      </c>
      <c r="E500" s="52" t="s">
        <v>2262</v>
      </c>
      <c r="F500" s="52" t="s">
        <v>2263</v>
      </c>
      <c r="G500" s="52" t="s">
        <v>2264</v>
      </c>
      <c r="H500" s="52" t="s">
        <v>2263</v>
      </c>
      <c r="I500" s="52" t="s">
        <v>2268</v>
      </c>
      <c r="J500" s="52" t="s">
        <v>2269</v>
      </c>
      <c r="K500" s="52" t="s">
        <v>268</v>
      </c>
      <c r="L500" s="52">
        <v>4022</v>
      </c>
      <c r="M500" s="52" t="s">
        <v>1997</v>
      </c>
      <c r="N500" s="52" t="s">
        <v>270</v>
      </c>
      <c r="O500" s="52" t="s">
        <v>291</v>
      </c>
      <c r="P500" s="52" t="s">
        <v>272</v>
      </c>
      <c r="Q500" s="52" t="s">
        <v>124</v>
      </c>
      <c r="R500" s="52" t="s">
        <v>273</v>
      </c>
      <c r="S500" s="52" t="s">
        <v>188</v>
      </c>
      <c r="T500" s="52" t="s">
        <v>2053</v>
      </c>
      <c r="U500" s="52" t="s">
        <v>197</v>
      </c>
      <c r="V500" s="52" t="s">
        <v>1999</v>
      </c>
      <c r="W500" s="52" t="s">
        <v>2000</v>
      </c>
      <c r="X500" s="52" t="s">
        <v>2249</v>
      </c>
      <c r="Y500" s="52" t="s">
        <v>2250</v>
      </c>
      <c r="Z500" s="66">
        <v>0</v>
      </c>
      <c r="AA500" s="66">
        <v>0</v>
      </c>
      <c r="AB500" s="66">
        <v>0</v>
      </c>
      <c r="AC500" s="66">
        <v>0</v>
      </c>
      <c r="AD500" s="86">
        <f t="shared" si="51"/>
        <v>0</v>
      </c>
      <c r="AE500" s="66">
        <v>0</v>
      </c>
      <c r="AF500" s="66">
        <v>0</v>
      </c>
      <c r="AG500" s="66">
        <f t="shared" si="52"/>
        <v>0</v>
      </c>
      <c r="AH500" s="66">
        <v>0</v>
      </c>
      <c r="AI500" s="66">
        <v>0</v>
      </c>
      <c r="AJ500" s="66">
        <f t="shared" si="53"/>
        <v>0</v>
      </c>
      <c r="AK500" s="66">
        <v>0</v>
      </c>
      <c r="AL500" s="66">
        <v>0</v>
      </c>
      <c r="AM500" s="66">
        <f t="shared" si="54"/>
        <v>0</v>
      </c>
      <c r="AN500" s="66">
        <v>0</v>
      </c>
      <c r="AO500" s="66">
        <v>0</v>
      </c>
      <c r="AP500" s="66">
        <f t="shared" si="55"/>
        <v>0</v>
      </c>
      <c r="AQ500" s="66">
        <v>0</v>
      </c>
      <c r="AR500" s="66">
        <f t="shared" si="56"/>
        <v>0</v>
      </c>
      <c r="AS500" s="66" t="s">
        <v>2003</v>
      </c>
      <c r="AT500" s="66" t="s">
        <v>279</v>
      </c>
      <c r="AU500" s="66" t="s">
        <v>280</v>
      </c>
      <c r="AV500" s="66">
        <v>0</v>
      </c>
      <c r="AW500" s="86">
        <v>0</v>
      </c>
      <c r="AX500" s="86">
        <v>0</v>
      </c>
      <c r="AY500" s="86">
        <v>0</v>
      </c>
      <c r="AZ500" s="86">
        <v>0</v>
      </c>
      <c r="BA500" s="86">
        <v>0</v>
      </c>
      <c r="BB500" s="86"/>
    </row>
    <row r="501" spans="1:54" hidden="1">
      <c r="A501" s="52" t="str">
        <f t="shared" si="50"/>
        <v>R</v>
      </c>
      <c r="B501" s="84" t="s">
        <v>259</v>
      </c>
      <c r="C501" s="52" t="s">
        <v>2242</v>
      </c>
      <c r="D501" s="85" t="s">
        <v>2243</v>
      </c>
      <c r="E501" s="52" t="s">
        <v>2262</v>
      </c>
      <c r="F501" s="52" t="s">
        <v>2263</v>
      </c>
      <c r="G501" s="52" t="s">
        <v>2264</v>
      </c>
      <c r="H501" s="52" t="s">
        <v>2263</v>
      </c>
      <c r="I501" s="52" t="s">
        <v>2270</v>
      </c>
      <c r="J501" s="52" t="s">
        <v>2271</v>
      </c>
      <c r="K501" s="52" t="s">
        <v>268</v>
      </c>
      <c r="L501" s="52">
        <v>4207</v>
      </c>
      <c r="M501" s="52" t="s">
        <v>2177</v>
      </c>
      <c r="N501" s="52" t="s">
        <v>270</v>
      </c>
      <c r="O501" s="52" t="s">
        <v>456</v>
      </c>
      <c r="P501" s="52" t="s">
        <v>272</v>
      </c>
      <c r="Q501" s="52" t="s">
        <v>124</v>
      </c>
      <c r="R501" s="52" t="s">
        <v>273</v>
      </c>
      <c r="S501" s="52" t="s">
        <v>188</v>
      </c>
      <c r="T501" s="52" t="s">
        <v>2053</v>
      </c>
      <c r="U501" s="52" t="s">
        <v>197</v>
      </c>
      <c r="V501" s="52" t="s">
        <v>1999</v>
      </c>
      <c r="W501" s="52" t="s">
        <v>2000</v>
      </c>
      <c r="X501" s="52" t="s">
        <v>2249</v>
      </c>
      <c r="Y501" s="52" t="s">
        <v>2250</v>
      </c>
      <c r="Z501" s="66">
        <v>0</v>
      </c>
      <c r="AA501" s="66">
        <v>1613524</v>
      </c>
      <c r="AB501" s="66">
        <v>8860696.9000000004</v>
      </c>
      <c r="AC501" s="66">
        <v>8460013.9230403006</v>
      </c>
      <c r="AD501" s="86">
        <f t="shared" si="51"/>
        <v>-6846489.9230403006</v>
      </c>
      <c r="AE501" s="66">
        <v>0</v>
      </c>
      <c r="AF501" s="66">
        <v>3144866</v>
      </c>
      <c r="AG501" s="66">
        <f t="shared" si="52"/>
        <v>-3144866</v>
      </c>
      <c r="AH501" s="66">
        <v>0</v>
      </c>
      <c r="AI501" s="66">
        <v>3393069</v>
      </c>
      <c r="AJ501" s="66">
        <f t="shared" si="53"/>
        <v>-3393069</v>
      </c>
      <c r="AK501" s="66">
        <v>0</v>
      </c>
      <c r="AL501" s="66">
        <v>3153714</v>
      </c>
      <c r="AM501" s="66">
        <f t="shared" si="54"/>
        <v>-3153714</v>
      </c>
      <c r="AN501" s="66">
        <v>0</v>
      </c>
      <c r="AO501" s="66">
        <v>3421592</v>
      </c>
      <c r="AP501" s="66">
        <f t="shared" si="55"/>
        <v>-3421592</v>
      </c>
      <c r="AQ501" s="66">
        <v>3703077</v>
      </c>
      <c r="AR501" s="66">
        <f t="shared" si="56"/>
        <v>-19959730.923040301</v>
      </c>
      <c r="AS501" s="66" t="s">
        <v>2170</v>
      </c>
      <c r="AT501" s="66" t="s">
        <v>2272</v>
      </c>
      <c r="AU501" s="66" t="s">
        <v>280</v>
      </c>
      <c r="AV501" s="66">
        <v>0</v>
      </c>
      <c r="AW501" s="86">
        <v>0</v>
      </c>
      <c r="AX501" s="86">
        <v>0</v>
      </c>
      <c r="AY501" s="86">
        <v>0</v>
      </c>
      <c r="AZ501" s="86">
        <v>0</v>
      </c>
      <c r="BA501" s="86">
        <v>0</v>
      </c>
      <c r="BB501" s="86"/>
    </row>
    <row r="502" spans="1:54" hidden="1">
      <c r="A502" s="52" t="str">
        <f t="shared" si="50"/>
        <v>R</v>
      </c>
      <c r="B502" s="84" t="s">
        <v>259</v>
      </c>
      <c r="C502" s="52" t="s">
        <v>2242</v>
      </c>
      <c r="D502" s="85" t="s">
        <v>2243</v>
      </c>
      <c r="E502" s="52" t="s">
        <v>2262</v>
      </c>
      <c r="F502" s="52" t="s">
        <v>2263</v>
      </c>
      <c r="G502" s="52" t="s">
        <v>2264</v>
      </c>
      <c r="H502" s="52" t="s">
        <v>2263</v>
      </c>
      <c r="I502" s="52" t="s">
        <v>2273</v>
      </c>
      <c r="J502" s="52" t="s">
        <v>2274</v>
      </c>
      <c r="K502" s="52" t="s">
        <v>268</v>
      </c>
      <c r="L502" s="52">
        <v>4207</v>
      </c>
      <c r="M502" s="52" t="s">
        <v>2177</v>
      </c>
      <c r="N502" s="52" t="s">
        <v>270</v>
      </c>
      <c r="O502" s="52" t="s">
        <v>456</v>
      </c>
      <c r="P502" s="52" t="s">
        <v>272</v>
      </c>
      <c r="Q502" s="52" t="s">
        <v>124</v>
      </c>
      <c r="R502" s="52" t="s">
        <v>273</v>
      </c>
      <c r="S502" s="52" t="s">
        <v>188</v>
      </c>
      <c r="T502" s="52" t="s">
        <v>2053</v>
      </c>
      <c r="U502" s="52" t="s">
        <v>197</v>
      </c>
      <c r="V502" s="52" t="s">
        <v>1999</v>
      </c>
      <c r="W502" s="52" t="s">
        <v>2000</v>
      </c>
      <c r="X502" s="52" t="s">
        <v>2249</v>
      </c>
      <c r="Y502" s="52" t="s">
        <v>2250</v>
      </c>
      <c r="Z502" s="66">
        <v>0</v>
      </c>
      <c r="AA502" s="66">
        <v>0</v>
      </c>
      <c r="AB502" s="66">
        <v>23299.63</v>
      </c>
      <c r="AC502" s="66">
        <v>269562.18</v>
      </c>
      <c r="AD502" s="86">
        <f t="shared" si="51"/>
        <v>-269562.18</v>
      </c>
      <c r="AE502" s="66">
        <v>0</v>
      </c>
      <c r="AF502" s="66">
        <v>457799</v>
      </c>
      <c r="AG502" s="66">
        <f t="shared" si="52"/>
        <v>-457799</v>
      </c>
      <c r="AH502" s="66">
        <v>0</v>
      </c>
      <c r="AI502" s="66">
        <v>470255</v>
      </c>
      <c r="AJ502" s="66">
        <f t="shared" si="53"/>
        <v>-470255</v>
      </c>
      <c r="AK502" s="66">
        <v>0</v>
      </c>
      <c r="AL502" s="66">
        <v>483273</v>
      </c>
      <c r="AM502" s="66">
        <f t="shared" si="54"/>
        <v>-483273</v>
      </c>
      <c r="AN502" s="66">
        <v>0</v>
      </c>
      <c r="AO502" s="66">
        <v>496683</v>
      </c>
      <c r="AP502" s="66">
        <f t="shared" si="55"/>
        <v>-496683</v>
      </c>
      <c r="AQ502" s="66">
        <v>510774</v>
      </c>
      <c r="AR502" s="66">
        <f t="shared" si="56"/>
        <v>-2177572.1800000002</v>
      </c>
      <c r="AS502" s="66" t="s">
        <v>2170</v>
      </c>
      <c r="AT502" s="66" t="s">
        <v>279</v>
      </c>
      <c r="AU502" s="66" t="s">
        <v>280</v>
      </c>
      <c r="AV502" s="66">
        <v>0</v>
      </c>
      <c r="AW502" s="86">
        <v>0</v>
      </c>
      <c r="AX502" s="86">
        <v>0</v>
      </c>
      <c r="AY502" s="86">
        <v>0</v>
      </c>
      <c r="AZ502" s="86">
        <v>0</v>
      </c>
      <c r="BA502" s="86">
        <v>0</v>
      </c>
      <c r="BB502" s="86"/>
    </row>
    <row r="503" spans="1:54" hidden="1">
      <c r="A503" s="52" t="str">
        <f t="shared" si="50"/>
        <v>R</v>
      </c>
      <c r="B503" s="84" t="s">
        <v>259</v>
      </c>
      <c r="C503" s="52" t="s">
        <v>2242</v>
      </c>
      <c r="D503" s="85" t="s">
        <v>2243</v>
      </c>
      <c r="E503" s="52" t="s">
        <v>2262</v>
      </c>
      <c r="F503" s="52" t="s">
        <v>2263</v>
      </c>
      <c r="G503" s="52" t="s">
        <v>2264</v>
      </c>
      <c r="H503" s="52" t="s">
        <v>2263</v>
      </c>
      <c r="I503" s="52" t="s">
        <v>2275</v>
      </c>
      <c r="J503" s="52" t="s">
        <v>2276</v>
      </c>
      <c r="K503" s="52" t="s">
        <v>268</v>
      </c>
      <c r="L503" s="52">
        <v>4207</v>
      </c>
      <c r="M503" s="52" t="s">
        <v>2177</v>
      </c>
      <c r="N503" s="52" t="s">
        <v>270</v>
      </c>
      <c r="O503" s="52" t="s">
        <v>456</v>
      </c>
      <c r="P503" s="52" t="s">
        <v>272</v>
      </c>
      <c r="Q503" s="52" t="s">
        <v>124</v>
      </c>
      <c r="R503" s="52" t="s">
        <v>273</v>
      </c>
      <c r="S503" s="52" t="s">
        <v>188</v>
      </c>
      <c r="T503" s="52" t="s">
        <v>2053</v>
      </c>
      <c r="U503" s="52" t="s">
        <v>197</v>
      </c>
      <c r="V503" s="52" t="s">
        <v>1999</v>
      </c>
      <c r="W503" s="52" t="s">
        <v>2000</v>
      </c>
      <c r="X503" s="52" t="s">
        <v>2249</v>
      </c>
      <c r="Y503" s="52" t="s">
        <v>2250</v>
      </c>
      <c r="Z503" s="66">
        <v>2305033.8935630298</v>
      </c>
      <c r="AA503" s="66">
        <v>691510</v>
      </c>
      <c r="AB503" s="66">
        <v>4260193.3099999996</v>
      </c>
      <c r="AC503" s="66">
        <v>2171556.9761454002</v>
      </c>
      <c r="AD503" s="86">
        <f t="shared" si="51"/>
        <v>-1480046.9761454002</v>
      </c>
      <c r="AE503" s="66">
        <v>2368422.3256360185</v>
      </c>
      <c r="AF503" s="66">
        <v>3927922</v>
      </c>
      <c r="AG503" s="66">
        <f t="shared" si="52"/>
        <v>-1559499.6743639815</v>
      </c>
      <c r="AH503" s="66">
        <v>2433553.9395910092</v>
      </c>
      <c r="AI503" s="66">
        <v>3733364</v>
      </c>
      <c r="AJ503" s="66">
        <f t="shared" si="53"/>
        <v>-1299810.0604089908</v>
      </c>
      <c r="AK503" s="66">
        <v>2500476.6729297619</v>
      </c>
      <c r="AL503" s="66">
        <v>4519377</v>
      </c>
      <c r="AM503" s="66">
        <f t="shared" si="54"/>
        <v>-2018900.3270702381</v>
      </c>
      <c r="AN503" s="66">
        <v>2569239.7814353304</v>
      </c>
      <c r="AO503" s="66">
        <v>4300133</v>
      </c>
      <c r="AP503" s="66">
        <f t="shared" si="55"/>
        <v>-1730893.2185646696</v>
      </c>
      <c r="AQ503" s="66">
        <v>4082774</v>
      </c>
      <c r="AR503" s="66">
        <f t="shared" si="56"/>
        <v>-8089150.2565532792</v>
      </c>
      <c r="AS503" s="66" t="s">
        <v>2170</v>
      </c>
      <c r="AT503" s="66" t="s">
        <v>2267</v>
      </c>
      <c r="AU503" s="66" t="s">
        <v>280</v>
      </c>
      <c r="AV503" s="66">
        <v>0</v>
      </c>
      <c r="AW503" s="86">
        <v>0</v>
      </c>
      <c r="AX503" s="86">
        <v>0</v>
      </c>
      <c r="AY503" s="86">
        <v>0</v>
      </c>
      <c r="AZ503" s="86">
        <v>0</v>
      </c>
      <c r="BA503" s="86">
        <v>0</v>
      </c>
      <c r="BB503" s="86"/>
    </row>
    <row r="504" spans="1:54" hidden="1">
      <c r="A504" s="52" t="str">
        <f t="shared" si="50"/>
        <v>R</v>
      </c>
      <c r="B504" s="84" t="s">
        <v>259</v>
      </c>
      <c r="C504" s="52" t="s">
        <v>2242</v>
      </c>
      <c r="D504" s="85" t="s">
        <v>2243</v>
      </c>
      <c r="E504" s="52" t="s">
        <v>2262</v>
      </c>
      <c r="F504" s="52" t="s">
        <v>2263</v>
      </c>
      <c r="G504" s="52" t="s">
        <v>2264</v>
      </c>
      <c r="H504" s="52" t="s">
        <v>2263</v>
      </c>
      <c r="I504" s="52" t="s">
        <v>2277</v>
      </c>
      <c r="J504" s="52" t="s">
        <v>2278</v>
      </c>
      <c r="K504" s="52" t="s">
        <v>268</v>
      </c>
      <c r="L504" s="52">
        <v>4207</v>
      </c>
      <c r="M504" s="52" t="s">
        <v>2177</v>
      </c>
      <c r="N504" s="52" t="s">
        <v>428</v>
      </c>
      <c r="O504" s="52" t="s">
        <v>456</v>
      </c>
      <c r="P504" s="52" t="s">
        <v>272</v>
      </c>
      <c r="Q504" s="52" t="s">
        <v>124</v>
      </c>
      <c r="R504" s="52" t="s">
        <v>273</v>
      </c>
      <c r="S504" s="52" t="s">
        <v>188</v>
      </c>
      <c r="T504" s="52" t="s">
        <v>2053</v>
      </c>
      <c r="U504" s="52" t="s">
        <v>197</v>
      </c>
      <c r="V504" s="52" t="s">
        <v>1999</v>
      </c>
      <c r="W504" s="52" t="s">
        <v>2000</v>
      </c>
      <c r="X504" s="52" t="s">
        <v>2249</v>
      </c>
      <c r="Y504" s="52" t="s">
        <v>2250</v>
      </c>
      <c r="Z504" s="66">
        <v>0</v>
      </c>
      <c r="AA504" s="66">
        <v>174491</v>
      </c>
      <c r="AB504" s="66">
        <v>0</v>
      </c>
      <c r="AC504" s="66">
        <v>0</v>
      </c>
      <c r="AD504" s="86">
        <f t="shared" si="51"/>
        <v>174491</v>
      </c>
      <c r="AE504" s="66">
        <v>0</v>
      </c>
      <c r="AF504" s="66">
        <v>0</v>
      </c>
      <c r="AG504" s="66">
        <f t="shared" si="52"/>
        <v>0</v>
      </c>
      <c r="AH504" s="66">
        <v>0</v>
      </c>
      <c r="AI504" s="66">
        <v>0</v>
      </c>
      <c r="AJ504" s="66">
        <f t="shared" si="53"/>
        <v>0</v>
      </c>
      <c r="AK504" s="66">
        <v>0</v>
      </c>
      <c r="AL504" s="66">
        <v>0</v>
      </c>
      <c r="AM504" s="66">
        <f t="shared" si="54"/>
        <v>0</v>
      </c>
      <c r="AN504" s="66">
        <v>0</v>
      </c>
      <c r="AO504" s="66">
        <v>0</v>
      </c>
      <c r="AP504" s="66">
        <f t="shared" si="55"/>
        <v>0</v>
      </c>
      <c r="AQ504" s="66">
        <v>0</v>
      </c>
      <c r="AR504" s="66">
        <f t="shared" si="56"/>
        <v>174491</v>
      </c>
      <c r="AS504" s="66">
        <v>0</v>
      </c>
      <c r="AT504" s="66" t="s">
        <v>279</v>
      </c>
      <c r="AU504" s="66" t="s">
        <v>280</v>
      </c>
      <c r="AV504" s="66">
        <v>0</v>
      </c>
      <c r="AW504" s="86">
        <v>0</v>
      </c>
      <c r="AX504" s="86">
        <v>0</v>
      </c>
      <c r="AY504" s="86">
        <v>0</v>
      </c>
      <c r="AZ504" s="86">
        <v>0</v>
      </c>
      <c r="BA504" s="86">
        <v>0</v>
      </c>
      <c r="BB504" s="86"/>
    </row>
    <row r="505" spans="1:54" hidden="1">
      <c r="A505" s="52" t="str">
        <f t="shared" si="50"/>
        <v>R</v>
      </c>
      <c r="B505" s="84" t="s">
        <v>259</v>
      </c>
      <c r="C505" s="52" t="s">
        <v>2242</v>
      </c>
      <c r="D505" s="85" t="s">
        <v>2243</v>
      </c>
      <c r="E505" s="52" t="s">
        <v>2262</v>
      </c>
      <c r="F505" s="52" t="s">
        <v>2263</v>
      </c>
      <c r="G505" s="52" t="s">
        <v>2264</v>
      </c>
      <c r="H505" s="52" t="s">
        <v>2263</v>
      </c>
      <c r="I505" s="52" t="s">
        <v>2279</v>
      </c>
      <c r="J505" s="52" t="s">
        <v>2280</v>
      </c>
      <c r="K505" s="52" t="s">
        <v>268</v>
      </c>
      <c r="L505" s="52">
        <v>4022</v>
      </c>
      <c r="M505" s="52" t="s">
        <v>1997</v>
      </c>
      <c r="N505" s="52" t="s">
        <v>428</v>
      </c>
      <c r="O505" s="52" t="s">
        <v>291</v>
      </c>
      <c r="P505" s="52" t="s">
        <v>272</v>
      </c>
      <c r="Q505" s="52" t="s">
        <v>124</v>
      </c>
      <c r="R505" s="52" t="s">
        <v>273</v>
      </c>
      <c r="S505" s="52" t="s">
        <v>188</v>
      </c>
      <c r="T505" s="52" t="s">
        <v>2053</v>
      </c>
      <c r="U505" s="52" t="s">
        <v>197</v>
      </c>
      <c r="V505" s="52" t="s">
        <v>1999</v>
      </c>
      <c r="W505" s="52" t="s">
        <v>2000</v>
      </c>
      <c r="X505" s="52" t="s">
        <v>2249</v>
      </c>
      <c r="Y505" s="52" t="s">
        <v>2250</v>
      </c>
      <c r="Z505" s="66">
        <v>0</v>
      </c>
      <c r="AA505" s="66">
        <v>0</v>
      </c>
      <c r="AB505" s="66">
        <v>0</v>
      </c>
      <c r="AC505" s="66">
        <v>0</v>
      </c>
      <c r="AD505" s="86">
        <f t="shared" si="51"/>
        <v>0</v>
      </c>
      <c r="AE505" s="66">
        <v>0</v>
      </c>
      <c r="AF505" s="66">
        <v>0</v>
      </c>
      <c r="AG505" s="66">
        <f t="shared" si="52"/>
        <v>0</v>
      </c>
      <c r="AH505" s="66">
        <v>0</v>
      </c>
      <c r="AI505" s="66">
        <v>0</v>
      </c>
      <c r="AJ505" s="66">
        <f t="shared" si="53"/>
        <v>0</v>
      </c>
      <c r="AK505" s="66">
        <v>0</v>
      </c>
      <c r="AL505" s="66">
        <v>0</v>
      </c>
      <c r="AM505" s="66">
        <f t="shared" si="54"/>
        <v>0</v>
      </c>
      <c r="AN505" s="66">
        <v>0</v>
      </c>
      <c r="AO505" s="66">
        <v>0</v>
      </c>
      <c r="AP505" s="66">
        <f t="shared" si="55"/>
        <v>0</v>
      </c>
      <c r="AQ505" s="66">
        <v>0</v>
      </c>
      <c r="AR505" s="66">
        <f t="shared" si="56"/>
        <v>0</v>
      </c>
      <c r="AS505" s="66">
        <v>0</v>
      </c>
      <c r="AT505" s="66" t="s">
        <v>279</v>
      </c>
      <c r="AU505" s="66" t="s">
        <v>280</v>
      </c>
      <c r="AV505" s="66">
        <v>0</v>
      </c>
      <c r="AW505" s="86">
        <v>0</v>
      </c>
      <c r="AX505" s="86">
        <v>0</v>
      </c>
      <c r="AY505" s="86">
        <v>0</v>
      </c>
      <c r="AZ505" s="86">
        <v>0</v>
      </c>
      <c r="BA505" s="86">
        <v>0</v>
      </c>
      <c r="BB505" s="86"/>
    </row>
    <row r="506" spans="1:54" hidden="1">
      <c r="A506" s="52" t="str">
        <f t="shared" si="50"/>
        <v>R</v>
      </c>
      <c r="B506" s="84" t="s">
        <v>259</v>
      </c>
      <c r="C506" s="52" t="s">
        <v>2242</v>
      </c>
      <c r="D506" s="85" t="s">
        <v>2243</v>
      </c>
      <c r="E506" s="52" t="s">
        <v>2262</v>
      </c>
      <c r="F506" s="52" t="s">
        <v>2263</v>
      </c>
      <c r="G506" s="52" t="s">
        <v>2264</v>
      </c>
      <c r="H506" s="52" t="s">
        <v>2263</v>
      </c>
      <c r="I506" s="52" t="s">
        <v>2281</v>
      </c>
      <c r="J506" s="52" t="s">
        <v>2282</v>
      </c>
      <c r="K506" s="52" t="s">
        <v>268</v>
      </c>
      <c r="L506" s="52">
        <v>4207</v>
      </c>
      <c r="M506" s="52" t="s">
        <v>2177</v>
      </c>
      <c r="N506" s="52" t="s">
        <v>428</v>
      </c>
      <c r="O506" s="52" t="s">
        <v>456</v>
      </c>
      <c r="P506" s="52" t="s">
        <v>272</v>
      </c>
      <c r="Q506" s="52" t="s">
        <v>124</v>
      </c>
      <c r="R506" s="52" t="s">
        <v>273</v>
      </c>
      <c r="S506" s="52" t="s">
        <v>188</v>
      </c>
      <c r="T506" s="52" t="s">
        <v>2053</v>
      </c>
      <c r="U506" s="52" t="s">
        <v>197</v>
      </c>
      <c r="V506" s="52" t="s">
        <v>1999</v>
      </c>
      <c r="W506" s="52" t="s">
        <v>2000</v>
      </c>
      <c r="X506" s="52" t="s">
        <v>2249</v>
      </c>
      <c r="Y506" s="52" t="s">
        <v>2250</v>
      </c>
      <c r="Z506" s="66">
        <v>0</v>
      </c>
      <c r="AA506" s="66">
        <v>208409</v>
      </c>
      <c r="AB506" s="66">
        <v>0</v>
      </c>
      <c r="AC506" s="66">
        <v>0</v>
      </c>
      <c r="AD506" s="86">
        <f t="shared" si="51"/>
        <v>208409</v>
      </c>
      <c r="AE506" s="66">
        <v>0</v>
      </c>
      <c r="AF506" s="66">
        <v>0</v>
      </c>
      <c r="AG506" s="66">
        <f t="shared" si="52"/>
        <v>0</v>
      </c>
      <c r="AH506" s="66">
        <v>0</v>
      </c>
      <c r="AI506" s="66">
        <v>0</v>
      </c>
      <c r="AJ506" s="66">
        <f t="shared" si="53"/>
        <v>0</v>
      </c>
      <c r="AK506" s="66">
        <v>0</v>
      </c>
      <c r="AL506" s="66">
        <v>0</v>
      </c>
      <c r="AM506" s="66">
        <f t="shared" si="54"/>
        <v>0</v>
      </c>
      <c r="AN506" s="66">
        <v>0</v>
      </c>
      <c r="AO506" s="66">
        <v>0</v>
      </c>
      <c r="AP506" s="66">
        <f t="shared" si="55"/>
        <v>0</v>
      </c>
      <c r="AQ506" s="66">
        <v>0</v>
      </c>
      <c r="AR506" s="66">
        <f t="shared" si="56"/>
        <v>208409</v>
      </c>
      <c r="AS506" s="66">
        <v>0</v>
      </c>
      <c r="AT506" s="66" t="s">
        <v>279</v>
      </c>
      <c r="AU506" s="66" t="s">
        <v>280</v>
      </c>
      <c r="AV506" s="66">
        <v>0</v>
      </c>
      <c r="AW506" s="86">
        <v>0</v>
      </c>
      <c r="AX506" s="86">
        <v>0</v>
      </c>
      <c r="AY506" s="86">
        <v>0</v>
      </c>
      <c r="AZ506" s="86">
        <v>0</v>
      </c>
      <c r="BA506" s="86">
        <v>0</v>
      </c>
      <c r="BB506" s="86"/>
    </row>
    <row r="507" spans="1:54" hidden="1">
      <c r="A507" s="52" t="str">
        <f t="shared" si="50"/>
        <v>R</v>
      </c>
      <c r="B507" s="84" t="s">
        <v>259</v>
      </c>
      <c r="C507" s="52" t="s">
        <v>2242</v>
      </c>
      <c r="D507" s="85" t="s">
        <v>2243</v>
      </c>
      <c r="E507" s="52" t="s">
        <v>2262</v>
      </c>
      <c r="F507" s="52" t="s">
        <v>2263</v>
      </c>
      <c r="G507" s="52" t="s">
        <v>2264</v>
      </c>
      <c r="H507" s="52" t="s">
        <v>2263</v>
      </c>
      <c r="I507" s="52" t="s">
        <v>2283</v>
      </c>
      <c r="J507" s="52" t="s">
        <v>2284</v>
      </c>
      <c r="K507" s="52" t="s">
        <v>268</v>
      </c>
      <c r="L507" s="52">
        <v>4207</v>
      </c>
      <c r="M507" s="52" t="s">
        <v>2177</v>
      </c>
      <c r="N507" s="52" t="s">
        <v>428</v>
      </c>
      <c r="O507" s="52" t="s">
        <v>456</v>
      </c>
      <c r="P507" s="52" t="s">
        <v>272</v>
      </c>
      <c r="Q507" s="52" t="s">
        <v>124</v>
      </c>
      <c r="R507" s="52" t="s">
        <v>273</v>
      </c>
      <c r="S507" s="52" t="s">
        <v>188</v>
      </c>
      <c r="T507" s="52" t="s">
        <v>2053</v>
      </c>
      <c r="U507" s="52" t="s">
        <v>197</v>
      </c>
      <c r="V507" s="52" t="s">
        <v>1999</v>
      </c>
      <c r="W507" s="52" t="s">
        <v>2000</v>
      </c>
      <c r="X507" s="52" t="s">
        <v>2249</v>
      </c>
      <c r="Y507" s="52" t="s">
        <v>2250</v>
      </c>
      <c r="Z507" s="66">
        <v>0</v>
      </c>
      <c r="AA507" s="66">
        <v>0</v>
      </c>
      <c r="AB507" s="66">
        <v>0</v>
      </c>
      <c r="AC507" s="66">
        <v>0</v>
      </c>
      <c r="AD507" s="86">
        <f t="shared" si="51"/>
        <v>0</v>
      </c>
      <c r="AE507" s="66">
        <v>0</v>
      </c>
      <c r="AF507" s="66">
        <v>0</v>
      </c>
      <c r="AG507" s="66">
        <f t="shared" si="52"/>
        <v>0</v>
      </c>
      <c r="AH507" s="66">
        <v>0</v>
      </c>
      <c r="AI507" s="66">
        <v>0</v>
      </c>
      <c r="AJ507" s="66">
        <f t="shared" si="53"/>
        <v>0</v>
      </c>
      <c r="AK507" s="66">
        <v>0</v>
      </c>
      <c r="AL507" s="66">
        <v>0</v>
      </c>
      <c r="AM507" s="66">
        <f t="shared" si="54"/>
        <v>0</v>
      </c>
      <c r="AN507" s="66">
        <v>0</v>
      </c>
      <c r="AO507" s="66">
        <v>0</v>
      </c>
      <c r="AP507" s="66">
        <f t="shared" si="55"/>
        <v>0</v>
      </c>
      <c r="AQ507" s="66">
        <v>0</v>
      </c>
      <c r="AR507" s="66">
        <f t="shared" si="56"/>
        <v>0</v>
      </c>
      <c r="AS507" s="66">
        <v>0</v>
      </c>
      <c r="AT507" s="66" t="s">
        <v>279</v>
      </c>
      <c r="AU507" s="66" t="s">
        <v>280</v>
      </c>
      <c r="AV507" s="66">
        <v>0</v>
      </c>
      <c r="AW507" s="86">
        <v>0</v>
      </c>
      <c r="AX507" s="86">
        <v>0</v>
      </c>
      <c r="AY507" s="86">
        <v>0</v>
      </c>
      <c r="AZ507" s="86">
        <v>0</v>
      </c>
      <c r="BA507" s="86">
        <v>0</v>
      </c>
      <c r="BB507" s="86"/>
    </row>
    <row r="508" spans="1:54" hidden="1">
      <c r="A508" s="52" t="str">
        <f t="shared" si="50"/>
        <v>R</v>
      </c>
      <c r="B508" s="84" t="s">
        <v>259</v>
      </c>
      <c r="C508" s="52" t="s">
        <v>2242</v>
      </c>
      <c r="D508" s="85" t="s">
        <v>2243</v>
      </c>
      <c r="E508" s="52" t="s">
        <v>2262</v>
      </c>
      <c r="F508" s="52" t="s">
        <v>2263</v>
      </c>
      <c r="G508" s="52" t="s">
        <v>2264</v>
      </c>
      <c r="H508" s="52" t="s">
        <v>2263</v>
      </c>
      <c r="I508" s="52" t="s">
        <v>2285</v>
      </c>
      <c r="J508" s="52" t="s">
        <v>2286</v>
      </c>
      <c r="K508" s="52" t="s">
        <v>268</v>
      </c>
      <c r="L508" s="52">
        <v>4207</v>
      </c>
      <c r="M508" s="52" t="s">
        <v>2177</v>
      </c>
      <c r="N508" s="52" t="s">
        <v>428</v>
      </c>
      <c r="O508" s="52" t="s">
        <v>456</v>
      </c>
      <c r="P508" s="52" t="s">
        <v>272</v>
      </c>
      <c r="Q508" s="52" t="s">
        <v>124</v>
      </c>
      <c r="R508" s="52" t="s">
        <v>273</v>
      </c>
      <c r="S508" s="52" t="s">
        <v>188</v>
      </c>
      <c r="T508" s="52" t="s">
        <v>2053</v>
      </c>
      <c r="U508" s="52" t="s">
        <v>197</v>
      </c>
      <c r="V508" s="52" t="s">
        <v>1999</v>
      </c>
      <c r="W508" s="52" t="s">
        <v>2000</v>
      </c>
      <c r="X508" s="52" t="s">
        <v>2249</v>
      </c>
      <c r="Y508" s="52" t="s">
        <v>2250</v>
      </c>
      <c r="Z508" s="66">
        <v>0</v>
      </c>
      <c r="AA508" s="66">
        <v>98456</v>
      </c>
      <c r="AB508" s="66">
        <v>0</v>
      </c>
      <c r="AC508" s="66">
        <v>0</v>
      </c>
      <c r="AD508" s="86">
        <f t="shared" si="51"/>
        <v>98456</v>
      </c>
      <c r="AE508" s="66">
        <v>0</v>
      </c>
      <c r="AF508" s="66">
        <v>0</v>
      </c>
      <c r="AG508" s="66">
        <f t="shared" si="52"/>
        <v>0</v>
      </c>
      <c r="AH508" s="66">
        <v>0</v>
      </c>
      <c r="AI508" s="66">
        <v>0</v>
      </c>
      <c r="AJ508" s="66">
        <f t="shared" si="53"/>
        <v>0</v>
      </c>
      <c r="AK508" s="66">
        <v>0</v>
      </c>
      <c r="AL508" s="66">
        <v>0</v>
      </c>
      <c r="AM508" s="66">
        <f t="shared" si="54"/>
        <v>0</v>
      </c>
      <c r="AN508" s="66">
        <v>0</v>
      </c>
      <c r="AO508" s="66">
        <v>0</v>
      </c>
      <c r="AP508" s="66">
        <f t="shared" si="55"/>
        <v>0</v>
      </c>
      <c r="AQ508" s="66">
        <v>0</v>
      </c>
      <c r="AR508" s="66">
        <f t="shared" si="56"/>
        <v>98456</v>
      </c>
      <c r="AS508" s="66">
        <v>0</v>
      </c>
      <c r="AT508" s="66" t="s">
        <v>279</v>
      </c>
      <c r="AU508" s="66" t="s">
        <v>280</v>
      </c>
      <c r="AV508" s="66">
        <v>0</v>
      </c>
      <c r="AW508" s="86">
        <v>0</v>
      </c>
      <c r="AX508" s="86">
        <v>0</v>
      </c>
      <c r="AY508" s="86">
        <v>0</v>
      </c>
      <c r="AZ508" s="86">
        <v>0</v>
      </c>
      <c r="BA508" s="86">
        <v>0</v>
      </c>
      <c r="BB508" s="86"/>
    </row>
    <row r="509" spans="1:54" hidden="1">
      <c r="A509" s="52" t="str">
        <f t="shared" si="50"/>
        <v>R</v>
      </c>
      <c r="B509" s="84" t="s">
        <v>259</v>
      </c>
      <c r="C509" s="52" t="s">
        <v>2242</v>
      </c>
      <c r="D509" s="85" t="s">
        <v>2243</v>
      </c>
      <c r="E509" s="52" t="s">
        <v>2262</v>
      </c>
      <c r="F509" s="52" t="s">
        <v>2263</v>
      </c>
      <c r="G509" s="52" t="s">
        <v>2264</v>
      </c>
      <c r="H509" s="52" t="s">
        <v>2263</v>
      </c>
      <c r="I509" s="52" t="s">
        <v>2287</v>
      </c>
      <c r="J509" s="52" t="s">
        <v>2288</v>
      </c>
      <c r="K509" s="52" t="s">
        <v>268</v>
      </c>
      <c r="L509" s="52">
        <v>4207</v>
      </c>
      <c r="M509" s="52" t="s">
        <v>2177</v>
      </c>
      <c r="N509" s="52" t="s">
        <v>428</v>
      </c>
      <c r="O509" s="52" t="s">
        <v>456</v>
      </c>
      <c r="P509" s="52" t="s">
        <v>272</v>
      </c>
      <c r="Q509" s="52" t="s">
        <v>124</v>
      </c>
      <c r="R509" s="52" t="s">
        <v>273</v>
      </c>
      <c r="S509" s="52" t="s">
        <v>188</v>
      </c>
      <c r="T509" s="52" t="s">
        <v>2053</v>
      </c>
      <c r="U509" s="52" t="s">
        <v>197</v>
      </c>
      <c r="V509" s="52" t="s">
        <v>1999</v>
      </c>
      <c r="W509" s="52" t="s">
        <v>2000</v>
      </c>
      <c r="X509" s="52" t="s">
        <v>2249</v>
      </c>
      <c r="Y509" s="52" t="s">
        <v>2250</v>
      </c>
      <c r="Z509" s="66">
        <v>0</v>
      </c>
      <c r="AA509" s="66">
        <v>0</v>
      </c>
      <c r="AB509" s="66">
        <v>0</v>
      </c>
      <c r="AC509" s="66">
        <v>0</v>
      </c>
      <c r="AD509" s="86">
        <f t="shared" si="51"/>
        <v>0</v>
      </c>
      <c r="AE509" s="66">
        <v>0</v>
      </c>
      <c r="AF509" s="66">
        <v>0</v>
      </c>
      <c r="AG509" s="66">
        <f t="shared" si="52"/>
        <v>0</v>
      </c>
      <c r="AH509" s="66">
        <v>0</v>
      </c>
      <c r="AI509" s="66">
        <v>0</v>
      </c>
      <c r="AJ509" s="66">
        <f t="shared" si="53"/>
        <v>0</v>
      </c>
      <c r="AK509" s="66">
        <v>0</v>
      </c>
      <c r="AL509" s="66">
        <v>0</v>
      </c>
      <c r="AM509" s="66">
        <f t="shared" si="54"/>
        <v>0</v>
      </c>
      <c r="AN509" s="66">
        <v>0</v>
      </c>
      <c r="AO509" s="66">
        <v>0</v>
      </c>
      <c r="AP509" s="66">
        <f t="shared" si="55"/>
        <v>0</v>
      </c>
      <c r="AQ509" s="66">
        <v>0</v>
      </c>
      <c r="AR509" s="66">
        <f t="shared" si="56"/>
        <v>0</v>
      </c>
      <c r="AS509" s="66">
        <v>0</v>
      </c>
      <c r="AT509" s="66" t="s">
        <v>279</v>
      </c>
      <c r="AU509" s="66" t="s">
        <v>280</v>
      </c>
      <c r="AV509" s="66">
        <v>0</v>
      </c>
      <c r="AW509" s="86">
        <v>0</v>
      </c>
      <c r="AX509" s="86">
        <v>0</v>
      </c>
      <c r="AY509" s="86">
        <v>0</v>
      </c>
      <c r="AZ509" s="86">
        <v>0</v>
      </c>
      <c r="BA509" s="86">
        <v>0</v>
      </c>
      <c r="BB509" s="86"/>
    </row>
    <row r="510" spans="1:54" hidden="1">
      <c r="A510" s="52" t="str">
        <f t="shared" si="50"/>
        <v>R</v>
      </c>
      <c r="B510" s="84" t="s">
        <v>259</v>
      </c>
      <c r="C510" s="52" t="s">
        <v>2242</v>
      </c>
      <c r="D510" s="85" t="s">
        <v>2243</v>
      </c>
      <c r="E510" s="52" t="s">
        <v>2289</v>
      </c>
      <c r="F510" s="52" t="s">
        <v>2290</v>
      </c>
      <c r="G510" s="52" t="s">
        <v>2291</v>
      </c>
      <c r="H510" s="52" t="s">
        <v>2290</v>
      </c>
      <c r="I510" s="52" t="s">
        <v>2292</v>
      </c>
      <c r="J510" s="52" t="s">
        <v>2293</v>
      </c>
      <c r="K510" s="52" t="s">
        <v>268</v>
      </c>
      <c r="L510" s="52">
        <v>4022</v>
      </c>
      <c r="M510" s="52" t="s">
        <v>1997</v>
      </c>
      <c r="N510" s="52" t="s">
        <v>270</v>
      </c>
      <c r="O510" s="52" t="s">
        <v>306</v>
      </c>
      <c r="P510" s="52" t="s">
        <v>272</v>
      </c>
      <c r="Q510" s="52" t="s">
        <v>124</v>
      </c>
      <c r="R510" s="52" t="s">
        <v>273</v>
      </c>
      <c r="S510" s="52" t="s">
        <v>188</v>
      </c>
      <c r="T510" s="52" t="s">
        <v>2156</v>
      </c>
      <c r="U510" s="52" t="s">
        <v>196</v>
      </c>
      <c r="V510" s="52" t="s">
        <v>275</v>
      </c>
      <c r="W510" s="52" t="s">
        <v>276</v>
      </c>
      <c r="X510" s="52" t="s">
        <v>2040</v>
      </c>
      <c r="Y510" s="52" t="s">
        <v>2041</v>
      </c>
      <c r="Z510" s="66">
        <v>0</v>
      </c>
      <c r="AA510" s="66">
        <v>0</v>
      </c>
      <c r="AB510" s="66">
        <v>0</v>
      </c>
      <c r="AC510" s="66">
        <v>0</v>
      </c>
      <c r="AD510" s="86">
        <f t="shared" si="51"/>
        <v>0</v>
      </c>
      <c r="AE510" s="66">
        <v>0</v>
      </c>
      <c r="AF510" s="66">
        <v>0</v>
      </c>
      <c r="AG510" s="66">
        <f t="shared" si="52"/>
        <v>0</v>
      </c>
      <c r="AH510" s="66">
        <v>0</v>
      </c>
      <c r="AI510" s="66">
        <v>0</v>
      </c>
      <c r="AJ510" s="66">
        <f t="shared" si="53"/>
        <v>0</v>
      </c>
      <c r="AK510" s="66">
        <v>0</v>
      </c>
      <c r="AL510" s="66">
        <v>0</v>
      </c>
      <c r="AM510" s="66">
        <f t="shared" si="54"/>
        <v>0</v>
      </c>
      <c r="AN510" s="66">
        <v>0</v>
      </c>
      <c r="AO510" s="66">
        <v>0</v>
      </c>
      <c r="AP510" s="66">
        <f t="shared" si="55"/>
        <v>0</v>
      </c>
      <c r="AQ510" s="66">
        <v>0</v>
      </c>
      <c r="AR510" s="66">
        <f t="shared" si="56"/>
        <v>0</v>
      </c>
      <c r="AS510" s="66" t="s">
        <v>2042</v>
      </c>
      <c r="AT510" s="66" t="s">
        <v>279</v>
      </c>
      <c r="AU510" s="66" t="s">
        <v>280</v>
      </c>
      <c r="AV510" s="66">
        <v>0</v>
      </c>
      <c r="AW510" s="86">
        <v>0</v>
      </c>
      <c r="AX510" s="86">
        <v>0</v>
      </c>
      <c r="AY510" s="86">
        <v>0</v>
      </c>
      <c r="AZ510" s="86">
        <v>0</v>
      </c>
      <c r="BA510" s="86">
        <v>0</v>
      </c>
      <c r="BB510" s="86"/>
    </row>
    <row r="511" spans="1:54" hidden="1">
      <c r="A511" s="52" t="str">
        <f t="shared" si="50"/>
        <v>R</v>
      </c>
      <c r="B511" s="84" t="s">
        <v>259</v>
      </c>
      <c r="C511" s="52" t="s">
        <v>2242</v>
      </c>
      <c r="D511" s="85" t="s">
        <v>2243</v>
      </c>
      <c r="E511" s="52" t="s">
        <v>2294</v>
      </c>
      <c r="F511" s="52" t="s">
        <v>2295</v>
      </c>
      <c r="G511" s="52" t="s">
        <v>2296</v>
      </c>
      <c r="H511" s="52" t="s">
        <v>2295</v>
      </c>
      <c r="I511" s="52" t="s">
        <v>2297</v>
      </c>
      <c r="J511" s="52" t="s">
        <v>2298</v>
      </c>
      <c r="K511" s="52" t="s">
        <v>268</v>
      </c>
      <c r="L511" s="52">
        <v>4022</v>
      </c>
      <c r="M511" s="52" t="s">
        <v>1997</v>
      </c>
      <c r="N511" s="52" t="s">
        <v>270</v>
      </c>
      <c r="O511" s="52" t="s">
        <v>306</v>
      </c>
      <c r="P511" s="52" t="s">
        <v>272</v>
      </c>
      <c r="Q511" s="52" t="s">
        <v>124</v>
      </c>
      <c r="R511" s="52" t="s">
        <v>273</v>
      </c>
      <c r="S511" s="52" t="s">
        <v>188</v>
      </c>
      <c r="T511" s="52" t="s">
        <v>2053</v>
      </c>
      <c r="U511" s="52" t="s">
        <v>197</v>
      </c>
      <c r="V511" s="52" t="s">
        <v>1999</v>
      </c>
      <c r="W511" s="52" t="s">
        <v>2000</v>
      </c>
      <c r="X511" s="52" t="s">
        <v>2249</v>
      </c>
      <c r="Y511" s="52" t="s">
        <v>2250</v>
      </c>
      <c r="Z511" s="66">
        <v>1561119.3782500001</v>
      </c>
      <c r="AA511" s="66">
        <v>404537</v>
      </c>
      <c r="AB511" s="66">
        <v>-1085417.83</v>
      </c>
      <c r="AC511" s="66">
        <v>-1314012.6498631001</v>
      </c>
      <c r="AD511" s="86">
        <f t="shared" si="51"/>
        <v>1718549.6498631001</v>
      </c>
      <c r="AE511" s="66">
        <v>1593723.2873886731</v>
      </c>
      <c r="AF511" s="66">
        <v>1593723.2873886731</v>
      </c>
      <c r="AG511" s="66">
        <f t="shared" si="52"/>
        <v>0</v>
      </c>
      <c r="AH511" s="66">
        <v>1641689.7164265844</v>
      </c>
      <c r="AI511" s="66">
        <v>1641689.7164265844</v>
      </c>
      <c r="AJ511" s="66">
        <f t="shared" si="53"/>
        <v>0</v>
      </c>
      <c r="AK511" s="66">
        <v>1691203.4496270092</v>
      </c>
      <c r="AL511" s="66">
        <v>1691203.4496270092</v>
      </c>
      <c r="AM511" s="66">
        <f t="shared" si="54"/>
        <v>0</v>
      </c>
      <c r="AN511" s="66">
        <v>1742264.486989947</v>
      </c>
      <c r="AO511" s="66">
        <v>1742264.486989947</v>
      </c>
      <c r="AP511" s="66">
        <f t="shared" si="55"/>
        <v>0</v>
      </c>
      <c r="AQ511" s="66">
        <v>1794532.4215996454</v>
      </c>
      <c r="AR511" s="66">
        <f t="shared" si="56"/>
        <v>1718549.6498631001</v>
      </c>
      <c r="AS511" s="66" t="s">
        <v>2003</v>
      </c>
      <c r="AT511" s="66" t="s">
        <v>279</v>
      </c>
      <c r="AU511" s="66" t="s">
        <v>280</v>
      </c>
      <c r="AV511" s="66">
        <v>0</v>
      </c>
      <c r="AW511" s="86">
        <v>0</v>
      </c>
      <c r="AX511" s="86">
        <v>0</v>
      </c>
      <c r="AY511" s="86">
        <v>0</v>
      </c>
      <c r="AZ511" s="86">
        <v>0</v>
      </c>
      <c r="BA511" s="86">
        <v>0</v>
      </c>
      <c r="BB511" s="86"/>
    </row>
    <row r="512" spans="1:54" hidden="1">
      <c r="A512" s="52" t="str">
        <f t="shared" si="50"/>
        <v>R</v>
      </c>
      <c r="B512" s="84" t="s">
        <v>259</v>
      </c>
      <c r="C512" s="52" t="s">
        <v>2242</v>
      </c>
      <c r="D512" s="85" t="s">
        <v>2243</v>
      </c>
      <c r="E512" s="52" t="s">
        <v>2294</v>
      </c>
      <c r="F512" s="52" t="s">
        <v>2295</v>
      </c>
      <c r="G512" s="52" t="s">
        <v>2296</v>
      </c>
      <c r="H512" s="52" t="s">
        <v>2295</v>
      </c>
      <c r="I512" s="52" t="s">
        <v>2299</v>
      </c>
      <c r="J512" s="52" t="s">
        <v>2300</v>
      </c>
      <c r="K512" s="52" t="s">
        <v>268</v>
      </c>
      <c r="L512" s="52">
        <v>4022</v>
      </c>
      <c r="M512" s="52" t="s">
        <v>1997</v>
      </c>
      <c r="N512" s="52" t="s">
        <v>270</v>
      </c>
      <c r="O512" s="52" t="s">
        <v>306</v>
      </c>
      <c r="P512" s="52" t="s">
        <v>272</v>
      </c>
      <c r="Q512" s="52" t="s">
        <v>124</v>
      </c>
      <c r="R512" s="52" t="s">
        <v>273</v>
      </c>
      <c r="S512" s="52" t="s">
        <v>188</v>
      </c>
      <c r="T512" s="52" t="s">
        <v>2053</v>
      </c>
      <c r="U512" s="52" t="s">
        <v>197</v>
      </c>
      <c r="V512" s="52" t="s">
        <v>1999</v>
      </c>
      <c r="W512" s="52" t="s">
        <v>2000</v>
      </c>
      <c r="X512" s="52" t="s">
        <v>2249</v>
      </c>
      <c r="Y512" s="52" t="s">
        <v>2250</v>
      </c>
      <c r="Z512" s="66">
        <v>0</v>
      </c>
      <c r="AA512" s="66">
        <v>1156582</v>
      </c>
      <c r="AB512" s="66">
        <v>1485970.14</v>
      </c>
      <c r="AC512" s="66">
        <v>1431790.0817439999</v>
      </c>
      <c r="AD512" s="86">
        <f t="shared" si="51"/>
        <v>-275208.08174399985</v>
      </c>
      <c r="AE512" s="66">
        <v>0</v>
      </c>
      <c r="AF512" s="66">
        <v>0</v>
      </c>
      <c r="AG512" s="66">
        <f t="shared" si="52"/>
        <v>0</v>
      </c>
      <c r="AH512" s="66">
        <v>0</v>
      </c>
      <c r="AI512" s="66">
        <v>0</v>
      </c>
      <c r="AJ512" s="66">
        <f t="shared" si="53"/>
        <v>0</v>
      </c>
      <c r="AK512" s="66">
        <v>0</v>
      </c>
      <c r="AL512" s="66">
        <v>0</v>
      </c>
      <c r="AM512" s="66">
        <f t="shared" si="54"/>
        <v>0</v>
      </c>
      <c r="AN512" s="66">
        <v>0</v>
      </c>
      <c r="AO512" s="66">
        <v>0</v>
      </c>
      <c r="AP512" s="66">
        <f t="shared" si="55"/>
        <v>0</v>
      </c>
      <c r="AQ512" s="66">
        <v>0</v>
      </c>
      <c r="AR512" s="66">
        <f t="shared" si="56"/>
        <v>-275208.08174399985</v>
      </c>
      <c r="AS512" s="66" t="s">
        <v>2003</v>
      </c>
      <c r="AT512" s="66" t="s">
        <v>279</v>
      </c>
      <c r="AU512" s="66" t="s">
        <v>280</v>
      </c>
      <c r="AV512" s="66">
        <v>0</v>
      </c>
      <c r="AW512" s="86">
        <v>0</v>
      </c>
      <c r="AX512" s="86">
        <v>0</v>
      </c>
      <c r="AY512" s="86">
        <v>0</v>
      </c>
      <c r="AZ512" s="86">
        <v>0</v>
      </c>
      <c r="BA512" s="86">
        <v>0</v>
      </c>
      <c r="BB512" s="86"/>
    </row>
    <row r="513" spans="1:54" hidden="1">
      <c r="A513" s="52" t="str">
        <f t="shared" si="50"/>
        <v>R</v>
      </c>
      <c r="B513" s="84" t="s">
        <v>259</v>
      </c>
      <c r="C513" s="52" t="s">
        <v>2242</v>
      </c>
      <c r="D513" s="85" t="s">
        <v>2243</v>
      </c>
      <c r="E513" s="52" t="s">
        <v>2294</v>
      </c>
      <c r="F513" s="52" t="s">
        <v>2295</v>
      </c>
      <c r="G513" s="52" t="s">
        <v>2296</v>
      </c>
      <c r="H513" s="52" t="s">
        <v>2295</v>
      </c>
      <c r="I513" s="52" t="s">
        <v>2301</v>
      </c>
      <c r="J513" s="52" t="s">
        <v>2302</v>
      </c>
      <c r="K513" s="52" t="s">
        <v>268</v>
      </c>
      <c r="L513" s="52">
        <v>4022</v>
      </c>
      <c r="M513" s="52" t="s">
        <v>1997</v>
      </c>
      <c r="N513" s="52" t="s">
        <v>270</v>
      </c>
      <c r="O513" s="52" t="s">
        <v>456</v>
      </c>
      <c r="P513" s="52" t="s">
        <v>272</v>
      </c>
      <c r="Q513" s="52" t="s">
        <v>124</v>
      </c>
      <c r="R513" s="52" t="s">
        <v>273</v>
      </c>
      <c r="S513" s="52" t="s">
        <v>188</v>
      </c>
      <c r="T513" s="52" t="s">
        <v>2053</v>
      </c>
      <c r="U513" s="52" t="s">
        <v>197</v>
      </c>
      <c r="V513" s="52" t="s">
        <v>1999</v>
      </c>
      <c r="W513" s="52" t="s">
        <v>2000</v>
      </c>
      <c r="X513" s="52" t="s">
        <v>2249</v>
      </c>
      <c r="Y513" s="52" t="s">
        <v>2250</v>
      </c>
      <c r="Z513" s="66">
        <v>0</v>
      </c>
      <c r="AA513" s="66">
        <v>0</v>
      </c>
      <c r="AB513" s="66">
        <v>192014.1</v>
      </c>
      <c r="AC513" s="66">
        <v>98168.21</v>
      </c>
      <c r="AD513" s="86">
        <f t="shared" si="51"/>
        <v>-98168.21</v>
      </c>
      <c r="AE513" s="66">
        <v>0</v>
      </c>
      <c r="AF513" s="66">
        <v>0</v>
      </c>
      <c r="AG513" s="66">
        <f t="shared" si="52"/>
        <v>0</v>
      </c>
      <c r="AH513" s="66">
        <v>0</v>
      </c>
      <c r="AI513" s="66">
        <v>0</v>
      </c>
      <c r="AJ513" s="66">
        <f t="shared" si="53"/>
        <v>0</v>
      </c>
      <c r="AK513" s="66">
        <v>0</v>
      </c>
      <c r="AL513" s="66">
        <v>0</v>
      </c>
      <c r="AM513" s="66">
        <f t="shared" si="54"/>
        <v>0</v>
      </c>
      <c r="AN513" s="66">
        <v>0</v>
      </c>
      <c r="AO513" s="66">
        <v>0</v>
      </c>
      <c r="AP513" s="66">
        <f t="shared" si="55"/>
        <v>0</v>
      </c>
      <c r="AQ513" s="66">
        <v>0</v>
      </c>
      <c r="AR513" s="66">
        <f t="shared" si="56"/>
        <v>-98168.21</v>
      </c>
      <c r="AS513" s="66" t="s">
        <v>2003</v>
      </c>
      <c r="AT513" s="66" t="s">
        <v>279</v>
      </c>
      <c r="AU513" s="66" t="s">
        <v>280</v>
      </c>
      <c r="AV513" s="66">
        <v>0</v>
      </c>
      <c r="AW513" s="86">
        <v>0</v>
      </c>
      <c r="AX513" s="86">
        <v>0</v>
      </c>
      <c r="AY513" s="86">
        <v>0</v>
      </c>
      <c r="AZ513" s="86">
        <v>0</v>
      </c>
      <c r="BA513" s="86">
        <v>0</v>
      </c>
      <c r="BB513" s="86"/>
    </row>
    <row r="514" spans="1:54" hidden="1">
      <c r="A514" s="52" t="str">
        <f t="shared" si="50"/>
        <v>R</v>
      </c>
      <c r="B514" s="84" t="s">
        <v>259</v>
      </c>
      <c r="C514" s="52" t="s">
        <v>2242</v>
      </c>
      <c r="D514" s="85" t="s">
        <v>2243</v>
      </c>
      <c r="E514" s="52" t="s">
        <v>2294</v>
      </c>
      <c r="F514" s="52" t="s">
        <v>2295</v>
      </c>
      <c r="G514" s="52" t="s">
        <v>2296</v>
      </c>
      <c r="H514" s="52" t="s">
        <v>2295</v>
      </c>
      <c r="I514" s="52" t="s">
        <v>2303</v>
      </c>
      <c r="J514" s="52" t="s">
        <v>2304</v>
      </c>
      <c r="K514" s="52" t="s">
        <v>268</v>
      </c>
      <c r="L514" s="52">
        <v>4022</v>
      </c>
      <c r="M514" s="52" t="s">
        <v>1997</v>
      </c>
      <c r="N514" s="52" t="s">
        <v>428</v>
      </c>
      <c r="O514" s="52" t="s">
        <v>456</v>
      </c>
      <c r="P514" s="52" t="s">
        <v>272</v>
      </c>
      <c r="Q514" s="52" t="s">
        <v>124</v>
      </c>
      <c r="R514" s="52" t="s">
        <v>273</v>
      </c>
      <c r="S514" s="52" t="s">
        <v>188</v>
      </c>
      <c r="T514" s="52" t="s">
        <v>2053</v>
      </c>
      <c r="U514" s="52" t="s">
        <v>197</v>
      </c>
      <c r="V514" s="52" t="s">
        <v>1999</v>
      </c>
      <c r="W514" s="52" t="s">
        <v>2000</v>
      </c>
      <c r="X514" s="52" t="s">
        <v>2249</v>
      </c>
      <c r="Y514" s="52" t="s">
        <v>2250</v>
      </c>
      <c r="Z514" s="66">
        <v>0</v>
      </c>
      <c r="AA514" s="66">
        <v>7750</v>
      </c>
      <c r="AB514" s="66">
        <v>0</v>
      </c>
      <c r="AC514" s="66">
        <v>0</v>
      </c>
      <c r="AD514" s="86">
        <f t="shared" si="51"/>
        <v>7750</v>
      </c>
      <c r="AE514" s="66">
        <v>0</v>
      </c>
      <c r="AF514" s="66">
        <v>0</v>
      </c>
      <c r="AG514" s="66">
        <f t="shared" si="52"/>
        <v>0</v>
      </c>
      <c r="AH514" s="66">
        <v>0</v>
      </c>
      <c r="AI514" s="66">
        <v>0</v>
      </c>
      <c r="AJ514" s="66">
        <f t="shared" si="53"/>
        <v>0</v>
      </c>
      <c r="AK514" s="66">
        <v>0</v>
      </c>
      <c r="AL514" s="66">
        <v>0</v>
      </c>
      <c r="AM514" s="66">
        <f t="shared" si="54"/>
        <v>0</v>
      </c>
      <c r="AN514" s="66">
        <v>0</v>
      </c>
      <c r="AO514" s="66">
        <v>0</v>
      </c>
      <c r="AP514" s="66">
        <f t="shared" si="55"/>
        <v>0</v>
      </c>
      <c r="AQ514" s="66">
        <v>0</v>
      </c>
      <c r="AR514" s="66">
        <f t="shared" si="56"/>
        <v>7750</v>
      </c>
      <c r="AS514" s="66">
        <v>0</v>
      </c>
      <c r="AT514" s="66" t="s">
        <v>279</v>
      </c>
      <c r="AU514" s="66" t="s">
        <v>280</v>
      </c>
      <c r="AV514" s="66">
        <v>0</v>
      </c>
      <c r="AW514" s="86">
        <v>0</v>
      </c>
      <c r="AX514" s="86">
        <v>0</v>
      </c>
      <c r="AY514" s="86">
        <v>0</v>
      </c>
      <c r="AZ514" s="86">
        <v>0</v>
      </c>
      <c r="BA514" s="86">
        <v>0</v>
      </c>
      <c r="BB514" s="86"/>
    </row>
    <row r="515" spans="1:54" hidden="1">
      <c r="A515" s="52" t="str">
        <f t="shared" si="50"/>
        <v>R</v>
      </c>
      <c r="B515" s="84" t="s">
        <v>259</v>
      </c>
      <c r="C515" s="52" t="s">
        <v>2242</v>
      </c>
      <c r="D515" s="85" t="s">
        <v>2243</v>
      </c>
      <c r="E515" s="52" t="s">
        <v>2294</v>
      </c>
      <c r="F515" s="52" t="s">
        <v>2295</v>
      </c>
      <c r="G515" s="52" t="s">
        <v>2296</v>
      </c>
      <c r="H515" s="52" t="s">
        <v>2295</v>
      </c>
      <c r="I515" s="52" t="s">
        <v>2305</v>
      </c>
      <c r="J515" s="52" t="s">
        <v>2306</v>
      </c>
      <c r="K515" s="52" t="s">
        <v>268</v>
      </c>
      <c r="L515" s="52">
        <v>4022</v>
      </c>
      <c r="M515" s="52" t="s">
        <v>1997</v>
      </c>
      <c r="N515" s="52" t="s">
        <v>428</v>
      </c>
      <c r="O515" s="52" t="s">
        <v>306</v>
      </c>
      <c r="P515" s="52" t="s">
        <v>272</v>
      </c>
      <c r="Q515" s="52" t="s">
        <v>124</v>
      </c>
      <c r="R515" s="52" t="s">
        <v>273</v>
      </c>
      <c r="S515" s="52" t="s">
        <v>188</v>
      </c>
      <c r="T515" s="52" t="s">
        <v>2053</v>
      </c>
      <c r="U515" s="52" t="s">
        <v>197</v>
      </c>
      <c r="V515" s="52" t="s">
        <v>1999</v>
      </c>
      <c r="W515" s="52" t="s">
        <v>2000</v>
      </c>
      <c r="X515" s="52" t="s">
        <v>2249</v>
      </c>
      <c r="Y515" s="52" t="s">
        <v>2250</v>
      </c>
      <c r="Z515" s="66">
        <v>0</v>
      </c>
      <c r="AA515" s="66">
        <v>0</v>
      </c>
      <c r="AB515" s="66">
        <v>0</v>
      </c>
      <c r="AC515" s="66">
        <v>0</v>
      </c>
      <c r="AD515" s="86">
        <f t="shared" si="51"/>
        <v>0</v>
      </c>
      <c r="AE515" s="66">
        <v>0</v>
      </c>
      <c r="AF515" s="66">
        <v>0</v>
      </c>
      <c r="AG515" s="66">
        <f t="shared" si="52"/>
        <v>0</v>
      </c>
      <c r="AH515" s="66">
        <v>0</v>
      </c>
      <c r="AI515" s="66">
        <v>0</v>
      </c>
      <c r="AJ515" s="66">
        <f t="shared" si="53"/>
        <v>0</v>
      </c>
      <c r="AK515" s="66">
        <v>0</v>
      </c>
      <c r="AL515" s="66">
        <v>0</v>
      </c>
      <c r="AM515" s="66">
        <f t="shared" si="54"/>
        <v>0</v>
      </c>
      <c r="AN515" s="66">
        <v>0</v>
      </c>
      <c r="AO515" s="66">
        <v>0</v>
      </c>
      <c r="AP515" s="66">
        <f t="shared" si="55"/>
        <v>0</v>
      </c>
      <c r="AQ515" s="66">
        <v>0</v>
      </c>
      <c r="AR515" s="66">
        <f t="shared" si="56"/>
        <v>0</v>
      </c>
      <c r="AS515" s="66">
        <v>0</v>
      </c>
      <c r="AT515" s="66" t="s">
        <v>279</v>
      </c>
      <c r="AU515" s="66" t="s">
        <v>280</v>
      </c>
      <c r="AV515" s="66">
        <v>0</v>
      </c>
      <c r="AW515" s="86">
        <v>0</v>
      </c>
      <c r="AX515" s="86">
        <v>0</v>
      </c>
      <c r="AY515" s="86">
        <v>0</v>
      </c>
      <c r="AZ515" s="86">
        <v>0</v>
      </c>
      <c r="BA515" s="86">
        <v>0</v>
      </c>
      <c r="BB515" s="86"/>
    </row>
    <row r="516" spans="1:54" hidden="1">
      <c r="A516" s="52" t="str">
        <f t="shared" si="50"/>
        <v>R</v>
      </c>
      <c r="B516" s="84" t="s">
        <v>259</v>
      </c>
      <c r="C516" s="52" t="s">
        <v>2242</v>
      </c>
      <c r="D516" s="85" t="s">
        <v>2243</v>
      </c>
      <c r="E516" s="52" t="s">
        <v>2307</v>
      </c>
      <c r="F516" s="52" t="s">
        <v>2308</v>
      </c>
      <c r="G516" s="52" t="s">
        <v>2309</v>
      </c>
      <c r="H516" s="52" t="s">
        <v>2308</v>
      </c>
      <c r="I516" s="52" t="s">
        <v>2310</v>
      </c>
      <c r="J516" s="52" t="s">
        <v>2311</v>
      </c>
      <c r="K516" s="52" t="s">
        <v>268</v>
      </c>
      <c r="L516" s="52">
        <v>4022</v>
      </c>
      <c r="M516" s="52" t="s">
        <v>1997</v>
      </c>
      <c r="N516" s="52" t="s">
        <v>270</v>
      </c>
      <c r="O516" s="52" t="s">
        <v>306</v>
      </c>
      <c r="P516" s="52" t="s">
        <v>272</v>
      </c>
      <c r="Q516" s="52" t="s">
        <v>124</v>
      </c>
      <c r="R516" s="52" t="s">
        <v>273</v>
      </c>
      <c r="S516" s="52" t="s">
        <v>188</v>
      </c>
      <c r="T516" s="52" t="s">
        <v>2053</v>
      </c>
      <c r="U516" s="52" t="s">
        <v>197</v>
      </c>
      <c r="V516" s="52" t="s">
        <v>1999</v>
      </c>
      <c r="W516" s="52" t="s">
        <v>2000</v>
      </c>
      <c r="X516" s="52" t="s">
        <v>2249</v>
      </c>
      <c r="Y516" s="52" t="s">
        <v>2250</v>
      </c>
      <c r="Z516" s="66">
        <v>0</v>
      </c>
      <c r="AA516" s="66">
        <v>0</v>
      </c>
      <c r="AB516" s="66">
        <v>44163.87</v>
      </c>
      <c r="AC516" s="66">
        <v>-5793.8700000000026</v>
      </c>
      <c r="AD516" s="86">
        <f t="shared" si="51"/>
        <v>5793.8700000000026</v>
      </c>
      <c r="AE516" s="66">
        <v>0</v>
      </c>
      <c r="AF516" s="66">
        <v>0</v>
      </c>
      <c r="AG516" s="66">
        <f t="shared" si="52"/>
        <v>0</v>
      </c>
      <c r="AH516" s="66">
        <v>0</v>
      </c>
      <c r="AI516" s="66">
        <v>0</v>
      </c>
      <c r="AJ516" s="66">
        <f t="shared" si="53"/>
        <v>0</v>
      </c>
      <c r="AK516" s="66">
        <v>0</v>
      </c>
      <c r="AL516" s="66">
        <v>0</v>
      </c>
      <c r="AM516" s="66">
        <f t="shared" si="54"/>
        <v>0</v>
      </c>
      <c r="AN516" s="66">
        <v>0</v>
      </c>
      <c r="AO516" s="66">
        <v>0</v>
      </c>
      <c r="AP516" s="66">
        <f t="shared" si="55"/>
        <v>0</v>
      </c>
      <c r="AQ516" s="66">
        <v>0</v>
      </c>
      <c r="AR516" s="66">
        <f t="shared" si="56"/>
        <v>5793.8700000000026</v>
      </c>
      <c r="AS516" s="66" t="s">
        <v>2003</v>
      </c>
      <c r="AT516" s="66" t="s">
        <v>279</v>
      </c>
      <c r="AU516" s="66" t="s">
        <v>280</v>
      </c>
      <c r="AV516" s="66">
        <v>0</v>
      </c>
      <c r="AW516" s="86">
        <v>0</v>
      </c>
      <c r="AX516" s="86">
        <v>0</v>
      </c>
      <c r="AY516" s="86">
        <v>0</v>
      </c>
      <c r="AZ516" s="86">
        <v>0</v>
      </c>
      <c r="BA516" s="86">
        <v>0</v>
      </c>
      <c r="BB516" s="86"/>
    </row>
    <row r="517" spans="1:54" hidden="1">
      <c r="A517" s="52" t="str">
        <f t="shared" si="50"/>
        <v>R</v>
      </c>
      <c r="B517" s="84" t="s">
        <v>259</v>
      </c>
      <c r="C517" s="52" t="s">
        <v>2242</v>
      </c>
      <c r="D517" s="85" t="s">
        <v>2243</v>
      </c>
      <c r="E517" s="52" t="s">
        <v>2307</v>
      </c>
      <c r="F517" s="52" t="s">
        <v>2308</v>
      </c>
      <c r="G517" s="52" t="s">
        <v>2309</v>
      </c>
      <c r="H517" s="52" t="s">
        <v>2308</v>
      </c>
      <c r="I517" s="52" t="s">
        <v>2312</v>
      </c>
      <c r="J517" s="52" t="s">
        <v>2313</v>
      </c>
      <c r="K517" s="52" t="s">
        <v>268</v>
      </c>
      <c r="L517" s="52">
        <v>4022</v>
      </c>
      <c r="M517" s="52" t="s">
        <v>1997</v>
      </c>
      <c r="N517" s="52" t="s">
        <v>270</v>
      </c>
      <c r="O517" s="52" t="s">
        <v>306</v>
      </c>
      <c r="P517" s="52" t="s">
        <v>272</v>
      </c>
      <c r="Q517" s="52" t="s">
        <v>124</v>
      </c>
      <c r="R517" s="52" t="s">
        <v>273</v>
      </c>
      <c r="S517" s="52" t="s">
        <v>188</v>
      </c>
      <c r="T517" s="52" t="s">
        <v>2053</v>
      </c>
      <c r="U517" s="52" t="s">
        <v>197</v>
      </c>
      <c r="V517" s="52" t="s">
        <v>1999</v>
      </c>
      <c r="W517" s="52" t="s">
        <v>2000</v>
      </c>
      <c r="X517" s="52" t="s">
        <v>2249</v>
      </c>
      <c r="Y517" s="52" t="s">
        <v>2250</v>
      </c>
      <c r="Z517" s="66">
        <v>0</v>
      </c>
      <c r="AA517" s="66">
        <v>0</v>
      </c>
      <c r="AB517" s="66">
        <v>0</v>
      </c>
      <c r="AC517" s="66">
        <v>0</v>
      </c>
      <c r="AD517" s="86">
        <f t="shared" si="51"/>
        <v>0</v>
      </c>
      <c r="AE517" s="66">
        <v>0</v>
      </c>
      <c r="AF517" s="66">
        <v>0</v>
      </c>
      <c r="AG517" s="66">
        <f t="shared" si="52"/>
        <v>0</v>
      </c>
      <c r="AH517" s="66">
        <v>0</v>
      </c>
      <c r="AI517" s="66">
        <v>0</v>
      </c>
      <c r="AJ517" s="66">
        <f t="shared" si="53"/>
        <v>0</v>
      </c>
      <c r="AK517" s="66">
        <v>0</v>
      </c>
      <c r="AL517" s="66">
        <v>0</v>
      </c>
      <c r="AM517" s="66">
        <f t="shared" si="54"/>
        <v>0</v>
      </c>
      <c r="AN517" s="66">
        <v>0</v>
      </c>
      <c r="AO517" s="66">
        <v>0</v>
      </c>
      <c r="AP517" s="66">
        <f t="shared" si="55"/>
        <v>0</v>
      </c>
      <c r="AQ517" s="66">
        <v>0</v>
      </c>
      <c r="AR517" s="66">
        <f t="shared" si="56"/>
        <v>0</v>
      </c>
      <c r="AS517" s="66" t="s">
        <v>2003</v>
      </c>
      <c r="AT517" s="66" t="s">
        <v>279</v>
      </c>
      <c r="AU517" s="66" t="s">
        <v>280</v>
      </c>
      <c r="AV517" s="66">
        <v>0</v>
      </c>
      <c r="AW517" s="86">
        <v>0</v>
      </c>
      <c r="AX517" s="86">
        <v>0</v>
      </c>
      <c r="AY517" s="86">
        <v>0</v>
      </c>
      <c r="AZ517" s="86">
        <v>0</v>
      </c>
      <c r="BA517" s="86">
        <v>0</v>
      </c>
      <c r="BB517" s="86"/>
    </row>
    <row r="518" spans="1:54" hidden="1">
      <c r="A518" s="52" t="str">
        <f t="shared" si="50"/>
        <v>R</v>
      </c>
      <c r="B518" s="84" t="s">
        <v>259</v>
      </c>
      <c r="C518" s="52" t="s">
        <v>2242</v>
      </c>
      <c r="D518" s="85" t="s">
        <v>2243</v>
      </c>
      <c r="E518" s="52" t="s">
        <v>2307</v>
      </c>
      <c r="F518" s="52" t="s">
        <v>2308</v>
      </c>
      <c r="G518" s="52" t="s">
        <v>2309</v>
      </c>
      <c r="H518" s="52" t="s">
        <v>2308</v>
      </c>
      <c r="I518" s="52" t="s">
        <v>2314</v>
      </c>
      <c r="J518" s="52" t="s">
        <v>2315</v>
      </c>
      <c r="K518" s="52" t="s">
        <v>268</v>
      </c>
      <c r="L518" s="52">
        <v>4022</v>
      </c>
      <c r="M518" s="52" t="s">
        <v>1997</v>
      </c>
      <c r="N518" s="52" t="s">
        <v>428</v>
      </c>
      <c r="O518" s="52" t="s">
        <v>291</v>
      </c>
      <c r="P518" s="52" t="s">
        <v>272</v>
      </c>
      <c r="Q518" s="52" t="s">
        <v>124</v>
      </c>
      <c r="R518" s="52" t="s">
        <v>273</v>
      </c>
      <c r="S518" s="52" t="s">
        <v>188</v>
      </c>
      <c r="T518" s="52" t="s">
        <v>2053</v>
      </c>
      <c r="U518" s="52" t="s">
        <v>197</v>
      </c>
      <c r="V518" s="52" t="s">
        <v>1999</v>
      </c>
      <c r="W518" s="52" t="s">
        <v>2000</v>
      </c>
      <c r="X518" s="52" t="s">
        <v>2249</v>
      </c>
      <c r="Y518" s="52" t="s">
        <v>2250</v>
      </c>
      <c r="Z518" s="66">
        <v>0</v>
      </c>
      <c r="AA518" s="66">
        <v>0</v>
      </c>
      <c r="AB518" s="66">
        <v>0</v>
      </c>
      <c r="AC518" s="66">
        <v>0</v>
      </c>
      <c r="AD518" s="86">
        <f t="shared" si="51"/>
        <v>0</v>
      </c>
      <c r="AE518" s="66">
        <v>0</v>
      </c>
      <c r="AF518" s="66">
        <v>0</v>
      </c>
      <c r="AG518" s="66">
        <f t="shared" si="52"/>
        <v>0</v>
      </c>
      <c r="AH518" s="66">
        <v>0</v>
      </c>
      <c r="AI518" s="66">
        <v>0</v>
      </c>
      <c r="AJ518" s="66">
        <f t="shared" si="53"/>
        <v>0</v>
      </c>
      <c r="AK518" s="66">
        <v>0</v>
      </c>
      <c r="AL518" s="66">
        <v>0</v>
      </c>
      <c r="AM518" s="66">
        <f t="shared" si="54"/>
        <v>0</v>
      </c>
      <c r="AN518" s="66">
        <v>0</v>
      </c>
      <c r="AO518" s="66">
        <v>0</v>
      </c>
      <c r="AP518" s="66">
        <f t="shared" si="55"/>
        <v>0</v>
      </c>
      <c r="AQ518" s="66">
        <v>0</v>
      </c>
      <c r="AR518" s="66">
        <f t="shared" si="56"/>
        <v>0</v>
      </c>
      <c r="AS518" s="66">
        <v>0</v>
      </c>
      <c r="AT518" s="66" t="s">
        <v>279</v>
      </c>
      <c r="AU518" s="66" t="s">
        <v>280</v>
      </c>
      <c r="AV518" s="66">
        <v>0</v>
      </c>
      <c r="AW518" s="86">
        <v>0</v>
      </c>
      <c r="AX518" s="86">
        <v>0</v>
      </c>
      <c r="AY518" s="86">
        <v>0</v>
      </c>
      <c r="AZ518" s="86">
        <v>0</v>
      </c>
      <c r="BA518" s="86">
        <v>0</v>
      </c>
      <c r="BB518" s="86"/>
    </row>
    <row r="519" spans="1:54" hidden="1">
      <c r="A519" s="52" t="str">
        <f t="shared" si="50"/>
        <v>R</v>
      </c>
      <c r="B519" s="84" t="s">
        <v>259</v>
      </c>
      <c r="C519" s="52" t="s">
        <v>2242</v>
      </c>
      <c r="D519" s="85" t="s">
        <v>2243</v>
      </c>
      <c r="E519" s="52" t="s">
        <v>2307</v>
      </c>
      <c r="F519" s="52" t="s">
        <v>2308</v>
      </c>
      <c r="G519" s="52" t="s">
        <v>2309</v>
      </c>
      <c r="H519" s="52" t="s">
        <v>2308</v>
      </c>
      <c r="I519" s="52" t="s">
        <v>2316</v>
      </c>
      <c r="J519" s="52" t="s">
        <v>2317</v>
      </c>
      <c r="K519" s="52" t="s">
        <v>268</v>
      </c>
      <c r="L519" s="52">
        <v>4022</v>
      </c>
      <c r="M519" s="52" t="s">
        <v>1997</v>
      </c>
      <c r="N519" s="52" t="s">
        <v>428</v>
      </c>
      <c r="O519" s="52" t="s">
        <v>306</v>
      </c>
      <c r="P519" s="52" t="s">
        <v>272</v>
      </c>
      <c r="Q519" s="52" t="s">
        <v>124</v>
      </c>
      <c r="R519" s="52" t="s">
        <v>273</v>
      </c>
      <c r="S519" s="52" t="s">
        <v>188</v>
      </c>
      <c r="T519" s="52" t="s">
        <v>2053</v>
      </c>
      <c r="U519" s="52" t="s">
        <v>197</v>
      </c>
      <c r="V519" s="52" t="s">
        <v>1999</v>
      </c>
      <c r="W519" s="52" t="s">
        <v>2000</v>
      </c>
      <c r="X519" s="52" t="s">
        <v>2249</v>
      </c>
      <c r="Y519" s="52" t="s">
        <v>2250</v>
      </c>
      <c r="Z519" s="66">
        <v>0</v>
      </c>
      <c r="AA519" s="66">
        <v>0</v>
      </c>
      <c r="AB519" s="66">
        <v>0</v>
      </c>
      <c r="AC519" s="66">
        <v>0</v>
      </c>
      <c r="AD519" s="86">
        <f t="shared" si="51"/>
        <v>0</v>
      </c>
      <c r="AE519" s="66">
        <v>0</v>
      </c>
      <c r="AF519" s="66">
        <v>0</v>
      </c>
      <c r="AG519" s="66">
        <f t="shared" si="52"/>
        <v>0</v>
      </c>
      <c r="AH519" s="66">
        <v>0</v>
      </c>
      <c r="AI519" s="66">
        <v>0</v>
      </c>
      <c r="AJ519" s="66">
        <f t="shared" si="53"/>
        <v>0</v>
      </c>
      <c r="AK519" s="66">
        <v>0</v>
      </c>
      <c r="AL519" s="66">
        <v>0</v>
      </c>
      <c r="AM519" s="66">
        <f t="shared" si="54"/>
        <v>0</v>
      </c>
      <c r="AN519" s="66">
        <v>0</v>
      </c>
      <c r="AO519" s="66">
        <v>0</v>
      </c>
      <c r="AP519" s="66">
        <f t="shared" si="55"/>
        <v>0</v>
      </c>
      <c r="AQ519" s="66">
        <v>0</v>
      </c>
      <c r="AR519" s="66">
        <f t="shared" si="56"/>
        <v>0</v>
      </c>
      <c r="AS519" s="66">
        <v>0</v>
      </c>
      <c r="AT519" s="66" t="s">
        <v>279</v>
      </c>
      <c r="AU519" s="66" t="s">
        <v>280</v>
      </c>
      <c r="AV519" s="66">
        <v>0</v>
      </c>
      <c r="AW519" s="86">
        <v>0</v>
      </c>
      <c r="AX519" s="86">
        <v>0</v>
      </c>
      <c r="AY519" s="86">
        <v>0</v>
      </c>
      <c r="AZ519" s="86">
        <v>0</v>
      </c>
      <c r="BA519" s="86">
        <v>0</v>
      </c>
      <c r="BB519" s="86"/>
    </row>
    <row r="520" spans="1:54" hidden="1">
      <c r="A520" s="52" t="str">
        <f t="shared" si="50"/>
        <v>R</v>
      </c>
      <c r="B520" s="84" t="s">
        <v>259</v>
      </c>
      <c r="C520" s="52" t="s">
        <v>2242</v>
      </c>
      <c r="D520" s="85" t="s">
        <v>2243</v>
      </c>
      <c r="E520" s="52" t="s">
        <v>2318</v>
      </c>
      <c r="F520" s="52" t="s">
        <v>2319</v>
      </c>
      <c r="G520" s="52" t="s">
        <v>2320</v>
      </c>
      <c r="H520" s="52" t="s">
        <v>2319</v>
      </c>
      <c r="I520" s="52" t="s">
        <v>2321</v>
      </c>
      <c r="J520" s="52" t="s">
        <v>2322</v>
      </c>
      <c r="K520" s="52" t="s">
        <v>268</v>
      </c>
      <c r="L520" s="52">
        <v>4022</v>
      </c>
      <c r="M520" s="52" t="s">
        <v>1997</v>
      </c>
      <c r="N520" s="52" t="s">
        <v>270</v>
      </c>
      <c r="O520" s="52" t="s">
        <v>306</v>
      </c>
      <c r="P520" s="52" t="s">
        <v>272</v>
      </c>
      <c r="Q520" s="52" t="s">
        <v>124</v>
      </c>
      <c r="R520" s="52" t="s">
        <v>273</v>
      </c>
      <c r="S520" s="52" t="s">
        <v>188</v>
      </c>
      <c r="T520" s="52" t="s">
        <v>2323</v>
      </c>
      <c r="U520" s="52" t="s">
        <v>202</v>
      </c>
      <c r="V520" s="52" t="s">
        <v>1999</v>
      </c>
      <c r="W520" s="52" t="s">
        <v>2000</v>
      </c>
      <c r="X520" s="52" t="s">
        <v>2249</v>
      </c>
      <c r="Y520" s="52" t="s">
        <v>2250</v>
      </c>
      <c r="Z520" s="66">
        <v>2700000</v>
      </c>
      <c r="AA520" s="66">
        <v>2012799</v>
      </c>
      <c r="AB520" s="66">
        <v>2269251.12</v>
      </c>
      <c r="AC520" s="66">
        <v>1890346.2964195001</v>
      </c>
      <c r="AD520" s="86">
        <f t="shared" si="51"/>
        <v>122452.70358049986</v>
      </c>
      <c r="AE520" s="66">
        <v>2700000</v>
      </c>
      <c r="AF520" s="66">
        <v>2700000</v>
      </c>
      <c r="AG520" s="66">
        <f t="shared" si="52"/>
        <v>0</v>
      </c>
      <c r="AH520" s="66">
        <v>2700000</v>
      </c>
      <c r="AI520" s="66">
        <v>2700000</v>
      </c>
      <c r="AJ520" s="66">
        <f t="shared" si="53"/>
        <v>0</v>
      </c>
      <c r="AK520" s="66">
        <v>2700000</v>
      </c>
      <c r="AL520" s="66">
        <v>2700000</v>
      </c>
      <c r="AM520" s="66">
        <f t="shared" si="54"/>
        <v>0</v>
      </c>
      <c r="AN520" s="66">
        <v>2700000</v>
      </c>
      <c r="AO520" s="66">
        <v>2700000</v>
      </c>
      <c r="AP520" s="66">
        <f t="shared" si="55"/>
        <v>0</v>
      </c>
      <c r="AQ520" s="66">
        <v>2781000</v>
      </c>
      <c r="AR520" s="66">
        <f t="shared" si="56"/>
        <v>122452.70358049986</v>
      </c>
      <c r="AS520" s="66" t="s">
        <v>2003</v>
      </c>
      <c r="AT520" s="66" t="s">
        <v>279</v>
      </c>
      <c r="AU520" s="66" t="s">
        <v>280</v>
      </c>
      <c r="AV520" s="66">
        <v>0</v>
      </c>
      <c r="AW520" s="86">
        <v>0</v>
      </c>
      <c r="AX520" s="86">
        <v>0</v>
      </c>
      <c r="AY520" s="86">
        <v>0</v>
      </c>
      <c r="AZ520" s="86">
        <v>0</v>
      </c>
      <c r="BA520" s="86">
        <v>0</v>
      </c>
      <c r="BB520" s="86"/>
    </row>
    <row r="521" spans="1:54" hidden="1">
      <c r="A521" s="52" t="str">
        <f t="shared" si="50"/>
        <v>R</v>
      </c>
      <c r="B521" s="84" t="s">
        <v>259</v>
      </c>
      <c r="C521" s="52" t="s">
        <v>2242</v>
      </c>
      <c r="D521" s="85" t="s">
        <v>2243</v>
      </c>
      <c r="E521" s="52" t="s">
        <v>2318</v>
      </c>
      <c r="F521" s="52" t="s">
        <v>2319</v>
      </c>
      <c r="G521" s="52" t="s">
        <v>2320</v>
      </c>
      <c r="H521" s="52" t="s">
        <v>2319</v>
      </c>
      <c r="I521" s="52" t="s">
        <v>2324</v>
      </c>
      <c r="J521" s="52" t="s">
        <v>2325</v>
      </c>
      <c r="K521" s="52" t="s">
        <v>268</v>
      </c>
      <c r="L521" s="52">
        <v>4022</v>
      </c>
      <c r="M521" s="52" t="s">
        <v>1997</v>
      </c>
      <c r="N521" s="52" t="s">
        <v>270</v>
      </c>
      <c r="O521" s="52" t="s">
        <v>306</v>
      </c>
      <c r="P521" s="52" t="s">
        <v>272</v>
      </c>
      <c r="Q521" s="52" t="s">
        <v>124</v>
      </c>
      <c r="R521" s="52" t="s">
        <v>273</v>
      </c>
      <c r="S521" s="52" t="s">
        <v>188</v>
      </c>
      <c r="T521" s="52" t="s">
        <v>2323</v>
      </c>
      <c r="U521" s="52" t="s">
        <v>202</v>
      </c>
      <c r="V521" s="52" t="s">
        <v>1999</v>
      </c>
      <c r="W521" s="52" t="s">
        <v>2000</v>
      </c>
      <c r="X521" s="52" t="s">
        <v>2249</v>
      </c>
      <c r="Y521" s="52" t="s">
        <v>2250</v>
      </c>
      <c r="Z521" s="66">
        <v>0</v>
      </c>
      <c r="AA521" s="66">
        <v>687201</v>
      </c>
      <c r="AB521" s="66">
        <v>-20334.580000000002</v>
      </c>
      <c r="AC521" s="66">
        <v>482490.54237499996</v>
      </c>
      <c r="AD521" s="86">
        <f t="shared" si="51"/>
        <v>204710.45762500004</v>
      </c>
      <c r="AE521" s="66">
        <v>0</v>
      </c>
      <c r="AF521" s="66">
        <v>0</v>
      </c>
      <c r="AG521" s="66">
        <f t="shared" si="52"/>
        <v>0</v>
      </c>
      <c r="AH521" s="66">
        <v>0</v>
      </c>
      <c r="AI521" s="66">
        <v>0</v>
      </c>
      <c r="AJ521" s="66">
        <f t="shared" si="53"/>
        <v>0</v>
      </c>
      <c r="AK521" s="66">
        <v>0</v>
      </c>
      <c r="AL521" s="66">
        <v>0</v>
      </c>
      <c r="AM521" s="66">
        <f t="shared" si="54"/>
        <v>0</v>
      </c>
      <c r="AN521" s="66">
        <v>0</v>
      </c>
      <c r="AO521" s="66">
        <v>0</v>
      </c>
      <c r="AP521" s="66">
        <f t="shared" si="55"/>
        <v>0</v>
      </c>
      <c r="AQ521" s="66">
        <v>0</v>
      </c>
      <c r="AR521" s="66">
        <f t="shared" si="56"/>
        <v>204710.45762500004</v>
      </c>
      <c r="AS521" s="66" t="s">
        <v>2003</v>
      </c>
      <c r="AT521" s="66" t="s">
        <v>279</v>
      </c>
      <c r="AU521" s="66" t="s">
        <v>280</v>
      </c>
      <c r="AV521" s="66">
        <v>0</v>
      </c>
      <c r="AW521" s="86">
        <v>0</v>
      </c>
      <c r="AX521" s="86">
        <v>0</v>
      </c>
      <c r="AY521" s="86">
        <v>0</v>
      </c>
      <c r="AZ521" s="86">
        <v>0</v>
      </c>
      <c r="BA521" s="86">
        <v>0</v>
      </c>
      <c r="BB521" s="86"/>
    </row>
    <row r="522" spans="1:54" hidden="1">
      <c r="A522" s="52" t="str">
        <f t="shared" si="50"/>
        <v>R</v>
      </c>
      <c r="B522" s="84" t="s">
        <v>259</v>
      </c>
      <c r="C522" s="52" t="s">
        <v>2242</v>
      </c>
      <c r="D522" s="85" t="s">
        <v>2243</v>
      </c>
      <c r="E522" s="52" t="s">
        <v>2318</v>
      </c>
      <c r="F522" s="52" t="s">
        <v>2319</v>
      </c>
      <c r="G522" s="52" t="s">
        <v>2320</v>
      </c>
      <c r="H522" s="52" t="s">
        <v>2319</v>
      </c>
      <c r="I522" s="52" t="s">
        <v>2326</v>
      </c>
      <c r="J522" s="52" t="s">
        <v>2327</v>
      </c>
      <c r="K522" s="52" t="s">
        <v>268</v>
      </c>
      <c r="L522" s="52">
        <v>4022</v>
      </c>
      <c r="M522" s="52" t="s">
        <v>1997</v>
      </c>
      <c r="N522" s="52" t="s">
        <v>428</v>
      </c>
      <c r="O522" s="52" t="s">
        <v>306</v>
      </c>
      <c r="P522" s="52" t="s">
        <v>272</v>
      </c>
      <c r="Q522" s="52" t="s">
        <v>124</v>
      </c>
      <c r="R522" s="52" t="s">
        <v>273</v>
      </c>
      <c r="S522" s="52" t="s">
        <v>188</v>
      </c>
      <c r="T522" s="52" t="s">
        <v>2323</v>
      </c>
      <c r="U522" s="52" t="s">
        <v>202</v>
      </c>
      <c r="V522" s="52" t="s">
        <v>1999</v>
      </c>
      <c r="W522" s="52" t="s">
        <v>2000</v>
      </c>
      <c r="X522" s="52" t="s">
        <v>2249</v>
      </c>
      <c r="Y522" s="52" t="s">
        <v>2250</v>
      </c>
      <c r="Z522" s="66">
        <v>0</v>
      </c>
      <c r="AA522" s="66">
        <v>100000</v>
      </c>
      <c r="AB522" s="66">
        <v>0</v>
      </c>
      <c r="AC522" s="66">
        <v>0</v>
      </c>
      <c r="AD522" s="86">
        <f t="shared" si="51"/>
        <v>100000</v>
      </c>
      <c r="AE522" s="66">
        <v>0</v>
      </c>
      <c r="AF522" s="66">
        <v>0</v>
      </c>
      <c r="AG522" s="66">
        <f t="shared" si="52"/>
        <v>0</v>
      </c>
      <c r="AH522" s="66">
        <v>0</v>
      </c>
      <c r="AI522" s="66">
        <v>0</v>
      </c>
      <c r="AJ522" s="66">
        <f t="shared" si="53"/>
        <v>0</v>
      </c>
      <c r="AK522" s="66">
        <v>0</v>
      </c>
      <c r="AL522" s="66">
        <v>0</v>
      </c>
      <c r="AM522" s="66">
        <f t="shared" si="54"/>
        <v>0</v>
      </c>
      <c r="AN522" s="66">
        <v>0</v>
      </c>
      <c r="AO522" s="66">
        <v>0</v>
      </c>
      <c r="AP522" s="66">
        <f t="shared" si="55"/>
        <v>0</v>
      </c>
      <c r="AQ522" s="66">
        <v>0</v>
      </c>
      <c r="AR522" s="66">
        <f t="shared" si="56"/>
        <v>100000</v>
      </c>
      <c r="AS522" s="66">
        <v>0</v>
      </c>
      <c r="AT522" s="66" t="s">
        <v>279</v>
      </c>
      <c r="AU522" s="66" t="s">
        <v>280</v>
      </c>
      <c r="AV522" s="66">
        <v>0</v>
      </c>
      <c r="AW522" s="86">
        <v>0</v>
      </c>
      <c r="AX522" s="86">
        <v>0</v>
      </c>
      <c r="AY522" s="86">
        <v>0</v>
      </c>
      <c r="AZ522" s="86">
        <v>0</v>
      </c>
      <c r="BA522" s="86">
        <v>0</v>
      </c>
      <c r="BB522" s="86"/>
    </row>
    <row r="523" spans="1:54" hidden="1">
      <c r="A523" s="52" t="str">
        <f t="shared" ref="A523:A587" si="57">LEFT(C523,1)</f>
        <v>R</v>
      </c>
      <c r="B523" s="84" t="s">
        <v>259</v>
      </c>
      <c r="C523" s="52" t="s">
        <v>2242</v>
      </c>
      <c r="D523" s="85" t="s">
        <v>2243</v>
      </c>
      <c r="E523" s="52" t="s">
        <v>2318</v>
      </c>
      <c r="F523" s="52" t="s">
        <v>2319</v>
      </c>
      <c r="G523" s="52" t="s">
        <v>2320</v>
      </c>
      <c r="H523" s="52" t="s">
        <v>2319</v>
      </c>
      <c r="I523" s="52" t="s">
        <v>2328</v>
      </c>
      <c r="J523" s="52" t="s">
        <v>2329</v>
      </c>
      <c r="K523" s="52" t="s">
        <v>268</v>
      </c>
      <c r="L523" s="52">
        <v>4022</v>
      </c>
      <c r="M523" s="52" t="s">
        <v>1997</v>
      </c>
      <c r="N523" s="52" t="s">
        <v>428</v>
      </c>
      <c r="O523" s="52" t="s">
        <v>306</v>
      </c>
      <c r="P523" s="52" t="s">
        <v>272</v>
      </c>
      <c r="Q523" s="52" t="s">
        <v>124</v>
      </c>
      <c r="R523" s="52" t="s">
        <v>273</v>
      </c>
      <c r="S523" s="52" t="s">
        <v>188</v>
      </c>
      <c r="T523" s="52" t="s">
        <v>2323</v>
      </c>
      <c r="U523" s="52" t="s">
        <v>202</v>
      </c>
      <c r="V523" s="52" t="s">
        <v>1999</v>
      </c>
      <c r="W523" s="52" t="s">
        <v>2000</v>
      </c>
      <c r="X523" s="52" t="s">
        <v>2249</v>
      </c>
      <c r="Y523" s="52" t="s">
        <v>2250</v>
      </c>
      <c r="Z523" s="66">
        <v>0</v>
      </c>
      <c r="AA523" s="66">
        <v>21690</v>
      </c>
      <c r="AB523" s="66">
        <v>0</v>
      </c>
      <c r="AC523" s="66">
        <v>0</v>
      </c>
      <c r="AD523" s="86">
        <f t="shared" ref="AD523:AD587" si="58">AA523-AC523</f>
        <v>21690</v>
      </c>
      <c r="AE523" s="66">
        <v>0</v>
      </c>
      <c r="AF523" s="66">
        <v>0</v>
      </c>
      <c r="AG523" s="66">
        <f t="shared" ref="AG523:AG587" si="59">AE523-AF523</f>
        <v>0</v>
      </c>
      <c r="AH523" s="66">
        <v>0</v>
      </c>
      <c r="AI523" s="66">
        <v>0</v>
      </c>
      <c r="AJ523" s="66">
        <f t="shared" ref="AJ523:AJ587" si="60">AH523-AI523</f>
        <v>0</v>
      </c>
      <c r="AK523" s="66">
        <v>0</v>
      </c>
      <c r="AL523" s="66">
        <v>0</v>
      </c>
      <c r="AM523" s="66">
        <f t="shared" ref="AM523:AM587" si="61">AK523-AL523</f>
        <v>0</v>
      </c>
      <c r="AN523" s="66">
        <v>0</v>
      </c>
      <c r="AO523" s="66">
        <v>0</v>
      </c>
      <c r="AP523" s="66">
        <f t="shared" ref="AP523:AP587" si="62">AN523-AO523</f>
        <v>0</v>
      </c>
      <c r="AQ523" s="66">
        <v>0</v>
      </c>
      <c r="AR523" s="66">
        <f t="shared" ref="AR523:AR587" si="63">AP523+AM523+AJ523+AG523+AD523</f>
        <v>21690</v>
      </c>
      <c r="AS523" s="66">
        <v>0</v>
      </c>
      <c r="AT523" s="66" t="s">
        <v>279</v>
      </c>
      <c r="AU523" s="66" t="s">
        <v>280</v>
      </c>
      <c r="AV523" s="66">
        <v>0</v>
      </c>
      <c r="AW523" s="86">
        <v>0</v>
      </c>
      <c r="AX523" s="86">
        <v>0</v>
      </c>
      <c r="AY523" s="86">
        <v>0</v>
      </c>
      <c r="AZ523" s="86">
        <v>0</v>
      </c>
      <c r="BA523" s="86">
        <v>0</v>
      </c>
      <c r="BB523" s="86"/>
    </row>
    <row r="524" spans="1:54" hidden="1">
      <c r="A524" s="52" t="str">
        <f t="shared" si="57"/>
        <v>R</v>
      </c>
      <c r="B524" s="84" t="s">
        <v>259</v>
      </c>
      <c r="C524" s="52" t="s">
        <v>2330</v>
      </c>
      <c r="D524" s="85" t="s">
        <v>2331</v>
      </c>
      <c r="E524" s="52" t="s">
        <v>2332</v>
      </c>
      <c r="F524" s="52" t="s">
        <v>2333</v>
      </c>
      <c r="G524" s="52" t="s">
        <v>2334</v>
      </c>
      <c r="H524" s="52" t="s">
        <v>2333</v>
      </c>
      <c r="I524" s="52" t="s">
        <v>2335</v>
      </c>
      <c r="J524" s="52" t="s">
        <v>2336</v>
      </c>
      <c r="K524" s="52" t="s">
        <v>268</v>
      </c>
      <c r="L524" s="52">
        <v>4022</v>
      </c>
      <c r="M524" s="52" t="s">
        <v>1997</v>
      </c>
      <c r="N524" s="52" t="s">
        <v>270</v>
      </c>
      <c r="O524" s="52" t="s">
        <v>306</v>
      </c>
      <c r="P524" s="52" t="s">
        <v>466</v>
      </c>
      <c r="Q524" s="52" t="s">
        <v>57</v>
      </c>
      <c r="R524" s="52" t="s">
        <v>2024</v>
      </c>
      <c r="S524" s="52" t="s">
        <v>91</v>
      </c>
      <c r="T524" s="52" t="s">
        <v>2337</v>
      </c>
      <c r="U524" s="52" t="s">
        <v>94</v>
      </c>
      <c r="V524" s="52" t="s">
        <v>275</v>
      </c>
      <c r="W524" s="52" t="s">
        <v>276</v>
      </c>
      <c r="X524" s="52" t="s">
        <v>2015</v>
      </c>
      <c r="Y524" s="52" t="s">
        <v>2016</v>
      </c>
      <c r="Z524" s="66">
        <v>820000</v>
      </c>
      <c r="AA524" s="100">
        <v>820000</v>
      </c>
      <c r="AB524" s="66">
        <v>784596.67</v>
      </c>
      <c r="AC524" s="66">
        <v>-930746.09000000008</v>
      </c>
      <c r="AD524" s="86">
        <f t="shared" si="58"/>
        <v>1750746.09</v>
      </c>
      <c r="AE524" s="66">
        <v>837125.66371681436</v>
      </c>
      <c r="AF524" s="66">
        <v>837125.66371681436</v>
      </c>
      <c r="AG524" s="66">
        <f t="shared" si="59"/>
        <v>0</v>
      </c>
      <c r="AH524" s="66">
        <v>862320.70796460193</v>
      </c>
      <c r="AI524" s="66">
        <v>862320.70796460193</v>
      </c>
      <c r="AJ524" s="66">
        <f t="shared" si="60"/>
        <v>0</v>
      </c>
      <c r="AK524" s="66">
        <v>888328.49557522149</v>
      </c>
      <c r="AL524" s="66">
        <v>888328.49557522149</v>
      </c>
      <c r="AM524" s="66">
        <f t="shared" si="61"/>
        <v>0</v>
      </c>
      <c r="AN524" s="66">
        <v>915149.02654867282</v>
      </c>
      <c r="AO524" s="66">
        <v>915149.02654867282</v>
      </c>
      <c r="AP524" s="66">
        <f t="shared" si="62"/>
        <v>0</v>
      </c>
      <c r="AQ524" s="66">
        <v>942603.49734513299</v>
      </c>
      <c r="AR524" s="66">
        <f t="shared" si="63"/>
        <v>1750746.09</v>
      </c>
      <c r="AS524" s="66" t="s">
        <v>2338</v>
      </c>
      <c r="AT524" s="66" t="s">
        <v>279</v>
      </c>
      <c r="AU524" s="66" t="s">
        <v>280</v>
      </c>
      <c r="AV524" s="66">
        <v>0</v>
      </c>
      <c r="AW524" s="86">
        <v>0</v>
      </c>
      <c r="AX524" s="86">
        <v>0</v>
      </c>
      <c r="AY524" s="86">
        <v>0</v>
      </c>
      <c r="AZ524" s="86">
        <v>0</v>
      </c>
      <c r="BA524" s="86">
        <v>0</v>
      </c>
      <c r="BB524" s="86"/>
    </row>
    <row r="525" spans="1:54" hidden="1">
      <c r="A525" s="52" t="str">
        <f t="shared" si="57"/>
        <v>R</v>
      </c>
      <c r="B525" s="84" t="s">
        <v>259</v>
      </c>
      <c r="C525" s="52" t="s">
        <v>2330</v>
      </c>
      <c r="D525" s="85" t="s">
        <v>2331</v>
      </c>
      <c r="E525" s="52" t="s">
        <v>2339</v>
      </c>
      <c r="F525" s="52" t="s">
        <v>2340</v>
      </c>
      <c r="G525" s="52" t="s">
        <v>2341</v>
      </c>
      <c r="H525" s="52" t="s">
        <v>2340</v>
      </c>
      <c r="I525" s="52" t="s">
        <v>2342</v>
      </c>
      <c r="J525" s="52" t="s">
        <v>2343</v>
      </c>
      <c r="K525" s="52" t="s">
        <v>268</v>
      </c>
      <c r="L525" s="52">
        <v>4208</v>
      </c>
      <c r="M525" s="52" t="s">
        <v>2344</v>
      </c>
      <c r="N525" s="52" t="s">
        <v>270</v>
      </c>
      <c r="O525" s="52" t="s">
        <v>626</v>
      </c>
      <c r="P525" s="52" t="s">
        <v>272</v>
      </c>
      <c r="Q525" s="52" t="s">
        <v>124</v>
      </c>
      <c r="R525" s="52" t="s">
        <v>273</v>
      </c>
      <c r="S525" s="52" t="s">
        <v>188</v>
      </c>
      <c r="T525" s="52" t="s">
        <v>2014</v>
      </c>
      <c r="U525" s="52" t="s">
        <v>199</v>
      </c>
      <c r="V525" s="52" t="s">
        <v>275</v>
      </c>
      <c r="W525" s="52" t="s">
        <v>276</v>
      </c>
      <c r="X525" s="52" t="s">
        <v>2015</v>
      </c>
      <c r="Y525" s="52" t="s">
        <v>2016</v>
      </c>
      <c r="Z525" s="66">
        <v>0</v>
      </c>
      <c r="AA525" s="66">
        <v>0</v>
      </c>
      <c r="AB525" s="66">
        <v>0</v>
      </c>
      <c r="AC525" s="66">
        <v>0</v>
      </c>
      <c r="AD525" s="86">
        <f t="shared" si="58"/>
        <v>0</v>
      </c>
      <c r="AE525" s="66">
        <v>0</v>
      </c>
      <c r="AF525" s="66">
        <v>0</v>
      </c>
      <c r="AG525" s="66">
        <f t="shared" si="59"/>
        <v>0</v>
      </c>
      <c r="AH525" s="66">
        <v>0</v>
      </c>
      <c r="AI525" s="66">
        <v>0</v>
      </c>
      <c r="AJ525" s="66">
        <f t="shared" si="60"/>
        <v>0</v>
      </c>
      <c r="AK525" s="66">
        <v>0</v>
      </c>
      <c r="AL525" s="66">
        <v>0</v>
      </c>
      <c r="AM525" s="66">
        <f t="shared" si="61"/>
        <v>0</v>
      </c>
      <c r="AN525" s="66">
        <v>0</v>
      </c>
      <c r="AO525" s="66">
        <v>0</v>
      </c>
      <c r="AP525" s="66">
        <f t="shared" si="62"/>
        <v>0</v>
      </c>
      <c r="AQ525" s="66">
        <v>0</v>
      </c>
      <c r="AR525" s="66">
        <f t="shared" si="63"/>
        <v>0</v>
      </c>
      <c r="AS525" s="66" t="s">
        <v>2042</v>
      </c>
      <c r="AT525" s="66" t="s">
        <v>279</v>
      </c>
      <c r="AU525" s="66" t="s">
        <v>280</v>
      </c>
      <c r="AV525" s="66">
        <v>0</v>
      </c>
      <c r="AW525" s="86">
        <v>0</v>
      </c>
      <c r="AX525" s="86">
        <v>0</v>
      </c>
      <c r="AY525" s="86">
        <v>0</v>
      </c>
      <c r="AZ525" s="86">
        <v>0</v>
      </c>
      <c r="BA525" s="86">
        <v>0</v>
      </c>
      <c r="BB525" s="86"/>
    </row>
    <row r="526" spans="1:54" hidden="1">
      <c r="A526" s="52" t="str">
        <f t="shared" si="57"/>
        <v>R</v>
      </c>
      <c r="B526" s="84" t="s">
        <v>259</v>
      </c>
      <c r="C526" s="52" t="s">
        <v>2330</v>
      </c>
      <c r="D526" s="85" t="s">
        <v>2331</v>
      </c>
      <c r="E526" s="52" t="s">
        <v>2339</v>
      </c>
      <c r="F526" s="52" t="s">
        <v>2340</v>
      </c>
      <c r="G526" s="52" t="s">
        <v>2341</v>
      </c>
      <c r="H526" s="52" t="s">
        <v>2340</v>
      </c>
      <c r="I526" s="52" t="s">
        <v>2345</v>
      </c>
      <c r="J526" s="52" t="s">
        <v>2346</v>
      </c>
      <c r="K526" s="52" t="s">
        <v>268</v>
      </c>
      <c r="L526" s="52">
        <v>4208</v>
      </c>
      <c r="M526" s="52" t="s">
        <v>2344</v>
      </c>
      <c r="N526" s="52" t="s">
        <v>270</v>
      </c>
      <c r="O526" s="52" t="s">
        <v>306</v>
      </c>
      <c r="P526" s="52" t="s">
        <v>272</v>
      </c>
      <c r="Q526" s="52" t="s">
        <v>124</v>
      </c>
      <c r="R526" s="52" t="s">
        <v>273</v>
      </c>
      <c r="S526" s="52" t="s">
        <v>188</v>
      </c>
      <c r="T526" s="52" t="s">
        <v>2014</v>
      </c>
      <c r="U526" s="52" t="s">
        <v>199</v>
      </c>
      <c r="V526" s="52" t="s">
        <v>275</v>
      </c>
      <c r="W526" s="52" t="s">
        <v>276</v>
      </c>
      <c r="X526" s="52" t="s">
        <v>2015</v>
      </c>
      <c r="Y526" s="52" t="s">
        <v>2016</v>
      </c>
      <c r="Z526" s="66">
        <v>577775.07517828001</v>
      </c>
      <c r="AA526" s="66">
        <v>577775</v>
      </c>
      <c r="AB526" s="66">
        <v>491109.16</v>
      </c>
      <c r="AC526" s="66">
        <v>288119.17423800001</v>
      </c>
      <c r="AD526" s="86">
        <f t="shared" si="58"/>
        <v>289655.82576199999</v>
      </c>
      <c r="AE526" s="66">
        <v>589841.88205810974</v>
      </c>
      <c r="AF526" s="66">
        <v>589841.88205810974</v>
      </c>
      <c r="AG526" s="66">
        <f t="shared" si="59"/>
        <v>0</v>
      </c>
      <c r="AH526" s="66">
        <v>607594.40472199442</v>
      </c>
      <c r="AI526" s="66">
        <v>607594.40472199442</v>
      </c>
      <c r="AJ526" s="66">
        <f t="shared" si="60"/>
        <v>0</v>
      </c>
      <c r="AK526" s="66">
        <v>625919.58940729499</v>
      </c>
      <c r="AL526" s="66">
        <v>625919.58940729499</v>
      </c>
      <c r="AM526" s="66">
        <f t="shared" si="61"/>
        <v>0</v>
      </c>
      <c r="AN526" s="66">
        <v>644817.4361140111</v>
      </c>
      <c r="AO526" s="66">
        <v>644817.4361140111</v>
      </c>
      <c r="AP526" s="66">
        <f t="shared" si="62"/>
        <v>0</v>
      </c>
      <c r="AQ526" s="66">
        <v>664161.95919743145</v>
      </c>
      <c r="AR526" s="66">
        <f t="shared" si="63"/>
        <v>289655.82576199999</v>
      </c>
      <c r="AS526" s="66" t="s">
        <v>2042</v>
      </c>
      <c r="AT526" s="66" t="s">
        <v>279</v>
      </c>
      <c r="AU526" s="66" t="s">
        <v>280</v>
      </c>
      <c r="AV526" s="66">
        <v>0</v>
      </c>
      <c r="AW526" s="86">
        <v>0</v>
      </c>
      <c r="AX526" s="86">
        <v>0</v>
      </c>
      <c r="AY526" s="86">
        <v>0</v>
      </c>
      <c r="AZ526" s="86">
        <v>0</v>
      </c>
      <c r="BA526" s="86">
        <v>0</v>
      </c>
      <c r="BB526" s="86"/>
    </row>
    <row r="527" spans="1:54" hidden="1">
      <c r="A527" s="52" t="str">
        <f t="shared" si="57"/>
        <v>R</v>
      </c>
      <c r="B527" s="84" t="s">
        <v>259</v>
      </c>
      <c r="C527" s="52" t="s">
        <v>2330</v>
      </c>
      <c r="D527" s="85" t="s">
        <v>2331</v>
      </c>
      <c r="E527" s="52" t="s">
        <v>2339</v>
      </c>
      <c r="F527" s="52" t="s">
        <v>2340</v>
      </c>
      <c r="G527" s="52" t="s">
        <v>2341</v>
      </c>
      <c r="H527" s="52" t="s">
        <v>2340</v>
      </c>
      <c r="I527" s="52" t="s">
        <v>2347</v>
      </c>
      <c r="J527" s="52" t="s">
        <v>2348</v>
      </c>
      <c r="K527" s="52" t="s">
        <v>268</v>
      </c>
      <c r="L527" s="52">
        <v>4208</v>
      </c>
      <c r="M527" s="52" t="s">
        <v>2344</v>
      </c>
      <c r="N527" s="52" t="s">
        <v>270</v>
      </c>
      <c r="O527" s="52" t="s">
        <v>306</v>
      </c>
      <c r="P527" s="52" t="s">
        <v>466</v>
      </c>
      <c r="Q527" s="52" t="s">
        <v>57</v>
      </c>
      <c r="R527" s="52" t="s">
        <v>2038</v>
      </c>
      <c r="S527" s="52" t="s">
        <v>87</v>
      </c>
      <c r="T527" s="52" t="s">
        <v>2039</v>
      </c>
      <c r="U527" s="52" t="s">
        <v>88</v>
      </c>
      <c r="V527" s="52" t="s">
        <v>275</v>
      </c>
      <c r="W527" s="52" t="s">
        <v>276</v>
      </c>
      <c r="X527" s="52" t="s">
        <v>2040</v>
      </c>
      <c r="Y527" s="52" t="s">
        <v>2041</v>
      </c>
      <c r="Z527" s="66">
        <v>2553947.968038491</v>
      </c>
      <c r="AA527" s="66">
        <v>2553948</v>
      </c>
      <c r="AB527" s="66">
        <v>2640224.7400000002</v>
      </c>
      <c r="AC527" s="66">
        <v>1841775.3410415</v>
      </c>
      <c r="AD527" s="86">
        <f t="shared" si="58"/>
        <v>712172.65895850002</v>
      </c>
      <c r="AE527" s="66">
        <v>2607287.058344428</v>
      </c>
      <c r="AF527" s="66">
        <v>2607287.058344428</v>
      </c>
      <c r="AG527" s="66">
        <f t="shared" si="59"/>
        <v>0</v>
      </c>
      <c r="AH527" s="66">
        <v>2685758.8047606191</v>
      </c>
      <c r="AI527" s="66">
        <v>2685758.8047606191</v>
      </c>
      <c r="AJ527" s="66">
        <f t="shared" si="60"/>
        <v>0</v>
      </c>
      <c r="AK527" s="66">
        <v>2766761.8978353976</v>
      </c>
      <c r="AL527" s="66">
        <v>2766761.8978353976</v>
      </c>
      <c r="AM527" s="66">
        <f t="shared" si="61"/>
        <v>0</v>
      </c>
      <c r="AN527" s="66">
        <v>2850296.3375687627</v>
      </c>
      <c r="AO527" s="66">
        <v>2850296.3375687627</v>
      </c>
      <c r="AP527" s="66">
        <f t="shared" si="62"/>
        <v>0</v>
      </c>
      <c r="AQ527" s="66">
        <v>2935805.2276958255</v>
      </c>
      <c r="AR527" s="66">
        <f t="shared" si="63"/>
        <v>712172.65895850002</v>
      </c>
      <c r="AS527" s="66" t="s">
        <v>2042</v>
      </c>
      <c r="AT527" s="66" t="s">
        <v>279</v>
      </c>
      <c r="AU527" s="66" t="s">
        <v>280</v>
      </c>
      <c r="AV527" s="66">
        <v>0</v>
      </c>
      <c r="AW527" s="86">
        <v>0</v>
      </c>
      <c r="AX527" s="86">
        <v>0</v>
      </c>
      <c r="AY527" s="86">
        <v>0</v>
      </c>
      <c r="AZ527" s="86">
        <v>0</v>
      </c>
      <c r="BA527" s="86">
        <v>0</v>
      </c>
      <c r="BB527" s="86"/>
    </row>
    <row r="528" spans="1:54" hidden="1">
      <c r="A528" s="52" t="str">
        <f t="shared" si="57"/>
        <v>R</v>
      </c>
      <c r="B528" s="84" t="s">
        <v>259</v>
      </c>
      <c r="C528" s="52" t="s">
        <v>2330</v>
      </c>
      <c r="D528" s="85" t="s">
        <v>2331</v>
      </c>
      <c r="E528" s="52" t="s">
        <v>2339</v>
      </c>
      <c r="F528" s="52" t="s">
        <v>2340</v>
      </c>
      <c r="G528" s="52" t="s">
        <v>2341</v>
      </c>
      <c r="H528" s="52" t="s">
        <v>2340</v>
      </c>
      <c r="I528" s="52" t="s">
        <v>2349</v>
      </c>
      <c r="J528" s="52" t="s">
        <v>2350</v>
      </c>
      <c r="K528" s="52" t="s">
        <v>268</v>
      </c>
      <c r="L528" s="52">
        <v>4208</v>
      </c>
      <c r="M528" s="52" t="s">
        <v>2344</v>
      </c>
      <c r="N528" s="52" t="s">
        <v>428</v>
      </c>
      <c r="O528" s="52" t="s">
        <v>306</v>
      </c>
      <c r="P528" s="52" t="s">
        <v>466</v>
      </c>
      <c r="Q528" s="52" t="s">
        <v>57</v>
      </c>
      <c r="R528" s="52" t="s">
        <v>2038</v>
      </c>
      <c r="S528" s="52" t="s">
        <v>87</v>
      </c>
      <c r="T528" s="52" t="s">
        <v>2039</v>
      </c>
      <c r="U528" s="52" t="s">
        <v>88</v>
      </c>
      <c r="V528" s="52" t="s">
        <v>275</v>
      </c>
      <c r="W528" s="52" t="s">
        <v>276</v>
      </c>
      <c r="X528" s="52" t="s">
        <v>2040</v>
      </c>
      <c r="Y528" s="52" t="s">
        <v>2041</v>
      </c>
      <c r="Z528" s="66">
        <v>0</v>
      </c>
      <c r="AA528" s="66">
        <v>17584</v>
      </c>
      <c r="AB528" s="66">
        <v>0</v>
      </c>
      <c r="AC528" s="66">
        <v>0</v>
      </c>
      <c r="AD528" s="86">
        <f t="shared" si="58"/>
        <v>17584</v>
      </c>
      <c r="AE528" s="66">
        <v>0</v>
      </c>
      <c r="AF528" s="66">
        <v>0</v>
      </c>
      <c r="AG528" s="66">
        <f t="shared" si="59"/>
        <v>0</v>
      </c>
      <c r="AH528" s="66">
        <v>0</v>
      </c>
      <c r="AI528" s="66">
        <v>0</v>
      </c>
      <c r="AJ528" s="66">
        <f t="shared" si="60"/>
        <v>0</v>
      </c>
      <c r="AK528" s="66">
        <v>0</v>
      </c>
      <c r="AL528" s="66">
        <v>0</v>
      </c>
      <c r="AM528" s="66">
        <f t="shared" si="61"/>
        <v>0</v>
      </c>
      <c r="AN528" s="66">
        <v>0</v>
      </c>
      <c r="AO528" s="66">
        <v>0</v>
      </c>
      <c r="AP528" s="66">
        <f t="shared" si="62"/>
        <v>0</v>
      </c>
      <c r="AQ528" s="66">
        <v>0</v>
      </c>
      <c r="AR528" s="66">
        <f t="shared" si="63"/>
        <v>17584</v>
      </c>
      <c r="AS528" s="66">
        <v>0</v>
      </c>
      <c r="AT528" s="66" t="s">
        <v>279</v>
      </c>
      <c r="AU528" s="66" t="s">
        <v>280</v>
      </c>
      <c r="AV528" s="66">
        <v>0</v>
      </c>
      <c r="AW528" s="86">
        <v>0</v>
      </c>
      <c r="AX528" s="86">
        <v>0</v>
      </c>
      <c r="AY528" s="86">
        <v>0</v>
      </c>
      <c r="AZ528" s="86">
        <v>0</v>
      </c>
      <c r="BA528" s="86">
        <v>0</v>
      </c>
      <c r="BB528" s="86"/>
    </row>
    <row r="529" spans="1:54" hidden="1">
      <c r="A529" s="52" t="str">
        <f t="shared" si="57"/>
        <v>R</v>
      </c>
      <c r="B529" s="84" t="s">
        <v>259</v>
      </c>
      <c r="C529" s="52" t="s">
        <v>2330</v>
      </c>
      <c r="D529" s="85" t="s">
        <v>2331</v>
      </c>
      <c r="E529" s="52" t="s">
        <v>2339</v>
      </c>
      <c r="F529" s="52" t="s">
        <v>2340</v>
      </c>
      <c r="G529" s="52" t="s">
        <v>2341</v>
      </c>
      <c r="H529" s="52" t="s">
        <v>2340</v>
      </c>
      <c r="I529" s="52" t="s">
        <v>2351</v>
      </c>
      <c r="J529" s="52" t="s">
        <v>2352</v>
      </c>
      <c r="K529" s="52" t="s">
        <v>268</v>
      </c>
      <c r="L529" s="52">
        <v>4208</v>
      </c>
      <c r="M529" s="52" t="s">
        <v>2344</v>
      </c>
      <c r="N529" s="52" t="s">
        <v>428</v>
      </c>
      <c r="O529" s="52" t="s">
        <v>271</v>
      </c>
      <c r="P529" s="52" t="s">
        <v>272</v>
      </c>
      <c r="Q529" s="52" t="s">
        <v>124</v>
      </c>
      <c r="R529" s="52" t="s">
        <v>273</v>
      </c>
      <c r="S529" s="52" t="s">
        <v>188</v>
      </c>
      <c r="T529" s="52" t="s">
        <v>2014</v>
      </c>
      <c r="U529" s="52" t="s">
        <v>199</v>
      </c>
      <c r="V529" s="52" t="s">
        <v>275</v>
      </c>
      <c r="W529" s="52" t="s">
        <v>276</v>
      </c>
      <c r="X529" s="52" t="s">
        <v>2015</v>
      </c>
      <c r="Y529" s="52" t="s">
        <v>2016</v>
      </c>
      <c r="Z529" s="66">
        <v>0</v>
      </c>
      <c r="AA529" s="66">
        <v>3868</v>
      </c>
      <c r="AB529" s="66">
        <v>0</v>
      </c>
      <c r="AC529" s="66">
        <v>0</v>
      </c>
      <c r="AD529" s="86">
        <f t="shared" si="58"/>
        <v>3868</v>
      </c>
      <c r="AE529" s="66">
        <v>0</v>
      </c>
      <c r="AF529" s="66">
        <v>0</v>
      </c>
      <c r="AG529" s="66">
        <f t="shared" si="59"/>
        <v>0</v>
      </c>
      <c r="AH529" s="66">
        <v>0</v>
      </c>
      <c r="AI529" s="66">
        <v>0</v>
      </c>
      <c r="AJ529" s="66">
        <f t="shared" si="60"/>
        <v>0</v>
      </c>
      <c r="AK529" s="66">
        <v>0</v>
      </c>
      <c r="AL529" s="66">
        <v>0</v>
      </c>
      <c r="AM529" s="66">
        <f t="shared" si="61"/>
        <v>0</v>
      </c>
      <c r="AN529" s="66">
        <v>0</v>
      </c>
      <c r="AO529" s="66">
        <v>0</v>
      </c>
      <c r="AP529" s="66">
        <f t="shared" si="62"/>
        <v>0</v>
      </c>
      <c r="AQ529" s="66">
        <v>0</v>
      </c>
      <c r="AR529" s="66">
        <f t="shared" si="63"/>
        <v>3868</v>
      </c>
      <c r="AS529" s="66">
        <v>0</v>
      </c>
      <c r="AT529" s="66" t="s">
        <v>279</v>
      </c>
      <c r="AU529" s="66" t="s">
        <v>280</v>
      </c>
      <c r="AV529" s="66">
        <v>0</v>
      </c>
      <c r="AW529" s="86">
        <v>0</v>
      </c>
      <c r="AX529" s="86">
        <v>0</v>
      </c>
      <c r="AY529" s="86">
        <v>0</v>
      </c>
      <c r="AZ529" s="86">
        <v>0</v>
      </c>
      <c r="BA529" s="86">
        <v>0</v>
      </c>
      <c r="BB529" s="86"/>
    </row>
    <row r="530" spans="1:54" hidden="1">
      <c r="A530" s="52" t="str">
        <f t="shared" si="57"/>
        <v>R</v>
      </c>
      <c r="B530" s="84" t="s">
        <v>259</v>
      </c>
      <c r="C530" s="52" t="s">
        <v>2330</v>
      </c>
      <c r="D530" s="85" t="s">
        <v>2331</v>
      </c>
      <c r="E530" s="52" t="s">
        <v>2353</v>
      </c>
      <c r="F530" s="52" t="s">
        <v>2354</v>
      </c>
      <c r="G530" s="52" t="s">
        <v>2355</v>
      </c>
      <c r="H530" s="52" t="s">
        <v>2354</v>
      </c>
      <c r="I530" s="52" t="s">
        <v>2356</v>
      </c>
      <c r="J530" s="52" t="s">
        <v>2357</v>
      </c>
      <c r="K530" s="52" t="s">
        <v>268</v>
      </c>
      <c r="L530" s="52">
        <v>4022</v>
      </c>
      <c r="M530" s="52" t="s">
        <v>1997</v>
      </c>
      <c r="N530" s="52" t="s">
        <v>270</v>
      </c>
      <c r="O530" s="52" t="s">
        <v>306</v>
      </c>
      <c r="P530" s="98" t="s">
        <v>466</v>
      </c>
      <c r="Q530" s="98" t="s">
        <v>57</v>
      </c>
      <c r="R530" s="98" t="s">
        <v>2024</v>
      </c>
      <c r="S530" s="98" t="s">
        <v>91</v>
      </c>
      <c r="T530" s="105" t="s">
        <v>2358</v>
      </c>
      <c r="U530" s="105" t="s">
        <v>24</v>
      </c>
      <c r="V530" s="52" t="s">
        <v>275</v>
      </c>
      <c r="W530" s="52" t="s">
        <v>276</v>
      </c>
      <c r="X530" s="52" t="s">
        <v>2015</v>
      </c>
      <c r="Y530" s="52" t="s">
        <v>2016</v>
      </c>
      <c r="Z530" s="66">
        <v>0</v>
      </c>
      <c r="AA530" s="66">
        <v>0</v>
      </c>
      <c r="AB530" s="66">
        <v>0</v>
      </c>
      <c r="AC530" s="66">
        <v>0</v>
      </c>
      <c r="AD530" s="86">
        <f t="shared" si="58"/>
        <v>0</v>
      </c>
      <c r="AE530" s="66">
        <v>0</v>
      </c>
      <c r="AF530" s="66">
        <v>0</v>
      </c>
      <c r="AG530" s="66">
        <f t="shared" si="59"/>
        <v>0</v>
      </c>
      <c r="AH530" s="66">
        <v>0</v>
      </c>
      <c r="AI530" s="66">
        <v>0</v>
      </c>
      <c r="AJ530" s="66">
        <f t="shared" si="60"/>
        <v>0</v>
      </c>
      <c r="AK530" s="66">
        <v>0</v>
      </c>
      <c r="AL530" s="66">
        <v>0</v>
      </c>
      <c r="AM530" s="66">
        <f t="shared" si="61"/>
        <v>0</v>
      </c>
      <c r="AN530" s="66">
        <v>579845.02079541341</v>
      </c>
      <c r="AO530" s="66">
        <v>200000</v>
      </c>
      <c r="AP530" s="66">
        <f t="shared" si="62"/>
        <v>379845.02079541341</v>
      </c>
      <c r="AQ530" s="66">
        <v>400000</v>
      </c>
      <c r="AR530" s="66">
        <f t="shared" si="63"/>
        <v>379845.02079541341</v>
      </c>
      <c r="AS530" s="66" t="s">
        <v>2042</v>
      </c>
      <c r="AT530" s="66" t="s">
        <v>2359</v>
      </c>
      <c r="AU530" s="66" t="s">
        <v>280</v>
      </c>
      <c r="AV530" s="66">
        <v>0</v>
      </c>
      <c r="AW530" s="86">
        <v>0</v>
      </c>
      <c r="AX530" s="86">
        <v>0</v>
      </c>
      <c r="AY530" s="86">
        <v>0</v>
      </c>
      <c r="AZ530" s="86">
        <v>0</v>
      </c>
      <c r="BA530" s="86">
        <v>0</v>
      </c>
      <c r="BB530" s="86"/>
    </row>
    <row r="531" spans="1:54" hidden="1">
      <c r="A531" s="52" t="str">
        <f t="shared" si="57"/>
        <v>R</v>
      </c>
      <c r="B531" s="84" t="s">
        <v>259</v>
      </c>
      <c r="C531" s="52" t="s">
        <v>2330</v>
      </c>
      <c r="D531" s="85" t="s">
        <v>2331</v>
      </c>
      <c r="E531" s="52" t="s">
        <v>2360</v>
      </c>
      <c r="F531" s="52" t="s">
        <v>2361</v>
      </c>
      <c r="G531" s="52" t="s">
        <v>2362</v>
      </c>
      <c r="H531" s="52" t="s">
        <v>2361</v>
      </c>
      <c r="I531" s="52" t="s">
        <v>2363</v>
      </c>
      <c r="J531" s="52" t="s">
        <v>2364</v>
      </c>
      <c r="K531" s="52" t="s">
        <v>268</v>
      </c>
      <c r="L531" s="52">
        <v>1115</v>
      </c>
      <c r="M531" s="52" t="s">
        <v>2365</v>
      </c>
      <c r="N531" s="52" t="s">
        <v>270</v>
      </c>
      <c r="O531" s="52" t="s">
        <v>456</v>
      </c>
      <c r="P531" s="52" t="s">
        <v>272</v>
      </c>
      <c r="Q531" s="52" t="s">
        <v>124</v>
      </c>
      <c r="R531" s="52" t="s">
        <v>273</v>
      </c>
      <c r="S531" s="52" t="s">
        <v>188</v>
      </c>
      <c r="T531" s="52" t="s">
        <v>2156</v>
      </c>
      <c r="U531" s="52" t="s">
        <v>196</v>
      </c>
      <c r="V531" s="52" t="s">
        <v>500</v>
      </c>
      <c r="W531" s="52" t="s">
        <v>501</v>
      </c>
      <c r="X531" s="52" t="s">
        <v>2366</v>
      </c>
      <c r="Y531" s="52" t="s">
        <v>2367</v>
      </c>
      <c r="Z531" s="66">
        <v>0</v>
      </c>
      <c r="AA531" s="66">
        <v>0</v>
      </c>
      <c r="AB531" s="66">
        <v>514671.44</v>
      </c>
      <c r="AC531" s="66">
        <v>0</v>
      </c>
      <c r="AD531" s="86">
        <f t="shared" si="58"/>
        <v>0</v>
      </c>
      <c r="AE531" s="66">
        <v>0</v>
      </c>
      <c r="AF531" s="66">
        <v>0</v>
      </c>
      <c r="AG531" s="66">
        <f t="shared" si="59"/>
        <v>0</v>
      </c>
      <c r="AH531" s="66">
        <v>0</v>
      </c>
      <c r="AI531" s="66">
        <v>0</v>
      </c>
      <c r="AJ531" s="66">
        <f t="shared" si="60"/>
        <v>0</v>
      </c>
      <c r="AK531" s="66">
        <v>0</v>
      </c>
      <c r="AL531" s="66">
        <v>0</v>
      </c>
      <c r="AM531" s="66">
        <f t="shared" si="61"/>
        <v>0</v>
      </c>
      <c r="AN531" s="66">
        <v>0</v>
      </c>
      <c r="AO531" s="66">
        <v>0</v>
      </c>
      <c r="AP531" s="66">
        <f t="shared" si="62"/>
        <v>0</v>
      </c>
      <c r="AQ531" s="66">
        <v>0</v>
      </c>
      <c r="AR531" s="66">
        <f t="shared" si="63"/>
        <v>0</v>
      </c>
      <c r="AS531" s="66" t="s">
        <v>2368</v>
      </c>
      <c r="AT531" s="66" t="s">
        <v>279</v>
      </c>
      <c r="AU531" s="66" t="s">
        <v>280</v>
      </c>
      <c r="AV531" s="66">
        <v>0</v>
      </c>
      <c r="AW531" s="86">
        <v>0</v>
      </c>
      <c r="AX531" s="86">
        <v>0</v>
      </c>
      <c r="AY531" s="86">
        <v>0</v>
      </c>
      <c r="AZ531" s="86">
        <v>0</v>
      </c>
      <c r="BA531" s="86">
        <v>0</v>
      </c>
      <c r="BB531" s="86"/>
    </row>
    <row r="532" spans="1:54" hidden="1">
      <c r="A532" s="52" t="str">
        <f t="shared" si="57"/>
        <v>R</v>
      </c>
      <c r="B532" s="84" t="s">
        <v>259</v>
      </c>
      <c r="C532" s="52" t="s">
        <v>2330</v>
      </c>
      <c r="D532" s="85" t="s">
        <v>2331</v>
      </c>
      <c r="E532" s="52" t="s">
        <v>2360</v>
      </c>
      <c r="F532" s="52" t="s">
        <v>2361</v>
      </c>
      <c r="G532" s="52" t="s">
        <v>2362</v>
      </c>
      <c r="H532" s="52" t="s">
        <v>2361</v>
      </c>
      <c r="I532" s="52" t="s">
        <v>2369</v>
      </c>
      <c r="J532" s="52" t="s">
        <v>2370</v>
      </c>
      <c r="K532" s="52" t="s">
        <v>268</v>
      </c>
      <c r="L532" s="52">
        <v>1150</v>
      </c>
      <c r="M532" s="52" t="s">
        <v>269</v>
      </c>
      <c r="N532" s="52" t="s">
        <v>270</v>
      </c>
      <c r="P532" s="52" t="s">
        <v>272</v>
      </c>
      <c r="Q532" s="52" t="s">
        <v>124</v>
      </c>
      <c r="R532" s="52" t="s">
        <v>273</v>
      </c>
      <c r="S532" s="52" t="s">
        <v>188</v>
      </c>
      <c r="T532" s="52" t="s">
        <v>2156</v>
      </c>
      <c r="U532" s="52" t="s">
        <v>196</v>
      </c>
      <c r="V532" s="52" t="s">
        <v>500</v>
      </c>
      <c r="W532" s="52" t="s">
        <v>501</v>
      </c>
      <c r="X532" s="52" t="s">
        <v>2366</v>
      </c>
      <c r="Y532" s="52" t="s">
        <v>2367</v>
      </c>
      <c r="Z532" s="66">
        <v>0</v>
      </c>
      <c r="AA532" s="66">
        <v>0</v>
      </c>
      <c r="AB532" s="66"/>
      <c r="AC532" s="66">
        <v>1478105.5899999999</v>
      </c>
      <c r="AD532" s="86">
        <f t="shared" si="58"/>
        <v>-1478105.5899999999</v>
      </c>
      <c r="AE532" s="66">
        <v>0</v>
      </c>
      <c r="AF532" s="66">
        <v>0</v>
      </c>
      <c r="AG532" s="66">
        <f t="shared" si="59"/>
        <v>0</v>
      </c>
      <c r="AH532" s="66">
        <v>0</v>
      </c>
      <c r="AI532" s="66">
        <v>0</v>
      </c>
      <c r="AJ532" s="66">
        <f t="shared" si="60"/>
        <v>0</v>
      </c>
      <c r="AK532" s="66">
        <v>0</v>
      </c>
      <c r="AL532" s="66">
        <v>0</v>
      </c>
      <c r="AM532" s="66">
        <f t="shared" si="61"/>
        <v>0</v>
      </c>
      <c r="AN532" s="66">
        <v>0</v>
      </c>
      <c r="AO532" s="66">
        <v>0</v>
      </c>
      <c r="AP532" s="66">
        <f t="shared" si="62"/>
        <v>0</v>
      </c>
      <c r="AQ532" s="66">
        <v>0</v>
      </c>
      <c r="AR532" s="66">
        <f t="shared" si="63"/>
        <v>-1478105.5899999999</v>
      </c>
      <c r="AS532" s="66"/>
      <c r="AT532" s="66"/>
      <c r="AU532" s="66" t="s">
        <v>280</v>
      </c>
      <c r="AV532" s="66">
        <v>0</v>
      </c>
      <c r="AW532" s="86">
        <v>0</v>
      </c>
      <c r="AX532" s="86">
        <v>0</v>
      </c>
      <c r="AY532" s="86">
        <v>0</v>
      </c>
      <c r="AZ532" s="86">
        <v>0</v>
      </c>
      <c r="BA532" s="86">
        <v>0</v>
      </c>
      <c r="BB532" s="86"/>
    </row>
    <row r="533" spans="1:54" hidden="1">
      <c r="A533" s="52" t="str">
        <f t="shared" si="57"/>
        <v>R</v>
      </c>
      <c r="B533" s="84" t="s">
        <v>259</v>
      </c>
      <c r="C533" s="52" t="s">
        <v>2330</v>
      </c>
      <c r="D533" s="85" t="s">
        <v>2331</v>
      </c>
      <c r="E533" s="52" t="s">
        <v>2371</v>
      </c>
      <c r="F533" s="52" t="s">
        <v>2372</v>
      </c>
      <c r="G533" s="52" t="s">
        <v>2373</v>
      </c>
      <c r="H533" s="52" t="s">
        <v>2374</v>
      </c>
      <c r="I533" s="52" t="s">
        <v>2375</v>
      </c>
      <c r="J533" s="52" t="s">
        <v>2376</v>
      </c>
      <c r="K533" s="52" t="s">
        <v>268</v>
      </c>
      <c r="L533" s="52">
        <v>3090</v>
      </c>
      <c r="M533" s="52" t="s">
        <v>2377</v>
      </c>
      <c r="N533" s="52" t="s">
        <v>270</v>
      </c>
      <c r="O533" s="52" t="s">
        <v>456</v>
      </c>
      <c r="P533" s="52" t="s">
        <v>272</v>
      </c>
      <c r="Q533" s="52" t="s">
        <v>124</v>
      </c>
      <c r="R533" s="52" t="s">
        <v>273</v>
      </c>
      <c r="S533" s="52" t="s">
        <v>188</v>
      </c>
      <c r="T533" s="52" t="s">
        <v>2378</v>
      </c>
      <c r="U533" s="52" t="s">
        <v>195</v>
      </c>
      <c r="V533" s="52" t="s">
        <v>500</v>
      </c>
      <c r="W533" s="52" t="s">
        <v>501</v>
      </c>
      <c r="X533" s="52" t="s">
        <v>2379</v>
      </c>
      <c r="Y533" s="52" t="s">
        <v>195</v>
      </c>
      <c r="Z533" s="66">
        <v>0</v>
      </c>
      <c r="AA533" s="66">
        <v>101755</v>
      </c>
      <c r="AB533" s="66">
        <v>192871.36</v>
      </c>
      <c r="AC533" s="66">
        <v>623688.3899999999</v>
      </c>
      <c r="AD533" s="86">
        <f t="shared" si="58"/>
        <v>-521933.3899999999</v>
      </c>
      <c r="AE533" s="66">
        <v>0</v>
      </c>
      <c r="AF533" s="66">
        <v>60000</v>
      </c>
      <c r="AG533" s="66">
        <f t="shared" si="59"/>
        <v>-60000</v>
      </c>
      <c r="AH533" s="66">
        <v>0</v>
      </c>
      <c r="AI533" s="66">
        <v>63000</v>
      </c>
      <c r="AJ533" s="66">
        <f t="shared" si="60"/>
        <v>-63000</v>
      </c>
      <c r="AK533" s="66">
        <v>0</v>
      </c>
      <c r="AL533" s="66">
        <v>66150</v>
      </c>
      <c r="AM533" s="66">
        <f t="shared" si="61"/>
        <v>-66150</v>
      </c>
      <c r="AN533" s="66">
        <v>0</v>
      </c>
      <c r="AO533" s="66">
        <v>69458</v>
      </c>
      <c r="AP533" s="66">
        <f t="shared" si="62"/>
        <v>-69458</v>
      </c>
      <c r="AQ533" s="66">
        <v>72930</v>
      </c>
      <c r="AR533" s="66">
        <f t="shared" si="63"/>
        <v>-780541.3899999999</v>
      </c>
      <c r="AS533" s="66" t="s">
        <v>2380</v>
      </c>
      <c r="AT533" s="66" t="s">
        <v>2381</v>
      </c>
      <c r="AU533" s="66" t="s">
        <v>280</v>
      </c>
      <c r="AV533" s="66">
        <v>0</v>
      </c>
      <c r="AW533" s="86">
        <v>0</v>
      </c>
      <c r="AX533" s="86">
        <v>0</v>
      </c>
      <c r="AY533" s="86">
        <v>0</v>
      </c>
      <c r="AZ533" s="86">
        <v>0</v>
      </c>
      <c r="BA533" s="86">
        <v>0</v>
      </c>
      <c r="BB533" s="86"/>
    </row>
    <row r="534" spans="1:54" hidden="1">
      <c r="A534" s="52" t="str">
        <f t="shared" si="57"/>
        <v>R</v>
      </c>
      <c r="B534" s="84" t="s">
        <v>259</v>
      </c>
      <c r="C534" s="52" t="s">
        <v>2330</v>
      </c>
      <c r="D534" s="85" t="s">
        <v>2331</v>
      </c>
      <c r="E534" s="52" t="s">
        <v>2371</v>
      </c>
      <c r="F534" s="52" t="s">
        <v>2372</v>
      </c>
      <c r="G534" s="52" t="s">
        <v>2373</v>
      </c>
      <c r="H534" s="52" t="s">
        <v>2374</v>
      </c>
      <c r="I534" s="52" t="s">
        <v>2382</v>
      </c>
      <c r="J534" s="52" t="s">
        <v>2383</v>
      </c>
      <c r="K534" s="52" t="s">
        <v>268</v>
      </c>
      <c r="L534" s="52">
        <v>3090</v>
      </c>
      <c r="M534" s="52" t="s">
        <v>2377</v>
      </c>
      <c r="N534" s="52" t="s">
        <v>270</v>
      </c>
      <c r="O534" s="52" t="s">
        <v>456</v>
      </c>
      <c r="P534" s="52" t="s">
        <v>272</v>
      </c>
      <c r="Q534" s="52" t="s">
        <v>124</v>
      </c>
      <c r="R534" s="52" t="s">
        <v>273</v>
      </c>
      <c r="S534" s="52" t="s">
        <v>188</v>
      </c>
      <c r="T534" s="52" t="s">
        <v>2378</v>
      </c>
      <c r="U534" s="52" t="s">
        <v>195</v>
      </c>
      <c r="V534" s="52" t="s">
        <v>500</v>
      </c>
      <c r="W534" s="52" t="s">
        <v>501</v>
      </c>
      <c r="X534" s="52" t="s">
        <v>2379</v>
      </c>
      <c r="Y534" s="52" t="s">
        <v>195</v>
      </c>
      <c r="Z534" s="66">
        <v>0</v>
      </c>
      <c r="AA534" s="66">
        <v>285108</v>
      </c>
      <c r="AB534" s="66">
        <v>221541.63</v>
      </c>
      <c r="AC534" s="66">
        <v>325329.13</v>
      </c>
      <c r="AD534" s="86">
        <f t="shared" si="58"/>
        <v>-40221.130000000005</v>
      </c>
      <c r="AE534" s="66">
        <v>0</v>
      </c>
      <c r="AF534" s="66">
        <v>299363</v>
      </c>
      <c r="AG534" s="66">
        <f t="shared" si="59"/>
        <v>-299363</v>
      </c>
      <c r="AH534" s="66">
        <v>0</v>
      </c>
      <c r="AI534" s="66">
        <v>314332</v>
      </c>
      <c r="AJ534" s="66">
        <f t="shared" si="60"/>
        <v>-314332</v>
      </c>
      <c r="AK534" s="66">
        <v>0</v>
      </c>
      <c r="AL534" s="66">
        <v>330048</v>
      </c>
      <c r="AM534" s="66">
        <f t="shared" si="61"/>
        <v>-330048</v>
      </c>
      <c r="AN534" s="66">
        <v>0</v>
      </c>
      <c r="AO534" s="66">
        <v>379555</v>
      </c>
      <c r="AP534" s="66">
        <f t="shared" si="62"/>
        <v>-379555</v>
      </c>
      <c r="AQ534" s="66">
        <v>436489</v>
      </c>
      <c r="AR534" s="66">
        <f t="shared" si="63"/>
        <v>-1363519.13</v>
      </c>
      <c r="AS534" s="66" t="s">
        <v>2380</v>
      </c>
      <c r="AT534" s="66" t="s">
        <v>279</v>
      </c>
      <c r="AU534" s="66" t="s">
        <v>280</v>
      </c>
      <c r="AV534" s="66">
        <v>0</v>
      </c>
      <c r="AW534" s="86">
        <v>0</v>
      </c>
      <c r="AX534" s="86">
        <v>0</v>
      </c>
      <c r="AY534" s="86">
        <v>0</v>
      </c>
      <c r="AZ534" s="86">
        <v>0</v>
      </c>
      <c r="BA534" s="86">
        <v>0</v>
      </c>
      <c r="BB534" s="86"/>
    </row>
    <row r="535" spans="1:54" hidden="1">
      <c r="A535" s="52" t="str">
        <f t="shared" si="57"/>
        <v>R</v>
      </c>
      <c r="B535" s="84" t="s">
        <v>259</v>
      </c>
      <c r="C535" s="52" t="s">
        <v>2330</v>
      </c>
      <c r="D535" s="85" t="s">
        <v>2331</v>
      </c>
      <c r="E535" s="52" t="s">
        <v>2371</v>
      </c>
      <c r="F535" s="52" t="s">
        <v>2372</v>
      </c>
      <c r="G535" s="52" t="s">
        <v>2373</v>
      </c>
      <c r="H535" s="52" t="s">
        <v>2374</v>
      </c>
      <c r="I535" s="52" t="s">
        <v>2384</v>
      </c>
      <c r="J535" s="52" t="s">
        <v>2385</v>
      </c>
      <c r="K535" s="52" t="s">
        <v>268</v>
      </c>
      <c r="L535" s="52">
        <v>3090</v>
      </c>
      <c r="M535" s="52" t="s">
        <v>2377</v>
      </c>
      <c r="N535" s="52" t="s">
        <v>270</v>
      </c>
      <c r="O535" s="52" t="s">
        <v>456</v>
      </c>
      <c r="P535" s="52" t="s">
        <v>272</v>
      </c>
      <c r="Q535" s="52" t="s">
        <v>124</v>
      </c>
      <c r="R535" s="52" t="s">
        <v>273</v>
      </c>
      <c r="S535" s="52" t="s">
        <v>188</v>
      </c>
      <c r="T535" s="52" t="s">
        <v>2378</v>
      </c>
      <c r="U535" s="52" t="s">
        <v>195</v>
      </c>
      <c r="V535" s="52" t="s">
        <v>500</v>
      </c>
      <c r="W535" s="52" t="s">
        <v>501</v>
      </c>
      <c r="X535" s="52" t="s">
        <v>2379</v>
      </c>
      <c r="Y535" s="52" t="s">
        <v>195</v>
      </c>
      <c r="Z535" s="66">
        <v>0</v>
      </c>
      <c r="AA535" s="66">
        <v>647956</v>
      </c>
      <c r="AB535" s="66">
        <v>643261.68999999994</v>
      </c>
      <c r="AC535" s="66">
        <v>747905.69551999983</v>
      </c>
      <c r="AD535" s="86">
        <f t="shared" si="58"/>
        <v>-99949.695519999834</v>
      </c>
      <c r="AE535" s="66">
        <v>0</v>
      </c>
      <c r="AF535" s="66">
        <v>1890000</v>
      </c>
      <c r="AG535" s="66">
        <f t="shared" si="59"/>
        <v>-1890000</v>
      </c>
      <c r="AH535" s="66">
        <v>0</v>
      </c>
      <c r="AI535" s="66">
        <v>1984500</v>
      </c>
      <c r="AJ535" s="66">
        <f t="shared" si="60"/>
        <v>-1984500</v>
      </c>
      <c r="AK535" s="66">
        <v>0</v>
      </c>
      <c r="AL535" s="66">
        <v>2083725</v>
      </c>
      <c r="AM535" s="66">
        <f t="shared" si="61"/>
        <v>-2083725</v>
      </c>
      <c r="AN535" s="66">
        <v>0</v>
      </c>
      <c r="AO535" s="66">
        <v>2187911</v>
      </c>
      <c r="AP535" s="66">
        <f t="shared" si="62"/>
        <v>-2187911</v>
      </c>
      <c r="AQ535" s="66">
        <v>2297307</v>
      </c>
      <c r="AR535" s="66">
        <f t="shared" si="63"/>
        <v>-8246085.6955199996</v>
      </c>
      <c r="AS535" s="66" t="s">
        <v>2380</v>
      </c>
      <c r="AT535" s="66" t="s">
        <v>279</v>
      </c>
      <c r="AU535" s="66" t="s">
        <v>280</v>
      </c>
      <c r="AV535" s="66">
        <v>0</v>
      </c>
      <c r="AW535" s="86">
        <v>0</v>
      </c>
      <c r="AX535" s="86">
        <v>0</v>
      </c>
      <c r="AY535" s="86">
        <v>0</v>
      </c>
      <c r="AZ535" s="86">
        <v>0</v>
      </c>
      <c r="BA535" s="86">
        <v>0</v>
      </c>
      <c r="BB535" s="86"/>
    </row>
    <row r="536" spans="1:54" hidden="1">
      <c r="A536" s="52" t="str">
        <f t="shared" si="57"/>
        <v>R</v>
      </c>
      <c r="B536" s="84" t="s">
        <v>259</v>
      </c>
      <c r="C536" s="52" t="s">
        <v>2330</v>
      </c>
      <c r="D536" s="85" t="s">
        <v>2331</v>
      </c>
      <c r="E536" s="52" t="s">
        <v>2371</v>
      </c>
      <c r="F536" s="52" t="s">
        <v>2372</v>
      </c>
      <c r="G536" s="52" t="s">
        <v>2373</v>
      </c>
      <c r="H536" s="52" t="s">
        <v>2374</v>
      </c>
      <c r="I536" s="52" t="s">
        <v>2386</v>
      </c>
      <c r="J536" s="52" t="s">
        <v>2387</v>
      </c>
      <c r="K536" s="52" t="s">
        <v>268</v>
      </c>
      <c r="L536" s="52">
        <v>3090</v>
      </c>
      <c r="M536" s="52" t="s">
        <v>2377</v>
      </c>
      <c r="N536" s="52" t="s">
        <v>428</v>
      </c>
      <c r="O536" s="52" t="s">
        <v>456</v>
      </c>
      <c r="P536" s="52" t="s">
        <v>272</v>
      </c>
      <c r="Q536" s="52" t="s">
        <v>124</v>
      </c>
      <c r="R536" s="52" t="s">
        <v>273</v>
      </c>
      <c r="S536" s="52" t="s">
        <v>188</v>
      </c>
      <c r="T536" s="52" t="s">
        <v>2378</v>
      </c>
      <c r="U536" s="52" t="s">
        <v>195</v>
      </c>
      <c r="V536" s="52" t="s">
        <v>500</v>
      </c>
      <c r="W536" s="52" t="s">
        <v>501</v>
      </c>
      <c r="X536" s="52" t="s">
        <v>2379</v>
      </c>
      <c r="Y536" s="52" t="s">
        <v>195</v>
      </c>
      <c r="Z536" s="66">
        <v>0</v>
      </c>
      <c r="AA536" s="66">
        <v>2144</v>
      </c>
      <c r="AB536" s="66">
        <v>0</v>
      </c>
      <c r="AC536" s="66">
        <v>0</v>
      </c>
      <c r="AD536" s="86">
        <f t="shared" si="58"/>
        <v>2144</v>
      </c>
      <c r="AE536" s="66">
        <v>0</v>
      </c>
      <c r="AF536" s="66">
        <v>0</v>
      </c>
      <c r="AG536" s="66">
        <f t="shared" si="59"/>
        <v>0</v>
      </c>
      <c r="AH536" s="66">
        <v>0</v>
      </c>
      <c r="AI536" s="66">
        <v>0</v>
      </c>
      <c r="AJ536" s="66">
        <f t="shared" si="60"/>
        <v>0</v>
      </c>
      <c r="AK536" s="66">
        <v>0</v>
      </c>
      <c r="AL536" s="66">
        <v>0</v>
      </c>
      <c r="AM536" s="66">
        <f t="shared" si="61"/>
        <v>0</v>
      </c>
      <c r="AN536" s="66">
        <v>0</v>
      </c>
      <c r="AO536" s="66">
        <v>0</v>
      </c>
      <c r="AP536" s="66">
        <f t="shared" si="62"/>
        <v>0</v>
      </c>
      <c r="AQ536" s="66">
        <v>0</v>
      </c>
      <c r="AR536" s="66">
        <f t="shared" si="63"/>
        <v>2144</v>
      </c>
      <c r="AS536" s="66">
        <v>0</v>
      </c>
      <c r="AT536" s="66" t="s">
        <v>279</v>
      </c>
      <c r="AU536" s="66" t="s">
        <v>280</v>
      </c>
      <c r="AV536" s="66">
        <v>0</v>
      </c>
      <c r="AW536" s="86">
        <v>0</v>
      </c>
      <c r="AX536" s="86">
        <v>0</v>
      </c>
      <c r="AY536" s="86">
        <v>0</v>
      </c>
      <c r="AZ536" s="86">
        <v>0</v>
      </c>
      <c r="BA536" s="86">
        <v>0</v>
      </c>
      <c r="BB536" s="86"/>
    </row>
    <row r="537" spans="1:54" hidden="1">
      <c r="A537" s="52" t="str">
        <f t="shared" si="57"/>
        <v>R</v>
      </c>
      <c r="B537" s="84" t="s">
        <v>259</v>
      </c>
      <c r="C537" s="52" t="s">
        <v>2330</v>
      </c>
      <c r="D537" s="85" t="s">
        <v>2331</v>
      </c>
      <c r="E537" s="52" t="s">
        <v>2371</v>
      </c>
      <c r="F537" s="52" t="s">
        <v>2372</v>
      </c>
      <c r="G537" s="52" t="s">
        <v>2373</v>
      </c>
      <c r="H537" s="52" t="s">
        <v>2374</v>
      </c>
      <c r="I537" s="52" t="s">
        <v>2388</v>
      </c>
      <c r="J537" s="52" t="s">
        <v>2389</v>
      </c>
      <c r="K537" s="52" t="s">
        <v>268</v>
      </c>
      <c r="L537" s="52">
        <v>3090</v>
      </c>
      <c r="M537" s="52" t="s">
        <v>2377</v>
      </c>
      <c r="N537" s="52" t="s">
        <v>428</v>
      </c>
      <c r="O537" s="52" t="s">
        <v>456</v>
      </c>
      <c r="P537" s="52" t="s">
        <v>272</v>
      </c>
      <c r="Q537" s="52" t="s">
        <v>124</v>
      </c>
      <c r="R537" s="52" t="s">
        <v>273</v>
      </c>
      <c r="S537" s="52" t="s">
        <v>188</v>
      </c>
      <c r="T537" s="52" t="s">
        <v>2378</v>
      </c>
      <c r="U537" s="52" t="s">
        <v>195</v>
      </c>
      <c r="V537" s="52" t="s">
        <v>500</v>
      </c>
      <c r="W537" s="52" t="s">
        <v>501</v>
      </c>
      <c r="X537" s="52" t="s">
        <v>2379</v>
      </c>
      <c r="Y537" s="52" t="s">
        <v>195</v>
      </c>
      <c r="Z537" s="66">
        <v>0</v>
      </c>
      <c r="AA537" s="66">
        <v>170040</v>
      </c>
      <c r="AB537" s="66">
        <v>0</v>
      </c>
      <c r="AC537" s="66">
        <v>0</v>
      </c>
      <c r="AD537" s="86">
        <f t="shared" si="58"/>
        <v>170040</v>
      </c>
      <c r="AE537" s="66">
        <v>0</v>
      </c>
      <c r="AF537" s="66">
        <v>0</v>
      </c>
      <c r="AG537" s="66">
        <f t="shared" si="59"/>
        <v>0</v>
      </c>
      <c r="AH537" s="66">
        <v>0</v>
      </c>
      <c r="AI537" s="66">
        <v>0</v>
      </c>
      <c r="AJ537" s="66">
        <f t="shared" si="60"/>
        <v>0</v>
      </c>
      <c r="AK537" s="66">
        <v>0</v>
      </c>
      <c r="AL537" s="66">
        <v>0</v>
      </c>
      <c r="AM537" s="66">
        <f t="shared" si="61"/>
        <v>0</v>
      </c>
      <c r="AN537" s="66">
        <v>0</v>
      </c>
      <c r="AO537" s="66">
        <v>0</v>
      </c>
      <c r="AP537" s="66">
        <f t="shared" si="62"/>
        <v>0</v>
      </c>
      <c r="AQ537" s="66">
        <v>0</v>
      </c>
      <c r="AR537" s="66">
        <f t="shared" si="63"/>
        <v>170040</v>
      </c>
      <c r="AS537" s="66">
        <v>0</v>
      </c>
      <c r="AT537" s="66" t="s">
        <v>279</v>
      </c>
      <c r="AU537" s="66" t="s">
        <v>280</v>
      </c>
      <c r="AV537" s="66">
        <v>0</v>
      </c>
      <c r="AW537" s="86">
        <v>0</v>
      </c>
      <c r="AX537" s="86">
        <v>0</v>
      </c>
      <c r="AY537" s="86">
        <v>0</v>
      </c>
      <c r="AZ537" s="86">
        <v>0</v>
      </c>
      <c r="BA537" s="86">
        <v>0</v>
      </c>
      <c r="BB537" s="86"/>
    </row>
    <row r="538" spans="1:54" hidden="1">
      <c r="A538" s="52" t="str">
        <f t="shared" si="57"/>
        <v>R</v>
      </c>
      <c r="B538" s="84" t="s">
        <v>259</v>
      </c>
      <c r="C538" s="52" t="s">
        <v>2330</v>
      </c>
      <c r="D538" s="85" t="s">
        <v>2331</v>
      </c>
      <c r="E538" s="52" t="s">
        <v>2371</v>
      </c>
      <c r="F538" s="52" t="s">
        <v>2372</v>
      </c>
      <c r="G538" s="52" t="s">
        <v>2373</v>
      </c>
      <c r="H538" s="52" t="s">
        <v>2374</v>
      </c>
      <c r="I538" s="52" t="s">
        <v>2390</v>
      </c>
      <c r="J538" s="52" t="s">
        <v>2391</v>
      </c>
      <c r="K538" s="52" t="s">
        <v>268</v>
      </c>
      <c r="L538" s="52">
        <v>3090</v>
      </c>
      <c r="M538" s="52" t="s">
        <v>2377</v>
      </c>
      <c r="N538" s="52" t="s">
        <v>428</v>
      </c>
      <c r="O538" s="52" t="s">
        <v>456</v>
      </c>
      <c r="P538" s="52" t="s">
        <v>272</v>
      </c>
      <c r="Q538" s="52" t="s">
        <v>124</v>
      </c>
      <c r="R538" s="52" t="s">
        <v>273</v>
      </c>
      <c r="S538" s="52" t="s">
        <v>188</v>
      </c>
      <c r="T538" s="52" t="s">
        <v>2378</v>
      </c>
      <c r="U538" s="52" t="s">
        <v>195</v>
      </c>
      <c r="V538" s="52" t="s">
        <v>500</v>
      </c>
      <c r="W538" s="52" t="s">
        <v>501</v>
      </c>
      <c r="X538" s="52" t="s">
        <v>2379</v>
      </c>
      <c r="Y538" s="52" t="s">
        <v>195</v>
      </c>
      <c r="Z538" s="66">
        <v>0</v>
      </c>
      <c r="AA538" s="66">
        <v>40739</v>
      </c>
      <c r="AB538" s="66">
        <v>0</v>
      </c>
      <c r="AC538" s="66">
        <v>0</v>
      </c>
      <c r="AD538" s="86">
        <f t="shared" si="58"/>
        <v>40739</v>
      </c>
      <c r="AE538" s="66">
        <v>0</v>
      </c>
      <c r="AF538" s="66">
        <v>0</v>
      </c>
      <c r="AG538" s="66">
        <f t="shared" si="59"/>
        <v>0</v>
      </c>
      <c r="AH538" s="66">
        <v>0</v>
      </c>
      <c r="AI538" s="66">
        <v>0</v>
      </c>
      <c r="AJ538" s="66">
        <f t="shared" si="60"/>
        <v>0</v>
      </c>
      <c r="AK538" s="66">
        <v>0</v>
      </c>
      <c r="AL538" s="66">
        <v>0</v>
      </c>
      <c r="AM538" s="66">
        <f t="shared" si="61"/>
        <v>0</v>
      </c>
      <c r="AN538" s="66">
        <v>0</v>
      </c>
      <c r="AO538" s="66">
        <v>0</v>
      </c>
      <c r="AP538" s="66">
        <f t="shared" si="62"/>
        <v>0</v>
      </c>
      <c r="AQ538" s="66">
        <v>0</v>
      </c>
      <c r="AR538" s="66">
        <f t="shared" si="63"/>
        <v>40739</v>
      </c>
      <c r="AS538" s="66">
        <v>0</v>
      </c>
      <c r="AT538" s="66" t="s">
        <v>279</v>
      </c>
      <c r="AU538" s="66" t="s">
        <v>280</v>
      </c>
      <c r="AV538" s="66">
        <v>0</v>
      </c>
      <c r="AW538" s="86">
        <v>0</v>
      </c>
      <c r="AX538" s="86">
        <v>0</v>
      </c>
      <c r="AY538" s="86">
        <v>0</v>
      </c>
      <c r="AZ538" s="86">
        <v>0</v>
      </c>
      <c r="BA538" s="86">
        <v>0</v>
      </c>
      <c r="BB538" s="86"/>
    </row>
    <row r="539" spans="1:54" hidden="1">
      <c r="A539" s="52" t="str">
        <f t="shared" si="57"/>
        <v>R</v>
      </c>
      <c r="B539" s="84" t="s">
        <v>259</v>
      </c>
      <c r="C539" s="52" t="s">
        <v>2330</v>
      </c>
      <c r="D539" s="85" t="s">
        <v>2331</v>
      </c>
      <c r="E539" s="52" t="s">
        <v>2371</v>
      </c>
      <c r="F539" s="52" t="s">
        <v>2372</v>
      </c>
      <c r="G539" s="52" t="s">
        <v>2392</v>
      </c>
      <c r="H539" s="52" t="s">
        <v>2393</v>
      </c>
      <c r="I539" s="52" t="s">
        <v>2394</v>
      </c>
      <c r="J539" s="52" t="s">
        <v>2395</v>
      </c>
      <c r="K539" s="52" t="s">
        <v>268</v>
      </c>
      <c r="L539" s="52">
        <v>3090</v>
      </c>
      <c r="M539" s="52" t="s">
        <v>2377</v>
      </c>
      <c r="N539" s="52" t="s">
        <v>270</v>
      </c>
      <c r="O539" s="52" t="s">
        <v>456</v>
      </c>
      <c r="P539" s="52" t="s">
        <v>272</v>
      </c>
      <c r="Q539" s="52" t="s">
        <v>124</v>
      </c>
      <c r="R539" s="52" t="s">
        <v>273</v>
      </c>
      <c r="S539" s="52" t="s">
        <v>188</v>
      </c>
      <c r="T539" s="52" t="s">
        <v>2156</v>
      </c>
      <c r="U539" s="52" t="s">
        <v>196</v>
      </c>
      <c r="V539" s="52" t="s">
        <v>500</v>
      </c>
      <c r="W539" s="52" t="s">
        <v>501</v>
      </c>
      <c r="X539" s="52" t="s">
        <v>2366</v>
      </c>
      <c r="Y539" s="52" t="s">
        <v>2367</v>
      </c>
      <c r="Z539" s="66">
        <v>4439985</v>
      </c>
      <c r="AA539" s="66">
        <v>952006</v>
      </c>
      <c r="AB539" s="66">
        <v>1100371.99</v>
      </c>
      <c r="AC539" s="66">
        <v>1388307.0399999998</v>
      </c>
      <c r="AD539" s="86">
        <f t="shared" si="58"/>
        <v>-436301.0399999998</v>
      </c>
      <c r="AE539" s="66">
        <v>4562085</v>
      </c>
      <c r="AF539" s="66">
        <v>800000</v>
      </c>
      <c r="AG539" s="66">
        <f t="shared" si="59"/>
        <v>3762085</v>
      </c>
      <c r="AH539" s="66">
        <v>4687542</v>
      </c>
      <c r="AI539" s="66">
        <v>840000</v>
      </c>
      <c r="AJ539" s="66">
        <f t="shared" si="60"/>
        <v>3847542</v>
      </c>
      <c r="AK539" s="66">
        <v>4816449</v>
      </c>
      <c r="AL539" s="66">
        <v>882000</v>
      </c>
      <c r="AM539" s="66">
        <f t="shared" si="61"/>
        <v>3934449</v>
      </c>
      <c r="AN539" s="66">
        <v>4948902</v>
      </c>
      <c r="AO539" s="66">
        <v>926100</v>
      </c>
      <c r="AP539" s="66">
        <f t="shared" si="62"/>
        <v>4022802</v>
      </c>
      <c r="AQ539" s="66">
        <v>972405</v>
      </c>
      <c r="AR539" s="66">
        <f t="shared" si="63"/>
        <v>15130576.960000001</v>
      </c>
      <c r="AS539" s="66" t="s">
        <v>2380</v>
      </c>
      <c r="AT539" s="66" t="s">
        <v>279</v>
      </c>
      <c r="AU539" s="66" t="s">
        <v>280</v>
      </c>
      <c r="AV539" s="66">
        <v>0</v>
      </c>
      <c r="AW539" s="86">
        <v>0</v>
      </c>
      <c r="AX539" s="86">
        <v>0</v>
      </c>
      <c r="AY539" s="86">
        <v>0</v>
      </c>
      <c r="AZ539" s="86">
        <v>0</v>
      </c>
      <c r="BA539" s="86">
        <v>0</v>
      </c>
      <c r="BB539" s="86"/>
    </row>
    <row r="540" spans="1:54" hidden="1">
      <c r="A540" s="52" t="str">
        <f t="shared" si="57"/>
        <v>R</v>
      </c>
      <c r="B540" s="84" t="s">
        <v>259</v>
      </c>
      <c r="C540" s="52" t="s">
        <v>2330</v>
      </c>
      <c r="D540" s="85" t="s">
        <v>2331</v>
      </c>
      <c r="E540" s="52" t="s">
        <v>2371</v>
      </c>
      <c r="F540" s="52" t="s">
        <v>2372</v>
      </c>
      <c r="G540" s="52" t="s">
        <v>2392</v>
      </c>
      <c r="H540" s="52" t="s">
        <v>2393</v>
      </c>
      <c r="I540" s="52" t="s">
        <v>2396</v>
      </c>
      <c r="J540" s="52" t="s">
        <v>2397</v>
      </c>
      <c r="K540" s="52" t="s">
        <v>268</v>
      </c>
      <c r="L540" s="52">
        <v>3090</v>
      </c>
      <c r="M540" s="52" t="s">
        <v>2377</v>
      </c>
      <c r="N540" s="52" t="s">
        <v>270</v>
      </c>
      <c r="O540" s="52" t="s">
        <v>456</v>
      </c>
      <c r="P540" s="52" t="s">
        <v>272</v>
      </c>
      <c r="Q540" s="52" t="s">
        <v>124</v>
      </c>
      <c r="R540" s="52" t="s">
        <v>273</v>
      </c>
      <c r="S540" s="52" t="s">
        <v>188</v>
      </c>
      <c r="T540" s="52" t="s">
        <v>2156</v>
      </c>
      <c r="U540" s="52" t="s">
        <v>196</v>
      </c>
      <c r="V540" s="52" t="s">
        <v>500</v>
      </c>
      <c r="W540" s="52" t="s">
        <v>501</v>
      </c>
      <c r="X540" s="52" t="s">
        <v>2366</v>
      </c>
      <c r="Y540" s="52" t="s">
        <v>2367</v>
      </c>
      <c r="Z540" s="66">
        <v>10637506</v>
      </c>
      <c r="AA540" s="66">
        <v>11766990</v>
      </c>
      <c r="AB540" s="66">
        <v>11497032.68</v>
      </c>
      <c r="AC540" s="66">
        <v>10032137.45504</v>
      </c>
      <c r="AD540" s="86">
        <f t="shared" si="58"/>
        <v>1734852.5449599996</v>
      </c>
      <c r="AE540" s="66">
        <v>10938156.716814158</v>
      </c>
      <c r="AF540" s="66">
        <v>10938156.716814158</v>
      </c>
      <c r="AG540" s="66">
        <f t="shared" si="59"/>
        <v>0</v>
      </c>
      <c r="AH540" s="66">
        <v>11235701.96460177</v>
      </c>
      <c r="AI540" s="66">
        <v>11235701.96460177</v>
      </c>
      <c r="AJ540" s="66">
        <f t="shared" si="60"/>
        <v>0</v>
      </c>
      <c r="AK540" s="66">
        <v>11541250.575221239</v>
      </c>
      <c r="AL540" s="66">
        <v>11541250.575221239</v>
      </c>
      <c r="AM540" s="66">
        <f t="shared" si="61"/>
        <v>0</v>
      </c>
      <c r="AN540" s="66">
        <v>11855054.548672566</v>
      </c>
      <c r="AO540" s="66">
        <v>11855054.548672566</v>
      </c>
      <c r="AP540" s="66">
        <f t="shared" si="62"/>
        <v>0</v>
      </c>
      <c r="AQ540" s="66">
        <v>12210706.185132744</v>
      </c>
      <c r="AR540" s="66">
        <f t="shared" si="63"/>
        <v>1734852.5449599996</v>
      </c>
      <c r="AS540" s="66" t="s">
        <v>2380</v>
      </c>
      <c r="AT540" s="66" t="s">
        <v>279</v>
      </c>
      <c r="AU540" s="66" t="s">
        <v>280</v>
      </c>
      <c r="AV540" s="66">
        <v>0</v>
      </c>
      <c r="AW540" s="86">
        <v>0</v>
      </c>
      <c r="AX540" s="86">
        <v>0</v>
      </c>
      <c r="AY540" s="86">
        <v>0</v>
      </c>
      <c r="AZ540" s="86">
        <v>0</v>
      </c>
      <c r="BA540" s="86">
        <v>0</v>
      </c>
      <c r="BB540" s="86"/>
    </row>
    <row r="541" spans="1:54" hidden="1">
      <c r="A541" s="52" t="str">
        <f t="shared" si="57"/>
        <v>R</v>
      </c>
      <c r="B541" s="84" t="s">
        <v>259</v>
      </c>
      <c r="C541" s="52" t="s">
        <v>2330</v>
      </c>
      <c r="D541" s="85" t="s">
        <v>2331</v>
      </c>
      <c r="E541" s="52" t="s">
        <v>2371</v>
      </c>
      <c r="F541" s="52" t="s">
        <v>2372</v>
      </c>
      <c r="G541" s="52" t="s">
        <v>2392</v>
      </c>
      <c r="H541" s="52" t="s">
        <v>2393</v>
      </c>
      <c r="I541" s="52" t="s">
        <v>2398</v>
      </c>
      <c r="J541" s="52" t="s">
        <v>2399</v>
      </c>
      <c r="K541" s="52" t="s">
        <v>268</v>
      </c>
      <c r="L541" s="52">
        <v>3090</v>
      </c>
      <c r="M541" s="52" t="s">
        <v>2377</v>
      </c>
      <c r="N541" s="52" t="s">
        <v>270</v>
      </c>
      <c r="O541" s="52" t="s">
        <v>456</v>
      </c>
      <c r="P541" s="52" t="s">
        <v>272</v>
      </c>
      <c r="Q541" s="52" t="s">
        <v>124</v>
      </c>
      <c r="R541" s="52" t="s">
        <v>273</v>
      </c>
      <c r="S541" s="52" t="s">
        <v>188</v>
      </c>
      <c r="T541" s="52" t="s">
        <v>2156</v>
      </c>
      <c r="U541" s="52" t="s">
        <v>196</v>
      </c>
      <c r="V541" s="52" t="s">
        <v>500</v>
      </c>
      <c r="W541" s="52" t="s">
        <v>501</v>
      </c>
      <c r="X541" s="52" t="s">
        <v>2366</v>
      </c>
      <c r="Y541" s="52" t="s">
        <v>2367</v>
      </c>
      <c r="Z541" s="66">
        <v>13224765</v>
      </c>
      <c r="AA541" s="66">
        <v>9974038</v>
      </c>
      <c r="AB541" s="66">
        <v>9652195.2899999991</v>
      </c>
      <c r="AC541" s="66">
        <v>9494608.4220000003</v>
      </c>
      <c r="AD541" s="86">
        <f t="shared" si="58"/>
        <v>479429.57799999975</v>
      </c>
      <c r="AE541" s="66">
        <v>13277645</v>
      </c>
      <c r="AF541" s="66">
        <v>701755</v>
      </c>
      <c r="AG541" s="66">
        <f t="shared" si="59"/>
        <v>12575890</v>
      </c>
      <c r="AH541" s="66">
        <v>12635607</v>
      </c>
      <c r="AI541" s="66">
        <v>736843</v>
      </c>
      <c r="AJ541" s="66">
        <f t="shared" si="60"/>
        <v>11898764</v>
      </c>
      <c r="AK541" s="66">
        <v>11974966</v>
      </c>
      <c r="AL541" s="66">
        <v>773685</v>
      </c>
      <c r="AM541" s="66">
        <f t="shared" si="61"/>
        <v>11201281</v>
      </c>
      <c r="AN541" s="66">
        <v>11295387</v>
      </c>
      <c r="AO541" s="66">
        <v>812369</v>
      </c>
      <c r="AP541" s="66">
        <f t="shared" si="62"/>
        <v>10483018</v>
      </c>
      <c r="AQ541" s="66">
        <v>852988</v>
      </c>
      <c r="AR541" s="66">
        <f t="shared" si="63"/>
        <v>46638382.578000002</v>
      </c>
      <c r="AS541" s="66" t="s">
        <v>2380</v>
      </c>
      <c r="AT541" s="66" t="s">
        <v>279</v>
      </c>
      <c r="AU541" s="66" t="s">
        <v>280</v>
      </c>
      <c r="AV541" s="66">
        <v>0</v>
      </c>
      <c r="AW541" s="86">
        <v>0</v>
      </c>
      <c r="AX541" s="86">
        <v>0</v>
      </c>
      <c r="AY541" s="86">
        <v>0</v>
      </c>
      <c r="AZ541" s="86">
        <v>0</v>
      </c>
      <c r="BA541" s="86">
        <v>0</v>
      </c>
      <c r="BB541" s="86"/>
    </row>
    <row r="542" spans="1:54" hidden="1">
      <c r="A542" s="52" t="str">
        <f t="shared" si="57"/>
        <v>R</v>
      </c>
      <c r="B542" s="84" t="s">
        <v>259</v>
      </c>
      <c r="C542" s="52" t="s">
        <v>2330</v>
      </c>
      <c r="D542" s="85" t="s">
        <v>2331</v>
      </c>
      <c r="E542" s="52" t="s">
        <v>2371</v>
      </c>
      <c r="F542" s="52" t="s">
        <v>2372</v>
      </c>
      <c r="G542" s="52" t="s">
        <v>2392</v>
      </c>
      <c r="H542" s="52" t="s">
        <v>2393</v>
      </c>
      <c r="I542" s="52" t="s">
        <v>2400</v>
      </c>
      <c r="J542" s="52" t="s">
        <v>2401</v>
      </c>
      <c r="K542" s="52" t="s">
        <v>268</v>
      </c>
      <c r="L542" s="52">
        <v>4580</v>
      </c>
      <c r="M542" s="52" t="s">
        <v>2402</v>
      </c>
      <c r="N542" s="52" t="s">
        <v>270</v>
      </c>
      <c r="O542" s="52" t="s">
        <v>456</v>
      </c>
      <c r="P542" s="52" t="s">
        <v>272</v>
      </c>
      <c r="Q542" s="52" t="s">
        <v>124</v>
      </c>
      <c r="R542" s="52" t="s">
        <v>273</v>
      </c>
      <c r="S542" s="52" t="s">
        <v>188</v>
      </c>
      <c r="T542" s="52" t="s">
        <v>2156</v>
      </c>
      <c r="U542" s="52" t="s">
        <v>196</v>
      </c>
      <c r="V542" s="52" t="s">
        <v>500</v>
      </c>
      <c r="W542" s="52" t="s">
        <v>501</v>
      </c>
      <c r="X542" s="52" t="s">
        <v>2366</v>
      </c>
      <c r="Y542" s="52" t="s">
        <v>2367</v>
      </c>
      <c r="Z542" s="66">
        <v>0</v>
      </c>
      <c r="AA542" s="66">
        <v>806843</v>
      </c>
      <c r="AB542" s="66">
        <v>769377.28000000003</v>
      </c>
      <c r="AC542" s="66">
        <v>0</v>
      </c>
      <c r="AD542" s="86">
        <f t="shared" si="58"/>
        <v>806843</v>
      </c>
      <c r="AE542" s="66">
        <v>0</v>
      </c>
      <c r="AF542" s="66">
        <v>814911</v>
      </c>
      <c r="AG542" s="66">
        <f t="shared" si="59"/>
        <v>-814911</v>
      </c>
      <c r="AH542" s="66">
        <v>0</v>
      </c>
      <c r="AI542" s="66">
        <v>822980</v>
      </c>
      <c r="AJ542" s="66">
        <f t="shared" si="60"/>
        <v>-822980</v>
      </c>
      <c r="AK542" s="66">
        <v>0</v>
      </c>
      <c r="AL542" s="66">
        <v>831048</v>
      </c>
      <c r="AM542" s="66">
        <f t="shared" si="61"/>
        <v>-831048</v>
      </c>
      <c r="AN542" s="66">
        <v>0</v>
      </c>
      <c r="AO542" s="66">
        <v>839048</v>
      </c>
      <c r="AP542" s="66">
        <f t="shared" si="62"/>
        <v>-839048</v>
      </c>
      <c r="AQ542" s="66">
        <v>847185</v>
      </c>
      <c r="AR542" s="66">
        <f t="shared" si="63"/>
        <v>-2501144</v>
      </c>
      <c r="AS542" s="66" t="s">
        <v>2403</v>
      </c>
      <c r="AT542" s="66" t="s">
        <v>2404</v>
      </c>
      <c r="AU542" s="66" t="s">
        <v>280</v>
      </c>
      <c r="AV542" s="66">
        <v>0</v>
      </c>
      <c r="AW542" s="86">
        <v>0</v>
      </c>
      <c r="AX542" s="86">
        <v>0</v>
      </c>
      <c r="AY542" s="86">
        <v>0</v>
      </c>
      <c r="AZ542" s="86">
        <v>0</v>
      </c>
      <c r="BA542" s="86">
        <v>0</v>
      </c>
      <c r="BB542" s="86"/>
    </row>
    <row r="543" spans="1:54" hidden="1">
      <c r="A543" s="52" t="str">
        <f t="shared" si="57"/>
        <v>R</v>
      </c>
      <c r="B543" s="84" t="s">
        <v>259</v>
      </c>
      <c r="C543" s="52" t="s">
        <v>2330</v>
      </c>
      <c r="D543" s="85" t="s">
        <v>2331</v>
      </c>
      <c r="E543" s="52" t="s">
        <v>2371</v>
      </c>
      <c r="F543" s="52" t="s">
        <v>2372</v>
      </c>
      <c r="G543" s="52" t="s">
        <v>2392</v>
      </c>
      <c r="H543" s="52" t="s">
        <v>2393</v>
      </c>
      <c r="I543" s="52" t="s">
        <v>2405</v>
      </c>
      <c r="J543" s="52" t="s">
        <v>2406</v>
      </c>
      <c r="K543" s="52" t="s">
        <v>268</v>
      </c>
      <c r="L543" s="52">
        <v>4580</v>
      </c>
      <c r="M543" s="52" t="s">
        <v>2402</v>
      </c>
      <c r="N543" s="52" t="s">
        <v>270</v>
      </c>
      <c r="O543" s="52" t="s">
        <v>456</v>
      </c>
      <c r="P543" s="52" t="s">
        <v>272</v>
      </c>
      <c r="Q543" s="52" t="s">
        <v>124</v>
      </c>
      <c r="R543" s="52" t="s">
        <v>273</v>
      </c>
      <c r="S543" s="52" t="s">
        <v>188</v>
      </c>
      <c r="T543" s="52" t="s">
        <v>2156</v>
      </c>
      <c r="U543" s="52" t="s">
        <v>196</v>
      </c>
      <c r="V543" s="52" t="s">
        <v>500</v>
      </c>
      <c r="W543" s="52" t="s">
        <v>501</v>
      </c>
      <c r="X543" s="52" t="s">
        <v>2366</v>
      </c>
      <c r="Y543" s="52" t="s">
        <v>2367</v>
      </c>
      <c r="Z543" s="66">
        <v>0</v>
      </c>
      <c r="AA543" s="66">
        <v>3767560</v>
      </c>
      <c r="AB543" s="66">
        <v>3348959.71</v>
      </c>
      <c r="AC543" s="66">
        <v>0</v>
      </c>
      <c r="AD543" s="86">
        <f t="shared" si="58"/>
        <v>3767560</v>
      </c>
      <c r="AE543" s="66">
        <v>0</v>
      </c>
      <c r="AF543" s="66">
        <v>3616858</v>
      </c>
      <c r="AG543" s="66">
        <f t="shared" si="59"/>
        <v>-3616858</v>
      </c>
      <c r="AH543" s="66">
        <v>0</v>
      </c>
      <c r="AI543" s="66">
        <v>3466155</v>
      </c>
      <c r="AJ543" s="66">
        <f t="shared" si="60"/>
        <v>-3466155</v>
      </c>
      <c r="AK543" s="66">
        <v>0</v>
      </c>
      <c r="AL543" s="66">
        <v>3315453</v>
      </c>
      <c r="AM543" s="66">
        <f t="shared" si="61"/>
        <v>-3315453</v>
      </c>
      <c r="AN543" s="66">
        <v>0</v>
      </c>
      <c r="AO543" s="66">
        <v>3164750</v>
      </c>
      <c r="AP543" s="66">
        <f t="shared" si="62"/>
        <v>-3164750</v>
      </c>
      <c r="AQ543" s="66">
        <v>3014048</v>
      </c>
      <c r="AR543" s="66">
        <f t="shared" si="63"/>
        <v>-9795656</v>
      </c>
      <c r="AS543" s="66" t="s">
        <v>2403</v>
      </c>
      <c r="AT543" s="66" t="s">
        <v>2407</v>
      </c>
      <c r="AU543" s="66" t="s">
        <v>280</v>
      </c>
      <c r="AV543" s="66">
        <v>0</v>
      </c>
      <c r="AW543" s="86">
        <v>0</v>
      </c>
      <c r="AX543" s="86">
        <v>0</v>
      </c>
      <c r="AY543" s="86">
        <v>0</v>
      </c>
      <c r="AZ543" s="86">
        <v>0</v>
      </c>
      <c r="BA543" s="86">
        <v>0</v>
      </c>
      <c r="BB543" s="86"/>
    </row>
    <row r="544" spans="1:54" hidden="1">
      <c r="A544" s="52" t="str">
        <f t="shared" si="57"/>
        <v>R</v>
      </c>
      <c r="B544" s="84" t="s">
        <v>259</v>
      </c>
      <c r="C544" s="52" t="s">
        <v>2330</v>
      </c>
      <c r="D544" s="85" t="s">
        <v>2331</v>
      </c>
      <c r="E544" s="52" t="s">
        <v>2371</v>
      </c>
      <c r="F544" s="52" t="s">
        <v>2372</v>
      </c>
      <c r="G544" s="52" t="s">
        <v>2392</v>
      </c>
      <c r="H544" s="52" t="s">
        <v>2393</v>
      </c>
      <c r="I544" s="52" t="s">
        <v>2408</v>
      </c>
      <c r="J544" s="52" t="s">
        <v>2409</v>
      </c>
      <c r="K544" s="52" t="s">
        <v>268</v>
      </c>
      <c r="L544" s="52">
        <v>3090</v>
      </c>
      <c r="M544" s="52" t="s">
        <v>2377</v>
      </c>
      <c r="N544" s="52" t="s">
        <v>428</v>
      </c>
      <c r="O544" s="52" t="s">
        <v>456</v>
      </c>
      <c r="P544" s="52" t="s">
        <v>272</v>
      </c>
      <c r="Q544" s="52" t="s">
        <v>124</v>
      </c>
      <c r="R544" s="52" t="s">
        <v>273</v>
      </c>
      <c r="S544" s="52" t="s">
        <v>188</v>
      </c>
      <c r="T544" s="52" t="s">
        <v>2156</v>
      </c>
      <c r="U544" s="52" t="s">
        <v>196</v>
      </c>
      <c r="V544" s="52" t="s">
        <v>500</v>
      </c>
      <c r="W544" s="52" t="s">
        <v>501</v>
      </c>
      <c r="X544" s="52" t="s">
        <v>2366</v>
      </c>
      <c r="Y544" s="52" t="s">
        <v>2367</v>
      </c>
      <c r="Z544" s="66">
        <v>0</v>
      </c>
      <c r="AA544" s="66">
        <v>254074</v>
      </c>
      <c r="AB544" s="66">
        <v>0</v>
      </c>
      <c r="AC544" s="66">
        <v>0</v>
      </c>
      <c r="AD544" s="86">
        <f t="shared" si="58"/>
        <v>254074</v>
      </c>
      <c r="AE544" s="66">
        <v>0</v>
      </c>
      <c r="AF544" s="66">
        <v>0</v>
      </c>
      <c r="AG544" s="66">
        <f t="shared" si="59"/>
        <v>0</v>
      </c>
      <c r="AH544" s="66">
        <v>0</v>
      </c>
      <c r="AI544" s="66">
        <v>0</v>
      </c>
      <c r="AJ544" s="66">
        <f t="shared" si="60"/>
        <v>0</v>
      </c>
      <c r="AK544" s="66">
        <v>0</v>
      </c>
      <c r="AL544" s="66">
        <v>0</v>
      </c>
      <c r="AM544" s="66">
        <f t="shared" si="61"/>
        <v>0</v>
      </c>
      <c r="AN544" s="66">
        <v>0</v>
      </c>
      <c r="AO544" s="66">
        <v>0</v>
      </c>
      <c r="AP544" s="66">
        <f t="shared" si="62"/>
        <v>0</v>
      </c>
      <c r="AQ544" s="66">
        <v>0</v>
      </c>
      <c r="AR544" s="66">
        <f t="shared" si="63"/>
        <v>254074</v>
      </c>
      <c r="AS544" s="66">
        <v>0</v>
      </c>
      <c r="AT544" s="66" t="s">
        <v>279</v>
      </c>
      <c r="AU544" s="66" t="s">
        <v>280</v>
      </c>
      <c r="AV544" s="66">
        <v>0</v>
      </c>
      <c r="AW544" s="86">
        <v>0</v>
      </c>
      <c r="AX544" s="86">
        <v>0</v>
      </c>
      <c r="AY544" s="86">
        <v>0</v>
      </c>
      <c r="AZ544" s="86">
        <v>0</v>
      </c>
      <c r="BA544" s="86">
        <v>0</v>
      </c>
      <c r="BB544" s="86"/>
    </row>
    <row r="545" spans="1:54" hidden="1">
      <c r="A545" s="52" t="str">
        <f t="shared" si="57"/>
        <v>R</v>
      </c>
      <c r="B545" s="84" t="s">
        <v>259</v>
      </c>
      <c r="C545" s="52" t="s">
        <v>2330</v>
      </c>
      <c r="D545" s="85" t="s">
        <v>2331</v>
      </c>
      <c r="E545" s="52" t="s">
        <v>2371</v>
      </c>
      <c r="F545" s="52" t="s">
        <v>2372</v>
      </c>
      <c r="G545" s="52" t="s">
        <v>2392</v>
      </c>
      <c r="H545" s="52" t="s">
        <v>2393</v>
      </c>
      <c r="I545" s="52" t="s">
        <v>2410</v>
      </c>
      <c r="J545" s="52" t="s">
        <v>2411</v>
      </c>
      <c r="K545" s="52" t="s">
        <v>268</v>
      </c>
      <c r="L545" s="52">
        <v>3090</v>
      </c>
      <c r="M545" s="52" t="s">
        <v>2377</v>
      </c>
      <c r="N545" s="52" t="s">
        <v>428</v>
      </c>
      <c r="O545" s="52" t="s">
        <v>456</v>
      </c>
      <c r="P545" s="52" t="s">
        <v>272</v>
      </c>
      <c r="Q545" s="52" t="s">
        <v>124</v>
      </c>
      <c r="R545" s="52" t="s">
        <v>273</v>
      </c>
      <c r="S545" s="52" t="s">
        <v>188</v>
      </c>
      <c r="T545" s="52" t="s">
        <v>2156</v>
      </c>
      <c r="U545" s="52" t="s">
        <v>196</v>
      </c>
      <c r="V545" s="52" t="s">
        <v>500</v>
      </c>
      <c r="W545" s="52" t="s">
        <v>501</v>
      </c>
      <c r="X545" s="52" t="s">
        <v>2366</v>
      </c>
      <c r="Y545" s="52" t="s">
        <v>2367</v>
      </c>
      <c r="Z545" s="66">
        <v>0</v>
      </c>
      <c r="AA545" s="66">
        <v>576155</v>
      </c>
      <c r="AB545" s="66">
        <v>0</v>
      </c>
      <c r="AC545" s="66">
        <v>0</v>
      </c>
      <c r="AD545" s="86">
        <f t="shared" si="58"/>
        <v>576155</v>
      </c>
      <c r="AE545" s="66">
        <v>0</v>
      </c>
      <c r="AF545" s="66">
        <v>0</v>
      </c>
      <c r="AG545" s="66">
        <f t="shared" si="59"/>
        <v>0</v>
      </c>
      <c r="AH545" s="66">
        <v>0</v>
      </c>
      <c r="AI545" s="66">
        <v>0</v>
      </c>
      <c r="AJ545" s="66">
        <f t="shared" si="60"/>
        <v>0</v>
      </c>
      <c r="AK545" s="66">
        <v>0</v>
      </c>
      <c r="AL545" s="66">
        <v>0</v>
      </c>
      <c r="AM545" s="66">
        <f t="shared" si="61"/>
        <v>0</v>
      </c>
      <c r="AN545" s="66">
        <v>0</v>
      </c>
      <c r="AO545" s="66">
        <v>0</v>
      </c>
      <c r="AP545" s="66">
        <f t="shared" si="62"/>
        <v>0</v>
      </c>
      <c r="AQ545" s="66">
        <v>0</v>
      </c>
      <c r="AR545" s="66">
        <f t="shared" si="63"/>
        <v>576155</v>
      </c>
      <c r="AS545" s="66">
        <v>0</v>
      </c>
      <c r="AT545" s="66" t="s">
        <v>279</v>
      </c>
      <c r="AU545" s="66" t="s">
        <v>280</v>
      </c>
      <c r="AV545" s="66">
        <v>0</v>
      </c>
      <c r="AW545" s="86">
        <v>0</v>
      </c>
      <c r="AX545" s="86">
        <v>0</v>
      </c>
      <c r="AY545" s="86">
        <v>0</v>
      </c>
      <c r="AZ545" s="86">
        <v>0</v>
      </c>
      <c r="BA545" s="86">
        <v>0</v>
      </c>
      <c r="BB545" s="86"/>
    </row>
    <row r="546" spans="1:54" hidden="1">
      <c r="A546" s="52" t="str">
        <f t="shared" si="57"/>
        <v>R</v>
      </c>
      <c r="B546" s="84" t="s">
        <v>259</v>
      </c>
      <c r="C546" s="52" t="s">
        <v>2330</v>
      </c>
      <c r="D546" s="85" t="s">
        <v>2331</v>
      </c>
      <c r="E546" s="52" t="s">
        <v>2371</v>
      </c>
      <c r="F546" s="52" t="s">
        <v>2372</v>
      </c>
      <c r="G546" s="52" t="s">
        <v>2392</v>
      </c>
      <c r="H546" s="52" t="s">
        <v>2393</v>
      </c>
      <c r="I546" s="52" t="s">
        <v>2412</v>
      </c>
      <c r="J546" s="52" t="s">
        <v>2413</v>
      </c>
      <c r="K546" s="52" t="s">
        <v>268</v>
      </c>
      <c r="L546" s="52">
        <v>3090</v>
      </c>
      <c r="M546" s="52" t="s">
        <v>2377</v>
      </c>
      <c r="N546" s="52" t="s">
        <v>428</v>
      </c>
      <c r="O546" s="52" t="s">
        <v>456</v>
      </c>
      <c r="P546" s="52" t="s">
        <v>272</v>
      </c>
      <c r="Q546" s="52" t="s">
        <v>124</v>
      </c>
      <c r="R546" s="52" t="s">
        <v>273</v>
      </c>
      <c r="S546" s="52" t="s">
        <v>188</v>
      </c>
      <c r="T546" s="52" t="s">
        <v>2156</v>
      </c>
      <c r="U546" s="52" t="s">
        <v>196</v>
      </c>
      <c r="V546" s="52" t="s">
        <v>500</v>
      </c>
      <c r="W546" s="52" t="s">
        <v>501</v>
      </c>
      <c r="X546" s="52" t="s">
        <v>2366</v>
      </c>
      <c r="Y546" s="52" t="s">
        <v>2367</v>
      </c>
      <c r="Z546" s="66">
        <v>0</v>
      </c>
      <c r="AA546" s="66">
        <v>481517</v>
      </c>
      <c r="AB546" s="66">
        <v>0</v>
      </c>
      <c r="AC546" s="66">
        <v>0</v>
      </c>
      <c r="AD546" s="86">
        <f t="shared" si="58"/>
        <v>481517</v>
      </c>
      <c r="AE546" s="66">
        <v>0</v>
      </c>
      <c r="AF546" s="66">
        <v>0</v>
      </c>
      <c r="AG546" s="66">
        <f t="shared" si="59"/>
        <v>0</v>
      </c>
      <c r="AH546" s="66">
        <v>0</v>
      </c>
      <c r="AI546" s="66">
        <v>0</v>
      </c>
      <c r="AJ546" s="66">
        <f t="shared" si="60"/>
        <v>0</v>
      </c>
      <c r="AK546" s="66">
        <v>0</v>
      </c>
      <c r="AL546" s="66">
        <v>0</v>
      </c>
      <c r="AM546" s="66">
        <f t="shared" si="61"/>
        <v>0</v>
      </c>
      <c r="AN546" s="66">
        <v>0</v>
      </c>
      <c r="AO546" s="66">
        <v>0</v>
      </c>
      <c r="AP546" s="66">
        <f t="shared" si="62"/>
        <v>0</v>
      </c>
      <c r="AQ546" s="66">
        <v>0</v>
      </c>
      <c r="AR546" s="66">
        <f t="shared" si="63"/>
        <v>481517</v>
      </c>
      <c r="AS546" s="66">
        <v>0</v>
      </c>
      <c r="AT546" s="66" t="s">
        <v>279</v>
      </c>
      <c r="AU546" s="66" t="s">
        <v>280</v>
      </c>
      <c r="AV546" s="66">
        <v>0</v>
      </c>
      <c r="AW546" s="86">
        <v>0</v>
      </c>
      <c r="AX546" s="86">
        <v>0</v>
      </c>
      <c r="AY546" s="86">
        <v>0</v>
      </c>
      <c r="AZ546" s="86">
        <v>0</v>
      </c>
      <c r="BA546" s="86">
        <v>0</v>
      </c>
      <c r="BB546" s="86"/>
    </row>
    <row r="547" spans="1:54" hidden="1">
      <c r="A547" s="52" t="str">
        <f t="shared" si="57"/>
        <v>R</v>
      </c>
      <c r="B547" s="84" t="s">
        <v>259</v>
      </c>
      <c r="C547" s="52" t="s">
        <v>2330</v>
      </c>
      <c r="D547" s="85" t="s">
        <v>2331</v>
      </c>
      <c r="E547" s="52" t="s">
        <v>2371</v>
      </c>
      <c r="F547" s="52" t="s">
        <v>2372</v>
      </c>
      <c r="G547" s="52" t="s">
        <v>2392</v>
      </c>
      <c r="H547" s="52" t="s">
        <v>2393</v>
      </c>
      <c r="I547" s="52" t="s">
        <v>2414</v>
      </c>
      <c r="J547" s="52" t="s">
        <v>2415</v>
      </c>
      <c r="K547" s="52" t="s">
        <v>268</v>
      </c>
      <c r="L547" s="52">
        <v>4580</v>
      </c>
      <c r="M547" s="52" t="s">
        <v>2402</v>
      </c>
      <c r="N547" s="52" t="s">
        <v>428</v>
      </c>
      <c r="O547" s="52" t="s">
        <v>456</v>
      </c>
      <c r="P547" s="52" t="s">
        <v>272</v>
      </c>
      <c r="Q547" s="52" t="s">
        <v>124</v>
      </c>
      <c r="R547" s="52" t="s">
        <v>273</v>
      </c>
      <c r="S547" s="52" t="s">
        <v>188</v>
      </c>
      <c r="T547" s="52" t="s">
        <v>2156</v>
      </c>
      <c r="U547" s="52" t="s">
        <v>196</v>
      </c>
      <c r="V547" s="52" t="s">
        <v>500</v>
      </c>
      <c r="W547" s="52" t="s">
        <v>501</v>
      </c>
      <c r="X547" s="52" t="s">
        <v>2366</v>
      </c>
      <c r="Y547" s="52" t="s">
        <v>2367</v>
      </c>
      <c r="Z547" s="66">
        <v>0</v>
      </c>
      <c r="AA547" s="66">
        <v>73444</v>
      </c>
      <c r="AB547" s="66">
        <v>0</v>
      </c>
      <c r="AC547" s="66">
        <v>0</v>
      </c>
      <c r="AD547" s="86">
        <f t="shared" si="58"/>
        <v>73444</v>
      </c>
      <c r="AE547" s="66">
        <v>0</v>
      </c>
      <c r="AF547" s="66">
        <v>0</v>
      </c>
      <c r="AG547" s="66">
        <f t="shared" si="59"/>
        <v>0</v>
      </c>
      <c r="AH547" s="66">
        <v>0</v>
      </c>
      <c r="AI547" s="66">
        <v>0</v>
      </c>
      <c r="AJ547" s="66">
        <f t="shared" si="60"/>
        <v>0</v>
      </c>
      <c r="AK547" s="66">
        <v>0</v>
      </c>
      <c r="AL547" s="66">
        <v>0</v>
      </c>
      <c r="AM547" s="66">
        <f t="shared" si="61"/>
        <v>0</v>
      </c>
      <c r="AN547" s="66">
        <v>0</v>
      </c>
      <c r="AO547" s="66">
        <v>0</v>
      </c>
      <c r="AP547" s="66">
        <f t="shared" si="62"/>
        <v>0</v>
      </c>
      <c r="AQ547" s="66">
        <v>0</v>
      </c>
      <c r="AR547" s="66">
        <f t="shared" si="63"/>
        <v>73444</v>
      </c>
      <c r="AS547" s="66">
        <v>0</v>
      </c>
      <c r="AT547" s="66" t="s">
        <v>279</v>
      </c>
      <c r="AU547" s="66" t="s">
        <v>280</v>
      </c>
      <c r="AV547" s="66">
        <v>0</v>
      </c>
      <c r="AW547" s="86">
        <v>0</v>
      </c>
      <c r="AX547" s="86">
        <v>0</v>
      </c>
      <c r="AY547" s="86">
        <v>0</v>
      </c>
      <c r="AZ547" s="86">
        <v>0</v>
      </c>
      <c r="BA547" s="86">
        <v>0</v>
      </c>
      <c r="BB547" s="86"/>
    </row>
    <row r="548" spans="1:54" hidden="1">
      <c r="A548" s="52" t="str">
        <f t="shared" si="57"/>
        <v>R</v>
      </c>
      <c r="B548" s="84" t="s">
        <v>259</v>
      </c>
      <c r="C548" s="52" t="s">
        <v>2330</v>
      </c>
      <c r="D548" s="85" t="s">
        <v>2331</v>
      </c>
      <c r="E548" s="52" t="s">
        <v>2371</v>
      </c>
      <c r="F548" s="52" t="s">
        <v>2372</v>
      </c>
      <c r="G548" s="52" t="s">
        <v>2392</v>
      </c>
      <c r="H548" s="52" t="s">
        <v>2393</v>
      </c>
      <c r="I548" s="52" t="s">
        <v>2416</v>
      </c>
      <c r="J548" s="52" t="s">
        <v>2417</v>
      </c>
      <c r="K548" s="52" t="s">
        <v>268</v>
      </c>
      <c r="L548" s="52">
        <v>4580</v>
      </c>
      <c r="M548" s="52" t="s">
        <v>2402</v>
      </c>
      <c r="N548" s="52" t="s">
        <v>428</v>
      </c>
      <c r="O548" s="52" t="s">
        <v>456</v>
      </c>
      <c r="P548" s="52" t="s">
        <v>272</v>
      </c>
      <c r="Q548" s="52" t="s">
        <v>124</v>
      </c>
      <c r="R548" s="52" t="s">
        <v>273</v>
      </c>
      <c r="S548" s="52" t="s">
        <v>188</v>
      </c>
      <c r="T548" s="52" t="s">
        <v>2156</v>
      </c>
      <c r="U548" s="52" t="s">
        <v>196</v>
      </c>
      <c r="V548" s="52" t="s">
        <v>500</v>
      </c>
      <c r="W548" s="52" t="s">
        <v>501</v>
      </c>
      <c r="X548" s="52" t="s">
        <v>2366</v>
      </c>
      <c r="Y548" s="52" t="s">
        <v>2367</v>
      </c>
      <c r="Z548" s="66">
        <v>0</v>
      </c>
      <c r="AA548" s="66">
        <v>79764</v>
      </c>
      <c r="AB548" s="66">
        <v>0</v>
      </c>
      <c r="AC548" s="66">
        <v>0</v>
      </c>
      <c r="AD548" s="86">
        <f t="shared" si="58"/>
        <v>79764</v>
      </c>
      <c r="AE548" s="66">
        <v>0</v>
      </c>
      <c r="AF548" s="66">
        <v>0</v>
      </c>
      <c r="AG548" s="66">
        <f t="shared" si="59"/>
        <v>0</v>
      </c>
      <c r="AH548" s="66">
        <v>0</v>
      </c>
      <c r="AI548" s="66">
        <v>0</v>
      </c>
      <c r="AJ548" s="66">
        <f t="shared" si="60"/>
        <v>0</v>
      </c>
      <c r="AK548" s="66">
        <v>0</v>
      </c>
      <c r="AL548" s="66">
        <v>0</v>
      </c>
      <c r="AM548" s="66">
        <f t="shared" si="61"/>
        <v>0</v>
      </c>
      <c r="AN548" s="66">
        <v>0</v>
      </c>
      <c r="AO548" s="66">
        <v>0</v>
      </c>
      <c r="AP548" s="66">
        <f t="shared" si="62"/>
        <v>0</v>
      </c>
      <c r="AQ548" s="66">
        <v>0</v>
      </c>
      <c r="AR548" s="66">
        <f t="shared" si="63"/>
        <v>79764</v>
      </c>
      <c r="AS548" s="66">
        <v>0</v>
      </c>
      <c r="AT548" s="66" t="s">
        <v>279</v>
      </c>
      <c r="AU548" s="66" t="s">
        <v>280</v>
      </c>
      <c r="AV548" s="66">
        <v>0</v>
      </c>
      <c r="AW548" s="86">
        <v>0</v>
      </c>
      <c r="AX548" s="86">
        <v>0</v>
      </c>
      <c r="AY548" s="86">
        <v>0</v>
      </c>
      <c r="AZ548" s="86">
        <v>0</v>
      </c>
      <c r="BA548" s="86">
        <v>0</v>
      </c>
      <c r="BB548" s="86"/>
    </row>
    <row r="549" spans="1:54" hidden="1">
      <c r="A549" s="52" t="str">
        <f t="shared" si="57"/>
        <v>R</v>
      </c>
      <c r="B549" s="84" t="s">
        <v>259</v>
      </c>
      <c r="C549" s="52" t="s">
        <v>2330</v>
      </c>
      <c r="D549" s="85" t="s">
        <v>2331</v>
      </c>
      <c r="E549" s="52" t="s">
        <v>2418</v>
      </c>
      <c r="F549" s="52" t="s">
        <v>2419</v>
      </c>
      <c r="G549" s="52" t="s">
        <v>2420</v>
      </c>
      <c r="H549" s="52" t="s">
        <v>494</v>
      </c>
      <c r="I549" s="52" t="s">
        <v>2421</v>
      </c>
      <c r="J549" s="52" t="s">
        <v>2422</v>
      </c>
      <c r="K549" s="52" t="s">
        <v>268</v>
      </c>
      <c r="L549" s="52">
        <v>3065</v>
      </c>
      <c r="M549" s="52" t="s">
        <v>2423</v>
      </c>
      <c r="N549" s="52" t="s">
        <v>270</v>
      </c>
      <c r="O549" s="52" t="s">
        <v>456</v>
      </c>
      <c r="P549" s="52" t="s">
        <v>272</v>
      </c>
      <c r="Q549" s="52" t="s">
        <v>124</v>
      </c>
      <c r="R549" s="52" t="s">
        <v>273</v>
      </c>
      <c r="S549" s="52" t="s">
        <v>188</v>
      </c>
      <c r="T549" s="52" t="s">
        <v>499</v>
      </c>
      <c r="U549" s="52" t="s">
        <v>201</v>
      </c>
      <c r="V549" s="52" t="s">
        <v>500</v>
      </c>
      <c r="W549" s="52" t="s">
        <v>501</v>
      </c>
      <c r="X549" s="52" t="s">
        <v>502</v>
      </c>
      <c r="Y549" s="52" t="s">
        <v>503</v>
      </c>
      <c r="Z549" s="66">
        <v>1912292</v>
      </c>
      <c r="AA549" s="66">
        <v>1912292</v>
      </c>
      <c r="AB549" s="66">
        <v>1571991.43</v>
      </c>
      <c r="AC549" s="66">
        <v>1056227.0807960001</v>
      </c>
      <c r="AD549" s="86">
        <f t="shared" si="58"/>
        <v>856064.91920399992</v>
      </c>
      <c r="AE549" s="66">
        <v>1799183.0464451988</v>
      </c>
      <c r="AF549" s="66">
        <v>1799183.0464451988</v>
      </c>
      <c r="AG549" s="66">
        <f t="shared" si="59"/>
        <v>0</v>
      </c>
      <c r="AH549" s="66">
        <v>1853446.8141042434</v>
      </c>
      <c r="AI549" s="66">
        <v>1853446.8141042434</v>
      </c>
      <c r="AJ549" s="66">
        <f t="shared" si="60"/>
        <v>0</v>
      </c>
      <c r="AK549" s="66">
        <v>1909406.3245026332</v>
      </c>
      <c r="AL549" s="66">
        <v>1909406.3245026332</v>
      </c>
      <c r="AM549" s="66">
        <f t="shared" si="61"/>
        <v>0</v>
      </c>
      <c r="AN549" s="66">
        <v>0</v>
      </c>
      <c r="AO549" s="66">
        <v>1966688.5142377121</v>
      </c>
      <c r="AP549" s="66">
        <f t="shared" si="62"/>
        <v>-1966688.5142377121</v>
      </c>
      <c r="AQ549" s="66">
        <v>2025689.1696648435</v>
      </c>
      <c r="AR549" s="66">
        <f t="shared" si="63"/>
        <v>-1110623.5950337122</v>
      </c>
      <c r="AS549" s="66" t="s">
        <v>2380</v>
      </c>
      <c r="AT549" s="66" t="s">
        <v>2424</v>
      </c>
      <c r="AU549" s="66" t="s">
        <v>280</v>
      </c>
      <c r="AV549" s="66">
        <v>0</v>
      </c>
      <c r="AW549" s="86">
        <v>0</v>
      </c>
      <c r="AX549" s="86">
        <v>0</v>
      </c>
      <c r="AY549" s="86">
        <v>0</v>
      </c>
      <c r="AZ549" s="86">
        <v>0</v>
      </c>
      <c r="BA549" s="86">
        <v>0</v>
      </c>
      <c r="BB549" s="86"/>
    </row>
    <row r="550" spans="1:54" hidden="1">
      <c r="A550" s="52" t="str">
        <f t="shared" si="57"/>
        <v>R</v>
      </c>
      <c r="B550" s="84" t="s">
        <v>259</v>
      </c>
      <c r="C550" s="52" t="s">
        <v>2330</v>
      </c>
      <c r="D550" s="85" t="s">
        <v>2331</v>
      </c>
      <c r="E550" s="52" t="s">
        <v>2418</v>
      </c>
      <c r="F550" s="52" t="s">
        <v>2419</v>
      </c>
      <c r="G550" s="52" t="s">
        <v>2420</v>
      </c>
      <c r="H550" s="52" t="s">
        <v>494</v>
      </c>
      <c r="I550" s="52" t="s">
        <v>2425</v>
      </c>
      <c r="J550" s="52" t="s">
        <v>2426</v>
      </c>
      <c r="K550" s="52" t="s">
        <v>268</v>
      </c>
      <c r="L550" s="52">
        <v>3065</v>
      </c>
      <c r="M550" s="52" t="s">
        <v>2423</v>
      </c>
      <c r="N550" s="52" t="s">
        <v>270</v>
      </c>
      <c r="O550" s="52" t="s">
        <v>456</v>
      </c>
      <c r="P550" s="52" t="s">
        <v>272</v>
      </c>
      <c r="Q550" s="52" t="s">
        <v>124</v>
      </c>
      <c r="R550" s="52" t="s">
        <v>273</v>
      </c>
      <c r="S550" s="52" t="s">
        <v>188</v>
      </c>
      <c r="T550" s="52" t="s">
        <v>499</v>
      </c>
      <c r="U550" s="52" t="s">
        <v>201</v>
      </c>
      <c r="V550" s="52" t="s">
        <v>500</v>
      </c>
      <c r="W550" s="52" t="s">
        <v>501</v>
      </c>
      <c r="X550" s="52" t="s">
        <v>502</v>
      </c>
      <c r="Y550" s="52" t="s">
        <v>503</v>
      </c>
      <c r="Z550" s="66">
        <v>182665</v>
      </c>
      <c r="AA550" s="66">
        <v>182665</v>
      </c>
      <c r="AB550" s="66">
        <v>176226.7</v>
      </c>
      <c r="AC550" s="66">
        <v>122790.89086</v>
      </c>
      <c r="AD550" s="86">
        <f t="shared" si="58"/>
        <v>59874.10914</v>
      </c>
      <c r="AE550" s="66">
        <v>187688</v>
      </c>
      <c r="AF550" s="66">
        <v>187688</v>
      </c>
      <c r="AG550" s="66">
        <f t="shared" si="59"/>
        <v>0</v>
      </c>
      <c r="AH550" s="66">
        <v>192850</v>
      </c>
      <c r="AI550" s="66">
        <v>192850</v>
      </c>
      <c r="AJ550" s="66">
        <f t="shared" si="60"/>
        <v>0</v>
      </c>
      <c r="AK550" s="66">
        <v>198153</v>
      </c>
      <c r="AL550" s="66">
        <v>198153</v>
      </c>
      <c r="AM550" s="66">
        <f t="shared" si="61"/>
        <v>0</v>
      </c>
      <c r="AN550" s="66">
        <v>203602</v>
      </c>
      <c r="AO550" s="66">
        <v>203602</v>
      </c>
      <c r="AP550" s="66">
        <f t="shared" si="62"/>
        <v>0</v>
      </c>
      <c r="AQ550" s="66">
        <v>209710.06</v>
      </c>
      <c r="AR550" s="66">
        <f t="shared" si="63"/>
        <v>59874.10914</v>
      </c>
      <c r="AS550" s="66" t="s">
        <v>2380</v>
      </c>
      <c r="AT550" s="66" t="s">
        <v>279</v>
      </c>
      <c r="AU550" s="66" t="s">
        <v>280</v>
      </c>
      <c r="AV550" s="66">
        <v>0</v>
      </c>
      <c r="AW550" s="86">
        <v>0</v>
      </c>
      <c r="AX550" s="86">
        <v>0</v>
      </c>
      <c r="AY550" s="86">
        <v>0</v>
      </c>
      <c r="AZ550" s="86">
        <v>0</v>
      </c>
      <c r="BA550" s="86">
        <v>0</v>
      </c>
      <c r="BB550" s="86"/>
    </row>
    <row r="551" spans="1:54" hidden="1">
      <c r="A551" s="52" t="str">
        <f t="shared" si="57"/>
        <v>R</v>
      </c>
      <c r="B551" s="84" t="s">
        <v>259</v>
      </c>
      <c r="C551" s="52" t="s">
        <v>2330</v>
      </c>
      <c r="D551" s="85" t="s">
        <v>2331</v>
      </c>
      <c r="E551" s="52" t="s">
        <v>2427</v>
      </c>
      <c r="F551" s="52" t="s">
        <v>2428</v>
      </c>
      <c r="G551" s="52" t="s">
        <v>2429</v>
      </c>
      <c r="H551" s="52" t="s">
        <v>2428</v>
      </c>
      <c r="I551" s="52" t="s">
        <v>2430</v>
      </c>
      <c r="J551" s="52" t="s">
        <v>2431</v>
      </c>
      <c r="K551" s="52" t="s">
        <v>268</v>
      </c>
      <c r="L551" s="52">
        <v>4580</v>
      </c>
      <c r="M551" s="52" t="s">
        <v>2402</v>
      </c>
      <c r="N551" s="52" t="s">
        <v>270</v>
      </c>
      <c r="O551" s="52" t="s">
        <v>456</v>
      </c>
      <c r="P551" s="52" t="s">
        <v>272</v>
      </c>
      <c r="Q551" s="52" t="s">
        <v>124</v>
      </c>
      <c r="R551" s="52" t="s">
        <v>273</v>
      </c>
      <c r="S551" s="52" t="s">
        <v>188</v>
      </c>
      <c r="T551" s="52" t="s">
        <v>2014</v>
      </c>
      <c r="U551" s="52" t="s">
        <v>199</v>
      </c>
      <c r="V551" s="52" t="s">
        <v>275</v>
      </c>
      <c r="W551" s="52" t="s">
        <v>276</v>
      </c>
      <c r="X551" s="52" t="s">
        <v>2015</v>
      </c>
      <c r="Y551" s="52" t="s">
        <v>2016</v>
      </c>
      <c r="Z551" s="66">
        <v>0</v>
      </c>
      <c r="AA551" s="66">
        <v>200000</v>
      </c>
      <c r="AB551" s="66">
        <v>189223.19</v>
      </c>
      <c r="AC551" s="66">
        <v>506744.5834</v>
      </c>
      <c r="AD551" s="86">
        <f t="shared" si="58"/>
        <v>-306744.5834</v>
      </c>
      <c r="AE551" s="66">
        <v>0</v>
      </c>
      <c r="AF551" s="66">
        <v>206000</v>
      </c>
      <c r="AG551" s="66">
        <f t="shared" si="59"/>
        <v>-206000</v>
      </c>
      <c r="AH551" s="66">
        <v>0</v>
      </c>
      <c r="AI551" s="66">
        <v>212180</v>
      </c>
      <c r="AJ551" s="66">
        <f t="shared" si="60"/>
        <v>-212180</v>
      </c>
      <c r="AK551" s="66">
        <v>0</v>
      </c>
      <c r="AL551" s="66">
        <v>218545.4</v>
      </c>
      <c r="AM551" s="66">
        <f t="shared" si="61"/>
        <v>-218545.4</v>
      </c>
      <c r="AN551" s="66">
        <v>0</v>
      </c>
      <c r="AO551" s="66">
        <v>225101.76199999999</v>
      </c>
      <c r="AP551" s="66">
        <f t="shared" si="62"/>
        <v>-225101.76199999999</v>
      </c>
      <c r="AQ551" s="66">
        <v>231854.81485999998</v>
      </c>
      <c r="AR551" s="66">
        <f t="shared" si="63"/>
        <v>-1168571.7453999999</v>
      </c>
      <c r="AS551" s="66" t="s">
        <v>2042</v>
      </c>
      <c r="AT551" s="66" t="s">
        <v>2432</v>
      </c>
      <c r="AU551" s="66" t="s">
        <v>280</v>
      </c>
      <c r="AV551" s="66">
        <v>0</v>
      </c>
      <c r="AW551" s="86">
        <v>0</v>
      </c>
      <c r="AX551" s="86">
        <v>0</v>
      </c>
      <c r="AY551" s="86">
        <v>0</v>
      </c>
      <c r="AZ551" s="86">
        <v>0</v>
      </c>
      <c r="BA551" s="86">
        <v>0</v>
      </c>
      <c r="BB551" s="86"/>
    </row>
    <row r="552" spans="1:54" hidden="1">
      <c r="A552" s="52" t="str">
        <f t="shared" si="57"/>
        <v>R</v>
      </c>
      <c r="B552" s="84" t="s">
        <v>259</v>
      </c>
      <c r="C552" s="52" t="s">
        <v>2330</v>
      </c>
      <c r="D552" s="85" t="s">
        <v>2331</v>
      </c>
      <c r="E552" s="52" t="s">
        <v>2427</v>
      </c>
      <c r="F552" s="52" t="s">
        <v>2428</v>
      </c>
      <c r="G552" s="52" t="s">
        <v>2429</v>
      </c>
      <c r="H552" s="52" t="s">
        <v>2428</v>
      </c>
      <c r="I552" s="52" t="s">
        <v>2433</v>
      </c>
      <c r="J552" s="52" t="s">
        <v>2434</v>
      </c>
      <c r="K552" s="52" t="s">
        <v>268</v>
      </c>
      <c r="L552" s="52">
        <v>4022</v>
      </c>
      <c r="M552" s="52" t="s">
        <v>1997</v>
      </c>
      <c r="N552" s="52" t="s">
        <v>270</v>
      </c>
      <c r="O552" s="52" t="s">
        <v>456</v>
      </c>
      <c r="P552" s="52" t="s">
        <v>272</v>
      </c>
      <c r="Q552" s="52" t="s">
        <v>124</v>
      </c>
      <c r="R552" s="52" t="s">
        <v>273</v>
      </c>
      <c r="S552" s="52" t="s">
        <v>188</v>
      </c>
      <c r="T552" s="52" t="s">
        <v>1998</v>
      </c>
      <c r="U552" s="52" t="s">
        <v>189</v>
      </c>
      <c r="V552" s="52" t="s">
        <v>275</v>
      </c>
      <c r="W552" s="52" t="s">
        <v>276</v>
      </c>
      <c r="X552" s="52" t="s">
        <v>2015</v>
      </c>
      <c r="Y552" s="52" t="s">
        <v>2016</v>
      </c>
      <c r="Z552" s="66">
        <v>50000</v>
      </c>
      <c r="AA552" s="66">
        <v>50000</v>
      </c>
      <c r="AB552" s="66">
        <v>0</v>
      </c>
      <c r="AC552" s="66">
        <v>0</v>
      </c>
      <c r="AD552" s="86">
        <f t="shared" si="58"/>
        <v>50000</v>
      </c>
      <c r="AE552" s="66">
        <v>51044.247787610628</v>
      </c>
      <c r="AF552" s="66">
        <v>51044.247787610628</v>
      </c>
      <c r="AG552" s="66">
        <f t="shared" si="59"/>
        <v>0</v>
      </c>
      <c r="AH552" s="66">
        <v>52580.530973451336</v>
      </c>
      <c r="AI552" s="66">
        <v>52580.530973451336</v>
      </c>
      <c r="AJ552" s="66">
        <f t="shared" si="60"/>
        <v>0</v>
      </c>
      <c r="AK552" s="66">
        <v>54166.371681415942</v>
      </c>
      <c r="AL552" s="66">
        <v>54166.371681415942</v>
      </c>
      <c r="AM552" s="66">
        <f t="shared" si="61"/>
        <v>0</v>
      </c>
      <c r="AN552" s="66">
        <v>55801.769911504431</v>
      </c>
      <c r="AO552" s="66">
        <v>55801.769911504431</v>
      </c>
      <c r="AP552" s="66">
        <f t="shared" si="62"/>
        <v>0</v>
      </c>
      <c r="AQ552" s="66">
        <v>57475.823008849562</v>
      </c>
      <c r="AR552" s="66">
        <f t="shared" si="63"/>
        <v>50000</v>
      </c>
      <c r="AS552" s="66" t="s">
        <v>2170</v>
      </c>
      <c r="AT552" s="66" t="s">
        <v>279</v>
      </c>
      <c r="AU552" s="66" t="s">
        <v>280</v>
      </c>
      <c r="AV552" s="66">
        <v>0</v>
      </c>
      <c r="AW552" s="86">
        <v>0</v>
      </c>
      <c r="AX552" s="86">
        <v>0</v>
      </c>
      <c r="AY552" s="86">
        <v>0</v>
      </c>
      <c r="AZ552" s="86">
        <v>0</v>
      </c>
      <c r="BA552" s="86">
        <v>0</v>
      </c>
      <c r="BB552" s="86"/>
    </row>
    <row r="553" spans="1:54" hidden="1">
      <c r="A553" s="52" t="str">
        <f t="shared" si="57"/>
        <v>R</v>
      </c>
      <c r="B553" s="84" t="s">
        <v>259</v>
      </c>
      <c r="C553" s="52" t="s">
        <v>2330</v>
      </c>
      <c r="D553" s="85" t="s">
        <v>2331</v>
      </c>
      <c r="E553" s="52" t="s">
        <v>2427</v>
      </c>
      <c r="F553" s="52" t="s">
        <v>2428</v>
      </c>
      <c r="G553" s="52" t="s">
        <v>2429</v>
      </c>
      <c r="H553" s="52" t="s">
        <v>2428</v>
      </c>
      <c r="I553" s="52" t="s">
        <v>2435</v>
      </c>
      <c r="J553" s="52" t="s">
        <v>2436</v>
      </c>
      <c r="K553" s="52" t="s">
        <v>268</v>
      </c>
      <c r="L553" s="52">
        <v>4580</v>
      </c>
      <c r="M553" s="52" t="s">
        <v>2402</v>
      </c>
      <c r="N553" s="52" t="s">
        <v>270</v>
      </c>
      <c r="O553" s="52" t="s">
        <v>456</v>
      </c>
      <c r="P553" s="52" t="s">
        <v>272</v>
      </c>
      <c r="Q553" s="52" t="s">
        <v>124</v>
      </c>
      <c r="R553" s="52" t="s">
        <v>273</v>
      </c>
      <c r="S553" s="52" t="s">
        <v>188</v>
      </c>
      <c r="T553" s="52" t="s">
        <v>2014</v>
      </c>
      <c r="U553" s="52" t="s">
        <v>199</v>
      </c>
      <c r="V553" s="52" t="s">
        <v>275</v>
      </c>
      <c r="W553" s="52" t="s">
        <v>276</v>
      </c>
      <c r="X553" s="52" t="s">
        <v>2015</v>
      </c>
      <c r="Y553" s="52" t="s">
        <v>2016</v>
      </c>
      <c r="Z553" s="66">
        <v>0</v>
      </c>
      <c r="AA553" s="66">
        <v>0</v>
      </c>
      <c r="AB553" s="66">
        <v>183164.58</v>
      </c>
      <c r="AC553" s="66">
        <v>3515578.9099999997</v>
      </c>
      <c r="AD553" s="86">
        <f t="shared" si="58"/>
        <v>-3515578.9099999997</v>
      </c>
      <c r="AE553" s="66">
        <v>0</v>
      </c>
      <c r="AF553" s="66">
        <v>0</v>
      </c>
      <c r="AG553" s="66">
        <f t="shared" si="59"/>
        <v>0</v>
      </c>
      <c r="AH553" s="66">
        <v>0</v>
      </c>
      <c r="AI553" s="66">
        <v>0</v>
      </c>
      <c r="AJ553" s="66">
        <f t="shared" si="60"/>
        <v>0</v>
      </c>
      <c r="AK553" s="66">
        <v>0</v>
      </c>
      <c r="AL553" s="66">
        <v>0</v>
      </c>
      <c r="AM553" s="66">
        <f t="shared" si="61"/>
        <v>0</v>
      </c>
      <c r="AN553" s="66">
        <v>0</v>
      </c>
      <c r="AO553" s="66">
        <v>0</v>
      </c>
      <c r="AP553" s="66">
        <f t="shared" si="62"/>
        <v>0</v>
      </c>
      <c r="AQ553" s="66">
        <v>0</v>
      </c>
      <c r="AR553" s="66">
        <f t="shared" si="63"/>
        <v>-3515578.9099999997</v>
      </c>
      <c r="AS553" s="66" t="s">
        <v>2042</v>
      </c>
      <c r="AT553" s="66" t="s">
        <v>279</v>
      </c>
      <c r="AU553" s="66" t="s">
        <v>280</v>
      </c>
      <c r="AV553" s="66">
        <v>0</v>
      </c>
      <c r="AW553" s="86">
        <v>0</v>
      </c>
      <c r="AX553" s="86">
        <v>0</v>
      </c>
      <c r="AY553" s="86">
        <v>0</v>
      </c>
      <c r="AZ553" s="86">
        <v>0</v>
      </c>
      <c r="BA553" s="86">
        <v>0</v>
      </c>
      <c r="BB553" s="86"/>
    </row>
    <row r="554" spans="1:54" hidden="1">
      <c r="A554" s="52" t="str">
        <f t="shared" si="57"/>
        <v>R</v>
      </c>
      <c r="B554" s="84" t="s">
        <v>259</v>
      </c>
      <c r="C554" s="52" t="s">
        <v>2330</v>
      </c>
      <c r="D554" s="85" t="s">
        <v>2331</v>
      </c>
      <c r="E554" s="52" t="s">
        <v>2427</v>
      </c>
      <c r="F554" s="52" t="s">
        <v>2428</v>
      </c>
      <c r="G554" s="52" t="s">
        <v>2429</v>
      </c>
      <c r="H554" s="52" t="s">
        <v>2428</v>
      </c>
      <c r="I554" s="52" t="s">
        <v>2437</v>
      </c>
      <c r="J554" s="52" t="s">
        <v>2438</v>
      </c>
      <c r="K554" s="52" t="s">
        <v>268</v>
      </c>
      <c r="L554" s="52">
        <v>4580</v>
      </c>
      <c r="M554" s="52" t="s">
        <v>2402</v>
      </c>
      <c r="N554" s="52" t="s">
        <v>428</v>
      </c>
      <c r="O554" s="52" t="s">
        <v>456</v>
      </c>
      <c r="P554" s="52" t="s">
        <v>272</v>
      </c>
      <c r="Q554" s="52" t="s">
        <v>124</v>
      </c>
      <c r="R554" s="52" t="s">
        <v>273</v>
      </c>
      <c r="S554" s="52" t="s">
        <v>188</v>
      </c>
      <c r="T554" s="52" t="s">
        <v>2014</v>
      </c>
      <c r="U554" s="52" t="s">
        <v>199</v>
      </c>
      <c r="V554" s="52" t="s">
        <v>275</v>
      </c>
      <c r="W554" s="52" t="s">
        <v>276</v>
      </c>
      <c r="X554" s="52" t="s">
        <v>2015</v>
      </c>
      <c r="Y554" s="52" t="s">
        <v>2016</v>
      </c>
      <c r="Z554" s="66">
        <v>0</v>
      </c>
      <c r="AA554" s="66">
        <v>24770</v>
      </c>
      <c r="AB554" s="66">
        <v>0</v>
      </c>
      <c r="AC554" s="66">
        <v>0</v>
      </c>
      <c r="AD554" s="86">
        <f t="shared" si="58"/>
        <v>24770</v>
      </c>
      <c r="AE554" s="66">
        <v>0</v>
      </c>
      <c r="AF554" s="66">
        <v>0</v>
      </c>
      <c r="AG554" s="66">
        <f t="shared" si="59"/>
        <v>0</v>
      </c>
      <c r="AH554" s="66">
        <v>0</v>
      </c>
      <c r="AI554" s="66">
        <v>0</v>
      </c>
      <c r="AJ554" s="66">
        <f t="shared" si="60"/>
        <v>0</v>
      </c>
      <c r="AK554" s="66">
        <v>0</v>
      </c>
      <c r="AL554" s="66">
        <v>0</v>
      </c>
      <c r="AM554" s="66">
        <f t="shared" si="61"/>
        <v>0</v>
      </c>
      <c r="AN554" s="66">
        <v>0</v>
      </c>
      <c r="AO554" s="66">
        <v>0</v>
      </c>
      <c r="AP554" s="66">
        <f t="shared" si="62"/>
        <v>0</v>
      </c>
      <c r="AQ554" s="66">
        <v>0</v>
      </c>
      <c r="AR554" s="66">
        <f t="shared" si="63"/>
        <v>24770</v>
      </c>
      <c r="AS554" s="66">
        <v>0</v>
      </c>
      <c r="AT554" s="66" t="s">
        <v>279</v>
      </c>
      <c r="AU554" s="66" t="s">
        <v>280</v>
      </c>
      <c r="AV554" s="66">
        <v>0</v>
      </c>
      <c r="AW554" s="86">
        <v>0</v>
      </c>
      <c r="AX554" s="86">
        <v>0</v>
      </c>
      <c r="AY554" s="86">
        <v>0</v>
      </c>
      <c r="AZ554" s="86">
        <v>0</v>
      </c>
      <c r="BA554" s="86">
        <v>0</v>
      </c>
      <c r="BB554" s="86"/>
    </row>
    <row r="555" spans="1:54" hidden="1">
      <c r="A555" s="52" t="str">
        <f t="shared" si="57"/>
        <v>R</v>
      </c>
      <c r="B555" s="84" t="s">
        <v>259</v>
      </c>
      <c r="C555" s="52" t="s">
        <v>2330</v>
      </c>
      <c r="D555" s="85" t="s">
        <v>2331</v>
      </c>
      <c r="E555" s="52" t="s">
        <v>2427</v>
      </c>
      <c r="F555" s="52" t="s">
        <v>2428</v>
      </c>
      <c r="G555" s="52" t="s">
        <v>2429</v>
      </c>
      <c r="H555" s="52" t="s">
        <v>2428</v>
      </c>
      <c r="I555" s="52" t="s">
        <v>2439</v>
      </c>
      <c r="J555" s="52" t="s">
        <v>2440</v>
      </c>
      <c r="K555" s="52" t="s">
        <v>268</v>
      </c>
      <c r="L555" s="52">
        <v>4580</v>
      </c>
      <c r="M555" s="52" t="s">
        <v>2402</v>
      </c>
      <c r="N555" s="52" t="s">
        <v>428</v>
      </c>
      <c r="O555" s="52" t="s">
        <v>456</v>
      </c>
      <c r="P555" s="52" t="s">
        <v>272</v>
      </c>
      <c r="Q555" s="52" t="s">
        <v>124</v>
      </c>
      <c r="R555" s="52" t="s">
        <v>273</v>
      </c>
      <c r="S555" s="52" t="s">
        <v>188</v>
      </c>
      <c r="T555" s="52" t="s">
        <v>2014</v>
      </c>
      <c r="U555" s="52" t="s">
        <v>199</v>
      </c>
      <c r="V555" s="52" t="s">
        <v>275</v>
      </c>
      <c r="W555" s="52" t="s">
        <v>276</v>
      </c>
      <c r="X555" s="52" t="s">
        <v>2015</v>
      </c>
      <c r="Y555" s="52" t="s">
        <v>2016</v>
      </c>
      <c r="Z555" s="66">
        <v>0</v>
      </c>
      <c r="AA555" s="66">
        <v>21808</v>
      </c>
      <c r="AB555" s="66">
        <v>0</v>
      </c>
      <c r="AC555" s="66">
        <v>0</v>
      </c>
      <c r="AD555" s="86">
        <f t="shared" si="58"/>
        <v>21808</v>
      </c>
      <c r="AE555" s="66">
        <v>0</v>
      </c>
      <c r="AF555" s="66">
        <v>0</v>
      </c>
      <c r="AG555" s="66">
        <f t="shared" si="59"/>
        <v>0</v>
      </c>
      <c r="AH555" s="66">
        <v>0</v>
      </c>
      <c r="AI555" s="66">
        <v>0</v>
      </c>
      <c r="AJ555" s="66">
        <f t="shared" si="60"/>
        <v>0</v>
      </c>
      <c r="AK555" s="66">
        <v>0</v>
      </c>
      <c r="AL555" s="66">
        <v>0</v>
      </c>
      <c r="AM555" s="66">
        <f t="shared" si="61"/>
        <v>0</v>
      </c>
      <c r="AN555" s="66">
        <v>0</v>
      </c>
      <c r="AO555" s="66">
        <v>0</v>
      </c>
      <c r="AP555" s="66">
        <f t="shared" si="62"/>
        <v>0</v>
      </c>
      <c r="AQ555" s="66">
        <v>0</v>
      </c>
      <c r="AR555" s="66">
        <f t="shared" si="63"/>
        <v>21808</v>
      </c>
      <c r="AS555" s="66">
        <v>0</v>
      </c>
      <c r="AT555" s="66" t="s">
        <v>279</v>
      </c>
      <c r="AU555" s="66" t="s">
        <v>280</v>
      </c>
      <c r="AV555" s="66">
        <v>0</v>
      </c>
      <c r="AW555" s="86">
        <v>0</v>
      </c>
      <c r="AX555" s="86">
        <v>0</v>
      </c>
      <c r="AY555" s="86">
        <v>0</v>
      </c>
      <c r="AZ555" s="86">
        <v>0</v>
      </c>
      <c r="BA555" s="86">
        <v>0</v>
      </c>
      <c r="BB555" s="86"/>
    </row>
    <row r="556" spans="1:54" hidden="1">
      <c r="A556" s="52" t="str">
        <f t="shared" si="57"/>
        <v>R</v>
      </c>
      <c r="B556" s="84" t="s">
        <v>259</v>
      </c>
      <c r="C556" s="52" t="s">
        <v>2330</v>
      </c>
      <c r="D556" s="85" t="s">
        <v>2331</v>
      </c>
      <c r="E556" s="52" t="s">
        <v>2427</v>
      </c>
      <c r="F556" s="52" t="s">
        <v>2428</v>
      </c>
      <c r="G556" s="52" t="s">
        <v>2441</v>
      </c>
      <c r="H556" s="52" t="s">
        <v>2442</v>
      </c>
      <c r="I556" s="52" t="s">
        <v>2443</v>
      </c>
      <c r="J556" s="52" t="s">
        <v>2444</v>
      </c>
      <c r="K556" s="52" t="s">
        <v>268</v>
      </c>
      <c r="L556" s="52">
        <v>4022</v>
      </c>
      <c r="M556" s="52" t="s">
        <v>1997</v>
      </c>
      <c r="N556" s="52" t="s">
        <v>270</v>
      </c>
      <c r="O556" s="52" t="s">
        <v>456</v>
      </c>
      <c r="P556" s="52" t="s">
        <v>272</v>
      </c>
      <c r="Q556" s="52" t="s">
        <v>124</v>
      </c>
      <c r="R556" s="52" t="s">
        <v>273</v>
      </c>
      <c r="S556" s="52" t="s">
        <v>188</v>
      </c>
      <c r="T556" s="52" t="s">
        <v>274</v>
      </c>
      <c r="U556" s="52" t="s">
        <v>193</v>
      </c>
      <c r="V556" s="52" t="s">
        <v>275</v>
      </c>
      <c r="W556" s="52" t="s">
        <v>276</v>
      </c>
      <c r="X556" s="52" t="s">
        <v>2015</v>
      </c>
      <c r="Y556" s="52" t="s">
        <v>2016</v>
      </c>
      <c r="Z556" s="66">
        <v>0</v>
      </c>
      <c r="AA556" s="66">
        <v>0</v>
      </c>
      <c r="AB556" s="66">
        <v>0</v>
      </c>
      <c r="AC556" s="66">
        <v>0</v>
      </c>
      <c r="AD556" s="86">
        <f t="shared" si="58"/>
        <v>0</v>
      </c>
      <c r="AE556" s="66">
        <v>0</v>
      </c>
      <c r="AF556" s="66">
        <v>0</v>
      </c>
      <c r="AG556" s="66">
        <f t="shared" si="59"/>
        <v>0</v>
      </c>
      <c r="AH556" s="66">
        <v>0</v>
      </c>
      <c r="AI556" s="66">
        <v>0</v>
      </c>
      <c r="AJ556" s="66">
        <f t="shared" si="60"/>
        <v>0</v>
      </c>
      <c r="AK556" s="66">
        <v>0</v>
      </c>
      <c r="AL556" s="66">
        <v>0</v>
      </c>
      <c r="AM556" s="66">
        <f t="shared" si="61"/>
        <v>0</v>
      </c>
      <c r="AN556" s="66">
        <v>0</v>
      </c>
      <c r="AO556" s="66">
        <v>0</v>
      </c>
      <c r="AP556" s="66">
        <f t="shared" si="62"/>
        <v>0</v>
      </c>
      <c r="AQ556" s="66">
        <v>0</v>
      </c>
      <c r="AR556" s="66">
        <f t="shared" si="63"/>
        <v>0</v>
      </c>
      <c r="AS556" s="66" t="s">
        <v>2003</v>
      </c>
      <c r="AT556" s="66" t="s">
        <v>279</v>
      </c>
      <c r="AU556" s="66" t="s">
        <v>280</v>
      </c>
      <c r="AV556" s="66">
        <v>0</v>
      </c>
      <c r="AW556" s="86">
        <v>0</v>
      </c>
      <c r="AX556" s="86">
        <v>0</v>
      </c>
      <c r="AY556" s="86">
        <v>0</v>
      </c>
      <c r="AZ556" s="86">
        <v>0</v>
      </c>
      <c r="BA556" s="86">
        <v>0</v>
      </c>
      <c r="BB556" s="86"/>
    </row>
    <row r="557" spans="1:54" hidden="1">
      <c r="A557" s="52" t="str">
        <f t="shared" si="57"/>
        <v>R</v>
      </c>
      <c r="B557" s="84" t="s">
        <v>259</v>
      </c>
      <c r="C557" s="52" t="s">
        <v>2330</v>
      </c>
      <c r="D557" s="85" t="s">
        <v>2331</v>
      </c>
      <c r="E557" s="52" t="s">
        <v>2427</v>
      </c>
      <c r="F557" s="52" t="s">
        <v>2428</v>
      </c>
      <c r="G557" s="52" t="s">
        <v>2445</v>
      </c>
      <c r="H557" s="52" t="s">
        <v>2446</v>
      </c>
      <c r="I557" s="52" t="s">
        <v>2447</v>
      </c>
      <c r="J557" s="52" t="s">
        <v>2448</v>
      </c>
      <c r="K557" s="52" t="s">
        <v>268</v>
      </c>
      <c r="L557" s="52">
        <v>4207</v>
      </c>
      <c r="M557" s="52" t="s">
        <v>2177</v>
      </c>
      <c r="N557" s="52" t="s">
        <v>270</v>
      </c>
      <c r="O557" s="52" t="s">
        <v>456</v>
      </c>
      <c r="P557" s="52" t="s">
        <v>272</v>
      </c>
      <c r="Q557" s="52" t="s">
        <v>124</v>
      </c>
      <c r="R557" s="52" t="s">
        <v>273</v>
      </c>
      <c r="S557" s="52" t="s">
        <v>188</v>
      </c>
      <c r="T557" s="52" t="s">
        <v>2014</v>
      </c>
      <c r="U557" s="52" t="s">
        <v>199</v>
      </c>
      <c r="V557" s="52" t="s">
        <v>1999</v>
      </c>
      <c r="W557" s="52" t="s">
        <v>2000</v>
      </c>
      <c r="X557" s="52" t="s">
        <v>2249</v>
      </c>
      <c r="Y557" s="52" t="s">
        <v>2250</v>
      </c>
      <c r="Z557" s="66">
        <v>2915643.3619726798</v>
      </c>
      <c r="AA557" s="66">
        <v>1386464</v>
      </c>
      <c r="AB557" s="66">
        <v>1250002.04</v>
      </c>
      <c r="AC557" s="66">
        <v>47793.846704000003</v>
      </c>
      <c r="AD557" s="86">
        <f t="shared" si="58"/>
        <v>1338670.1532960001</v>
      </c>
      <c r="AE557" s="66">
        <v>2976536.44457671</v>
      </c>
      <c r="AF557" s="66">
        <v>2770536.44457671</v>
      </c>
      <c r="AG557" s="66">
        <f t="shared" si="59"/>
        <v>206000</v>
      </c>
      <c r="AH557" s="66">
        <v>3066121.5220348435</v>
      </c>
      <c r="AI557" s="66">
        <v>2853941.5220348402</v>
      </c>
      <c r="AJ557" s="66">
        <f t="shared" si="60"/>
        <v>212180.00000000326</v>
      </c>
      <c r="AK557" s="66">
        <v>3158596.4407013049</v>
      </c>
      <c r="AL557" s="66">
        <v>2940051.0407012999</v>
      </c>
      <c r="AM557" s="66">
        <f t="shared" si="61"/>
        <v>218545.40000000503</v>
      </c>
      <c r="AN557" s="66">
        <v>3253961.2005760921</v>
      </c>
      <c r="AO557" s="66">
        <v>3028859.4385760897</v>
      </c>
      <c r="AP557" s="66">
        <f t="shared" si="62"/>
        <v>225101.76200000243</v>
      </c>
      <c r="AQ557" s="66">
        <v>6000000</v>
      </c>
      <c r="AR557" s="66">
        <f t="shared" si="63"/>
        <v>2200497.315296011</v>
      </c>
      <c r="AS557" s="66" t="s">
        <v>2042</v>
      </c>
      <c r="AT557" s="66" t="s">
        <v>2449</v>
      </c>
      <c r="AU557" s="66" t="s">
        <v>280</v>
      </c>
      <c r="AV557" s="66">
        <v>0</v>
      </c>
      <c r="AW557" s="86">
        <v>0</v>
      </c>
      <c r="AX557" s="86">
        <v>0</v>
      </c>
      <c r="AY557" s="86">
        <v>0</v>
      </c>
      <c r="AZ557" s="86">
        <v>0</v>
      </c>
      <c r="BA557" s="86">
        <v>0</v>
      </c>
      <c r="BB557" s="86"/>
    </row>
    <row r="558" spans="1:54" hidden="1">
      <c r="A558" s="52" t="str">
        <f t="shared" si="57"/>
        <v>R</v>
      </c>
      <c r="B558" s="84" t="s">
        <v>259</v>
      </c>
      <c r="C558" s="52" t="s">
        <v>2330</v>
      </c>
      <c r="D558" s="85" t="s">
        <v>2331</v>
      </c>
      <c r="E558" s="52" t="s">
        <v>2427</v>
      </c>
      <c r="F558" s="52" t="s">
        <v>2428</v>
      </c>
      <c r="G558" s="52" t="s">
        <v>2445</v>
      </c>
      <c r="H558" s="52" t="s">
        <v>2446</v>
      </c>
      <c r="I558" s="52" t="s">
        <v>2450</v>
      </c>
      <c r="J558" s="52" t="s">
        <v>2451</v>
      </c>
      <c r="K558" s="52" t="s">
        <v>268</v>
      </c>
      <c r="L558" s="52">
        <v>4207</v>
      </c>
      <c r="M558" s="52" t="s">
        <v>2177</v>
      </c>
      <c r="N558" s="52" t="s">
        <v>270</v>
      </c>
      <c r="O558" s="52" t="s">
        <v>456</v>
      </c>
      <c r="P558" s="52" t="s">
        <v>272</v>
      </c>
      <c r="Q558" s="52" t="s">
        <v>124</v>
      </c>
      <c r="R558" s="52" t="s">
        <v>273</v>
      </c>
      <c r="S558" s="52" t="s">
        <v>188</v>
      </c>
      <c r="T558" s="52" t="s">
        <v>2014</v>
      </c>
      <c r="U558" s="52" t="s">
        <v>199</v>
      </c>
      <c r="V558" s="52" t="s">
        <v>275</v>
      </c>
      <c r="W558" s="52" t="s">
        <v>276</v>
      </c>
      <c r="X558" s="52" t="s">
        <v>2015</v>
      </c>
      <c r="Y558" s="52" t="s">
        <v>2016</v>
      </c>
      <c r="Z558" s="66">
        <v>4016679.0112996199</v>
      </c>
      <c r="AA558" s="66">
        <v>5545858</v>
      </c>
      <c r="AB558" s="66">
        <v>0</v>
      </c>
      <c r="AC558" s="66">
        <v>0</v>
      </c>
      <c r="AD558" s="86">
        <f t="shared" si="58"/>
        <v>5545858</v>
      </c>
      <c r="AE558" s="66">
        <v>4100567.1747214552</v>
      </c>
      <c r="AF558" s="66">
        <v>3850567.1747214599</v>
      </c>
      <c r="AG558" s="66">
        <f t="shared" si="59"/>
        <v>249999.99999999534</v>
      </c>
      <c r="AH558" s="66">
        <v>4223982.3032810325</v>
      </c>
      <c r="AI558" s="66">
        <v>4223982.3032810325</v>
      </c>
      <c r="AJ558" s="66">
        <f t="shared" si="60"/>
        <v>0</v>
      </c>
      <c r="AK558" s="66">
        <v>4351378.5650199521</v>
      </c>
      <c r="AL558" s="66">
        <v>4351378.5650199521</v>
      </c>
      <c r="AM558" s="66">
        <f t="shared" si="61"/>
        <v>0</v>
      </c>
      <c r="AN558" s="66">
        <v>4482755.9599382114</v>
      </c>
      <c r="AO558" s="66">
        <v>4482755.9599382114</v>
      </c>
      <c r="AP558" s="66">
        <f t="shared" si="62"/>
        <v>0</v>
      </c>
      <c r="AQ558" s="66">
        <v>7000000</v>
      </c>
      <c r="AR558" s="66">
        <f t="shared" si="63"/>
        <v>5795857.9999999953</v>
      </c>
      <c r="AS558" s="66" t="s">
        <v>2042</v>
      </c>
      <c r="AT558" s="66" t="s">
        <v>2452</v>
      </c>
      <c r="AU558" s="66" t="s">
        <v>280</v>
      </c>
      <c r="AV558" s="66">
        <v>0</v>
      </c>
      <c r="AW558" s="86">
        <v>0</v>
      </c>
      <c r="AX558" s="86">
        <v>0</v>
      </c>
      <c r="AY558" s="86">
        <v>0</v>
      </c>
      <c r="AZ558" s="86">
        <v>0</v>
      </c>
      <c r="BA558" s="86">
        <v>0</v>
      </c>
      <c r="BB558" s="86"/>
    </row>
    <row r="559" spans="1:54" hidden="1">
      <c r="A559" s="52" t="str">
        <f t="shared" si="57"/>
        <v>R</v>
      </c>
      <c r="B559" s="84" t="s">
        <v>259</v>
      </c>
      <c r="C559" s="52" t="s">
        <v>2330</v>
      </c>
      <c r="D559" s="85" t="s">
        <v>2331</v>
      </c>
      <c r="E559" s="52" t="s">
        <v>2427</v>
      </c>
      <c r="F559" s="52" t="s">
        <v>2428</v>
      </c>
      <c r="G559" s="52" t="s">
        <v>2445</v>
      </c>
      <c r="H559" s="52" t="s">
        <v>2446</v>
      </c>
      <c r="I559" s="52" t="s">
        <v>2453</v>
      </c>
      <c r="J559" s="52" t="s">
        <v>2454</v>
      </c>
      <c r="K559" s="52" t="s">
        <v>268</v>
      </c>
      <c r="L559" s="52">
        <v>4207</v>
      </c>
      <c r="M559" s="52" t="s">
        <v>2177</v>
      </c>
      <c r="N559" s="52" t="s">
        <v>428</v>
      </c>
      <c r="O559" s="52" t="s">
        <v>456</v>
      </c>
      <c r="P559" s="52" t="s">
        <v>272</v>
      </c>
      <c r="Q559" s="52" t="s">
        <v>124</v>
      </c>
      <c r="R559" s="52" t="s">
        <v>273</v>
      </c>
      <c r="S559" s="52" t="s">
        <v>188</v>
      </c>
      <c r="T559" s="52" t="s">
        <v>2014</v>
      </c>
      <c r="U559" s="52" t="s">
        <v>199</v>
      </c>
      <c r="V559" s="52" t="s">
        <v>275</v>
      </c>
      <c r="W559" s="52" t="s">
        <v>276</v>
      </c>
      <c r="X559" s="52" t="s">
        <v>2015</v>
      </c>
      <c r="Y559" s="52" t="s">
        <v>2016</v>
      </c>
      <c r="Z559" s="66">
        <v>0</v>
      </c>
      <c r="AA559" s="66">
        <v>0</v>
      </c>
      <c r="AB559" s="66">
        <v>0</v>
      </c>
      <c r="AC559" s="66">
        <v>0</v>
      </c>
      <c r="AD559" s="86">
        <f t="shared" si="58"/>
        <v>0</v>
      </c>
      <c r="AE559" s="66">
        <v>0</v>
      </c>
      <c r="AF559" s="66">
        <v>0</v>
      </c>
      <c r="AG559" s="66">
        <f t="shared" si="59"/>
        <v>0</v>
      </c>
      <c r="AH559" s="66">
        <v>0</v>
      </c>
      <c r="AI559" s="66">
        <v>0</v>
      </c>
      <c r="AJ559" s="66">
        <f t="shared" si="60"/>
        <v>0</v>
      </c>
      <c r="AK559" s="66">
        <v>0</v>
      </c>
      <c r="AL559" s="66">
        <v>0</v>
      </c>
      <c r="AM559" s="66">
        <f t="shared" si="61"/>
        <v>0</v>
      </c>
      <c r="AN559" s="66">
        <v>0</v>
      </c>
      <c r="AO559" s="66">
        <v>0</v>
      </c>
      <c r="AP559" s="66">
        <f t="shared" si="62"/>
        <v>0</v>
      </c>
      <c r="AQ559" s="66">
        <v>0</v>
      </c>
      <c r="AR559" s="66">
        <f t="shared" si="63"/>
        <v>0</v>
      </c>
      <c r="AS559" s="66">
        <v>0</v>
      </c>
      <c r="AT559" s="66" t="s">
        <v>279</v>
      </c>
      <c r="AU559" s="66" t="s">
        <v>280</v>
      </c>
      <c r="AV559" s="66">
        <v>0</v>
      </c>
      <c r="AW559" s="86">
        <v>0</v>
      </c>
      <c r="AX559" s="86">
        <v>0</v>
      </c>
      <c r="AY559" s="86">
        <v>0</v>
      </c>
      <c r="AZ559" s="86">
        <v>0</v>
      </c>
      <c r="BA559" s="86">
        <v>0</v>
      </c>
      <c r="BB559" s="86"/>
    </row>
    <row r="560" spans="1:54" hidden="1">
      <c r="A560" s="52" t="str">
        <f t="shared" si="57"/>
        <v>R</v>
      </c>
      <c r="B560" s="84" t="s">
        <v>259</v>
      </c>
      <c r="C560" s="52" t="s">
        <v>2330</v>
      </c>
      <c r="D560" s="85" t="s">
        <v>2331</v>
      </c>
      <c r="E560" s="52" t="s">
        <v>2455</v>
      </c>
      <c r="F560" s="52" t="s">
        <v>2456</v>
      </c>
      <c r="G560" s="52" t="s">
        <v>2457</v>
      </c>
      <c r="H560" s="52" t="s">
        <v>2458</v>
      </c>
      <c r="I560" s="52" t="s">
        <v>2459</v>
      </c>
      <c r="J560" s="52" t="s">
        <v>2460</v>
      </c>
      <c r="K560" s="52" t="s">
        <v>268</v>
      </c>
      <c r="L560" s="52">
        <v>4580</v>
      </c>
      <c r="M560" s="52" t="s">
        <v>2402</v>
      </c>
      <c r="N560" s="52" t="s">
        <v>270</v>
      </c>
      <c r="O560" s="52" t="s">
        <v>456</v>
      </c>
      <c r="P560" s="52" t="s">
        <v>466</v>
      </c>
      <c r="Q560" s="52" t="s">
        <v>57</v>
      </c>
      <c r="R560" s="52" t="s">
        <v>2461</v>
      </c>
      <c r="S560" s="52" t="s">
        <v>85</v>
      </c>
      <c r="T560" s="52" t="s">
        <v>2462</v>
      </c>
      <c r="U560" s="52" t="s">
        <v>2463</v>
      </c>
      <c r="V560" s="52" t="s">
        <v>275</v>
      </c>
      <c r="W560" s="52" t="s">
        <v>276</v>
      </c>
      <c r="X560" s="52" t="s">
        <v>2464</v>
      </c>
      <c r="Y560" s="52" t="s">
        <v>2465</v>
      </c>
      <c r="Z560" s="66">
        <v>0</v>
      </c>
      <c r="AA560" s="66">
        <v>0</v>
      </c>
      <c r="AB560" s="66">
        <v>0</v>
      </c>
      <c r="AC560" s="66">
        <v>0</v>
      </c>
      <c r="AD560" s="86">
        <f t="shared" si="58"/>
        <v>0</v>
      </c>
      <c r="AE560" s="66">
        <v>0</v>
      </c>
      <c r="AF560" s="66">
        <v>0</v>
      </c>
      <c r="AG560" s="66">
        <f t="shared" si="59"/>
        <v>0</v>
      </c>
      <c r="AH560" s="66">
        <v>0</v>
      </c>
      <c r="AI560" s="66">
        <v>0</v>
      </c>
      <c r="AJ560" s="66">
        <f t="shared" si="60"/>
        <v>0</v>
      </c>
      <c r="AK560" s="66">
        <v>0</v>
      </c>
      <c r="AL560" s="66">
        <v>0</v>
      </c>
      <c r="AM560" s="66">
        <f t="shared" si="61"/>
        <v>0</v>
      </c>
      <c r="AN560" s="66">
        <v>0</v>
      </c>
      <c r="AO560" s="66">
        <v>0</v>
      </c>
      <c r="AP560" s="66">
        <f t="shared" si="62"/>
        <v>0</v>
      </c>
      <c r="AQ560" s="66">
        <v>0</v>
      </c>
      <c r="AR560" s="66">
        <f t="shared" si="63"/>
        <v>0</v>
      </c>
      <c r="AS560" s="66">
        <v>0</v>
      </c>
      <c r="AT560" s="66" t="s">
        <v>279</v>
      </c>
      <c r="AU560" s="66" t="s">
        <v>280</v>
      </c>
      <c r="AV560" s="66">
        <v>0</v>
      </c>
      <c r="AW560" s="86">
        <v>0</v>
      </c>
      <c r="AX560" s="86">
        <v>0</v>
      </c>
      <c r="AY560" s="86">
        <v>0</v>
      </c>
      <c r="AZ560" s="86">
        <v>0</v>
      </c>
      <c r="BA560" s="86">
        <v>0</v>
      </c>
      <c r="BB560" s="86"/>
    </row>
    <row r="561" spans="1:54" hidden="1">
      <c r="A561" s="52" t="str">
        <f t="shared" si="57"/>
        <v>R</v>
      </c>
      <c r="B561" s="84" t="s">
        <v>259</v>
      </c>
      <c r="C561" s="52" t="s">
        <v>2330</v>
      </c>
      <c r="D561" s="85" t="s">
        <v>2331</v>
      </c>
      <c r="E561" s="52" t="s">
        <v>2455</v>
      </c>
      <c r="F561" s="52" t="s">
        <v>2456</v>
      </c>
      <c r="G561" s="52" t="s">
        <v>2457</v>
      </c>
      <c r="H561" s="52" t="s">
        <v>2458</v>
      </c>
      <c r="I561" s="52" t="s">
        <v>2466</v>
      </c>
      <c r="J561" s="52" t="s">
        <v>2467</v>
      </c>
      <c r="K561" s="52" t="s">
        <v>268</v>
      </c>
      <c r="L561" s="52">
        <v>4580</v>
      </c>
      <c r="M561" s="52" t="s">
        <v>2402</v>
      </c>
      <c r="N561" s="52" t="s">
        <v>270</v>
      </c>
      <c r="O561" s="52" t="s">
        <v>456</v>
      </c>
      <c r="P561" s="52" t="s">
        <v>466</v>
      </c>
      <c r="Q561" s="52" t="s">
        <v>57</v>
      </c>
      <c r="R561" s="52" t="s">
        <v>2461</v>
      </c>
      <c r="S561" s="52" t="s">
        <v>85</v>
      </c>
      <c r="T561" s="52" t="s">
        <v>2462</v>
      </c>
      <c r="U561" s="52" t="s">
        <v>2463</v>
      </c>
      <c r="V561" s="52" t="s">
        <v>275</v>
      </c>
      <c r="W561" s="52" t="s">
        <v>276</v>
      </c>
      <c r="X561" s="52" t="s">
        <v>2464</v>
      </c>
      <c r="Y561" s="52" t="s">
        <v>2465</v>
      </c>
      <c r="Z561" s="66">
        <v>40000000</v>
      </c>
      <c r="AA561" s="66">
        <v>40000000</v>
      </c>
      <c r="AB561" s="66">
        <v>41335808.020000003</v>
      </c>
      <c r="AC561" s="66">
        <v>46871467.139999993</v>
      </c>
      <c r="AD561" s="86">
        <f t="shared" si="58"/>
        <v>-6871467.1399999931</v>
      </c>
      <c r="AE561" s="66">
        <v>43700000</v>
      </c>
      <c r="AF561" s="66">
        <v>43700000</v>
      </c>
      <c r="AG561" s="66">
        <f t="shared" si="59"/>
        <v>0</v>
      </c>
      <c r="AH561" s="66">
        <v>47400000</v>
      </c>
      <c r="AI561" s="66">
        <v>47400000</v>
      </c>
      <c r="AJ561" s="66">
        <f t="shared" si="60"/>
        <v>0</v>
      </c>
      <c r="AK561" s="66">
        <v>51100000</v>
      </c>
      <c r="AL561" s="66">
        <v>51100000</v>
      </c>
      <c r="AM561" s="66">
        <f t="shared" si="61"/>
        <v>0</v>
      </c>
      <c r="AN561" s="66">
        <v>54800000</v>
      </c>
      <c r="AO561" s="66">
        <v>54800000</v>
      </c>
      <c r="AP561" s="66">
        <f t="shared" si="62"/>
        <v>0</v>
      </c>
      <c r="AQ561" s="66">
        <v>56444000</v>
      </c>
      <c r="AR561" s="66">
        <f t="shared" si="63"/>
        <v>-6871467.1399999931</v>
      </c>
      <c r="AS561" s="66" t="s">
        <v>2042</v>
      </c>
      <c r="AT561" s="66" t="s">
        <v>279</v>
      </c>
      <c r="AU561" s="66" t="s">
        <v>280</v>
      </c>
      <c r="AV561" s="66">
        <v>0</v>
      </c>
      <c r="AW561" s="86">
        <v>0</v>
      </c>
      <c r="AX561" s="86">
        <v>0</v>
      </c>
      <c r="AY561" s="86">
        <v>0</v>
      </c>
      <c r="AZ561" s="86">
        <v>0</v>
      </c>
      <c r="BA561" s="86">
        <v>0</v>
      </c>
      <c r="BB561" s="86"/>
    </row>
    <row r="562" spans="1:54" hidden="1">
      <c r="A562" s="52" t="str">
        <f t="shared" si="57"/>
        <v>R</v>
      </c>
      <c r="B562" s="84" t="s">
        <v>259</v>
      </c>
      <c r="C562" s="52" t="s">
        <v>2330</v>
      </c>
      <c r="D562" s="85" t="s">
        <v>2331</v>
      </c>
      <c r="E562" s="52" t="s">
        <v>2455</v>
      </c>
      <c r="F562" s="52" t="s">
        <v>2456</v>
      </c>
      <c r="G562" s="52" t="s">
        <v>2457</v>
      </c>
      <c r="H562" s="52" t="s">
        <v>2458</v>
      </c>
      <c r="I562" s="52" t="s">
        <v>2468</v>
      </c>
      <c r="J562" s="52" t="s">
        <v>2469</v>
      </c>
      <c r="K562" s="52" t="s">
        <v>268</v>
      </c>
      <c r="L562" s="52">
        <v>4580</v>
      </c>
      <c r="M562" s="52" t="s">
        <v>2402</v>
      </c>
      <c r="N562" s="52" t="s">
        <v>270</v>
      </c>
      <c r="O562" s="52" t="s">
        <v>456</v>
      </c>
      <c r="P562" s="52" t="s">
        <v>466</v>
      </c>
      <c r="Q562" s="52" t="s">
        <v>57</v>
      </c>
      <c r="R562" s="52" t="s">
        <v>2461</v>
      </c>
      <c r="S562" s="52" t="s">
        <v>85</v>
      </c>
      <c r="T562" s="52" t="s">
        <v>2462</v>
      </c>
      <c r="U562" s="52" t="s">
        <v>2463</v>
      </c>
      <c r="V562" s="52" t="s">
        <v>275</v>
      </c>
      <c r="W562" s="52" t="s">
        <v>276</v>
      </c>
      <c r="X562" s="52" t="s">
        <v>2464</v>
      </c>
      <c r="Y562" s="52" t="s">
        <v>2465</v>
      </c>
      <c r="Z562" s="66">
        <v>0</v>
      </c>
      <c r="AA562" s="66">
        <v>0</v>
      </c>
      <c r="AB562" s="66">
        <v>166927.24</v>
      </c>
      <c r="AC562" s="66">
        <v>142315.24</v>
      </c>
      <c r="AD562" s="86">
        <f t="shared" si="58"/>
        <v>-142315.24</v>
      </c>
      <c r="AE562" s="66">
        <v>0</v>
      </c>
      <c r="AF562" s="66">
        <v>0</v>
      </c>
      <c r="AG562" s="66">
        <f t="shared" si="59"/>
        <v>0</v>
      </c>
      <c r="AH562" s="66">
        <v>0</v>
      </c>
      <c r="AI562" s="66">
        <v>0</v>
      </c>
      <c r="AJ562" s="66">
        <f t="shared" si="60"/>
        <v>0</v>
      </c>
      <c r="AK562" s="66">
        <v>0</v>
      </c>
      <c r="AL562" s="66">
        <v>0</v>
      </c>
      <c r="AM562" s="66">
        <f t="shared" si="61"/>
        <v>0</v>
      </c>
      <c r="AN562" s="66">
        <v>0</v>
      </c>
      <c r="AO562" s="66">
        <v>0</v>
      </c>
      <c r="AP562" s="66">
        <f t="shared" si="62"/>
        <v>0</v>
      </c>
      <c r="AQ562" s="66">
        <v>0</v>
      </c>
      <c r="AR562" s="66">
        <f t="shared" si="63"/>
        <v>-142315.24</v>
      </c>
      <c r="AS562" s="66" t="s">
        <v>2042</v>
      </c>
      <c r="AT562" s="66" t="s">
        <v>279</v>
      </c>
      <c r="AU562" s="66" t="s">
        <v>280</v>
      </c>
      <c r="AV562" s="66">
        <v>0</v>
      </c>
      <c r="AW562" s="86">
        <v>0</v>
      </c>
      <c r="AX562" s="86">
        <v>0</v>
      </c>
      <c r="AY562" s="86">
        <v>0</v>
      </c>
      <c r="AZ562" s="86">
        <v>0</v>
      </c>
      <c r="BA562" s="86">
        <v>0</v>
      </c>
      <c r="BB562" s="86"/>
    </row>
    <row r="563" spans="1:54" hidden="1">
      <c r="A563" s="52" t="str">
        <f t="shared" si="57"/>
        <v>R</v>
      </c>
      <c r="B563" s="84" t="s">
        <v>259</v>
      </c>
      <c r="C563" s="52" t="s">
        <v>2330</v>
      </c>
      <c r="D563" s="85" t="s">
        <v>2331</v>
      </c>
      <c r="E563" s="52" t="s">
        <v>2455</v>
      </c>
      <c r="F563" s="52" t="s">
        <v>2456</v>
      </c>
      <c r="G563" s="52" t="s">
        <v>2457</v>
      </c>
      <c r="H563" s="52" t="s">
        <v>2458</v>
      </c>
      <c r="I563" s="52" t="s">
        <v>2470</v>
      </c>
      <c r="J563" s="52" t="s">
        <v>2471</v>
      </c>
      <c r="K563" s="52" t="s">
        <v>268</v>
      </c>
      <c r="L563" s="52">
        <v>4580</v>
      </c>
      <c r="M563" s="52" t="s">
        <v>2402</v>
      </c>
      <c r="N563" s="52" t="s">
        <v>428</v>
      </c>
      <c r="O563" s="52" t="s">
        <v>456</v>
      </c>
      <c r="P563" s="52" t="s">
        <v>466</v>
      </c>
      <c r="Q563" s="52" t="s">
        <v>57</v>
      </c>
      <c r="R563" s="52" t="s">
        <v>2461</v>
      </c>
      <c r="S563" s="52" t="s">
        <v>85</v>
      </c>
      <c r="T563" s="52" t="s">
        <v>2462</v>
      </c>
      <c r="U563" s="52" t="s">
        <v>2463</v>
      </c>
      <c r="V563" s="52" t="s">
        <v>275</v>
      </c>
      <c r="W563" s="52" t="s">
        <v>276</v>
      </c>
      <c r="X563" s="52" t="s">
        <v>2464</v>
      </c>
      <c r="Y563" s="52" t="s">
        <v>2465</v>
      </c>
      <c r="Z563" s="66">
        <v>0</v>
      </c>
      <c r="AA563" s="66">
        <v>108138</v>
      </c>
      <c r="AB563" s="66">
        <v>0</v>
      </c>
      <c r="AC563" s="66">
        <v>0</v>
      </c>
      <c r="AD563" s="86">
        <f t="shared" si="58"/>
        <v>108138</v>
      </c>
      <c r="AE563" s="66">
        <v>0</v>
      </c>
      <c r="AF563" s="66">
        <v>0</v>
      </c>
      <c r="AG563" s="66">
        <f t="shared" si="59"/>
        <v>0</v>
      </c>
      <c r="AH563" s="66">
        <v>0</v>
      </c>
      <c r="AI563" s="66">
        <v>0</v>
      </c>
      <c r="AJ563" s="66">
        <f t="shared" si="60"/>
        <v>0</v>
      </c>
      <c r="AK563" s="66">
        <v>0</v>
      </c>
      <c r="AL563" s="66">
        <v>0</v>
      </c>
      <c r="AM563" s="66">
        <f t="shared" si="61"/>
        <v>0</v>
      </c>
      <c r="AN563" s="66">
        <v>0</v>
      </c>
      <c r="AO563" s="66">
        <v>0</v>
      </c>
      <c r="AP563" s="66">
        <f t="shared" si="62"/>
        <v>0</v>
      </c>
      <c r="AQ563" s="66">
        <v>0</v>
      </c>
      <c r="AR563" s="66">
        <f t="shared" si="63"/>
        <v>108138</v>
      </c>
      <c r="AS563" s="66">
        <v>0</v>
      </c>
      <c r="AT563" s="66" t="s">
        <v>279</v>
      </c>
      <c r="AU563" s="66" t="s">
        <v>280</v>
      </c>
      <c r="AV563" s="66">
        <v>0</v>
      </c>
      <c r="AW563" s="86">
        <v>0</v>
      </c>
      <c r="AX563" s="86">
        <v>0</v>
      </c>
      <c r="AY563" s="86">
        <v>0</v>
      </c>
      <c r="AZ563" s="86">
        <v>0</v>
      </c>
      <c r="BA563" s="86">
        <v>0</v>
      </c>
      <c r="BB563" s="86"/>
    </row>
    <row r="564" spans="1:54" hidden="1">
      <c r="A564" s="52" t="str">
        <f t="shared" si="57"/>
        <v>R</v>
      </c>
      <c r="B564" s="84" t="s">
        <v>259</v>
      </c>
      <c r="C564" s="52" t="s">
        <v>2330</v>
      </c>
      <c r="D564" s="85" t="s">
        <v>2331</v>
      </c>
      <c r="E564" s="52" t="s">
        <v>2455</v>
      </c>
      <c r="F564" s="52" t="s">
        <v>2456</v>
      </c>
      <c r="G564" s="52" t="s">
        <v>2457</v>
      </c>
      <c r="H564" s="52" t="s">
        <v>2458</v>
      </c>
      <c r="I564" s="52" t="s">
        <v>2472</v>
      </c>
      <c r="J564" s="52" t="s">
        <v>2473</v>
      </c>
      <c r="K564" s="52" t="s">
        <v>268</v>
      </c>
      <c r="L564" s="52">
        <v>4580</v>
      </c>
      <c r="M564" s="52" t="s">
        <v>2402</v>
      </c>
      <c r="N564" s="52" t="s">
        <v>428</v>
      </c>
      <c r="O564" s="52" t="s">
        <v>456</v>
      </c>
      <c r="P564" s="52" t="s">
        <v>466</v>
      </c>
      <c r="Q564" s="52" t="s">
        <v>57</v>
      </c>
      <c r="R564" s="52" t="s">
        <v>2461</v>
      </c>
      <c r="S564" s="52" t="s">
        <v>85</v>
      </c>
      <c r="T564" s="52" t="s">
        <v>2462</v>
      </c>
      <c r="U564" s="52" t="s">
        <v>2463</v>
      </c>
      <c r="V564" s="52" t="s">
        <v>275</v>
      </c>
      <c r="W564" s="52" t="s">
        <v>276</v>
      </c>
      <c r="X564" s="52" t="s">
        <v>2464</v>
      </c>
      <c r="Y564" s="52" t="s">
        <v>2465</v>
      </c>
      <c r="Z564" s="66">
        <v>0</v>
      </c>
      <c r="AA564" s="66">
        <v>120399</v>
      </c>
      <c r="AB564" s="66">
        <v>0</v>
      </c>
      <c r="AC564" s="66">
        <v>0</v>
      </c>
      <c r="AD564" s="86">
        <f t="shared" si="58"/>
        <v>120399</v>
      </c>
      <c r="AE564" s="66">
        <v>0</v>
      </c>
      <c r="AF564" s="66">
        <v>0</v>
      </c>
      <c r="AG564" s="66">
        <f t="shared" si="59"/>
        <v>0</v>
      </c>
      <c r="AH564" s="66">
        <v>0</v>
      </c>
      <c r="AI564" s="66">
        <v>0</v>
      </c>
      <c r="AJ564" s="66">
        <f t="shared" si="60"/>
        <v>0</v>
      </c>
      <c r="AK564" s="66">
        <v>0</v>
      </c>
      <c r="AL564" s="66">
        <v>0</v>
      </c>
      <c r="AM564" s="66">
        <f t="shared" si="61"/>
        <v>0</v>
      </c>
      <c r="AN564" s="66">
        <v>0</v>
      </c>
      <c r="AO564" s="66">
        <v>0</v>
      </c>
      <c r="AP564" s="66">
        <f t="shared" si="62"/>
        <v>0</v>
      </c>
      <c r="AQ564" s="66">
        <v>0</v>
      </c>
      <c r="AR564" s="66">
        <f t="shared" si="63"/>
        <v>120399</v>
      </c>
      <c r="AS564" s="66">
        <v>0</v>
      </c>
      <c r="AT564" s="66" t="s">
        <v>279</v>
      </c>
      <c r="AU564" s="66" t="s">
        <v>280</v>
      </c>
      <c r="AV564" s="66">
        <v>0</v>
      </c>
      <c r="AW564" s="86">
        <v>0</v>
      </c>
      <c r="AX564" s="86">
        <v>0</v>
      </c>
      <c r="AY564" s="86">
        <v>0</v>
      </c>
      <c r="AZ564" s="86">
        <v>0</v>
      </c>
      <c r="BA564" s="86">
        <v>0</v>
      </c>
      <c r="BB564" s="86"/>
    </row>
    <row r="565" spans="1:54" hidden="1">
      <c r="A565" s="52" t="str">
        <f t="shared" si="57"/>
        <v>R</v>
      </c>
      <c r="B565" s="84" t="s">
        <v>259</v>
      </c>
      <c r="C565" s="52" t="s">
        <v>2330</v>
      </c>
      <c r="D565" s="85" t="s">
        <v>2331</v>
      </c>
      <c r="E565" s="52" t="s">
        <v>2455</v>
      </c>
      <c r="F565" s="52" t="s">
        <v>2456</v>
      </c>
      <c r="G565" s="52" t="s">
        <v>2457</v>
      </c>
      <c r="H565" s="52" t="s">
        <v>2458</v>
      </c>
      <c r="I565" s="52" t="s">
        <v>2474</v>
      </c>
      <c r="J565" s="52" t="s">
        <v>2475</v>
      </c>
      <c r="K565" s="52" t="s">
        <v>268</v>
      </c>
      <c r="L565" s="52">
        <v>4580</v>
      </c>
      <c r="M565" s="52" t="s">
        <v>2402</v>
      </c>
      <c r="N565" s="52" t="s">
        <v>428</v>
      </c>
      <c r="O565" s="52" t="s">
        <v>456</v>
      </c>
      <c r="P565" s="52" t="s">
        <v>466</v>
      </c>
      <c r="Q565" s="52" t="s">
        <v>57</v>
      </c>
      <c r="R565" s="52" t="s">
        <v>2461</v>
      </c>
      <c r="S565" s="52" t="s">
        <v>85</v>
      </c>
      <c r="T565" s="52" t="s">
        <v>2462</v>
      </c>
      <c r="U565" s="52" t="s">
        <v>2463</v>
      </c>
      <c r="V565" s="52" t="s">
        <v>275</v>
      </c>
      <c r="W565" s="52" t="s">
        <v>276</v>
      </c>
      <c r="X565" s="52" t="s">
        <v>2464</v>
      </c>
      <c r="Y565" s="52" t="s">
        <v>2465</v>
      </c>
      <c r="Z565" s="66">
        <v>0</v>
      </c>
      <c r="AA565" s="66">
        <v>0</v>
      </c>
      <c r="AB565" s="66">
        <v>0</v>
      </c>
      <c r="AC565" s="66">
        <v>0</v>
      </c>
      <c r="AD565" s="86">
        <f t="shared" si="58"/>
        <v>0</v>
      </c>
      <c r="AE565" s="66">
        <v>0</v>
      </c>
      <c r="AF565" s="66">
        <v>0</v>
      </c>
      <c r="AG565" s="66">
        <f t="shared" si="59"/>
        <v>0</v>
      </c>
      <c r="AH565" s="66">
        <v>0</v>
      </c>
      <c r="AI565" s="66">
        <v>0</v>
      </c>
      <c r="AJ565" s="66">
        <f t="shared" si="60"/>
        <v>0</v>
      </c>
      <c r="AK565" s="66">
        <v>0</v>
      </c>
      <c r="AL565" s="66">
        <v>0</v>
      </c>
      <c r="AM565" s="66">
        <f t="shared" si="61"/>
        <v>0</v>
      </c>
      <c r="AN565" s="66">
        <v>0</v>
      </c>
      <c r="AO565" s="66">
        <v>0</v>
      </c>
      <c r="AP565" s="66">
        <f t="shared" si="62"/>
        <v>0</v>
      </c>
      <c r="AQ565" s="66">
        <v>0</v>
      </c>
      <c r="AR565" s="66">
        <f t="shared" si="63"/>
        <v>0</v>
      </c>
      <c r="AS565" s="66">
        <v>0</v>
      </c>
      <c r="AT565" s="66" t="s">
        <v>279</v>
      </c>
      <c r="AU565" s="66" t="s">
        <v>280</v>
      </c>
      <c r="AV565" s="66">
        <v>0</v>
      </c>
      <c r="AW565" s="86">
        <v>0</v>
      </c>
      <c r="AX565" s="86">
        <v>0</v>
      </c>
      <c r="AY565" s="86">
        <v>0</v>
      </c>
      <c r="AZ565" s="86">
        <v>0</v>
      </c>
      <c r="BA565" s="86">
        <v>0</v>
      </c>
      <c r="BB565" s="86"/>
    </row>
    <row r="566" spans="1:54" hidden="1">
      <c r="A566" s="52" t="str">
        <f t="shared" si="57"/>
        <v>R</v>
      </c>
      <c r="B566" s="84" t="s">
        <v>259</v>
      </c>
      <c r="C566" s="52" t="s">
        <v>2330</v>
      </c>
      <c r="D566" s="85" t="s">
        <v>2331</v>
      </c>
      <c r="E566" s="52" t="s">
        <v>2455</v>
      </c>
      <c r="F566" s="52" t="s">
        <v>2456</v>
      </c>
      <c r="G566" s="52" t="s">
        <v>2476</v>
      </c>
      <c r="H566" s="52" t="s">
        <v>2456</v>
      </c>
      <c r="I566" s="52" t="s">
        <v>2477</v>
      </c>
      <c r="J566" s="52" t="s">
        <v>2478</v>
      </c>
      <c r="K566" s="52" t="s">
        <v>268</v>
      </c>
      <c r="L566" s="52">
        <v>4050</v>
      </c>
      <c r="M566" s="52" t="s">
        <v>2479</v>
      </c>
      <c r="N566" s="52" t="s">
        <v>270</v>
      </c>
      <c r="O566" s="52" t="s">
        <v>306</v>
      </c>
      <c r="P566" s="52" t="s">
        <v>272</v>
      </c>
      <c r="Q566" s="52" t="s">
        <v>124</v>
      </c>
      <c r="R566" s="52" t="s">
        <v>273</v>
      </c>
      <c r="S566" s="52" t="s">
        <v>188</v>
      </c>
      <c r="T566" s="52" t="s">
        <v>274</v>
      </c>
      <c r="U566" s="52" t="s">
        <v>193</v>
      </c>
      <c r="V566" s="52" t="s">
        <v>275</v>
      </c>
      <c r="W566" s="52" t="s">
        <v>276</v>
      </c>
      <c r="X566" s="52" t="s">
        <v>2040</v>
      </c>
      <c r="Y566" s="52" t="s">
        <v>2041</v>
      </c>
      <c r="Z566" s="66">
        <v>0</v>
      </c>
      <c r="AA566" s="66">
        <v>0</v>
      </c>
      <c r="AB566" s="66">
        <v>72005.81</v>
      </c>
      <c r="AC566" s="66">
        <v>46715.759999999995</v>
      </c>
      <c r="AD566" s="86">
        <f t="shared" si="58"/>
        <v>-46715.759999999995</v>
      </c>
      <c r="AE566" s="66">
        <v>0</v>
      </c>
      <c r="AF566" s="66">
        <v>0</v>
      </c>
      <c r="AG566" s="66">
        <f t="shared" si="59"/>
        <v>0</v>
      </c>
      <c r="AH566" s="66">
        <v>0</v>
      </c>
      <c r="AI566" s="66">
        <v>0</v>
      </c>
      <c r="AJ566" s="66">
        <f t="shared" si="60"/>
        <v>0</v>
      </c>
      <c r="AK566" s="66">
        <v>0</v>
      </c>
      <c r="AL566" s="66">
        <v>0</v>
      </c>
      <c r="AM566" s="66">
        <f t="shared" si="61"/>
        <v>0</v>
      </c>
      <c r="AN566" s="66">
        <v>0</v>
      </c>
      <c r="AO566" s="66">
        <v>0</v>
      </c>
      <c r="AP566" s="66">
        <f t="shared" si="62"/>
        <v>0</v>
      </c>
      <c r="AQ566" s="66">
        <v>0</v>
      </c>
      <c r="AR566" s="66">
        <f t="shared" si="63"/>
        <v>-46715.759999999995</v>
      </c>
      <c r="AS566" s="66" t="s">
        <v>2003</v>
      </c>
      <c r="AT566" s="66" t="s">
        <v>279</v>
      </c>
      <c r="AU566" s="66" t="s">
        <v>280</v>
      </c>
      <c r="AV566" s="66">
        <v>0</v>
      </c>
      <c r="AW566" s="86">
        <v>0</v>
      </c>
      <c r="AX566" s="86">
        <v>0</v>
      </c>
      <c r="AY566" s="86">
        <v>0</v>
      </c>
      <c r="AZ566" s="86">
        <v>0</v>
      </c>
      <c r="BA566" s="86">
        <v>0</v>
      </c>
      <c r="BB566" s="86"/>
    </row>
    <row r="567" spans="1:54" hidden="1">
      <c r="A567" s="52" t="str">
        <f t="shared" si="57"/>
        <v>R</v>
      </c>
      <c r="B567" s="84" t="s">
        <v>259</v>
      </c>
      <c r="C567" s="52" t="s">
        <v>2330</v>
      </c>
      <c r="D567" s="85" t="s">
        <v>2331</v>
      </c>
      <c r="E567" s="52" t="s">
        <v>2455</v>
      </c>
      <c r="F567" s="52" t="s">
        <v>2456</v>
      </c>
      <c r="G567" s="52" t="s">
        <v>2476</v>
      </c>
      <c r="H567" s="52" t="s">
        <v>2456</v>
      </c>
      <c r="I567" s="52" t="s">
        <v>2480</v>
      </c>
      <c r="J567" s="52" t="s">
        <v>2481</v>
      </c>
      <c r="K567" s="52" t="s">
        <v>268</v>
      </c>
      <c r="L567" s="52">
        <v>4580</v>
      </c>
      <c r="M567" s="52" t="s">
        <v>2402</v>
      </c>
      <c r="N567" s="52" t="s">
        <v>270</v>
      </c>
      <c r="O567" s="52" t="s">
        <v>456</v>
      </c>
      <c r="P567" s="52" t="s">
        <v>272</v>
      </c>
      <c r="Q567" s="52" t="s">
        <v>124</v>
      </c>
      <c r="R567" s="52" t="s">
        <v>273</v>
      </c>
      <c r="S567" s="52" t="s">
        <v>188</v>
      </c>
      <c r="T567" s="52" t="s">
        <v>274</v>
      </c>
      <c r="U567" s="52" t="s">
        <v>193</v>
      </c>
      <c r="V567" s="52" t="s">
        <v>275</v>
      </c>
      <c r="W567" s="52" t="s">
        <v>276</v>
      </c>
      <c r="X567" s="52" t="s">
        <v>2040</v>
      </c>
      <c r="Y567" s="52" t="s">
        <v>2041</v>
      </c>
      <c r="Z567" s="66">
        <v>0</v>
      </c>
      <c r="AA567" s="66">
        <v>0</v>
      </c>
      <c r="AB567" s="66">
        <v>0</v>
      </c>
      <c r="AC567" s="66">
        <v>0</v>
      </c>
      <c r="AD567" s="86">
        <f t="shared" si="58"/>
        <v>0</v>
      </c>
      <c r="AE567" s="66">
        <v>0</v>
      </c>
      <c r="AF567" s="66">
        <v>0</v>
      </c>
      <c r="AG567" s="66">
        <f t="shared" si="59"/>
        <v>0</v>
      </c>
      <c r="AH567" s="66">
        <v>0</v>
      </c>
      <c r="AI567" s="66">
        <v>0</v>
      </c>
      <c r="AJ567" s="66">
        <f t="shared" si="60"/>
        <v>0</v>
      </c>
      <c r="AK567" s="66">
        <v>0</v>
      </c>
      <c r="AL567" s="66">
        <v>0</v>
      </c>
      <c r="AM567" s="66">
        <f t="shared" si="61"/>
        <v>0</v>
      </c>
      <c r="AN567" s="66">
        <v>0</v>
      </c>
      <c r="AO567" s="66">
        <v>0</v>
      </c>
      <c r="AP567" s="66">
        <f t="shared" si="62"/>
        <v>0</v>
      </c>
      <c r="AQ567" s="66">
        <v>0</v>
      </c>
      <c r="AR567" s="66">
        <f t="shared" si="63"/>
        <v>0</v>
      </c>
      <c r="AS567" s="66" t="s">
        <v>2042</v>
      </c>
      <c r="AT567" s="66" t="s">
        <v>279</v>
      </c>
      <c r="AU567" s="66" t="s">
        <v>280</v>
      </c>
      <c r="AV567" s="66">
        <v>0</v>
      </c>
      <c r="AW567" s="86">
        <v>0</v>
      </c>
      <c r="AX567" s="86">
        <v>0</v>
      </c>
      <c r="AY567" s="86">
        <v>0</v>
      </c>
      <c r="AZ567" s="86">
        <v>0</v>
      </c>
      <c r="BA567" s="86">
        <v>0</v>
      </c>
      <c r="BB567" s="86"/>
    </row>
    <row r="568" spans="1:54" hidden="1">
      <c r="A568" s="52" t="str">
        <f t="shared" si="57"/>
        <v>R</v>
      </c>
      <c r="B568" s="84" t="s">
        <v>259</v>
      </c>
      <c r="C568" s="52" t="s">
        <v>2330</v>
      </c>
      <c r="D568" s="85" t="s">
        <v>2331</v>
      </c>
      <c r="E568" s="52" t="s">
        <v>2455</v>
      </c>
      <c r="F568" s="52" t="s">
        <v>2456</v>
      </c>
      <c r="G568" s="52" t="s">
        <v>2476</v>
      </c>
      <c r="H568" s="52" t="s">
        <v>2456</v>
      </c>
      <c r="I568" s="52" t="s">
        <v>2482</v>
      </c>
      <c r="J568" s="52" t="s">
        <v>2483</v>
      </c>
      <c r="K568" s="52" t="s">
        <v>268</v>
      </c>
      <c r="L568" s="52">
        <v>4022</v>
      </c>
      <c r="M568" s="52" t="s">
        <v>1997</v>
      </c>
      <c r="N568" s="52" t="s">
        <v>270</v>
      </c>
      <c r="O568" s="52" t="s">
        <v>677</v>
      </c>
      <c r="P568" s="98" t="s">
        <v>466</v>
      </c>
      <c r="Q568" s="98" t="s">
        <v>57</v>
      </c>
      <c r="R568" s="98" t="s">
        <v>2024</v>
      </c>
      <c r="S568" s="98" t="s">
        <v>91</v>
      </c>
      <c r="T568" s="98" t="s">
        <v>2358</v>
      </c>
      <c r="U568" s="98" t="s">
        <v>24</v>
      </c>
      <c r="V568" s="52" t="s">
        <v>275</v>
      </c>
      <c r="W568" s="52" t="s">
        <v>276</v>
      </c>
      <c r="X568" s="52" t="s">
        <v>2040</v>
      </c>
      <c r="Y568" s="52" t="s">
        <v>2041</v>
      </c>
      <c r="Z568" s="66">
        <v>0</v>
      </c>
      <c r="AA568" s="66">
        <v>0</v>
      </c>
      <c r="AB568" s="66">
        <v>0</v>
      </c>
      <c r="AC568" s="66">
        <v>0</v>
      </c>
      <c r="AD568" s="86">
        <f t="shared" si="58"/>
        <v>0</v>
      </c>
      <c r="AE568" s="66">
        <v>0</v>
      </c>
      <c r="AF568" s="66">
        <v>0</v>
      </c>
      <c r="AG568" s="66">
        <f t="shared" si="59"/>
        <v>0</v>
      </c>
      <c r="AH568" s="66">
        <v>0</v>
      </c>
      <c r="AI568" s="66">
        <v>0</v>
      </c>
      <c r="AJ568" s="66">
        <f t="shared" si="60"/>
        <v>0</v>
      </c>
      <c r="AK568" s="66">
        <v>0</v>
      </c>
      <c r="AL568" s="66">
        <v>0</v>
      </c>
      <c r="AM568" s="66">
        <f t="shared" si="61"/>
        <v>0</v>
      </c>
      <c r="AN568" s="89">
        <v>100000</v>
      </c>
      <c r="AO568" s="66">
        <v>100000</v>
      </c>
      <c r="AP568" s="66">
        <f t="shared" si="62"/>
        <v>0</v>
      </c>
      <c r="AQ568" s="66">
        <v>100000</v>
      </c>
      <c r="AR568" s="66">
        <f t="shared" si="63"/>
        <v>0</v>
      </c>
      <c r="AS568" s="66" t="s">
        <v>2042</v>
      </c>
      <c r="AT568" s="66" t="s">
        <v>2484</v>
      </c>
      <c r="AU568" s="66" t="s">
        <v>280</v>
      </c>
      <c r="AV568" s="66">
        <v>0</v>
      </c>
      <c r="AW568" s="86">
        <v>0</v>
      </c>
      <c r="AX568" s="86">
        <v>0</v>
      </c>
      <c r="AY568" s="86">
        <v>0</v>
      </c>
      <c r="AZ568" s="86">
        <v>0</v>
      </c>
      <c r="BA568" s="86">
        <v>0</v>
      </c>
      <c r="BB568" s="86"/>
    </row>
    <row r="569" spans="1:54" hidden="1">
      <c r="A569" s="52" t="str">
        <f t="shared" si="57"/>
        <v>R</v>
      </c>
      <c r="B569" s="84" t="s">
        <v>259</v>
      </c>
      <c r="C569" s="52" t="s">
        <v>2330</v>
      </c>
      <c r="D569" s="85" t="s">
        <v>2331</v>
      </c>
      <c r="E569" s="52" t="s">
        <v>2455</v>
      </c>
      <c r="F569" s="52" t="s">
        <v>2456</v>
      </c>
      <c r="G569" s="52" t="s">
        <v>2476</v>
      </c>
      <c r="H569" s="52" t="s">
        <v>2456</v>
      </c>
      <c r="I569" s="52" t="s">
        <v>2485</v>
      </c>
      <c r="J569" s="52" t="s">
        <v>2486</v>
      </c>
      <c r="K569" s="52" t="s">
        <v>268</v>
      </c>
      <c r="L569" s="52">
        <v>4580</v>
      </c>
      <c r="M569" s="52" t="s">
        <v>2402</v>
      </c>
      <c r="N569" s="52" t="s">
        <v>270</v>
      </c>
      <c r="O569" s="52" t="s">
        <v>456</v>
      </c>
      <c r="P569" s="52" t="s">
        <v>272</v>
      </c>
      <c r="Q569" s="52" t="s">
        <v>124</v>
      </c>
      <c r="R569" s="52" t="s">
        <v>273</v>
      </c>
      <c r="S569" s="52" t="s">
        <v>188</v>
      </c>
      <c r="T569" s="52" t="s">
        <v>274</v>
      </c>
      <c r="U569" s="52" t="s">
        <v>193</v>
      </c>
      <c r="V569" s="52" t="s">
        <v>275</v>
      </c>
      <c r="W569" s="52" t="s">
        <v>276</v>
      </c>
      <c r="X569" s="52" t="s">
        <v>2040</v>
      </c>
      <c r="Y569" s="52" t="s">
        <v>2041</v>
      </c>
      <c r="Z569" s="66">
        <v>0</v>
      </c>
      <c r="AA569" s="66">
        <v>0</v>
      </c>
      <c r="AB569" s="66">
        <v>1562.27</v>
      </c>
      <c r="AC569" s="66">
        <v>1562.27</v>
      </c>
      <c r="AD569" s="86">
        <f t="shared" si="58"/>
        <v>-1562.27</v>
      </c>
      <c r="AE569" s="66">
        <v>0</v>
      </c>
      <c r="AF569" s="66">
        <v>0</v>
      </c>
      <c r="AG569" s="66">
        <f t="shared" si="59"/>
        <v>0</v>
      </c>
      <c r="AH569" s="66">
        <v>0</v>
      </c>
      <c r="AI569" s="66">
        <v>0</v>
      </c>
      <c r="AJ569" s="66">
        <f t="shared" si="60"/>
        <v>0</v>
      </c>
      <c r="AK569" s="66">
        <v>0</v>
      </c>
      <c r="AL569" s="66">
        <v>0</v>
      </c>
      <c r="AM569" s="66">
        <f t="shared" si="61"/>
        <v>0</v>
      </c>
      <c r="AN569" s="66">
        <v>0</v>
      </c>
      <c r="AO569" s="66">
        <v>0</v>
      </c>
      <c r="AP569" s="66">
        <f t="shared" si="62"/>
        <v>0</v>
      </c>
      <c r="AQ569" s="66">
        <v>0</v>
      </c>
      <c r="AR569" s="66">
        <f t="shared" si="63"/>
        <v>-1562.27</v>
      </c>
      <c r="AS569" s="66" t="s">
        <v>2042</v>
      </c>
      <c r="AT569" s="66" t="s">
        <v>279</v>
      </c>
      <c r="AU569" s="66" t="s">
        <v>280</v>
      </c>
      <c r="AV569" s="66">
        <v>0</v>
      </c>
      <c r="AW569" s="86">
        <v>0</v>
      </c>
      <c r="AX569" s="86">
        <v>0</v>
      </c>
      <c r="AY569" s="86">
        <v>0</v>
      </c>
      <c r="AZ569" s="86">
        <v>0</v>
      </c>
      <c r="BA569" s="86">
        <v>0</v>
      </c>
      <c r="BB569" s="86"/>
    </row>
    <row r="570" spans="1:54" hidden="1">
      <c r="A570" s="52" t="str">
        <f t="shared" si="57"/>
        <v>R</v>
      </c>
      <c r="B570" s="84" t="s">
        <v>259</v>
      </c>
      <c r="C570" s="52" t="s">
        <v>2330</v>
      </c>
      <c r="D570" s="85" t="s">
        <v>2331</v>
      </c>
      <c r="E570" s="52" t="s">
        <v>2455</v>
      </c>
      <c r="F570" s="52" t="s">
        <v>2456</v>
      </c>
      <c r="G570" s="52" t="s">
        <v>2476</v>
      </c>
      <c r="H570" s="52" t="s">
        <v>2456</v>
      </c>
      <c r="I570" s="52" t="s">
        <v>2487</v>
      </c>
      <c r="J570" s="52" t="s">
        <v>2488</v>
      </c>
      <c r="K570" s="52" t="s">
        <v>268</v>
      </c>
      <c r="L570" s="52">
        <v>4580</v>
      </c>
      <c r="M570" s="52" t="s">
        <v>2402</v>
      </c>
      <c r="N570" s="52" t="s">
        <v>270</v>
      </c>
      <c r="O570" s="52" t="s">
        <v>306</v>
      </c>
      <c r="P570" s="52" t="s">
        <v>272</v>
      </c>
      <c r="Q570" s="52" t="s">
        <v>124</v>
      </c>
      <c r="R570" s="52" t="s">
        <v>273</v>
      </c>
      <c r="S570" s="52" t="s">
        <v>188</v>
      </c>
      <c r="T570" s="52" t="s">
        <v>274</v>
      </c>
      <c r="U570" s="52" t="s">
        <v>193</v>
      </c>
      <c r="V570" s="52" t="s">
        <v>275</v>
      </c>
      <c r="W570" s="52" t="s">
        <v>276</v>
      </c>
      <c r="X570" s="52" t="s">
        <v>2040</v>
      </c>
      <c r="Y570" s="52" t="s">
        <v>2041</v>
      </c>
      <c r="Z570" s="66">
        <v>844101.80273333355</v>
      </c>
      <c r="AA570" s="66">
        <v>844102</v>
      </c>
      <c r="AB570" s="66">
        <v>782066.2</v>
      </c>
      <c r="AC570" s="66">
        <v>1308000.9380000001</v>
      </c>
      <c r="AD570" s="86">
        <f t="shared" si="58"/>
        <v>-463898.93800000008</v>
      </c>
      <c r="AE570" s="66">
        <v>861730.83153378218</v>
      </c>
      <c r="AF570" s="66">
        <v>861730.83153378218</v>
      </c>
      <c r="AG570" s="66">
        <f t="shared" si="59"/>
        <v>0</v>
      </c>
      <c r="AH570" s="66">
        <v>887666.41966732312</v>
      </c>
      <c r="AI570" s="66">
        <v>887666.41966732312</v>
      </c>
      <c r="AJ570" s="66">
        <f t="shared" si="60"/>
        <v>0</v>
      </c>
      <c r="AK570" s="66">
        <v>914438.63967613957</v>
      </c>
      <c r="AL570" s="66">
        <v>914438.63967613957</v>
      </c>
      <c r="AM570" s="66">
        <f t="shared" si="61"/>
        <v>0</v>
      </c>
      <c r="AN570" s="66">
        <v>942047.49156023166</v>
      </c>
      <c r="AO570" s="66">
        <v>942047.49156023166</v>
      </c>
      <c r="AP570" s="66">
        <f t="shared" si="62"/>
        <v>0</v>
      </c>
      <c r="AQ570" s="66">
        <v>0</v>
      </c>
      <c r="AR570" s="66">
        <f t="shared" si="63"/>
        <v>-463898.93800000008</v>
      </c>
      <c r="AS570" s="66" t="s">
        <v>2042</v>
      </c>
      <c r="AT570" s="66" t="s">
        <v>279</v>
      </c>
      <c r="AU570" s="66" t="s">
        <v>280</v>
      </c>
      <c r="AV570" s="66">
        <v>0</v>
      </c>
      <c r="AW570" s="86">
        <v>0</v>
      </c>
      <c r="AX570" s="86">
        <v>0</v>
      </c>
      <c r="AY570" s="86">
        <v>0</v>
      </c>
      <c r="AZ570" s="86">
        <v>0</v>
      </c>
      <c r="BA570" s="86">
        <v>0</v>
      </c>
      <c r="BB570" s="86"/>
    </row>
    <row r="571" spans="1:54" hidden="1">
      <c r="A571" s="52" t="str">
        <f t="shared" si="57"/>
        <v>R</v>
      </c>
      <c r="B571" s="84" t="s">
        <v>259</v>
      </c>
      <c r="C571" s="52" t="s">
        <v>2330</v>
      </c>
      <c r="D571" s="85" t="s">
        <v>2331</v>
      </c>
      <c r="E571" s="52" t="s">
        <v>2455</v>
      </c>
      <c r="F571" s="52" t="s">
        <v>2456</v>
      </c>
      <c r="G571" s="52" t="s">
        <v>2476</v>
      </c>
      <c r="H571" s="52" t="s">
        <v>2456</v>
      </c>
      <c r="I571" s="52" t="s">
        <v>2489</v>
      </c>
      <c r="J571" s="52" t="s">
        <v>2490</v>
      </c>
      <c r="K571" s="52" t="s">
        <v>268</v>
      </c>
      <c r="L571" s="52">
        <v>4580</v>
      </c>
      <c r="M571" s="52" t="s">
        <v>2402</v>
      </c>
      <c r="N571" s="52" t="s">
        <v>270</v>
      </c>
      <c r="O571" s="52" t="s">
        <v>456</v>
      </c>
      <c r="P571" s="52" t="s">
        <v>272</v>
      </c>
      <c r="Q571" s="52" t="s">
        <v>124</v>
      </c>
      <c r="R571" s="52" t="s">
        <v>273</v>
      </c>
      <c r="S571" s="52" t="s">
        <v>188</v>
      </c>
      <c r="T571" s="52" t="s">
        <v>274</v>
      </c>
      <c r="U571" s="52" t="s">
        <v>193</v>
      </c>
      <c r="V571" s="52" t="s">
        <v>275</v>
      </c>
      <c r="W571" s="52" t="s">
        <v>276</v>
      </c>
      <c r="X571" s="52" t="s">
        <v>2040</v>
      </c>
      <c r="Y571" s="52" t="s">
        <v>2041</v>
      </c>
      <c r="Z571" s="66">
        <v>0</v>
      </c>
      <c r="AA571" s="66">
        <v>0</v>
      </c>
      <c r="AB571" s="66">
        <v>0</v>
      </c>
      <c r="AC571" s="66">
        <v>0</v>
      </c>
      <c r="AD571" s="86">
        <f t="shared" si="58"/>
        <v>0</v>
      </c>
      <c r="AE571" s="66">
        <v>0</v>
      </c>
      <c r="AF571" s="66">
        <v>0</v>
      </c>
      <c r="AG571" s="66">
        <f t="shared" si="59"/>
        <v>0</v>
      </c>
      <c r="AH571" s="66">
        <v>0</v>
      </c>
      <c r="AI571" s="66">
        <v>0</v>
      </c>
      <c r="AJ571" s="66">
        <f t="shared" si="60"/>
        <v>0</v>
      </c>
      <c r="AK571" s="66">
        <v>0</v>
      </c>
      <c r="AL571" s="66">
        <v>0</v>
      </c>
      <c r="AM571" s="66">
        <f t="shared" si="61"/>
        <v>0</v>
      </c>
      <c r="AN571" s="66">
        <v>0</v>
      </c>
      <c r="AO571" s="66">
        <v>0</v>
      </c>
      <c r="AP571" s="66">
        <f t="shared" si="62"/>
        <v>0</v>
      </c>
      <c r="AQ571" s="66">
        <v>0</v>
      </c>
      <c r="AR571" s="66">
        <f t="shared" si="63"/>
        <v>0</v>
      </c>
      <c r="AS571" s="66" t="s">
        <v>2042</v>
      </c>
      <c r="AT571" s="66" t="s">
        <v>279</v>
      </c>
      <c r="AU571" s="66" t="s">
        <v>280</v>
      </c>
      <c r="AV571" s="66">
        <v>0</v>
      </c>
      <c r="AW571" s="86">
        <v>0</v>
      </c>
      <c r="AX571" s="86">
        <v>0</v>
      </c>
      <c r="AY571" s="86">
        <v>0</v>
      </c>
      <c r="AZ571" s="86">
        <v>0</v>
      </c>
      <c r="BA571" s="86">
        <v>0</v>
      </c>
      <c r="BB571" s="86"/>
    </row>
    <row r="572" spans="1:54" hidden="1">
      <c r="A572" s="52" t="str">
        <f t="shared" si="57"/>
        <v>R</v>
      </c>
      <c r="B572" s="84" t="s">
        <v>259</v>
      </c>
      <c r="C572" s="52" t="s">
        <v>2330</v>
      </c>
      <c r="D572" s="85" t="s">
        <v>2331</v>
      </c>
      <c r="E572" s="52" t="s">
        <v>2455</v>
      </c>
      <c r="F572" s="52" t="s">
        <v>2456</v>
      </c>
      <c r="G572" s="52" t="s">
        <v>2476</v>
      </c>
      <c r="H572" s="52" t="s">
        <v>2456</v>
      </c>
      <c r="I572" s="52" t="s">
        <v>2491</v>
      </c>
      <c r="J572" s="52" t="s">
        <v>2492</v>
      </c>
      <c r="K572" s="52" t="s">
        <v>268</v>
      </c>
      <c r="L572" s="52">
        <v>4580</v>
      </c>
      <c r="M572" s="52" t="s">
        <v>2402</v>
      </c>
      <c r="N572" s="52" t="s">
        <v>270</v>
      </c>
      <c r="O572" s="52" t="s">
        <v>456</v>
      </c>
      <c r="P572" s="52" t="s">
        <v>466</v>
      </c>
      <c r="Q572" s="52" t="s">
        <v>57</v>
      </c>
      <c r="R572" s="52" t="s">
        <v>2461</v>
      </c>
      <c r="S572" s="52" t="s">
        <v>85</v>
      </c>
      <c r="T572" s="52" t="s">
        <v>2493</v>
      </c>
      <c r="U572" s="52" t="s">
        <v>2494</v>
      </c>
      <c r="V572" s="52" t="s">
        <v>275</v>
      </c>
      <c r="W572" s="52" t="s">
        <v>276</v>
      </c>
      <c r="X572" s="52" t="s">
        <v>2040</v>
      </c>
      <c r="Y572" s="52" t="s">
        <v>2041</v>
      </c>
      <c r="Z572" s="66">
        <v>6820222.63682447</v>
      </c>
      <c r="AA572" s="66">
        <v>6820223</v>
      </c>
      <c r="AB572" s="66">
        <v>6814493.0099999998</v>
      </c>
      <c r="AC572" s="66">
        <v>2316637.0017999997</v>
      </c>
      <c r="AD572" s="86">
        <f t="shared" si="58"/>
        <v>4503585.9982000003</v>
      </c>
      <c r="AE572" s="66">
        <v>6962662.6848147875</v>
      </c>
      <c r="AF572" s="66">
        <v>6962662.6848147875</v>
      </c>
      <c r="AG572" s="66">
        <f t="shared" si="59"/>
        <v>0</v>
      </c>
      <c r="AH572" s="66">
        <v>7172218.5520276595</v>
      </c>
      <c r="AI572" s="66">
        <v>7172218.5520276595</v>
      </c>
      <c r="AJ572" s="66">
        <f t="shared" si="60"/>
        <v>0</v>
      </c>
      <c r="AK572" s="66">
        <v>7388534.2859248184</v>
      </c>
      <c r="AL572" s="66">
        <v>7388534.2859248184</v>
      </c>
      <c r="AM572" s="66">
        <f t="shared" si="61"/>
        <v>0</v>
      </c>
      <c r="AN572" s="66">
        <v>7611609.8865062632</v>
      </c>
      <c r="AO572" s="66">
        <v>7611609.8865062632</v>
      </c>
      <c r="AP572" s="66">
        <f t="shared" si="62"/>
        <v>0</v>
      </c>
      <c r="AQ572" s="66">
        <v>7839958.183101451</v>
      </c>
      <c r="AR572" s="66">
        <f t="shared" si="63"/>
        <v>4503585.9982000003</v>
      </c>
      <c r="AS572" s="66" t="s">
        <v>2042</v>
      </c>
      <c r="AT572" s="66" t="s">
        <v>279</v>
      </c>
      <c r="AU572" s="66" t="s">
        <v>280</v>
      </c>
      <c r="AV572" s="66">
        <v>0</v>
      </c>
      <c r="AW572" s="86">
        <v>0</v>
      </c>
      <c r="AX572" s="86">
        <v>0</v>
      </c>
      <c r="AY572" s="86">
        <v>0</v>
      </c>
      <c r="AZ572" s="86">
        <v>0</v>
      </c>
      <c r="BA572" s="86">
        <v>0</v>
      </c>
      <c r="BB572" s="86"/>
    </row>
    <row r="573" spans="1:54" hidden="1">
      <c r="A573" s="52" t="str">
        <f t="shared" si="57"/>
        <v>R</v>
      </c>
      <c r="B573" s="84" t="s">
        <v>259</v>
      </c>
      <c r="C573" s="52" t="s">
        <v>2330</v>
      </c>
      <c r="D573" s="85" t="s">
        <v>2331</v>
      </c>
      <c r="E573" s="52" t="s">
        <v>2455</v>
      </c>
      <c r="F573" s="52" t="s">
        <v>2456</v>
      </c>
      <c r="G573" s="52" t="s">
        <v>2476</v>
      </c>
      <c r="H573" s="52" t="s">
        <v>2456</v>
      </c>
      <c r="I573" s="52" t="s">
        <v>2495</v>
      </c>
      <c r="J573" s="52" t="s">
        <v>2496</v>
      </c>
      <c r="K573" s="52" t="s">
        <v>268</v>
      </c>
      <c r="L573" s="52">
        <v>4580</v>
      </c>
      <c r="M573" s="52" t="s">
        <v>2402</v>
      </c>
      <c r="N573" s="52" t="s">
        <v>270</v>
      </c>
      <c r="O573" s="52" t="s">
        <v>456</v>
      </c>
      <c r="P573" s="52" t="s">
        <v>466</v>
      </c>
      <c r="Q573" s="52" t="s">
        <v>57</v>
      </c>
      <c r="R573" s="52" t="s">
        <v>2461</v>
      </c>
      <c r="S573" s="52" t="s">
        <v>85</v>
      </c>
      <c r="T573" s="52" t="s">
        <v>2493</v>
      </c>
      <c r="U573" s="52" t="s">
        <v>2494</v>
      </c>
      <c r="V573" s="52" t="s">
        <v>275</v>
      </c>
      <c r="W573" s="52" t="s">
        <v>276</v>
      </c>
      <c r="X573" s="52" t="s">
        <v>2040</v>
      </c>
      <c r="Y573" s="52" t="s">
        <v>2041</v>
      </c>
      <c r="Z573" s="66">
        <v>15746830</v>
      </c>
      <c r="AA573" s="66">
        <v>15746830</v>
      </c>
      <c r="AB573" s="66">
        <v>14657510.789999999</v>
      </c>
      <c r="AC573" s="66">
        <v>5208000</v>
      </c>
      <c r="AD573" s="86">
        <f t="shared" si="58"/>
        <v>10538830</v>
      </c>
      <c r="AE573" s="66">
        <v>18990427</v>
      </c>
      <c r="AF573" s="66">
        <v>18990427</v>
      </c>
      <c r="AG573" s="66">
        <f t="shared" si="59"/>
        <v>0</v>
      </c>
      <c r="AH573" s="66">
        <v>22018974</v>
      </c>
      <c r="AI573" s="66">
        <v>22018974</v>
      </c>
      <c r="AJ573" s="66">
        <f t="shared" si="60"/>
        <v>0</v>
      </c>
      <c r="AK573" s="66">
        <v>25025861</v>
      </c>
      <c r="AL573" s="66">
        <v>25025861</v>
      </c>
      <c r="AM573" s="66">
        <f t="shared" si="61"/>
        <v>0</v>
      </c>
      <c r="AN573" s="66">
        <v>28011088</v>
      </c>
      <c r="AO573" s="66">
        <v>28011088</v>
      </c>
      <c r="AP573" s="66">
        <f t="shared" si="62"/>
        <v>0</v>
      </c>
      <c r="AQ573" s="66">
        <v>28851420.640000001</v>
      </c>
      <c r="AR573" s="66">
        <f t="shared" si="63"/>
        <v>10538830</v>
      </c>
      <c r="AS573" s="66" t="s">
        <v>2042</v>
      </c>
      <c r="AT573" s="66" t="s">
        <v>279</v>
      </c>
      <c r="AU573" s="66" t="s">
        <v>280</v>
      </c>
      <c r="AV573" s="66">
        <v>0</v>
      </c>
      <c r="AW573" s="86">
        <v>0</v>
      </c>
      <c r="AX573" s="86">
        <v>0</v>
      </c>
      <c r="AY573" s="86">
        <v>0</v>
      </c>
      <c r="AZ573" s="86">
        <v>0</v>
      </c>
      <c r="BA573" s="86">
        <v>0</v>
      </c>
      <c r="BB573" s="86"/>
    </row>
    <row r="574" spans="1:54" hidden="1">
      <c r="A574" s="52" t="str">
        <f t="shared" si="57"/>
        <v>R</v>
      </c>
      <c r="B574" s="84" t="s">
        <v>259</v>
      </c>
      <c r="C574" s="52" t="s">
        <v>2330</v>
      </c>
      <c r="D574" s="85" t="s">
        <v>2331</v>
      </c>
      <c r="E574" s="52" t="s">
        <v>2455</v>
      </c>
      <c r="F574" s="52" t="s">
        <v>2456</v>
      </c>
      <c r="G574" s="52" t="s">
        <v>2476</v>
      </c>
      <c r="H574" s="52" t="s">
        <v>2456</v>
      </c>
      <c r="I574" s="52" t="s">
        <v>2497</v>
      </c>
      <c r="J574" s="52" t="s">
        <v>2498</v>
      </c>
      <c r="K574" s="52" t="s">
        <v>268</v>
      </c>
      <c r="L574" s="52">
        <v>4580</v>
      </c>
      <c r="M574" s="52" t="s">
        <v>2402</v>
      </c>
      <c r="N574" s="52" t="s">
        <v>270</v>
      </c>
      <c r="O574" s="52" t="s">
        <v>456</v>
      </c>
      <c r="P574" s="52" t="s">
        <v>466</v>
      </c>
      <c r="Q574" s="52" t="s">
        <v>57</v>
      </c>
      <c r="R574" s="52" t="s">
        <v>2461</v>
      </c>
      <c r="S574" s="52" t="s">
        <v>85</v>
      </c>
      <c r="T574" s="52" t="s">
        <v>2493</v>
      </c>
      <c r="U574" s="52" t="s">
        <v>2494</v>
      </c>
      <c r="V574" s="52" t="s">
        <v>275</v>
      </c>
      <c r="W574" s="52" t="s">
        <v>276</v>
      </c>
      <c r="X574" s="52" t="s">
        <v>2040</v>
      </c>
      <c r="Y574" s="52" t="s">
        <v>2041</v>
      </c>
      <c r="Z574" s="66">
        <v>4519848.1080848798</v>
      </c>
      <c r="AA574" s="66">
        <v>4519848</v>
      </c>
      <c r="AB574" s="66">
        <v>4485706.9000000004</v>
      </c>
      <c r="AC574" s="66">
        <v>5917778.0630000001</v>
      </c>
      <c r="AD574" s="86">
        <f t="shared" si="58"/>
        <v>-1397930.0630000001</v>
      </c>
      <c r="AE574" s="66">
        <v>4614244.935828954</v>
      </c>
      <c r="AF574" s="66">
        <v>4614244.935828954</v>
      </c>
      <c r="AG574" s="66">
        <f t="shared" si="59"/>
        <v>0</v>
      </c>
      <c r="AH574" s="66">
        <v>4753120.2688490488</v>
      </c>
      <c r="AI574" s="66">
        <v>4753120.2688490488</v>
      </c>
      <c r="AJ574" s="66">
        <f t="shared" si="60"/>
        <v>0</v>
      </c>
      <c r="AK574" s="66">
        <v>4896475.4513214044</v>
      </c>
      <c r="AL574" s="66">
        <v>4896475.4513214044</v>
      </c>
      <c r="AM574" s="66">
        <f t="shared" si="61"/>
        <v>0</v>
      </c>
      <c r="AN574" s="66">
        <v>5044310.4832460219</v>
      </c>
      <c r="AO574" s="66">
        <v>5044310.4832460219</v>
      </c>
      <c r="AP574" s="66">
        <f t="shared" si="62"/>
        <v>0</v>
      </c>
      <c r="AQ574" s="66">
        <v>5195639.7977434024</v>
      </c>
      <c r="AR574" s="66">
        <f t="shared" si="63"/>
        <v>-1397930.0630000001</v>
      </c>
      <c r="AS574" s="66" t="s">
        <v>2042</v>
      </c>
      <c r="AT574" s="66" t="s">
        <v>279</v>
      </c>
      <c r="AU574" s="66" t="s">
        <v>280</v>
      </c>
      <c r="AV574" s="66">
        <v>0</v>
      </c>
      <c r="AW574" s="86">
        <v>0</v>
      </c>
      <c r="AX574" s="86">
        <v>0</v>
      </c>
      <c r="AY574" s="86">
        <v>0</v>
      </c>
      <c r="AZ574" s="86">
        <v>0</v>
      </c>
      <c r="BA574" s="86">
        <v>0</v>
      </c>
      <c r="BB574" s="86"/>
    </row>
    <row r="575" spans="1:54" hidden="1">
      <c r="A575" s="52" t="str">
        <f t="shared" si="57"/>
        <v>R</v>
      </c>
      <c r="B575" s="84" t="s">
        <v>259</v>
      </c>
      <c r="C575" s="52" t="s">
        <v>2330</v>
      </c>
      <c r="D575" s="85" t="s">
        <v>2331</v>
      </c>
      <c r="E575" s="52" t="s">
        <v>2455</v>
      </c>
      <c r="F575" s="52" t="s">
        <v>2456</v>
      </c>
      <c r="G575" s="52" t="s">
        <v>2476</v>
      </c>
      <c r="H575" s="52" t="s">
        <v>2456</v>
      </c>
      <c r="I575" s="52" t="s">
        <v>2499</v>
      </c>
      <c r="J575" s="52" t="s">
        <v>2500</v>
      </c>
      <c r="K575" s="52" t="s">
        <v>268</v>
      </c>
      <c r="L575" s="52">
        <v>4580</v>
      </c>
      <c r="M575" s="52" t="s">
        <v>2402</v>
      </c>
      <c r="N575" s="52" t="s">
        <v>270</v>
      </c>
      <c r="O575" s="52" t="s">
        <v>456</v>
      </c>
      <c r="P575" s="52" t="s">
        <v>466</v>
      </c>
      <c r="Q575" s="52" t="s">
        <v>57</v>
      </c>
      <c r="R575" s="52" t="s">
        <v>2038</v>
      </c>
      <c r="S575" s="52" t="s">
        <v>87</v>
      </c>
      <c r="T575" s="52" t="s">
        <v>2039</v>
      </c>
      <c r="U575" s="52" t="s">
        <v>88</v>
      </c>
      <c r="V575" s="52" t="s">
        <v>275</v>
      </c>
      <c r="W575" s="52" t="s">
        <v>276</v>
      </c>
      <c r="X575" s="52" t="s">
        <v>2040</v>
      </c>
      <c r="Y575" s="52" t="s">
        <v>2041</v>
      </c>
      <c r="Z575" s="66">
        <v>2924340.1679869401</v>
      </c>
      <c r="AA575" s="66">
        <v>2924340</v>
      </c>
      <c r="AB575" s="66">
        <v>3876832.1</v>
      </c>
      <c r="AC575" s="66">
        <v>3258937.2175599998</v>
      </c>
      <c r="AD575" s="86">
        <f t="shared" si="58"/>
        <v>-334597.21755999979</v>
      </c>
      <c r="AE575" s="66">
        <v>2985414.8829997648</v>
      </c>
      <c r="AF575" s="66">
        <v>2985414.8829997648</v>
      </c>
      <c r="AG575" s="66">
        <f t="shared" si="59"/>
        <v>0</v>
      </c>
      <c r="AH575" s="66">
        <v>3075267.1755949035</v>
      </c>
      <c r="AI575" s="66">
        <v>3075267.1755949035</v>
      </c>
      <c r="AJ575" s="66">
        <f t="shared" si="60"/>
        <v>0</v>
      </c>
      <c r="AK575" s="66">
        <v>3168017.929241498</v>
      </c>
      <c r="AL575" s="66">
        <v>3168017.929241498</v>
      </c>
      <c r="AM575" s="66">
        <f t="shared" si="61"/>
        <v>0</v>
      </c>
      <c r="AN575" s="66">
        <v>3263667.1439395486</v>
      </c>
      <c r="AO575" s="66">
        <v>3263667.1439395486</v>
      </c>
      <c r="AP575" s="66">
        <f t="shared" si="62"/>
        <v>0</v>
      </c>
      <c r="AQ575" s="66">
        <v>3361577.158257735</v>
      </c>
      <c r="AR575" s="66">
        <f t="shared" si="63"/>
        <v>-334597.21755999979</v>
      </c>
      <c r="AS575" s="66" t="s">
        <v>2042</v>
      </c>
      <c r="AT575" s="66" t="s">
        <v>279</v>
      </c>
      <c r="AU575" s="66" t="s">
        <v>280</v>
      </c>
      <c r="AV575" s="66">
        <v>0</v>
      </c>
      <c r="AW575" s="86">
        <v>0</v>
      </c>
      <c r="AX575" s="86">
        <v>0</v>
      </c>
      <c r="AY575" s="86">
        <v>0</v>
      </c>
      <c r="AZ575" s="86">
        <v>0</v>
      </c>
      <c r="BA575" s="86">
        <v>0</v>
      </c>
      <c r="BB575" s="86"/>
    </row>
    <row r="576" spans="1:54" hidden="1">
      <c r="A576" s="52" t="str">
        <f t="shared" si="57"/>
        <v>R</v>
      </c>
      <c r="B576" s="84" t="s">
        <v>259</v>
      </c>
      <c r="C576" s="52" t="s">
        <v>2330</v>
      </c>
      <c r="D576" s="85" t="s">
        <v>2331</v>
      </c>
      <c r="E576" s="52" t="s">
        <v>2455</v>
      </c>
      <c r="F576" s="52" t="s">
        <v>2456</v>
      </c>
      <c r="G576" s="52" t="s">
        <v>2476</v>
      </c>
      <c r="H576" s="52" t="s">
        <v>2456</v>
      </c>
      <c r="I576" s="52" t="s">
        <v>2501</v>
      </c>
      <c r="J576" s="52" t="s">
        <v>2502</v>
      </c>
      <c r="K576" s="52" t="s">
        <v>268</v>
      </c>
      <c r="L576" s="52">
        <v>4580</v>
      </c>
      <c r="M576" s="52" t="s">
        <v>2402</v>
      </c>
      <c r="N576" s="52" t="s">
        <v>270</v>
      </c>
      <c r="O576" s="52" t="s">
        <v>456</v>
      </c>
      <c r="P576" s="52" t="s">
        <v>466</v>
      </c>
      <c r="Q576" s="52" t="s">
        <v>57</v>
      </c>
      <c r="R576" s="52" t="s">
        <v>2038</v>
      </c>
      <c r="S576" s="52" t="s">
        <v>87</v>
      </c>
      <c r="T576" s="52" t="s">
        <v>2039</v>
      </c>
      <c r="U576" s="52" t="s">
        <v>88</v>
      </c>
      <c r="V576" s="52" t="s">
        <v>275</v>
      </c>
      <c r="W576" s="52" t="s">
        <v>276</v>
      </c>
      <c r="X576" s="52" t="s">
        <v>2040</v>
      </c>
      <c r="Y576" s="52" t="s">
        <v>2041</v>
      </c>
      <c r="Z576" s="66">
        <v>852871.9572245623</v>
      </c>
      <c r="AA576" s="66">
        <v>852872</v>
      </c>
      <c r="AB576" s="66">
        <v>853415.76</v>
      </c>
      <c r="AC576" s="66">
        <v>245337.49</v>
      </c>
      <c r="AD576" s="86">
        <f t="shared" si="58"/>
        <v>607534.51</v>
      </c>
      <c r="AE576" s="66">
        <v>870684.1503135002</v>
      </c>
      <c r="AF576" s="66">
        <v>870684.1503135002</v>
      </c>
      <c r="AG576" s="66">
        <f t="shared" si="59"/>
        <v>0</v>
      </c>
      <c r="AH576" s="66">
        <v>896889.20726468321</v>
      </c>
      <c r="AI576" s="66">
        <v>896889.20726468321</v>
      </c>
      <c r="AJ576" s="66">
        <f t="shared" si="60"/>
        <v>0</v>
      </c>
      <c r="AK576" s="66">
        <v>923939.58863364637</v>
      </c>
      <c r="AL576" s="66">
        <v>923939.58863364637</v>
      </c>
      <c r="AM576" s="66">
        <f t="shared" si="61"/>
        <v>0</v>
      </c>
      <c r="AN576" s="66">
        <v>951835.29442038946</v>
      </c>
      <c r="AO576" s="66">
        <v>951835.29442038946</v>
      </c>
      <c r="AP576" s="66">
        <f t="shared" si="62"/>
        <v>0</v>
      </c>
      <c r="AQ576" s="66">
        <v>980390.35325300111</v>
      </c>
      <c r="AR576" s="66">
        <f t="shared" si="63"/>
        <v>607534.51</v>
      </c>
      <c r="AS576" s="66" t="s">
        <v>2042</v>
      </c>
      <c r="AT576" s="66" t="s">
        <v>279</v>
      </c>
      <c r="AU576" s="66" t="s">
        <v>280</v>
      </c>
      <c r="AV576" s="66">
        <v>0</v>
      </c>
      <c r="AW576" s="86">
        <v>0</v>
      </c>
      <c r="AX576" s="86">
        <v>0</v>
      </c>
      <c r="AY576" s="86">
        <v>0</v>
      </c>
      <c r="AZ576" s="86">
        <v>0</v>
      </c>
      <c r="BA576" s="86">
        <v>0</v>
      </c>
      <c r="BB576" s="86"/>
    </row>
    <row r="577" spans="1:54" hidden="1">
      <c r="A577" s="52" t="str">
        <f t="shared" si="57"/>
        <v>R</v>
      </c>
      <c r="B577" s="84" t="s">
        <v>259</v>
      </c>
      <c r="C577" s="52" t="s">
        <v>2330</v>
      </c>
      <c r="D577" s="85" t="s">
        <v>2331</v>
      </c>
      <c r="E577" s="52" t="s">
        <v>2455</v>
      </c>
      <c r="F577" s="52" t="s">
        <v>2456</v>
      </c>
      <c r="G577" s="52" t="s">
        <v>2476</v>
      </c>
      <c r="H577" s="52" t="s">
        <v>2456</v>
      </c>
      <c r="I577" s="52" t="s">
        <v>2503</v>
      </c>
      <c r="J577" s="52" t="s">
        <v>2504</v>
      </c>
      <c r="K577" s="52" t="s">
        <v>268</v>
      </c>
      <c r="L577" s="52">
        <v>4580</v>
      </c>
      <c r="M577" s="52" t="s">
        <v>2402</v>
      </c>
      <c r="N577" s="52" t="s">
        <v>270</v>
      </c>
      <c r="O577" s="52" t="s">
        <v>456</v>
      </c>
      <c r="P577" s="52" t="s">
        <v>466</v>
      </c>
      <c r="Q577" s="52" t="s">
        <v>57</v>
      </c>
      <c r="R577" s="52" t="s">
        <v>2038</v>
      </c>
      <c r="S577" s="52" t="s">
        <v>87</v>
      </c>
      <c r="T577" s="52" t="s">
        <v>2039</v>
      </c>
      <c r="U577" s="52" t="s">
        <v>88</v>
      </c>
      <c r="V577" s="52" t="s">
        <v>275</v>
      </c>
      <c r="W577" s="52" t="s">
        <v>276</v>
      </c>
      <c r="X577" s="52" t="s">
        <v>2040</v>
      </c>
      <c r="Y577" s="52" t="s">
        <v>2041</v>
      </c>
      <c r="Z577" s="66">
        <v>4002986.28785497</v>
      </c>
      <c r="AA577" s="66">
        <v>4002986</v>
      </c>
      <c r="AB577" s="66">
        <v>3899390.42</v>
      </c>
      <c r="AC577" s="66">
        <v>1524459.023544</v>
      </c>
      <c r="AD577" s="86">
        <f t="shared" si="58"/>
        <v>2478526.976456</v>
      </c>
      <c r="AE577" s="66">
        <v>4086588.479353535</v>
      </c>
      <c r="AF577" s="66">
        <v>2575000</v>
      </c>
      <c r="AG577" s="66">
        <f t="shared" si="59"/>
        <v>1511588.479353535</v>
      </c>
      <c r="AH577" s="66">
        <v>4209582.8898971844</v>
      </c>
      <c r="AI577" s="66">
        <v>2652250</v>
      </c>
      <c r="AJ577" s="66">
        <f t="shared" si="60"/>
        <v>1557332.8898971844</v>
      </c>
      <c r="AK577" s="66">
        <v>4336544.8620712748</v>
      </c>
      <c r="AL577" s="66">
        <v>2731817.5</v>
      </c>
      <c r="AM577" s="66">
        <f t="shared" si="61"/>
        <v>1604727.3620712748</v>
      </c>
      <c r="AN577" s="66">
        <v>4467474.395875806</v>
      </c>
      <c r="AO577" s="66">
        <v>2813772.0249999999</v>
      </c>
      <c r="AP577" s="66">
        <f t="shared" si="62"/>
        <v>1653702.3708758061</v>
      </c>
      <c r="AQ577" s="66">
        <v>2898185.1857500002</v>
      </c>
      <c r="AR577" s="66">
        <f t="shared" si="63"/>
        <v>8805878.0786538012</v>
      </c>
      <c r="AS577" s="66" t="s">
        <v>2042</v>
      </c>
      <c r="AT577" s="66" t="s">
        <v>2505</v>
      </c>
      <c r="AU577" s="66" t="s">
        <v>280</v>
      </c>
      <c r="AV577" s="66">
        <v>0</v>
      </c>
      <c r="AW577" s="86">
        <v>0</v>
      </c>
      <c r="AX577" s="86">
        <v>0</v>
      </c>
      <c r="AY577" s="86">
        <v>0</v>
      </c>
      <c r="AZ577" s="86">
        <v>0</v>
      </c>
      <c r="BA577" s="86">
        <v>0</v>
      </c>
      <c r="BB577" s="86"/>
    </row>
    <row r="578" spans="1:54" hidden="1">
      <c r="A578" s="52" t="str">
        <f t="shared" si="57"/>
        <v>R</v>
      </c>
      <c r="B578" s="84" t="s">
        <v>259</v>
      </c>
      <c r="C578" s="52" t="s">
        <v>2330</v>
      </c>
      <c r="D578" s="85" t="s">
        <v>2331</v>
      </c>
      <c r="E578" s="52" t="s">
        <v>2455</v>
      </c>
      <c r="F578" s="52" t="s">
        <v>2456</v>
      </c>
      <c r="G578" s="52" t="s">
        <v>2476</v>
      </c>
      <c r="H578" s="52" t="s">
        <v>2456</v>
      </c>
      <c r="I578" s="52" t="s">
        <v>2506</v>
      </c>
      <c r="J578" s="52" t="s">
        <v>2507</v>
      </c>
      <c r="K578" s="52" t="s">
        <v>268</v>
      </c>
      <c r="L578" s="52">
        <v>4580</v>
      </c>
      <c r="M578" s="52" t="s">
        <v>2402</v>
      </c>
      <c r="N578" s="52" t="s">
        <v>270</v>
      </c>
      <c r="O578" s="52" t="s">
        <v>456</v>
      </c>
      <c r="P578" s="52" t="s">
        <v>466</v>
      </c>
      <c r="Q578" s="52" t="s">
        <v>57</v>
      </c>
      <c r="R578" s="52" t="s">
        <v>2038</v>
      </c>
      <c r="S578" s="52" t="s">
        <v>87</v>
      </c>
      <c r="T578" s="52" t="s">
        <v>2039</v>
      </c>
      <c r="U578" s="52" t="s">
        <v>88</v>
      </c>
      <c r="V578" s="52" t="s">
        <v>275</v>
      </c>
      <c r="W578" s="52" t="s">
        <v>276</v>
      </c>
      <c r="X578" s="52" t="s">
        <v>2040</v>
      </c>
      <c r="Y578" s="52" t="s">
        <v>2041</v>
      </c>
      <c r="Z578" s="66">
        <v>0</v>
      </c>
      <c r="AA578" s="66">
        <v>0</v>
      </c>
      <c r="AB578" s="66">
        <v>-1653.83</v>
      </c>
      <c r="AC578" s="66">
        <v>303047.55</v>
      </c>
      <c r="AD578" s="86">
        <f t="shared" si="58"/>
        <v>-303047.55</v>
      </c>
      <c r="AE578" s="66">
        <v>0</v>
      </c>
      <c r="AF578" s="66">
        <v>500000</v>
      </c>
      <c r="AG578" s="66">
        <f t="shared" si="59"/>
        <v>-500000</v>
      </c>
      <c r="AH578" s="66">
        <v>0</v>
      </c>
      <c r="AI578" s="66">
        <v>500000</v>
      </c>
      <c r="AJ578" s="66">
        <f t="shared" si="60"/>
        <v>-500000</v>
      </c>
      <c r="AK578" s="66">
        <v>0</v>
      </c>
      <c r="AL578" s="66">
        <v>500000</v>
      </c>
      <c r="AM578" s="66">
        <f t="shared" si="61"/>
        <v>-500000</v>
      </c>
      <c r="AN578" s="66">
        <v>0</v>
      </c>
      <c r="AO578" s="66">
        <v>500000</v>
      </c>
      <c r="AP578" s="66">
        <f t="shared" si="62"/>
        <v>-500000</v>
      </c>
      <c r="AQ578" s="66">
        <v>500000</v>
      </c>
      <c r="AR578" s="66">
        <f t="shared" si="63"/>
        <v>-2303047.5499999998</v>
      </c>
      <c r="AS578" s="66" t="s">
        <v>2042</v>
      </c>
      <c r="AT578" s="66" t="s">
        <v>2508</v>
      </c>
      <c r="AU578" s="66" t="s">
        <v>280</v>
      </c>
      <c r="AV578" s="66">
        <v>0</v>
      </c>
      <c r="AW578" s="86">
        <v>0</v>
      </c>
      <c r="AX578" s="86">
        <v>0</v>
      </c>
      <c r="AY578" s="86">
        <v>0</v>
      </c>
      <c r="AZ578" s="86">
        <v>0</v>
      </c>
      <c r="BA578" s="86">
        <v>0</v>
      </c>
      <c r="BB578" s="86"/>
    </row>
    <row r="579" spans="1:54" hidden="1">
      <c r="A579" s="52" t="str">
        <f t="shared" si="57"/>
        <v>R</v>
      </c>
      <c r="B579" s="84" t="s">
        <v>259</v>
      </c>
      <c r="C579" s="52" t="s">
        <v>2330</v>
      </c>
      <c r="D579" s="85" t="s">
        <v>2331</v>
      </c>
      <c r="E579" s="52" t="s">
        <v>2455</v>
      </c>
      <c r="F579" s="52" t="s">
        <v>2456</v>
      </c>
      <c r="G579" s="52" t="s">
        <v>2476</v>
      </c>
      <c r="H579" s="52" t="s">
        <v>2456</v>
      </c>
      <c r="I579" s="52" t="s">
        <v>2509</v>
      </c>
      <c r="J579" s="52" t="s">
        <v>2510</v>
      </c>
      <c r="K579" s="52" t="s">
        <v>268</v>
      </c>
      <c r="L579" s="52">
        <v>4580</v>
      </c>
      <c r="M579" s="52" t="s">
        <v>2402</v>
      </c>
      <c r="N579" s="52" t="s">
        <v>270</v>
      </c>
      <c r="O579" s="52" t="s">
        <v>456</v>
      </c>
      <c r="P579" s="52" t="s">
        <v>466</v>
      </c>
      <c r="Q579" s="52" t="s">
        <v>57</v>
      </c>
      <c r="R579" s="52" t="s">
        <v>2461</v>
      </c>
      <c r="S579" s="52" t="s">
        <v>85</v>
      </c>
      <c r="T579" s="52" t="s">
        <v>2493</v>
      </c>
      <c r="U579" s="52" t="s">
        <v>2494</v>
      </c>
      <c r="V579" s="52" t="s">
        <v>275</v>
      </c>
      <c r="W579" s="52" t="s">
        <v>276</v>
      </c>
      <c r="X579" s="52" t="s">
        <v>2040</v>
      </c>
      <c r="Y579" s="52" t="s">
        <v>2041</v>
      </c>
      <c r="Z579" s="66">
        <v>6059326.4026119104</v>
      </c>
      <c r="AA579" s="66">
        <v>6059326</v>
      </c>
      <c r="AB579" s="66">
        <v>6813651.2699999996</v>
      </c>
      <c r="AC579" s="66">
        <v>21366361.118568897</v>
      </c>
      <c r="AD579" s="86">
        <f t="shared" si="58"/>
        <v>-15307035.118568897</v>
      </c>
      <c r="AE579" s="66">
        <v>6185875.1664186735</v>
      </c>
      <c r="AF579" s="66">
        <v>6185875.1664186735</v>
      </c>
      <c r="AG579" s="66">
        <f t="shared" si="59"/>
        <v>0</v>
      </c>
      <c r="AH579" s="66">
        <v>6372051.9918157393</v>
      </c>
      <c r="AI579" s="66">
        <v>6372051.9918157393</v>
      </c>
      <c r="AJ579" s="66">
        <f t="shared" si="60"/>
        <v>0</v>
      </c>
      <c r="AK579" s="66">
        <v>6564234.5212578736</v>
      </c>
      <c r="AL579" s="66">
        <v>6564234.5212578736</v>
      </c>
      <c r="AM579" s="66">
        <f t="shared" si="61"/>
        <v>0</v>
      </c>
      <c r="AN579" s="66">
        <v>6762422.7547450736</v>
      </c>
      <c r="AO579" s="66">
        <v>6762422.7547450736</v>
      </c>
      <c r="AP579" s="66">
        <f t="shared" si="62"/>
        <v>0</v>
      </c>
      <c r="AQ579" s="66">
        <v>6965295.4373874264</v>
      </c>
      <c r="AR579" s="66">
        <f t="shared" si="63"/>
        <v>-15307035.118568897</v>
      </c>
      <c r="AS579" s="66" t="s">
        <v>2042</v>
      </c>
      <c r="AT579" s="66" t="s">
        <v>279</v>
      </c>
      <c r="AU579" s="66" t="s">
        <v>280</v>
      </c>
      <c r="AV579" s="66">
        <v>0</v>
      </c>
      <c r="AW579" s="86">
        <v>0</v>
      </c>
      <c r="AX579" s="86">
        <v>0</v>
      </c>
      <c r="AY579" s="86">
        <v>0</v>
      </c>
      <c r="AZ579" s="86">
        <v>0</v>
      </c>
      <c r="BA579" s="86">
        <v>0</v>
      </c>
      <c r="BB579" s="86"/>
    </row>
    <row r="580" spans="1:54" hidden="1">
      <c r="A580" s="52" t="str">
        <f t="shared" si="57"/>
        <v>R</v>
      </c>
      <c r="B580" s="84" t="s">
        <v>259</v>
      </c>
      <c r="C580" s="52" t="s">
        <v>2330</v>
      </c>
      <c r="D580" s="85" t="s">
        <v>2331</v>
      </c>
      <c r="E580" s="52" t="s">
        <v>2455</v>
      </c>
      <c r="F580" s="52" t="s">
        <v>2456</v>
      </c>
      <c r="G580" s="52" t="s">
        <v>2476</v>
      </c>
      <c r="H580" s="52" t="s">
        <v>2456</v>
      </c>
      <c r="I580" s="52" t="s">
        <v>2511</v>
      </c>
      <c r="J580" s="52" t="s">
        <v>2512</v>
      </c>
      <c r="K580" s="52" t="s">
        <v>268</v>
      </c>
      <c r="L580" s="52">
        <v>4580</v>
      </c>
      <c r="M580" s="52" t="s">
        <v>2402</v>
      </c>
      <c r="N580" s="52" t="s">
        <v>270</v>
      </c>
      <c r="O580" s="52" t="s">
        <v>306</v>
      </c>
      <c r="P580" s="52" t="s">
        <v>466</v>
      </c>
      <c r="Q580" s="52" t="s">
        <v>57</v>
      </c>
      <c r="R580" s="52" t="s">
        <v>2461</v>
      </c>
      <c r="S580" s="52" t="s">
        <v>85</v>
      </c>
      <c r="T580" s="52" t="s">
        <v>2493</v>
      </c>
      <c r="U580" s="52" t="s">
        <v>2494</v>
      </c>
      <c r="V580" s="52" t="s">
        <v>275</v>
      </c>
      <c r="W580" s="52" t="s">
        <v>276</v>
      </c>
      <c r="X580" s="52" t="s">
        <v>2040</v>
      </c>
      <c r="Y580" s="52" t="s">
        <v>2041</v>
      </c>
      <c r="Z580" s="66">
        <v>0</v>
      </c>
      <c r="AA580" s="66">
        <v>0</v>
      </c>
      <c r="AB580" s="66">
        <v>86131.08</v>
      </c>
      <c r="AC580" s="66">
        <v>90188.85</v>
      </c>
      <c r="AD580" s="86">
        <f t="shared" si="58"/>
        <v>-90188.85</v>
      </c>
      <c r="AE580" s="66">
        <v>0</v>
      </c>
      <c r="AF580" s="66">
        <v>1011588</v>
      </c>
      <c r="AG580" s="66">
        <f t="shared" si="59"/>
        <v>-1011588</v>
      </c>
      <c r="AH580" s="66">
        <v>0</v>
      </c>
      <c r="AI580" s="66">
        <v>1057333</v>
      </c>
      <c r="AJ580" s="66">
        <f t="shared" si="60"/>
        <v>-1057333</v>
      </c>
      <c r="AK580" s="66">
        <v>0</v>
      </c>
      <c r="AL580" s="66">
        <v>1104727</v>
      </c>
      <c r="AM580" s="66">
        <f t="shared" si="61"/>
        <v>-1104727</v>
      </c>
      <c r="AN580" s="66">
        <v>0</v>
      </c>
      <c r="AO580" s="66">
        <v>1153702.5</v>
      </c>
      <c r="AP580" s="66">
        <f t="shared" si="62"/>
        <v>-1153702.5</v>
      </c>
      <c r="AQ580" s="66">
        <v>1203313.2150000001</v>
      </c>
      <c r="AR580" s="66">
        <f t="shared" si="63"/>
        <v>-4417539.3499999996</v>
      </c>
      <c r="AS580" s="66" t="s">
        <v>2042</v>
      </c>
      <c r="AT580" s="66" t="s">
        <v>2513</v>
      </c>
      <c r="AU580" s="66" t="s">
        <v>280</v>
      </c>
      <c r="AV580" s="66">
        <v>0</v>
      </c>
      <c r="AW580" s="86">
        <v>0</v>
      </c>
      <c r="AX580" s="86">
        <v>0</v>
      </c>
      <c r="AY580" s="86">
        <v>0</v>
      </c>
      <c r="AZ580" s="86">
        <v>0</v>
      </c>
      <c r="BA580" s="86">
        <v>0</v>
      </c>
      <c r="BB580" s="86"/>
    </row>
    <row r="581" spans="1:54" hidden="1">
      <c r="A581" s="52" t="str">
        <f t="shared" si="57"/>
        <v>R</v>
      </c>
      <c r="B581" s="84" t="s">
        <v>259</v>
      </c>
      <c r="C581" s="52" t="s">
        <v>2330</v>
      </c>
      <c r="D581" s="85" t="s">
        <v>2331</v>
      </c>
      <c r="E581" s="52" t="s">
        <v>2455</v>
      </c>
      <c r="F581" s="52" t="s">
        <v>2456</v>
      </c>
      <c r="G581" s="52" t="s">
        <v>2476</v>
      </c>
      <c r="H581" s="52" t="s">
        <v>2456</v>
      </c>
      <c r="I581" s="52" t="s">
        <v>2514</v>
      </c>
      <c r="J581" s="52" t="s">
        <v>2515</v>
      </c>
      <c r="K581" s="52" t="s">
        <v>268</v>
      </c>
      <c r="L581" s="52">
        <v>4580</v>
      </c>
      <c r="M581" s="52" t="s">
        <v>2402</v>
      </c>
      <c r="N581" s="52" t="s">
        <v>270</v>
      </c>
      <c r="O581" s="52" t="s">
        <v>456</v>
      </c>
      <c r="P581" s="52" t="s">
        <v>272</v>
      </c>
      <c r="Q581" s="52" t="s">
        <v>124</v>
      </c>
      <c r="R581" s="52" t="s">
        <v>273</v>
      </c>
      <c r="S581" s="52" t="s">
        <v>188</v>
      </c>
      <c r="T581" s="52" t="s">
        <v>274</v>
      </c>
      <c r="U581" s="52" t="s">
        <v>193</v>
      </c>
      <c r="V581" s="52" t="s">
        <v>275</v>
      </c>
      <c r="W581" s="52" t="s">
        <v>276</v>
      </c>
      <c r="X581" s="52" t="s">
        <v>2040</v>
      </c>
      <c r="Y581" s="52" t="s">
        <v>2041</v>
      </c>
      <c r="Z581" s="66">
        <v>0</v>
      </c>
      <c r="AA581" s="66">
        <v>0</v>
      </c>
      <c r="AB581" s="66">
        <v>0</v>
      </c>
      <c r="AC581" s="66">
        <v>0</v>
      </c>
      <c r="AD581" s="86">
        <f t="shared" si="58"/>
        <v>0</v>
      </c>
      <c r="AE581" s="66">
        <v>0</v>
      </c>
      <c r="AF581" s="66">
        <v>0</v>
      </c>
      <c r="AG581" s="66">
        <f t="shared" si="59"/>
        <v>0</v>
      </c>
      <c r="AH581" s="66">
        <v>0</v>
      </c>
      <c r="AI581" s="66">
        <v>0</v>
      </c>
      <c r="AJ581" s="66">
        <f t="shared" si="60"/>
        <v>0</v>
      </c>
      <c r="AK581" s="66">
        <v>0</v>
      </c>
      <c r="AL581" s="66">
        <v>0</v>
      </c>
      <c r="AM581" s="66">
        <f t="shared" si="61"/>
        <v>0</v>
      </c>
      <c r="AN581" s="66">
        <v>0</v>
      </c>
      <c r="AO581" s="66">
        <v>0</v>
      </c>
      <c r="AP581" s="66">
        <f t="shared" si="62"/>
        <v>0</v>
      </c>
      <c r="AQ581" s="66">
        <v>0</v>
      </c>
      <c r="AR581" s="66">
        <f t="shared" si="63"/>
        <v>0</v>
      </c>
      <c r="AS581" s="66" t="s">
        <v>2042</v>
      </c>
      <c r="AT581" s="66" t="s">
        <v>279</v>
      </c>
      <c r="AU581" s="66" t="s">
        <v>280</v>
      </c>
      <c r="AV581" s="66">
        <v>0</v>
      </c>
      <c r="AW581" s="86">
        <v>0</v>
      </c>
      <c r="AX581" s="86">
        <v>0</v>
      </c>
      <c r="AY581" s="86">
        <v>0</v>
      </c>
      <c r="AZ581" s="86">
        <v>0</v>
      </c>
      <c r="BA581" s="86">
        <v>0</v>
      </c>
      <c r="BB581" s="86"/>
    </row>
    <row r="582" spans="1:54" hidden="1">
      <c r="A582" s="52" t="str">
        <f t="shared" si="57"/>
        <v>R</v>
      </c>
      <c r="B582" s="84" t="s">
        <v>259</v>
      </c>
      <c r="C582" s="52" t="s">
        <v>2330</v>
      </c>
      <c r="D582" s="85" t="s">
        <v>2331</v>
      </c>
      <c r="E582" s="52" t="s">
        <v>2455</v>
      </c>
      <c r="F582" s="52" t="s">
        <v>2456</v>
      </c>
      <c r="G582" s="52" t="s">
        <v>2476</v>
      </c>
      <c r="H582" s="52" t="s">
        <v>2456</v>
      </c>
      <c r="I582" s="52" t="s">
        <v>2516</v>
      </c>
      <c r="J582" s="52" t="s">
        <v>2517</v>
      </c>
      <c r="K582" s="52" t="s">
        <v>268</v>
      </c>
      <c r="L582" s="52">
        <v>4580</v>
      </c>
      <c r="M582" s="52" t="s">
        <v>2402</v>
      </c>
      <c r="N582" s="52" t="s">
        <v>270</v>
      </c>
      <c r="O582" s="52" t="s">
        <v>456</v>
      </c>
      <c r="P582" s="52" t="s">
        <v>272</v>
      </c>
      <c r="Q582" s="52" t="s">
        <v>124</v>
      </c>
      <c r="R582" s="52" t="s">
        <v>273</v>
      </c>
      <c r="S582" s="52" t="s">
        <v>188</v>
      </c>
      <c r="T582" s="52" t="s">
        <v>2014</v>
      </c>
      <c r="U582" s="52" t="s">
        <v>199</v>
      </c>
      <c r="V582" s="52" t="s">
        <v>275</v>
      </c>
      <c r="W582" s="52" t="s">
        <v>276</v>
      </c>
      <c r="X582" s="52" t="s">
        <v>2015</v>
      </c>
      <c r="Y582" s="52" t="s">
        <v>2016</v>
      </c>
      <c r="Z582" s="66">
        <v>0</v>
      </c>
      <c r="AA582" s="66">
        <v>0</v>
      </c>
      <c r="AB582" s="66">
        <v>192119.43</v>
      </c>
      <c r="AC582" s="66">
        <v>2692486.7194799995</v>
      </c>
      <c r="AD582" s="86">
        <f t="shared" si="58"/>
        <v>-2692486.7194799995</v>
      </c>
      <c r="AE582" s="66">
        <v>0</v>
      </c>
      <c r="AF582" s="66">
        <v>0</v>
      </c>
      <c r="AG582" s="66">
        <f t="shared" si="59"/>
        <v>0</v>
      </c>
      <c r="AH582" s="66">
        <v>0</v>
      </c>
      <c r="AI582" s="66">
        <v>0</v>
      </c>
      <c r="AJ582" s="66">
        <f t="shared" si="60"/>
        <v>0</v>
      </c>
      <c r="AK582" s="66">
        <v>0</v>
      </c>
      <c r="AL582" s="66">
        <v>0</v>
      </c>
      <c r="AM582" s="66">
        <f t="shared" si="61"/>
        <v>0</v>
      </c>
      <c r="AN582" s="66">
        <v>0</v>
      </c>
      <c r="AO582" s="66">
        <v>0</v>
      </c>
      <c r="AP582" s="66">
        <f t="shared" si="62"/>
        <v>0</v>
      </c>
      <c r="AQ582" s="66">
        <v>0</v>
      </c>
      <c r="AR582" s="66">
        <f t="shared" si="63"/>
        <v>-2692486.7194799995</v>
      </c>
      <c r="AS582" s="66" t="s">
        <v>2042</v>
      </c>
      <c r="AT582" s="66" t="s">
        <v>279</v>
      </c>
      <c r="AU582" s="66" t="s">
        <v>280</v>
      </c>
      <c r="AV582" s="66">
        <v>0</v>
      </c>
      <c r="AW582" s="86">
        <v>0</v>
      </c>
      <c r="AX582" s="86">
        <v>0</v>
      </c>
      <c r="AY582" s="86">
        <v>0</v>
      </c>
      <c r="AZ582" s="86">
        <v>0</v>
      </c>
      <c r="BA582" s="86">
        <v>0</v>
      </c>
      <c r="BB582" s="86"/>
    </row>
    <row r="583" spans="1:54" hidden="1">
      <c r="A583" s="52" t="str">
        <f t="shared" si="57"/>
        <v>R</v>
      </c>
      <c r="B583" s="84" t="s">
        <v>259</v>
      </c>
      <c r="C583" s="52" t="s">
        <v>2330</v>
      </c>
      <c r="D583" s="85" t="s">
        <v>2331</v>
      </c>
      <c r="E583" s="52" t="s">
        <v>2455</v>
      </c>
      <c r="F583" s="52" t="s">
        <v>2456</v>
      </c>
      <c r="G583" s="52" t="s">
        <v>2476</v>
      </c>
      <c r="H583" s="52" t="s">
        <v>2456</v>
      </c>
      <c r="I583" s="52" t="s">
        <v>2518</v>
      </c>
      <c r="J583" s="52" t="s">
        <v>2519</v>
      </c>
      <c r="K583" s="52" t="s">
        <v>268</v>
      </c>
      <c r="L583" s="52">
        <v>4580</v>
      </c>
      <c r="M583" s="52" t="s">
        <v>2402</v>
      </c>
      <c r="N583" s="52" t="s">
        <v>270</v>
      </c>
      <c r="O583" s="52" t="s">
        <v>456</v>
      </c>
      <c r="P583" s="52" t="s">
        <v>272</v>
      </c>
      <c r="Q583" s="52" t="s">
        <v>124</v>
      </c>
      <c r="R583" s="52" t="s">
        <v>273</v>
      </c>
      <c r="S583" s="52" t="s">
        <v>188</v>
      </c>
      <c r="T583" s="52" t="s">
        <v>2014</v>
      </c>
      <c r="U583" s="52" t="s">
        <v>199</v>
      </c>
      <c r="V583" s="52" t="s">
        <v>275</v>
      </c>
      <c r="W583" s="52" t="s">
        <v>276</v>
      </c>
      <c r="X583" s="52" t="s">
        <v>2040</v>
      </c>
      <c r="Y583" s="52" t="s">
        <v>2041</v>
      </c>
      <c r="Z583" s="66">
        <v>0</v>
      </c>
      <c r="AA583" s="66">
        <v>0</v>
      </c>
      <c r="AB583" s="66">
        <v>1283.07</v>
      </c>
      <c r="AC583" s="66">
        <v>-812.46000000000026</v>
      </c>
      <c r="AD583" s="86">
        <f t="shared" si="58"/>
        <v>812.46000000000026</v>
      </c>
      <c r="AE583" s="66">
        <v>0</v>
      </c>
      <c r="AF583" s="66">
        <v>0</v>
      </c>
      <c r="AG583" s="66">
        <f t="shared" si="59"/>
        <v>0</v>
      </c>
      <c r="AH583" s="66">
        <v>0</v>
      </c>
      <c r="AI583" s="66">
        <v>0</v>
      </c>
      <c r="AJ583" s="66">
        <f t="shared" si="60"/>
        <v>0</v>
      </c>
      <c r="AK583" s="66">
        <v>0</v>
      </c>
      <c r="AL583" s="66">
        <v>0</v>
      </c>
      <c r="AM583" s="66">
        <f t="shared" si="61"/>
        <v>0</v>
      </c>
      <c r="AN583" s="66">
        <v>0</v>
      </c>
      <c r="AO583" s="66">
        <v>0</v>
      </c>
      <c r="AP583" s="66">
        <f t="shared" si="62"/>
        <v>0</v>
      </c>
      <c r="AQ583" s="66">
        <v>0</v>
      </c>
      <c r="AR583" s="66">
        <f t="shared" si="63"/>
        <v>812.46000000000026</v>
      </c>
      <c r="AS583" s="66" t="s">
        <v>2042</v>
      </c>
      <c r="AT583" s="66" t="s">
        <v>279</v>
      </c>
      <c r="AU583" s="66" t="s">
        <v>280</v>
      </c>
      <c r="AV583" s="66">
        <v>0</v>
      </c>
      <c r="AW583" s="86">
        <v>0</v>
      </c>
      <c r="AX583" s="86">
        <v>0</v>
      </c>
      <c r="AY583" s="86">
        <v>0</v>
      </c>
      <c r="AZ583" s="86">
        <v>0</v>
      </c>
      <c r="BA583" s="86">
        <v>0</v>
      </c>
      <c r="BB583" s="86"/>
    </row>
    <row r="584" spans="1:54" hidden="1">
      <c r="A584" s="52" t="str">
        <f t="shared" si="57"/>
        <v>R</v>
      </c>
      <c r="B584" s="84" t="s">
        <v>259</v>
      </c>
      <c r="C584" s="52" t="s">
        <v>2330</v>
      </c>
      <c r="D584" s="85" t="s">
        <v>2331</v>
      </c>
      <c r="E584" s="52" t="s">
        <v>2455</v>
      </c>
      <c r="F584" s="52" t="s">
        <v>2456</v>
      </c>
      <c r="G584" s="52" t="s">
        <v>2476</v>
      </c>
      <c r="H584" s="52" t="s">
        <v>2456</v>
      </c>
      <c r="I584" s="52" t="s">
        <v>2520</v>
      </c>
      <c r="J584" s="52" t="s">
        <v>2521</v>
      </c>
      <c r="K584" s="52" t="s">
        <v>268</v>
      </c>
      <c r="L584" s="52">
        <v>4580</v>
      </c>
      <c r="M584" s="52" t="s">
        <v>2402</v>
      </c>
      <c r="N584" s="52" t="s">
        <v>270</v>
      </c>
      <c r="O584" s="52" t="s">
        <v>456</v>
      </c>
      <c r="P584" s="52" t="s">
        <v>466</v>
      </c>
      <c r="Q584" s="52" t="s">
        <v>57</v>
      </c>
      <c r="R584" s="52" t="s">
        <v>2461</v>
      </c>
      <c r="S584" s="52" t="s">
        <v>85</v>
      </c>
      <c r="T584" s="52" t="s">
        <v>2493</v>
      </c>
      <c r="U584" s="52" t="s">
        <v>2494</v>
      </c>
      <c r="V584" s="52" t="s">
        <v>275</v>
      </c>
      <c r="W584" s="52" t="s">
        <v>276</v>
      </c>
      <c r="X584" s="52" t="s">
        <v>2040</v>
      </c>
      <c r="Y584" s="52" t="s">
        <v>2041</v>
      </c>
      <c r="Z584" s="66">
        <v>0</v>
      </c>
      <c r="AA584" s="66">
        <v>0</v>
      </c>
      <c r="AB584" s="66">
        <v>7194.37</v>
      </c>
      <c r="AC584" s="66">
        <v>16490.507482000001</v>
      </c>
      <c r="AD584" s="86">
        <f t="shared" si="58"/>
        <v>-16490.507482000001</v>
      </c>
      <c r="AE584" s="66">
        <v>0</v>
      </c>
      <c r="AF584" s="66">
        <v>0</v>
      </c>
      <c r="AG584" s="66">
        <f t="shared" si="59"/>
        <v>0</v>
      </c>
      <c r="AH584" s="66">
        <v>0</v>
      </c>
      <c r="AI584" s="66">
        <v>0</v>
      </c>
      <c r="AJ584" s="66">
        <f t="shared" si="60"/>
        <v>0</v>
      </c>
      <c r="AK584" s="66">
        <v>0</v>
      </c>
      <c r="AL584" s="66">
        <v>0</v>
      </c>
      <c r="AM584" s="66">
        <f t="shared" si="61"/>
        <v>0</v>
      </c>
      <c r="AN584" s="66">
        <v>0</v>
      </c>
      <c r="AO584" s="66">
        <v>0</v>
      </c>
      <c r="AP584" s="66">
        <f t="shared" si="62"/>
        <v>0</v>
      </c>
      <c r="AQ584" s="66">
        <v>0</v>
      </c>
      <c r="AR584" s="66">
        <f t="shared" si="63"/>
        <v>-16490.507482000001</v>
      </c>
      <c r="AS584" s="66" t="s">
        <v>2042</v>
      </c>
      <c r="AT584" s="66" t="s">
        <v>279</v>
      </c>
      <c r="AU584" s="66" t="s">
        <v>280</v>
      </c>
      <c r="AV584" s="66">
        <v>0</v>
      </c>
      <c r="AW584" s="86">
        <v>0</v>
      </c>
      <c r="AX584" s="86">
        <v>0</v>
      </c>
      <c r="AY584" s="86">
        <v>0</v>
      </c>
      <c r="AZ584" s="86">
        <v>0</v>
      </c>
      <c r="BA584" s="86">
        <v>0</v>
      </c>
      <c r="BB584" s="86"/>
    </row>
    <row r="585" spans="1:54" hidden="1">
      <c r="A585" s="52" t="str">
        <f t="shared" si="57"/>
        <v>R</v>
      </c>
      <c r="B585" s="84" t="s">
        <v>259</v>
      </c>
      <c r="C585" s="52" t="s">
        <v>2330</v>
      </c>
      <c r="D585" s="85" t="s">
        <v>2331</v>
      </c>
      <c r="E585" s="52" t="s">
        <v>2455</v>
      </c>
      <c r="F585" s="52" t="s">
        <v>2456</v>
      </c>
      <c r="G585" s="52" t="s">
        <v>2476</v>
      </c>
      <c r="H585" s="52" t="s">
        <v>2456</v>
      </c>
      <c r="I585" s="52" t="s">
        <v>2522</v>
      </c>
      <c r="J585" s="52" t="s">
        <v>2523</v>
      </c>
      <c r="K585" s="52" t="s">
        <v>268</v>
      </c>
      <c r="L585" s="52">
        <v>4580</v>
      </c>
      <c r="M585" s="52" t="s">
        <v>2402</v>
      </c>
      <c r="N585" s="52" t="s">
        <v>270</v>
      </c>
      <c r="O585" s="52" t="s">
        <v>456</v>
      </c>
      <c r="P585" s="52" t="s">
        <v>272</v>
      </c>
      <c r="Q585" s="52" t="s">
        <v>124</v>
      </c>
      <c r="R585" s="52" t="s">
        <v>273</v>
      </c>
      <c r="S585" s="52" t="s">
        <v>188</v>
      </c>
      <c r="T585" s="52" t="s">
        <v>274</v>
      </c>
      <c r="U585" s="52" t="s">
        <v>193</v>
      </c>
      <c r="V585" s="52" t="s">
        <v>275</v>
      </c>
      <c r="W585" s="52" t="s">
        <v>276</v>
      </c>
      <c r="X585" s="52" t="s">
        <v>2464</v>
      </c>
      <c r="Y585" s="52" t="s">
        <v>2465</v>
      </c>
      <c r="Z585" s="66">
        <v>0</v>
      </c>
      <c r="AA585" s="66">
        <v>0</v>
      </c>
      <c r="AB585" s="66">
        <v>42100.17</v>
      </c>
      <c r="AC585" s="66">
        <v>42238.080000000009</v>
      </c>
      <c r="AD585" s="86">
        <f t="shared" si="58"/>
        <v>-42238.080000000009</v>
      </c>
      <c r="AE585" s="66">
        <v>0</v>
      </c>
      <c r="AF585" s="66">
        <v>0</v>
      </c>
      <c r="AG585" s="66">
        <f t="shared" si="59"/>
        <v>0</v>
      </c>
      <c r="AH585" s="66">
        <v>0</v>
      </c>
      <c r="AI585" s="66">
        <v>0</v>
      </c>
      <c r="AJ585" s="66">
        <f t="shared" si="60"/>
        <v>0</v>
      </c>
      <c r="AK585" s="66">
        <v>0</v>
      </c>
      <c r="AL585" s="66">
        <v>0</v>
      </c>
      <c r="AM585" s="66">
        <f t="shared" si="61"/>
        <v>0</v>
      </c>
      <c r="AN585" s="66">
        <v>0</v>
      </c>
      <c r="AO585" s="66">
        <v>0</v>
      </c>
      <c r="AP585" s="66">
        <f t="shared" si="62"/>
        <v>0</v>
      </c>
      <c r="AQ585" s="66">
        <v>0</v>
      </c>
      <c r="AR585" s="66">
        <f t="shared" si="63"/>
        <v>-42238.080000000009</v>
      </c>
      <c r="AS585" s="66" t="s">
        <v>2042</v>
      </c>
      <c r="AT585" s="66" t="s">
        <v>279</v>
      </c>
      <c r="AU585" s="66" t="s">
        <v>280</v>
      </c>
      <c r="AV585" s="66">
        <v>0</v>
      </c>
      <c r="AW585" s="86">
        <v>0</v>
      </c>
      <c r="AX585" s="86">
        <v>0</v>
      </c>
      <c r="AY585" s="86">
        <v>0</v>
      </c>
      <c r="AZ585" s="86">
        <v>0</v>
      </c>
      <c r="BA585" s="86">
        <v>0</v>
      </c>
      <c r="BB585" s="86"/>
    </row>
    <row r="586" spans="1:54" hidden="1">
      <c r="A586" s="52" t="str">
        <f t="shared" si="57"/>
        <v>R</v>
      </c>
      <c r="B586" s="84" t="s">
        <v>259</v>
      </c>
      <c r="C586" s="52" t="s">
        <v>2330</v>
      </c>
      <c r="D586" s="85" t="s">
        <v>2331</v>
      </c>
      <c r="E586" s="52" t="s">
        <v>2455</v>
      </c>
      <c r="F586" s="52" t="s">
        <v>2456</v>
      </c>
      <c r="G586" s="52" t="s">
        <v>2476</v>
      </c>
      <c r="H586" s="52" t="s">
        <v>2456</v>
      </c>
      <c r="I586" s="52" t="s">
        <v>2524</v>
      </c>
      <c r="J586" s="52" t="s">
        <v>2525</v>
      </c>
      <c r="K586" s="52" t="s">
        <v>268</v>
      </c>
      <c r="L586" s="52">
        <v>4580</v>
      </c>
      <c r="M586" s="52" t="s">
        <v>2402</v>
      </c>
      <c r="N586" s="52" t="s">
        <v>270</v>
      </c>
      <c r="O586" s="52" t="s">
        <v>456</v>
      </c>
      <c r="P586" s="52" t="s">
        <v>272</v>
      </c>
      <c r="Q586" s="52" t="s">
        <v>124</v>
      </c>
      <c r="R586" s="52" t="s">
        <v>273</v>
      </c>
      <c r="S586" s="52" t="s">
        <v>188</v>
      </c>
      <c r="T586" s="52" t="s">
        <v>2014</v>
      </c>
      <c r="U586" s="52" t="s">
        <v>199</v>
      </c>
      <c r="V586" s="52" t="s">
        <v>275</v>
      </c>
      <c r="W586" s="52" t="s">
        <v>276</v>
      </c>
      <c r="X586" s="52" t="s">
        <v>2040</v>
      </c>
      <c r="Y586" s="52" t="s">
        <v>2041</v>
      </c>
      <c r="Z586" s="66">
        <v>50000</v>
      </c>
      <c r="AA586" s="66">
        <v>50000</v>
      </c>
      <c r="AB586" s="66">
        <v>49234.14</v>
      </c>
      <c r="AC586" s="66">
        <v>25533.079999999998</v>
      </c>
      <c r="AD586" s="86">
        <f t="shared" si="58"/>
        <v>24466.920000000002</v>
      </c>
      <c r="AE586" s="66">
        <v>51044.247787610628</v>
      </c>
      <c r="AF586" s="66">
        <v>51044.247787610628</v>
      </c>
      <c r="AG586" s="66">
        <f t="shared" si="59"/>
        <v>0</v>
      </c>
      <c r="AH586" s="66">
        <v>52580.530973451336</v>
      </c>
      <c r="AI586" s="66">
        <v>52580.530973451336</v>
      </c>
      <c r="AJ586" s="66">
        <f t="shared" si="60"/>
        <v>0</v>
      </c>
      <c r="AK586" s="66">
        <v>54166.371681415942</v>
      </c>
      <c r="AL586" s="66">
        <v>54166.371681415942</v>
      </c>
      <c r="AM586" s="66">
        <f t="shared" si="61"/>
        <v>0</v>
      </c>
      <c r="AN586" s="66">
        <v>55801.769911504431</v>
      </c>
      <c r="AO586" s="66">
        <v>55801.769911504431</v>
      </c>
      <c r="AP586" s="66">
        <f t="shared" si="62"/>
        <v>0</v>
      </c>
      <c r="AQ586" s="66">
        <v>57475.823008849562</v>
      </c>
      <c r="AR586" s="66">
        <f t="shared" si="63"/>
        <v>24466.920000000002</v>
      </c>
      <c r="AS586" s="66" t="s">
        <v>2042</v>
      </c>
      <c r="AT586" s="66" t="s">
        <v>279</v>
      </c>
      <c r="AU586" s="66" t="s">
        <v>280</v>
      </c>
      <c r="AV586" s="66">
        <v>0</v>
      </c>
      <c r="AW586" s="86">
        <v>0</v>
      </c>
      <c r="AX586" s="86">
        <v>0</v>
      </c>
      <c r="AY586" s="86">
        <v>0</v>
      </c>
      <c r="AZ586" s="86">
        <v>0</v>
      </c>
      <c r="BA586" s="86">
        <v>0</v>
      </c>
      <c r="BB586" s="86"/>
    </row>
    <row r="587" spans="1:54" hidden="1">
      <c r="A587" s="52" t="str">
        <f t="shared" si="57"/>
        <v>R</v>
      </c>
      <c r="B587" s="84" t="s">
        <v>259</v>
      </c>
      <c r="C587" s="52" t="s">
        <v>2330</v>
      </c>
      <c r="D587" s="85" t="s">
        <v>2331</v>
      </c>
      <c r="E587" s="52" t="s">
        <v>2455</v>
      </c>
      <c r="F587" s="52" t="s">
        <v>2456</v>
      </c>
      <c r="G587" s="52" t="s">
        <v>2476</v>
      </c>
      <c r="H587" s="52" t="s">
        <v>2456</v>
      </c>
      <c r="I587" s="52" t="s">
        <v>2526</v>
      </c>
      <c r="J587" s="52" t="s">
        <v>2527</v>
      </c>
      <c r="K587" s="52" t="s">
        <v>268</v>
      </c>
      <c r="L587" s="52">
        <v>4580</v>
      </c>
      <c r="M587" s="52" t="s">
        <v>2402</v>
      </c>
      <c r="N587" s="52" t="s">
        <v>270</v>
      </c>
      <c r="O587" s="52" t="s">
        <v>456</v>
      </c>
      <c r="P587" s="52" t="s">
        <v>272</v>
      </c>
      <c r="Q587" s="52" t="s">
        <v>124</v>
      </c>
      <c r="R587" s="52" t="s">
        <v>273</v>
      </c>
      <c r="S587" s="52" t="s">
        <v>188</v>
      </c>
      <c r="T587" s="52" t="s">
        <v>2014</v>
      </c>
      <c r="U587" s="52" t="s">
        <v>199</v>
      </c>
      <c r="V587" s="52" t="s">
        <v>275</v>
      </c>
      <c r="W587" s="52" t="s">
        <v>276</v>
      </c>
      <c r="X587" s="52" t="s">
        <v>2040</v>
      </c>
      <c r="Y587" s="52" t="s">
        <v>2041</v>
      </c>
      <c r="Z587" s="66">
        <v>0</v>
      </c>
      <c r="AA587" s="66">
        <v>0</v>
      </c>
      <c r="AB587" s="66">
        <v>132189.59</v>
      </c>
      <c r="AC587" s="66">
        <v>713409.25999999989</v>
      </c>
      <c r="AD587" s="86">
        <f t="shared" si="58"/>
        <v>-713409.25999999989</v>
      </c>
      <c r="AE587" s="66">
        <v>0</v>
      </c>
      <c r="AF587" s="66">
        <v>0</v>
      </c>
      <c r="AG587" s="66">
        <f t="shared" si="59"/>
        <v>0</v>
      </c>
      <c r="AH587" s="66">
        <v>0</v>
      </c>
      <c r="AI587" s="66">
        <v>0</v>
      </c>
      <c r="AJ587" s="66">
        <f t="shared" si="60"/>
        <v>0</v>
      </c>
      <c r="AK587" s="66">
        <v>0</v>
      </c>
      <c r="AL587" s="66">
        <v>0</v>
      </c>
      <c r="AM587" s="66">
        <f t="shared" si="61"/>
        <v>0</v>
      </c>
      <c r="AN587" s="66">
        <v>0</v>
      </c>
      <c r="AO587" s="66">
        <v>0</v>
      </c>
      <c r="AP587" s="66">
        <f t="shared" si="62"/>
        <v>0</v>
      </c>
      <c r="AQ587" s="66">
        <v>0</v>
      </c>
      <c r="AR587" s="66">
        <f t="shared" si="63"/>
        <v>-713409.25999999989</v>
      </c>
      <c r="AS587" s="66" t="s">
        <v>2042</v>
      </c>
      <c r="AT587" s="66" t="s">
        <v>279</v>
      </c>
      <c r="AU587" s="66" t="s">
        <v>280</v>
      </c>
      <c r="AV587" s="66">
        <v>0</v>
      </c>
      <c r="AW587" s="86">
        <v>0</v>
      </c>
      <c r="AX587" s="86">
        <v>0</v>
      </c>
      <c r="AY587" s="86">
        <v>0</v>
      </c>
      <c r="AZ587" s="86">
        <v>0</v>
      </c>
      <c r="BA587" s="86">
        <v>0</v>
      </c>
      <c r="BB587" s="86"/>
    </row>
    <row r="588" spans="1:54" hidden="1">
      <c r="A588" s="52" t="str">
        <f t="shared" ref="A588:A651" si="64">LEFT(C588,1)</f>
        <v>R</v>
      </c>
      <c r="B588" s="84" t="s">
        <v>259</v>
      </c>
      <c r="C588" s="52" t="s">
        <v>2330</v>
      </c>
      <c r="D588" s="85" t="s">
        <v>2331</v>
      </c>
      <c r="E588" s="52" t="s">
        <v>2455</v>
      </c>
      <c r="F588" s="52" t="s">
        <v>2456</v>
      </c>
      <c r="G588" s="52" t="s">
        <v>2476</v>
      </c>
      <c r="H588" s="52" t="s">
        <v>2456</v>
      </c>
      <c r="I588" s="52" t="s">
        <v>2528</v>
      </c>
      <c r="J588" s="52" t="s">
        <v>2529</v>
      </c>
      <c r="K588" s="52" t="s">
        <v>268</v>
      </c>
      <c r="L588" s="52">
        <v>4022</v>
      </c>
      <c r="M588" s="52" t="s">
        <v>1997</v>
      </c>
      <c r="N588" s="52" t="s">
        <v>270</v>
      </c>
      <c r="O588" s="52" t="s">
        <v>677</v>
      </c>
      <c r="P588" s="52" t="s">
        <v>272</v>
      </c>
      <c r="Q588" s="52" t="s">
        <v>124</v>
      </c>
      <c r="R588" s="52" t="s">
        <v>273</v>
      </c>
      <c r="S588" s="52" t="s">
        <v>188</v>
      </c>
      <c r="T588" s="52" t="s">
        <v>274</v>
      </c>
      <c r="U588" s="52" t="s">
        <v>193</v>
      </c>
      <c r="V588" s="52" t="s">
        <v>275</v>
      </c>
      <c r="W588" s="52" t="s">
        <v>276</v>
      </c>
      <c r="X588" s="52" t="s">
        <v>2040</v>
      </c>
      <c r="Y588" s="52" t="s">
        <v>2041</v>
      </c>
      <c r="Z588" s="66">
        <v>200000</v>
      </c>
      <c r="AA588" s="66">
        <v>413582</v>
      </c>
      <c r="AB588" s="66">
        <v>420587.04</v>
      </c>
      <c r="AC588" s="66">
        <v>2881.202286499999</v>
      </c>
      <c r="AD588" s="86">
        <f t="shared" ref="AD588:AD651" si="65">AA588-AC588</f>
        <v>410700.79771349998</v>
      </c>
      <c r="AE588" s="66">
        <v>204176.99115044251</v>
      </c>
      <c r="AF588" s="66">
        <v>0</v>
      </c>
      <c r="AG588" s="66">
        <f t="shared" ref="AG588:AG651" si="66">AE588-AF588</f>
        <v>204176.99115044251</v>
      </c>
      <c r="AH588" s="66">
        <v>210322.12389380534</v>
      </c>
      <c r="AI588" s="66">
        <v>210322.12389380534</v>
      </c>
      <c r="AJ588" s="66">
        <f t="shared" ref="AJ588:AJ651" si="67">AH588-AI588</f>
        <v>0</v>
      </c>
      <c r="AK588" s="66">
        <v>216665.48672566377</v>
      </c>
      <c r="AL588" s="66">
        <v>216665.48672566377</v>
      </c>
      <c r="AM588" s="66">
        <f t="shared" ref="AM588:AM651" si="68">AK588-AL588</f>
        <v>0</v>
      </c>
      <c r="AN588" s="66">
        <v>223207.07964601772</v>
      </c>
      <c r="AO588" s="66">
        <v>223207.07964601772</v>
      </c>
      <c r="AP588" s="66">
        <f t="shared" ref="AP588:AP651" si="69">AN588-AO588</f>
        <v>0</v>
      </c>
      <c r="AQ588" s="66">
        <v>229903.29203539825</v>
      </c>
      <c r="AR588" s="66">
        <f t="shared" ref="AR588:AR651" si="70">AP588+AM588+AJ588+AG588+AD588</f>
        <v>614877.78886394249</v>
      </c>
      <c r="AS588" s="66" t="s">
        <v>2042</v>
      </c>
      <c r="AT588" s="66" t="s">
        <v>2530</v>
      </c>
      <c r="AU588" s="66" t="s">
        <v>280</v>
      </c>
      <c r="AV588" s="66">
        <v>0</v>
      </c>
      <c r="AW588" s="86">
        <v>0</v>
      </c>
      <c r="AX588" s="86">
        <v>0</v>
      </c>
      <c r="AY588" s="86">
        <v>0</v>
      </c>
      <c r="AZ588" s="86">
        <v>0</v>
      </c>
      <c r="BA588" s="86">
        <v>0</v>
      </c>
      <c r="BB588" s="86"/>
    </row>
    <row r="589" spans="1:54" hidden="1">
      <c r="A589" s="52" t="str">
        <f t="shared" si="64"/>
        <v>R</v>
      </c>
      <c r="B589" s="84" t="s">
        <v>259</v>
      </c>
      <c r="C589" s="52" t="s">
        <v>2330</v>
      </c>
      <c r="D589" s="85" t="s">
        <v>2331</v>
      </c>
      <c r="E589" s="52" t="s">
        <v>2455</v>
      </c>
      <c r="F589" s="52" t="s">
        <v>2456</v>
      </c>
      <c r="G589" s="52" t="s">
        <v>2476</v>
      </c>
      <c r="H589" s="52" t="s">
        <v>2456</v>
      </c>
      <c r="I589" s="52" t="s">
        <v>2531</v>
      </c>
      <c r="J589" s="52" t="s">
        <v>2532</v>
      </c>
      <c r="K589" s="52" t="s">
        <v>268</v>
      </c>
      <c r="L589" s="52">
        <v>4022</v>
      </c>
      <c r="M589" s="52" t="s">
        <v>1997</v>
      </c>
      <c r="N589" s="52" t="s">
        <v>270</v>
      </c>
      <c r="O589" s="52" t="s">
        <v>306</v>
      </c>
      <c r="P589" s="52" t="s">
        <v>272</v>
      </c>
      <c r="Q589" s="52" t="s">
        <v>124</v>
      </c>
      <c r="R589" s="52" t="s">
        <v>273</v>
      </c>
      <c r="S589" s="52" t="s">
        <v>188</v>
      </c>
      <c r="T589" s="52" t="s">
        <v>274</v>
      </c>
      <c r="U589" s="52" t="s">
        <v>193</v>
      </c>
      <c r="V589" s="52" t="s">
        <v>275</v>
      </c>
      <c r="W589" s="52" t="s">
        <v>276</v>
      </c>
      <c r="X589" s="52" t="s">
        <v>2040</v>
      </c>
      <c r="Y589" s="52" t="s">
        <v>2041</v>
      </c>
      <c r="Z589" s="66">
        <v>500000</v>
      </c>
      <c r="AA589" s="66">
        <v>86418</v>
      </c>
      <c r="AB589" s="66">
        <v>26228.33</v>
      </c>
      <c r="AC589" s="66">
        <v>28257.48616</v>
      </c>
      <c r="AD589" s="86">
        <f t="shared" si="65"/>
        <v>58160.51384</v>
      </c>
      <c r="AE589" s="66">
        <v>0</v>
      </c>
      <c r="AF589" s="66">
        <v>0</v>
      </c>
      <c r="AG589" s="66">
        <f t="shared" si="66"/>
        <v>0</v>
      </c>
      <c r="AH589" s="66">
        <v>0</v>
      </c>
      <c r="AI589" s="66">
        <v>0</v>
      </c>
      <c r="AJ589" s="66">
        <f t="shared" si="67"/>
        <v>0</v>
      </c>
      <c r="AK589" s="66">
        <v>0</v>
      </c>
      <c r="AL589" s="66">
        <v>0</v>
      </c>
      <c r="AM589" s="66">
        <f t="shared" si="68"/>
        <v>0</v>
      </c>
      <c r="AN589" s="66">
        <v>0</v>
      </c>
      <c r="AO589" s="66">
        <v>0</v>
      </c>
      <c r="AP589" s="66">
        <f t="shared" si="69"/>
        <v>0</v>
      </c>
      <c r="AQ589" s="66">
        <v>0</v>
      </c>
      <c r="AR589" s="66">
        <f t="shared" si="70"/>
        <v>58160.51384</v>
      </c>
      <c r="AS589" s="66" t="s">
        <v>2003</v>
      </c>
      <c r="AT589" s="66" t="s">
        <v>279</v>
      </c>
      <c r="AU589" s="66" t="s">
        <v>280</v>
      </c>
      <c r="AV589" s="66">
        <v>0</v>
      </c>
      <c r="AW589" s="86">
        <v>0</v>
      </c>
      <c r="AX589" s="86">
        <v>0</v>
      </c>
      <c r="AY589" s="86">
        <v>0</v>
      </c>
      <c r="AZ589" s="86">
        <v>0</v>
      </c>
      <c r="BA589" s="86">
        <v>0</v>
      </c>
      <c r="BB589" s="86"/>
    </row>
    <row r="590" spans="1:54" hidden="1">
      <c r="A590" s="52" t="str">
        <f t="shared" si="64"/>
        <v>R</v>
      </c>
      <c r="B590" s="84" t="s">
        <v>259</v>
      </c>
      <c r="C590" s="52" t="s">
        <v>2330</v>
      </c>
      <c r="D590" s="85" t="s">
        <v>2331</v>
      </c>
      <c r="E590" s="52" t="s">
        <v>2455</v>
      </c>
      <c r="F590" s="52" t="s">
        <v>2456</v>
      </c>
      <c r="G590" s="52" t="s">
        <v>2476</v>
      </c>
      <c r="H590" s="52" t="s">
        <v>2456</v>
      </c>
      <c r="I590" s="52" t="s">
        <v>2533</v>
      </c>
      <c r="J590" s="52" t="s">
        <v>2534</v>
      </c>
      <c r="K590" s="52" t="s">
        <v>268</v>
      </c>
      <c r="L590" s="52">
        <v>4580</v>
      </c>
      <c r="M590" s="52" t="s">
        <v>2402</v>
      </c>
      <c r="N590" s="52" t="s">
        <v>270</v>
      </c>
      <c r="O590" s="52" t="s">
        <v>456</v>
      </c>
      <c r="P590" s="52" t="s">
        <v>466</v>
      </c>
      <c r="Q590" s="52" t="s">
        <v>57</v>
      </c>
      <c r="R590" s="52" t="s">
        <v>2461</v>
      </c>
      <c r="S590" s="52" t="s">
        <v>85</v>
      </c>
      <c r="T590" s="52" t="s">
        <v>2493</v>
      </c>
      <c r="U590" s="52" t="s">
        <v>2494</v>
      </c>
      <c r="V590" s="52" t="s">
        <v>275</v>
      </c>
      <c r="W590" s="52" t="s">
        <v>276</v>
      </c>
      <c r="X590" s="52" t="s">
        <v>2040</v>
      </c>
      <c r="Y590" s="52" t="s">
        <v>2041</v>
      </c>
      <c r="Z590" s="66">
        <v>4453773.3052667798</v>
      </c>
      <c r="AA590" s="66">
        <v>4453773</v>
      </c>
      <c r="AB590" s="66">
        <v>4444321.97</v>
      </c>
      <c r="AC590" s="66">
        <v>1104701.3500000001</v>
      </c>
      <c r="AD590" s="86">
        <f t="shared" si="65"/>
        <v>3349071.65</v>
      </c>
      <c r="AE590" s="66">
        <v>4546790.1636776617</v>
      </c>
      <c r="AF590" s="66">
        <v>4546790.1636776617</v>
      </c>
      <c r="AG590" s="66">
        <f t="shared" si="66"/>
        <v>0</v>
      </c>
      <c r="AH590" s="66">
        <v>4683635.3045262126</v>
      </c>
      <c r="AI590" s="66">
        <v>4683635.3045262126</v>
      </c>
      <c r="AJ590" s="66">
        <f t="shared" si="67"/>
        <v>0</v>
      </c>
      <c r="AK590" s="66">
        <v>4824894.8047569757</v>
      </c>
      <c r="AL590" s="66">
        <v>4824894.8047569757</v>
      </c>
      <c r="AM590" s="66">
        <f t="shared" si="68"/>
        <v>0</v>
      </c>
      <c r="AN590" s="66">
        <v>4970568.6643699491</v>
      </c>
      <c r="AO590" s="66">
        <v>4970568.6643699491</v>
      </c>
      <c r="AP590" s="66">
        <f t="shared" si="69"/>
        <v>0</v>
      </c>
      <c r="AQ590" s="66">
        <v>5119685.7243010476</v>
      </c>
      <c r="AR590" s="66">
        <f t="shared" si="70"/>
        <v>3349071.65</v>
      </c>
      <c r="AS590" s="66" t="s">
        <v>2042</v>
      </c>
      <c r="AT590" s="66" t="s">
        <v>279</v>
      </c>
      <c r="AU590" s="66" t="s">
        <v>280</v>
      </c>
      <c r="AV590" s="66">
        <v>0</v>
      </c>
      <c r="AW590" s="86">
        <v>0</v>
      </c>
      <c r="AX590" s="86">
        <v>0</v>
      </c>
      <c r="AY590" s="86">
        <v>0</v>
      </c>
      <c r="AZ590" s="86">
        <v>0</v>
      </c>
      <c r="BA590" s="86">
        <v>0</v>
      </c>
      <c r="BB590" s="86"/>
    </row>
    <row r="591" spans="1:54" hidden="1">
      <c r="A591" s="52" t="str">
        <f t="shared" si="64"/>
        <v>R</v>
      </c>
      <c r="B591" s="84" t="s">
        <v>259</v>
      </c>
      <c r="C591" s="52" t="s">
        <v>2330</v>
      </c>
      <c r="D591" s="85" t="s">
        <v>2331</v>
      </c>
      <c r="E591" s="52" t="s">
        <v>2455</v>
      </c>
      <c r="F591" s="52" t="s">
        <v>2456</v>
      </c>
      <c r="G591" s="52" t="s">
        <v>2476</v>
      </c>
      <c r="H591" s="52" t="s">
        <v>2456</v>
      </c>
      <c r="I591" s="52" t="s">
        <v>2535</v>
      </c>
      <c r="J591" s="52" t="s">
        <v>2536</v>
      </c>
      <c r="K591" s="52" t="s">
        <v>268</v>
      </c>
      <c r="L591" s="52">
        <v>4580</v>
      </c>
      <c r="M591" s="52" t="s">
        <v>2402</v>
      </c>
      <c r="N591" s="52" t="s">
        <v>270</v>
      </c>
      <c r="O591" s="52" t="s">
        <v>456</v>
      </c>
      <c r="P591" s="52" t="s">
        <v>272</v>
      </c>
      <c r="Q591" s="52" t="s">
        <v>124</v>
      </c>
      <c r="R591" s="52" t="s">
        <v>273</v>
      </c>
      <c r="S591" s="52" t="s">
        <v>188</v>
      </c>
      <c r="T591" s="52" t="s">
        <v>2014</v>
      </c>
      <c r="U591" s="52" t="s">
        <v>199</v>
      </c>
      <c r="V591" s="52" t="s">
        <v>275</v>
      </c>
      <c r="W591" s="52" t="s">
        <v>276</v>
      </c>
      <c r="X591" s="52" t="s">
        <v>2015</v>
      </c>
      <c r="Y591" s="52" t="s">
        <v>2016</v>
      </c>
      <c r="Z591" s="66">
        <v>0</v>
      </c>
      <c r="AA591" s="66">
        <v>0</v>
      </c>
      <c r="AB591" s="66">
        <v>0</v>
      </c>
      <c r="AC591" s="66">
        <v>0</v>
      </c>
      <c r="AD591" s="86">
        <f t="shared" si="65"/>
        <v>0</v>
      </c>
      <c r="AE591" s="66">
        <v>0</v>
      </c>
      <c r="AF591" s="66">
        <v>0</v>
      </c>
      <c r="AG591" s="66">
        <f t="shared" si="66"/>
        <v>0</v>
      </c>
      <c r="AH591" s="66">
        <v>0</v>
      </c>
      <c r="AI591" s="66">
        <v>0</v>
      </c>
      <c r="AJ591" s="66">
        <f t="shared" si="67"/>
        <v>0</v>
      </c>
      <c r="AK591" s="66">
        <v>0</v>
      </c>
      <c r="AL591" s="66">
        <v>0</v>
      </c>
      <c r="AM591" s="66">
        <f t="shared" si="68"/>
        <v>0</v>
      </c>
      <c r="AN591" s="66">
        <v>0</v>
      </c>
      <c r="AO591" s="66">
        <v>0</v>
      </c>
      <c r="AP591" s="66">
        <f t="shared" si="69"/>
        <v>0</v>
      </c>
      <c r="AQ591" s="66">
        <v>0</v>
      </c>
      <c r="AR591" s="66">
        <f t="shared" si="70"/>
        <v>0</v>
      </c>
      <c r="AS591" s="66" t="s">
        <v>2042</v>
      </c>
      <c r="AT591" s="66" t="s">
        <v>279</v>
      </c>
      <c r="AU591" s="66" t="s">
        <v>280</v>
      </c>
      <c r="AV591" s="66">
        <v>0</v>
      </c>
      <c r="AW591" s="86">
        <v>0</v>
      </c>
      <c r="AX591" s="86">
        <v>0</v>
      </c>
      <c r="AY591" s="86">
        <v>0</v>
      </c>
      <c r="AZ591" s="86">
        <v>0</v>
      </c>
      <c r="BA591" s="86">
        <v>0</v>
      </c>
      <c r="BB591" s="86"/>
    </row>
    <row r="592" spans="1:54" hidden="1">
      <c r="A592" s="52" t="str">
        <f t="shared" si="64"/>
        <v>R</v>
      </c>
      <c r="B592" s="84" t="s">
        <v>259</v>
      </c>
      <c r="C592" s="52" t="s">
        <v>2330</v>
      </c>
      <c r="D592" s="85" t="s">
        <v>2331</v>
      </c>
      <c r="E592" s="52" t="s">
        <v>2455</v>
      </c>
      <c r="F592" s="52" t="s">
        <v>2456</v>
      </c>
      <c r="G592" s="52" t="s">
        <v>2476</v>
      </c>
      <c r="H592" s="52" t="s">
        <v>2456</v>
      </c>
      <c r="I592" s="52" t="s">
        <v>2537</v>
      </c>
      <c r="J592" s="52" t="s">
        <v>2538</v>
      </c>
      <c r="K592" s="52" t="s">
        <v>268</v>
      </c>
      <c r="L592" s="52">
        <v>4580</v>
      </c>
      <c r="M592" s="52" t="s">
        <v>2402</v>
      </c>
      <c r="N592" s="52" t="s">
        <v>270</v>
      </c>
      <c r="O592" s="52" t="s">
        <v>456</v>
      </c>
      <c r="P592" s="52" t="s">
        <v>466</v>
      </c>
      <c r="Q592" s="52" t="s">
        <v>57</v>
      </c>
      <c r="R592" s="52" t="s">
        <v>2461</v>
      </c>
      <c r="S592" s="52" t="s">
        <v>85</v>
      </c>
      <c r="T592" s="52" t="s">
        <v>2493</v>
      </c>
      <c r="U592" s="52" t="s">
        <v>2494</v>
      </c>
      <c r="V592" s="52" t="s">
        <v>275</v>
      </c>
      <c r="W592" s="52" t="s">
        <v>276</v>
      </c>
      <c r="X592" s="52" t="s">
        <v>2040</v>
      </c>
      <c r="Y592" s="52" t="s">
        <v>2041</v>
      </c>
      <c r="Z592" s="66">
        <v>0</v>
      </c>
      <c r="AA592" s="66">
        <v>0</v>
      </c>
      <c r="AB592" s="66">
        <v>116228.86</v>
      </c>
      <c r="AC592" s="66">
        <v>1749214.9173600003</v>
      </c>
      <c r="AD592" s="86">
        <f t="shared" si="65"/>
        <v>-1749214.9173600003</v>
      </c>
      <c r="AE592" s="66">
        <v>0</v>
      </c>
      <c r="AF592" s="66">
        <v>0</v>
      </c>
      <c r="AG592" s="66">
        <f t="shared" si="66"/>
        <v>0</v>
      </c>
      <c r="AH592" s="66">
        <v>0</v>
      </c>
      <c r="AI592" s="66">
        <v>0</v>
      </c>
      <c r="AJ592" s="66">
        <f t="shared" si="67"/>
        <v>0</v>
      </c>
      <c r="AK592" s="66">
        <v>0</v>
      </c>
      <c r="AL592" s="66">
        <v>0</v>
      </c>
      <c r="AM592" s="66">
        <f t="shared" si="68"/>
        <v>0</v>
      </c>
      <c r="AN592" s="66">
        <v>0</v>
      </c>
      <c r="AO592" s="66">
        <v>0</v>
      </c>
      <c r="AP592" s="66">
        <f t="shared" si="69"/>
        <v>0</v>
      </c>
      <c r="AQ592" s="66">
        <v>0</v>
      </c>
      <c r="AR592" s="66">
        <f t="shared" si="70"/>
        <v>-1749214.9173600003</v>
      </c>
      <c r="AS592" s="66" t="s">
        <v>2042</v>
      </c>
      <c r="AT592" s="66" t="s">
        <v>279</v>
      </c>
      <c r="AU592" s="66" t="s">
        <v>280</v>
      </c>
      <c r="AV592" s="66">
        <v>0</v>
      </c>
      <c r="AW592" s="86">
        <v>0</v>
      </c>
      <c r="AX592" s="86">
        <v>0</v>
      </c>
      <c r="AY592" s="86">
        <v>0</v>
      </c>
      <c r="AZ592" s="86">
        <v>0</v>
      </c>
      <c r="BA592" s="86">
        <v>0</v>
      </c>
      <c r="BB592" s="86"/>
    </row>
    <row r="593" spans="1:54" hidden="1">
      <c r="A593" s="52" t="str">
        <f t="shared" si="64"/>
        <v>R</v>
      </c>
      <c r="B593" s="84" t="s">
        <v>259</v>
      </c>
      <c r="C593" s="52" t="s">
        <v>2330</v>
      </c>
      <c r="D593" s="85" t="s">
        <v>2331</v>
      </c>
      <c r="E593" s="52" t="s">
        <v>2455</v>
      </c>
      <c r="F593" s="52" t="s">
        <v>2456</v>
      </c>
      <c r="G593" s="52" t="s">
        <v>2476</v>
      </c>
      <c r="H593" s="52" t="s">
        <v>2456</v>
      </c>
      <c r="I593" s="52" t="s">
        <v>2539</v>
      </c>
      <c r="J593" s="52" t="s">
        <v>2540</v>
      </c>
      <c r="K593" s="52" t="s">
        <v>268</v>
      </c>
      <c r="L593" s="52">
        <v>4580</v>
      </c>
      <c r="M593" s="52" t="s">
        <v>2402</v>
      </c>
      <c r="N593" s="52" t="s">
        <v>270</v>
      </c>
      <c r="O593" s="52" t="s">
        <v>456</v>
      </c>
      <c r="P593" s="52" t="s">
        <v>272</v>
      </c>
      <c r="Q593" s="52" t="s">
        <v>124</v>
      </c>
      <c r="R593" s="52" t="s">
        <v>273</v>
      </c>
      <c r="S593" s="52" t="s">
        <v>188</v>
      </c>
      <c r="T593" s="52" t="s">
        <v>2014</v>
      </c>
      <c r="U593" s="52" t="s">
        <v>199</v>
      </c>
      <c r="V593" s="52" t="s">
        <v>275</v>
      </c>
      <c r="W593" s="52" t="s">
        <v>276</v>
      </c>
      <c r="X593" s="52" t="s">
        <v>2015</v>
      </c>
      <c r="Y593" s="52" t="s">
        <v>2016</v>
      </c>
      <c r="Z593" s="66">
        <v>0</v>
      </c>
      <c r="AA593" s="66">
        <v>0</v>
      </c>
      <c r="AB593" s="66">
        <v>72601.16</v>
      </c>
      <c r="AC593" s="66">
        <v>1457277.13</v>
      </c>
      <c r="AD593" s="86">
        <f t="shared" si="65"/>
        <v>-1457277.13</v>
      </c>
      <c r="AE593" s="66">
        <v>0</v>
      </c>
      <c r="AF593" s="66">
        <v>0</v>
      </c>
      <c r="AG593" s="66">
        <f t="shared" si="66"/>
        <v>0</v>
      </c>
      <c r="AH593" s="66">
        <v>0</v>
      </c>
      <c r="AI593" s="66">
        <v>0</v>
      </c>
      <c r="AJ593" s="66">
        <f t="shared" si="67"/>
        <v>0</v>
      </c>
      <c r="AK593" s="66">
        <v>0</v>
      </c>
      <c r="AL593" s="66">
        <v>0</v>
      </c>
      <c r="AM593" s="66">
        <f t="shared" si="68"/>
        <v>0</v>
      </c>
      <c r="AN593" s="66">
        <v>0</v>
      </c>
      <c r="AO593" s="66">
        <v>0</v>
      </c>
      <c r="AP593" s="66">
        <f t="shared" si="69"/>
        <v>0</v>
      </c>
      <c r="AQ593" s="66">
        <v>0</v>
      </c>
      <c r="AR593" s="66">
        <f t="shared" si="70"/>
        <v>-1457277.13</v>
      </c>
      <c r="AS593" s="66" t="s">
        <v>2042</v>
      </c>
      <c r="AT593" s="66" t="s">
        <v>279</v>
      </c>
      <c r="AU593" s="66" t="s">
        <v>280</v>
      </c>
      <c r="AV593" s="66">
        <v>0</v>
      </c>
      <c r="AW593" s="86">
        <v>0</v>
      </c>
      <c r="AX593" s="86">
        <v>0</v>
      </c>
      <c r="AY593" s="86">
        <v>0</v>
      </c>
      <c r="AZ593" s="86">
        <v>0</v>
      </c>
      <c r="BA593" s="86">
        <v>0</v>
      </c>
      <c r="BB593" s="86"/>
    </row>
    <row r="594" spans="1:54" hidden="1">
      <c r="A594" s="52" t="str">
        <f t="shared" si="64"/>
        <v>R</v>
      </c>
      <c r="B594" s="84" t="s">
        <v>259</v>
      </c>
      <c r="C594" s="52" t="s">
        <v>2330</v>
      </c>
      <c r="D594" s="85" t="s">
        <v>2331</v>
      </c>
      <c r="E594" s="52" t="s">
        <v>2455</v>
      </c>
      <c r="F594" s="52" t="s">
        <v>2456</v>
      </c>
      <c r="G594" s="52" t="s">
        <v>2476</v>
      </c>
      <c r="H594" s="52" t="s">
        <v>2456</v>
      </c>
      <c r="I594" s="52" t="s">
        <v>2541</v>
      </c>
      <c r="J594" s="52" t="s">
        <v>2542</v>
      </c>
      <c r="K594" s="52" t="s">
        <v>268</v>
      </c>
      <c r="L594" s="52">
        <v>4580</v>
      </c>
      <c r="M594" s="52" t="s">
        <v>2402</v>
      </c>
      <c r="N594" s="52" t="s">
        <v>428</v>
      </c>
      <c r="O594" s="52" t="s">
        <v>456</v>
      </c>
      <c r="P594" s="52" t="s">
        <v>272</v>
      </c>
      <c r="Q594" s="52" t="s">
        <v>124</v>
      </c>
      <c r="R594" s="52" t="s">
        <v>273</v>
      </c>
      <c r="S594" s="52" t="s">
        <v>188</v>
      </c>
      <c r="T594" s="52" t="s">
        <v>274</v>
      </c>
      <c r="U594" s="52" t="s">
        <v>193</v>
      </c>
      <c r="V594" s="52" t="s">
        <v>275</v>
      </c>
      <c r="W594" s="52" t="s">
        <v>276</v>
      </c>
      <c r="X594" s="52" t="s">
        <v>2040</v>
      </c>
      <c r="Y594" s="52" t="s">
        <v>2041</v>
      </c>
      <c r="Z594" s="66">
        <v>0</v>
      </c>
      <c r="AA594" s="66">
        <v>22294</v>
      </c>
      <c r="AB594" s="66">
        <v>0</v>
      </c>
      <c r="AC594" s="66">
        <v>0</v>
      </c>
      <c r="AD594" s="86">
        <f t="shared" si="65"/>
        <v>22294</v>
      </c>
      <c r="AE594" s="66">
        <v>0</v>
      </c>
      <c r="AF594" s="66">
        <v>0</v>
      </c>
      <c r="AG594" s="66">
        <f t="shared" si="66"/>
        <v>0</v>
      </c>
      <c r="AH594" s="66">
        <v>0</v>
      </c>
      <c r="AI594" s="66">
        <v>0</v>
      </c>
      <c r="AJ594" s="66">
        <f t="shared" si="67"/>
        <v>0</v>
      </c>
      <c r="AK594" s="66">
        <v>0</v>
      </c>
      <c r="AL594" s="66">
        <v>0</v>
      </c>
      <c r="AM594" s="66">
        <f t="shared" si="68"/>
        <v>0</v>
      </c>
      <c r="AN594" s="66">
        <v>0</v>
      </c>
      <c r="AO594" s="66">
        <v>0</v>
      </c>
      <c r="AP594" s="66">
        <f t="shared" si="69"/>
        <v>0</v>
      </c>
      <c r="AQ594" s="66">
        <v>0</v>
      </c>
      <c r="AR594" s="66">
        <f t="shared" si="70"/>
        <v>22294</v>
      </c>
      <c r="AS594" s="66">
        <v>0</v>
      </c>
      <c r="AT594" s="66" t="s">
        <v>279</v>
      </c>
      <c r="AU594" s="66" t="s">
        <v>280</v>
      </c>
      <c r="AV594" s="66">
        <v>0</v>
      </c>
      <c r="AW594" s="86">
        <v>0</v>
      </c>
      <c r="AX594" s="86">
        <v>0</v>
      </c>
      <c r="AY594" s="86">
        <v>0</v>
      </c>
      <c r="AZ594" s="86">
        <v>0</v>
      </c>
      <c r="BA594" s="86">
        <v>0</v>
      </c>
      <c r="BB594" s="86"/>
    </row>
    <row r="595" spans="1:54" hidden="1">
      <c r="A595" s="52" t="str">
        <f t="shared" si="64"/>
        <v>R</v>
      </c>
      <c r="B595" s="84" t="s">
        <v>259</v>
      </c>
      <c r="C595" s="52" t="s">
        <v>2330</v>
      </c>
      <c r="D595" s="85" t="s">
        <v>2331</v>
      </c>
      <c r="E595" s="52" t="s">
        <v>2455</v>
      </c>
      <c r="F595" s="52" t="s">
        <v>2456</v>
      </c>
      <c r="G595" s="52" t="s">
        <v>2476</v>
      </c>
      <c r="H595" s="52" t="s">
        <v>2456</v>
      </c>
      <c r="I595" s="52" t="s">
        <v>2543</v>
      </c>
      <c r="J595" s="52" t="s">
        <v>2544</v>
      </c>
      <c r="K595" s="52" t="s">
        <v>268</v>
      </c>
      <c r="L595" s="52">
        <v>4580</v>
      </c>
      <c r="M595" s="52" t="s">
        <v>2402</v>
      </c>
      <c r="N595" s="52" t="s">
        <v>428</v>
      </c>
      <c r="O595" s="52" t="s">
        <v>456</v>
      </c>
      <c r="P595" s="52" t="s">
        <v>272</v>
      </c>
      <c r="Q595" s="52" t="s">
        <v>124</v>
      </c>
      <c r="R595" s="52" t="s">
        <v>273</v>
      </c>
      <c r="S595" s="52" t="s">
        <v>188</v>
      </c>
      <c r="T595" s="52" t="s">
        <v>274</v>
      </c>
      <c r="U595" s="52" t="s">
        <v>193</v>
      </c>
      <c r="V595" s="52" t="s">
        <v>275</v>
      </c>
      <c r="W595" s="52" t="s">
        <v>276</v>
      </c>
      <c r="X595" s="52" t="s">
        <v>2464</v>
      </c>
      <c r="Y595" s="52" t="s">
        <v>2465</v>
      </c>
      <c r="Z595" s="66">
        <v>0</v>
      </c>
      <c r="AA595" s="66">
        <v>0</v>
      </c>
      <c r="AB595" s="66">
        <v>0</v>
      </c>
      <c r="AC595" s="66">
        <v>0</v>
      </c>
      <c r="AD595" s="86">
        <f t="shared" si="65"/>
        <v>0</v>
      </c>
      <c r="AE595" s="66">
        <v>0</v>
      </c>
      <c r="AF595" s="66">
        <v>0</v>
      </c>
      <c r="AG595" s="66">
        <f t="shared" si="66"/>
        <v>0</v>
      </c>
      <c r="AH595" s="66">
        <v>0</v>
      </c>
      <c r="AI595" s="66">
        <v>0</v>
      </c>
      <c r="AJ595" s="66">
        <f t="shared" si="67"/>
        <v>0</v>
      </c>
      <c r="AK595" s="66">
        <v>0</v>
      </c>
      <c r="AL595" s="66">
        <v>0</v>
      </c>
      <c r="AM595" s="66">
        <f t="shared" si="68"/>
        <v>0</v>
      </c>
      <c r="AN595" s="66">
        <v>0</v>
      </c>
      <c r="AO595" s="66">
        <v>0</v>
      </c>
      <c r="AP595" s="66">
        <f t="shared" si="69"/>
        <v>0</v>
      </c>
      <c r="AQ595" s="66">
        <v>0</v>
      </c>
      <c r="AR595" s="66">
        <f t="shared" si="70"/>
        <v>0</v>
      </c>
      <c r="AS595" s="66">
        <v>0</v>
      </c>
      <c r="AT595" s="66" t="s">
        <v>279</v>
      </c>
      <c r="AU595" s="66" t="s">
        <v>280</v>
      </c>
      <c r="AV595" s="66">
        <v>0</v>
      </c>
      <c r="AW595" s="86">
        <v>0</v>
      </c>
      <c r="AX595" s="86">
        <v>0</v>
      </c>
      <c r="AY595" s="86">
        <v>0</v>
      </c>
      <c r="AZ595" s="86">
        <v>0</v>
      </c>
      <c r="BA595" s="86">
        <v>0</v>
      </c>
      <c r="BB595" s="86"/>
    </row>
    <row r="596" spans="1:54" hidden="1">
      <c r="A596" s="52" t="str">
        <f t="shared" si="64"/>
        <v>R</v>
      </c>
      <c r="B596" s="84" t="s">
        <v>259</v>
      </c>
      <c r="C596" s="52" t="s">
        <v>2330</v>
      </c>
      <c r="D596" s="85" t="s">
        <v>2331</v>
      </c>
      <c r="E596" s="52" t="s">
        <v>2455</v>
      </c>
      <c r="F596" s="52" t="s">
        <v>2456</v>
      </c>
      <c r="G596" s="52" t="s">
        <v>2476</v>
      </c>
      <c r="H596" s="52" t="s">
        <v>2456</v>
      </c>
      <c r="I596" s="52" t="s">
        <v>2545</v>
      </c>
      <c r="J596" s="52" t="s">
        <v>2546</v>
      </c>
      <c r="K596" s="52" t="s">
        <v>268</v>
      </c>
      <c r="L596" s="52">
        <v>4580</v>
      </c>
      <c r="M596" s="52" t="s">
        <v>2402</v>
      </c>
      <c r="N596" s="52" t="s">
        <v>428</v>
      </c>
      <c r="O596" s="52" t="s">
        <v>306</v>
      </c>
      <c r="P596" s="52" t="s">
        <v>272</v>
      </c>
      <c r="Q596" s="52" t="s">
        <v>124</v>
      </c>
      <c r="R596" s="52" t="s">
        <v>273</v>
      </c>
      <c r="S596" s="52" t="s">
        <v>188</v>
      </c>
      <c r="T596" s="52" t="s">
        <v>274</v>
      </c>
      <c r="U596" s="52" t="s">
        <v>193</v>
      </c>
      <c r="V596" s="52" t="s">
        <v>275</v>
      </c>
      <c r="W596" s="52" t="s">
        <v>276</v>
      </c>
      <c r="X596" s="52" t="s">
        <v>2040</v>
      </c>
      <c r="Y596" s="52" t="s">
        <v>2041</v>
      </c>
      <c r="Z596" s="66">
        <v>0</v>
      </c>
      <c r="AA596" s="66">
        <v>117737</v>
      </c>
      <c r="AB596" s="66">
        <v>0</v>
      </c>
      <c r="AC596" s="66">
        <v>0</v>
      </c>
      <c r="AD596" s="86">
        <f t="shared" si="65"/>
        <v>117737</v>
      </c>
      <c r="AE596" s="66">
        <v>0</v>
      </c>
      <c r="AF596" s="66">
        <v>0</v>
      </c>
      <c r="AG596" s="66">
        <f t="shared" si="66"/>
        <v>0</v>
      </c>
      <c r="AH596" s="66">
        <v>0</v>
      </c>
      <c r="AI596" s="66">
        <v>0</v>
      </c>
      <c r="AJ596" s="66">
        <f t="shared" si="67"/>
        <v>0</v>
      </c>
      <c r="AK596" s="66">
        <v>0</v>
      </c>
      <c r="AL596" s="66">
        <v>0</v>
      </c>
      <c r="AM596" s="66">
        <f t="shared" si="68"/>
        <v>0</v>
      </c>
      <c r="AN596" s="66">
        <v>0</v>
      </c>
      <c r="AO596" s="66">
        <v>0</v>
      </c>
      <c r="AP596" s="66">
        <f t="shared" si="69"/>
        <v>0</v>
      </c>
      <c r="AQ596" s="66">
        <v>0</v>
      </c>
      <c r="AR596" s="66">
        <f t="shared" si="70"/>
        <v>117737</v>
      </c>
      <c r="AS596" s="66">
        <v>0</v>
      </c>
      <c r="AT596" s="66" t="s">
        <v>279</v>
      </c>
      <c r="AU596" s="66" t="s">
        <v>280</v>
      </c>
      <c r="AV596" s="66">
        <v>0</v>
      </c>
      <c r="AW596" s="86">
        <v>0</v>
      </c>
      <c r="AX596" s="86">
        <v>0</v>
      </c>
      <c r="AY596" s="86">
        <v>0</v>
      </c>
      <c r="AZ596" s="86">
        <v>0</v>
      </c>
      <c r="BA596" s="86">
        <v>0</v>
      </c>
      <c r="BB596" s="86"/>
    </row>
    <row r="597" spans="1:54" hidden="1">
      <c r="A597" s="52" t="str">
        <f t="shared" si="64"/>
        <v>R</v>
      </c>
      <c r="B597" s="84" t="s">
        <v>259</v>
      </c>
      <c r="C597" s="52" t="s">
        <v>2330</v>
      </c>
      <c r="D597" s="85" t="s">
        <v>2331</v>
      </c>
      <c r="E597" s="52" t="s">
        <v>2455</v>
      </c>
      <c r="F597" s="52" t="s">
        <v>2456</v>
      </c>
      <c r="G597" s="52" t="s">
        <v>2476</v>
      </c>
      <c r="H597" s="52" t="s">
        <v>2456</v>
      </c>
      <c r="I597" s="52" t="s">
        <v>2547</v>
      </c>
      <c r="J597" s="52" t="s">
        <v>2548</v>
      </c>
      <c r="K597" s="52" t="s">
        <v>268</v>
      </c>
      <c r="L597" s="52">
        <v>4580</v>
      </c>
      <c r="M597" s="52" t="s">
        <v>2402</v>
      </c>
      <c r="N597" s="52" t="s">
        <v>428</v>
      </c>
      <c r="O597" s="52" t="s">
        <v>456</v>
      </c>
      <c r="P597" s="52" t="s">
        <v>466</v>
      </c>
      <c r="Q597" s="52" t="s">
        <v>57</v>
      </c>
      <c r="R597" s="52" t="s">
        <v>2461</v>
      </c>
      <c r="S597" s="52" t="s">
        <v>85</v>
      </c>
      <c r="T597" s="52" t="s">
        <v>2493</v>
      </c>
      <c r="U597" s="52" t="s">
        <v>2494</v>
      </c>
      <c r="V597" s="52" t="s">
        <v>275</v>
      </c>
      <c r="W597" s="52" t="s">
        <v>276</v>
      </c>
      <c r="X597" s="52" t="s">
        <v>2040</v>
      </c>
      <c r="Y597" s="52" t="s">
        <v>2041</v>
      </c>
      <c r="Z597" s="66">
        <v>0</v>
      </c>
      <c r="AA597" s="66">
        <v>26024</v>
      </c>
      <c r="AB597" s="66">
        <v>0</v>
      </c>
      <c r="AC597" s="66">
        <v>0</v>
      </c>
      <c r="AD597" s="86">
        <f t="shared" si="65"/>
        <v>26024</v>
      </c>
      <c r="AE597" s="66">
        <v>0</v>
      </c>
      <c r="AF597" s="66">
        <v>0</v>
      </c>
      <c r="AG597" s="66">
        <f t="shared" si="66"/>
        <v>0</v>
      </c>
      <c r="AH597" s="66">
        <v>0</v>
      </c>
      <c r="AI597" s="66">
        <v>0</v>
      </c>
      <c r="AJ597" s="66">
        <f t="shared" si="67"/>
        <v>0</v>
      </c>
      <c r="AK597" s="66">
        <v>0</v>
      </c>
      <c r="AL597" s="66">
        <v>0</v>
      </c>
      <c r="AM597" s="66">
        <f t="shared" si="68"/>
        <v>0</v>
      </c>
      <c r="AN597" s="66">
        <v>0</v>
      </c>
      <c r="AO597" s="66">
        <v>0</v>
      </c>
      <c r="AP597" s="66">
        <f t="shared" si="69"/>
        <v>0</v>
      </c>
      <c r="AQ597" s="66">
        <v>0</v>
      </c>
      <c r="AR597" s="66">
        <f t="shared" si="70"/>
        <v>26024</v>
      </c>
      <c r="AS597" s="66">
        <v>0</v>
      </c>
      <c r="AT597" s="66" t="s">
        <v>279</v>
      </c>
      <c r="AU597" s="66" t="s">
        <v>280</v>
      </c>
      <c r="AV597" s="66">
        <v>0</v>
      </c>
      <c r="AW597" s="86">
        <v>0</v>
      </c>
      <c r="AX597" s="86">
        <v>0</v>
      </c>
      <c r="AY597" s="86">
        <v>0</v>
      </c>
      <c r="AZ597" s="86">
        <v>0</v>
      </c>
      <c r="BA597" s="86">
        <v>0</v>
      </c>
      <c r="BB597" s="86"/>
    </row>
    <row r="598" spans="1:54" hidden="1">
      <c r="A598" s="52" t="str">
        <f t="shared" si="64"/>
        <v>R</v>
      </c>
      <c r="B598" s="84" t="s">
        <v>259</v>
      </c>
      <c r="C598" s="52" t="s">
        <v>2330</v>
      </c>
      <c r="D598" s="85" t="s">
        <v>2331</v>
      </c>
      <c r="E598" s="52" t="s">
        <v>2455</v>
      </c>
      <c r="F598" s="52" t="s">
        <v>2456</v>
      </c>
      <c r="G598" s="52" t="s">
        <v>2476</v>
      </c>
      <c r="H598" s="52" t="s">
        <v>2456</v>
      </c>
      <c r="I598" s="52" t="s">
        <v>2549</v>
      </c>
      <c r="J598" s="52" t="s">
        <v>2550</v>
      </c>
      <c r="K598" s="52" t="s">
        <v>268</v>
      </c>
      <c r="L598" s="52">
        <v>4580</v>
      </c>
      <c r="M598" s="52" t="s">
        <v>2402</v>
      </c>
      <c r="N598" s="52" t="s">
        <v>428</v>
      </c>
      <c r="O598" s="52" t="s">
        <v>456</v>
      </c>
      <c r="P598" s="52" t="s">
        <v>466</v>
      </c>
      <c r="Q598" s="52" t="s">
        <v>57</v>
      </c>
      <c r="R598" s="52" t="s">
        <v>2461</v>
      </c>
      <c r="S598" s="52" t="s">
        <v>85</v>
      </c>
      <c r="T598" s="52" t="s">
        <v>2493</v>
      </c>
      <c r="U598" s="52" t="s">
        <v>2494</v>
      </c>
      <c r="V598" s="52" t="s">
        <v>275</v>
      </c>
      <c r="W598" s="52" t="s">
        <v>276</v>
      </c>
      <c r="X598" s="52" t="s">
        <v>2040</v>
      </c>
      <c r="Y598" s="52" t="s">
        <v>2041</v>
      </c>
      <c r="Z598" s="66">
        <v>0</v>
      </c>
      <c r="AA598" s="66">
        <v>0</v>
      </c>
      <c r="AB598" s="66">
        <v>0</v>
      </c>
      <c r="AC598" s="66">
        <v>0</v>
      </c>
      <c r="AD598" s="86">
        <f t="shared" si="65"/>
        <v>0</v>
      </c>
      <c r="AE598" s="66">
        <v>0</v>
      </c>
      <c r="AF598" s="66">
        <v>0</v>
      </c>
      <c r="AG598" s="66">
        <f t="shared" si="66"/>
        <v>0</v>
      </c>
      <c r="AH598" s="66">
        <v>0</v>
      </c>
      <c r="AI598" s="66">
        <v>0</v>
      </c>
      <c r="AJ598" s="66">
        <f t="shared" si="67"/>
        <v>0</v>
      </c>
      <c r="AK598" s="66">
        <v>0</v>
      </c>
      <c r="AL598" s="66">
        <v>0</v>
      </c>
      <c r="AM598" s="66">
        <f t="shared" si="68"/>
        <v>0</v>
      </c>
      <c r="AN598" s="66">
        <v>0</v>
      </c>
      <c r="AO598" s="66">
        <v>0</v>
      </c>
      <c r="AP598" s="66">
        <f t="shared" si="69"/>
        <v>0</v>
      </c>
      <c r="AQ598" s="66">
        <v>0</v>
      </c>
      <c r="AR598" s="66">
        <f t="shared" si="70"/>
        <v>0</v>
      </c>
      <c r="AS598" s="66">
        <v>0</v>
      </c>
      <c r="AT598" s="66" t="s">
        <v>279</v>
      </c>
      <c r="AU598" s="66" t="s">
        <v>280</v>
      </c>
      <c r="AV598" s="66">
        <v>0</v>
      </c>
      <c r="AW598" s="86">
        <v>0</v>
      </c>
      <c r="AX598" s="86">
        <v>0</v>
      </c>
      <c r="AY598" s="86">
        <v>0</v>
      </c>
      <c r="AZ598" s="86">
        <v>0</v>
      </c>
      <c r="BA598" s="86">
        <v>0</v>
      </c>
      <c r="BB598" s="86"/>
    </row>
    <row r="599" spans="1:54" hidden="1">
      <c r="A599" s="52" t="str">
        <f t="shared" si="64"/>
        <v>R</v>
      </c>
      <c r="B599" s="84" t="s">
        <v>259</v>
      </c>
      <c r="C599" s="52" t="s">
        <v>2330</v>
      </c>
      <c r="D599" s="85" t="s">
        <v>2331</v>
      </c>
      <c r="E599" s="52" t="s">
        <v>2455</v>
      </c>
      <c r="F599" s="52" t="s">
        <v>2456</v>
      </c>
      <c r="G599" s="52" t="s">
        <v>2476</v>
      </c>
      <c r="H599" s="52" t="s">
        <v>2456</v>
      </c>
      <c r="I599" s="52" t="s">
        <v>2551</v>
      </c>
      <c r="J599" s="52" t="s">
        <v>2552</v>
      </c>
      <c r="K599" s="52" t="s">
        <v>268</v>
      </c>
      <c r="L599" s="52">
        <v>4580</v>
      </c>
      <c r="M599" s="52" t="s">
        <v>2402</v>
      </c>
      <c r="N599" s="52" t="s">
        <v>428</v>
      </c>
      <c r="O599" s="52" t="s">
        <v>456</v>
      </c>
      <c r="P599" s="52" t="s">
        <v>466</v>
      </c>
      <c r="Q599" s="52" t="s">
        <v>57</v>
      </c>
      <c r="R599" s="52" t="s">
        <v>2038</v>
      </c>
      <c r="S599" s="52" t="s">
        <v>87</v>
      </c>
      <c r="T599" s="52" t="s">
        <v>2039</v>
      </c>
      <c r="U599" s="52" t="s">
        <v>88</v>
      </c>
      <c r="V599" s="52" t="s">
        <v>275</v>
      </c>
      <c r="W599" s="52" t="s">
        <v>276</v>
      </c>
      <c r="X599" s="52" t="s">
        <v>2040</v>
      </c>
      <c r="Y599" s="52" t="s">
        <v>2041</v>
      </c>
      <c r="Z599" s="66">
        <v>0</v>
      </c>
      <c r="AA599" s="66">
        <v>68808</v>
      </c>
      <c r="AB599" s="66">
        <v>0</v>
      </c>
      <c r="AC599" s="66">
        <v>0</v>
      </c>
      <c r="AD599" s="86">
        <f t="shared" si="65"/>
        <v>68808</v>
      </c>
      <c r="AE599" s="66">
        <v>0</v>
      </c>
      <c r="AF599" s="66">
        <v>0</v>
      </c>
      <c r="AG599" s="66">
        <f t="shared" si="66"/>
        <v>0</v>
      </c>
      <c r="AH599" s="66">
        <v>0</v>
      </c>
      <c r="AI599" s="66">
        <v>0</v>
      </c>
      <c r="AJ599" s="66">
        <f t="shared" si="67"/>
        <v>0</v>
      </c>
      <c r="AK599" s="66">
        <v>0</v>
      </c>
      <c r="AL599" s="66">
        <v>0</v>
      </c>
      <c r="AM599" s="66">
        <f t="shared" si="68"/>
        <v>0</v>
      </c>
      <c r="AN599" s="66">
        <v>0</v>
      </c>
      <c r="AO599" s="66">
        <v>0</v>
      </c>
      <c r="AP599" s="66">
        <f t="shared" si="69"/>
        <v>0</v>
      </c>
      <c r="AQ599" s="66">
        <v>0</v>
      </c>
      <c r="AR599" s="66">
        <f t="shared" si="70"/>
        <v>68808</v>
      </c>
      <c r="AS599" s="66">
        <v>0</v>
      </c>
      <c r="AT599" s="66" t="s">
        <v>279</v>
      </c>
      <c r="AU599" s="66" t="s">
        <v>280</v>
      </c>
      <c r="AV599" s="66">
        <v>0</v>
      </c>
      <c r="AW599" s="86">
        <v>0</v>
      </c>
      <c r="AX599" s="86">
        <v>0</v>
      </c>
      <c r="AY599" s="86">
        <v>0</v>
      </c>
      <c r="AZ599" s="86">
        <v>0</v>
      </c>
      <c r="BA599" s="86">
        <v>0</v>
      </c>
      <c r="BB599" s="86"/>
    </row>
    <row r="600" spans="1:54" hidden="1">
      <c r="A600" s="52" t="str">
        <f t="shared" si="64"/>
        <v>R</v>
      </c>
      <c r="B600" s="84" t="s">
        <v>259</v>
      </c>
      <c r="C600" s="52" t="s">
        <v>2330</v>
      </c>
      <c r="D600" s="85" t="s">
        <v>2331</v>
      </c>
      <c r="E600" s="52" t="s">
        <v>2455</v>
      </c>
      <c r="F600" s="52" t="s">
        <v>2456</v>
      </c>
      <c r="G600" s="52" t="s">
        <v>2476</v>
      </c>
      <c r="H600" s="52" t="s">
        <v>2456</v>
      </c>
      <c r="I600" s="52" t="s">
        <v>2553</v>
      </c>
      <c r="J600" s="52" t="s">
        <v>2554</v>
      </c>
      <c r="K600" s="52" t="s">
        <v>268</v>
      </c>
      <c r="L600" s="52">
        <v>4580</v>
      </c>
      <c r="M600" s="52" t="s">
        <v>2402</v>
      </c>
      <c r="N600" s="52" t="s">
        <v>428</v>
      </c>
      <c r="O600" s="52" t="s">
        <v>456</v>
      </c>
      <c r="P600" s="52" t="s">
        <v>466</v>
      </c>
      <c r="Q600" s="52" t="s">
        <v>57</v>
      </c>
      <c r="R600" s="52" t="s">
        <v>2038</v>
      </c>
      <c r="S600" s="52" t="s">
        <v>87</v>
      </c>
      <c r="T600" s="52" t="s">
        <v>2039</v>
      </c>
      <c r="U600" s="52" t="s">
        <v>88</v>
      </c>
      <c r="V600" s="52" t="s">
        <v>275</v>
      </c>
      <c r="W600" s="52" t="s">
        <v>276</v>
      </c>
      <c r="X600" s="52" t="s">
        <v>2040</v>
      </c>
      <c r="Y600" s="52" t="s">
        <v>2041</v>
      </c>
      <c r="Z600" s="66">
        <v>0</v>
      </c>
      <c r="AA600" s="66">
        <v>91743</v>
      </c>
      <c r="AB600" s="66">
        <v>0</v>
      </c>
      <c r="AC600" s="66">
        <v>0</v>
      </c>
      <c r="AD600" s="86">
        <f t="shared" si="65"/>
        <v>91743</v>
      </c>
      <c r="AE600" s="66">
        <v>0</v>
      </c>
      <c r="AF600" s="66">
        <v>0</v>
      </c>
      <c r="AG600" s="66">
        <f t="shared" si="66"/>
        <v>0</v>
      </c>
      <c r="AH600" s="66">
        <v>0</v>
      </c>
      <c r="AI600" s="66">
        <v>0</v>
      </c>
      <c r="AJ600" s="66">
        <f t="shared" si="67"/>
        <v>0</v>
      </c>
      <c r="AK600" s="66">
        <v>0</v>
      </c>
      <c r="AL600" s="66">
        <v>0</v>
      </c>
      <c r="AM600" s="66">
        <f t="shared" si="68"/>
        <v>0</v>
      </c>
      <c r="AN600" s="66">
        <v>0</v>
      </c>
      <c r="AO600" s="66">
        <v>0</v>
      </c>
      <c r="AP600" s="66">
        <f t="shared" si="69"/>
        <v>0</v>
      </c>
      <c r="AQ600" s="66">
        <v>0</v>
      </c>
      <c r="AR600" s="66">
        <f t="shared" si="70"/>
        <v>91743</v>
      </c>
      <c r="AS600" s="66">
        <v>0</v>
      </c>
      <c r="AT600" s="66" t="s">
        <v>279</v>
      </c>
      <c r="AU600" s="66" t="s">
        <v>280</v>
      </c>
      <c r="AV600" s="66">
        <v>0</v>
      </c>
      <c r="AW600" s="86">
        <v>0</v>
      </c>
      <c r="AX600" s="86">
        <v>0</v>
      </c>
      <c r="AY600" s="86">
        <v>0</v>
      </c>
      <c r="AZ600" s="86">
        <v>0</v>
      </c>
      <c r="BA600" s="86">
        <v>0</v>
      </c>
      <c r="BB600" s="86"/>
    </row>
    <row r="601" spans="1:54" hidden="1">
      <c r="A601" s="52" t="str">
        <f t="shared" si="64"/>
        <v>R</v>
      </c>
      <c r="B601" s="84" t="s">
        <v>259</v>
      </c>
      <c r="C601" s="52" t="s">
        <v>2330</v>
      </c>
      <c r="D601" s="85" t="s">
        <v>2331</v>
      </c>
      <c r="E601" s="52" t="s">
        <v>2455</v>
      </c>
      <c r="F601" s="52" t="s">
        <v>2456</v>
      </c>
      <c r="G601" s="52" t="s">
        <v>2476</v>
      </c>
      <c r="H601" s="52" t="s">
        <v>2456</v>
      </c>
      <c r="I601" s="52" t="s">
        <v>2555</v>
      </c>
      <c r="J601" s="52" t="s">
        <v>2556</v>
      </c>
      <c r="K601" s="52" t="s">
        <v>268</v>
      </c>
      <c r="L601" s="52">
        <v>4580</v>
      </c>
      <c r="M601" s="52" t="s">
        <v>2402</v>
      </c>
      <c r="N601" s="52" t="s">
        <v>428</v>
      </c>
      <c r="O601" s="52" t="s">
        <v>456</v>
      </c>
      <c r="P601" s="52" t="s">
        <v>466</v>
      </c>
      <c r="Q601" s="52" t="s">
        <v>57</v>
      </c>
      <c r="R601" s="52" t="s">
        <v>2038</v>
      </c>
      <c r="S601" s="52" t="s">
        <v>87</v>
      </c>
      <c r="T601" s="52" t="s">
        <v>2039</v>
      </c>
      <c r="U601" s="52" t="s">
        <v>88</v>
      </c>
      <c r="V601" s="52" t="s">
        <v>275</v>
      </c>
      <c r="W601" s="52" t="s">
        <v>276</v>
      </c>
      <c r="X601" s="52" t="s">
        <v>2040</v>
      </c>
      <c r="Y601" s="52" t="s">
        <v>2041</v>
      </c>
      <c r="Z601" s="66">
        <v>0</v>
      </c>
      <c r="AA601" s="66">
        <v>0</v>
      </c>
      <c r="AB601" s="66">
        <v>0</v>
      </c>
      <c r="AC601" s="66">
        <v>0</v>
      </c>
      <c r="AD601" s="86">
        <f t="shared" si="65"/>
        <v>0</v>
      </c>
      <c r="AE601" s="66">
        <v>0</v>
      </c>
      <c r="AF601" s="66">
        <v>0</v>
      </c>
      <c r="AG601" s="66">
        <f t="shared" si="66"/>
        <v>0</v>
      </c>
      <c r="AH601" s="66">
        <v>0</v>
      </c>
      <c r="AI601" s="66">
        <v>0</v>
      </c>
      <c r="AJ601" s="66">
        <f t="shared" si="67"/>
        <v>0</v>
      </c>
      <c r="AK601" s="66">
        <v>0</v>
      </c>
      <c r="AL601" s="66">
        <v>0</v>
      </c>
      <c r="AM601" s="66">
        <f t="shared" si="68"/>
        <v>0</v>
      </c>
      <c r="AN601" s="66">
        <v>0</v>
      </c>
      <c r="AO601" s="66">
        <v>0</v>
      </c>
      <c r="AP601" s="66">
        <f t="shared" si="69"/>
        <v>0</v>
      </c>
      <c r="AQ601" s="66">
        <v>0</v>
      </c>
      <c r="AR601" s="66">
        <f t="shared" si="70"/>
        <v>0</v>
      </c>
      <c r="AS601" s="66">
        <v>0</v>
      </c>
      <c r="AT601" s="66" t="s">
        <v>279</v>
      </c>
      <c r="AU601" s="66" t="s">
        <v>280</v>
      </c>
      <c r="AV601" s="66">
        <v>0</v>
      </c>
      <c r="AW601" s="86">
        <v>0</v>
      </c>
      <c r="AX601" s="86">
        <v>0</v>
      </c>
      <c r="AY601" s="86">
        <v>0</v>
      </c>
      <c r="AZ601" s="86">
        <v>0</v>
      </c>
      <c r="BA601" s="86">
        <v>0</v>
      </c>
      <c r="BB601" s="86"/>
    </row>
    <row r="602" spans="1:54" hidden="1">
      <c r="A602" s="52" t="str">
        <f t="shared" si="64"/>
        <v>R</v>
      </c>
      <c r="B602" s="84" t="s">
        <v>259</v>
      </c>
      <c r="C602" s="52" t="s">
        <v>2330</v>
      </c>
      <c r="D602" s="85" t="s">
        <v>2331</v>
      </c>
      <c r="E602" s="52" t="s">
        <v>2455</v>
      </c>
      <c r="F602" s="52" t="s">
        <v>2456</v>
      </c>
      <c r="G602" s="52" t="s">
        <v>2476</v>
      </c>
      <c r="H602" s="52" t="s">
        <v>2456</v>
      </c>
      <c r="I602" s="52" t="s">
        <v>2557</v>
      </c>
      <c r="J602" s="52" t="s">
        <v>2558</v>
      </c>
      <c r="K602" s="52" t="s">
        <v>268</v>
      </c>
      <c r="L602" s="52">
        <v>4580</v>
      </c>
      <c r="M602" s="52" t="s">
        <v>2402</v>
      </c>
      <c r="N602" s="52" t="s">
        <v>428</v>
      </c>
      <c r="O602" s="52" t="s">
        <v>456</v>
      </c>
      <c r="P602" s="52" t="s">
        <v>466</v>
      </c>
      <c r="Q602" s="52" t="s">
        <v>57</v>
      </c>
      <c r="R602" s="52" t="s">
        <v>2461</v>
      </c>
      <c r="S602" s="52" t="s">
        <v>85</v>
      </c>
      <c r="T602" s="52" t="s">
        <v>2493</v>
      </c>
      <c r="U602" s="52" t="s">
        <v>2494</v>
      </c>
      <c r="V602" s="52" t="s">
        <v>275</v>
      </c>
      <c r="W602" s="52" t="s">
        <v>276</v>
      </c>
      <c r="X602" s="52" t="s">
        <v>2040</v>
      </c>
      <c r="Y602" s="52" t="s">
        <v>2041</v>
      </c>
      <c r="Z602" s="66">
        <v>0</v>
      </c>
      <c r="AA602" s="66">
        <v>1386618</v>
      </c>
      <c r="AB602" s="66">
        <v>0</v>
      </c>
      <c r="AC602" s="66">
        <v>0</v>
      </c>
      <c r="AD602" s="86">
        <f t="shared" si="65"/>
        <v>1386618</v>
      </c>
      <c r="AE602" s="66">
        <v>0</v>
      </c>
      <c r="AF602" s="66">
        <v>0</v>
      </c>
      <c r="AG602" s="66">
        <f t="shared" si="66"/>
        <v>0</v>
      </c>
      <c r="AH602" s="66">
        <v>0</v>
      </c>
      <c r="AI602" s="66">
        <v>0</v>
      </c>
      <c r="AJ602" s="66">
        <f t="shared" si="67"/>
        <v>0</v>
      </c>
      <c r="AK602" s="66">
        <v>0</v>
      </c>
      <c r="AL602" s="66">
        <v>0</v>
      </c>
      <c r="AM602" s="66">
        <f t="shared" si="68"/>
        <v>0</v>
      </c>
      <c r="AN602" s="66">
        <v>0</v>
      </c>
      <c r="AO602" s="66">
        <v>0</v>
      </c>
      <c r="AP602" s="66">
        <f t="shared" si="69"/>
        <v>0</v>
      </c>
      <c r="AQ602" s="66">
        <v>0</v>
      </c>
      <c r="AR602" s="66">
        <f t="shared" si="70"/>
        <v>1386618</v>
      </c>
      <c r="AS602" s="66">
        <v>0</v>
      </c>
      <c r="AT602" s="66" t="s">
        <v>279</v>
      </c>
      <c r="AU602" s="66" t="s">
        <v>280</v>
      </c>
      <c r="AV602" s="66">
        <v>0</v>
      </c>
      <c r="AW602" s="86">
        <v>0</v>
      </c>
      <c r="AX602" s="86">
        <v>0</v>
      </c>
      <c r="AY602" s="86">
        <v>0</v>
      </c>
      <c r="AZ602" s="86">
        <v>0</v>
      </c>
      <c r="BA602" s="86">
        <v>0</v>
      </c>
      <c r="BB602" s="86"/>
    </row>
    <row r="603" spans="1:54" hidden="1">
      <c r="A603" s="52" t="str">
        <f t="shared" si="64"/>
        <v>R</v>
      </c>
      <c r="B603" s="84" t="s">
        <v>259</v>
      </c>
      <c r="C603" s="52" t="s">
        <v>2330</v>
      </c>
      <c r="D603" s="85" t="s">
        <v>2331</v>
      </c>
      <c r="E603" s="52" t="s">
        <v>2455</v>
      </c>
      <c r="F603" s="52" t="s">
        <v>2456</v>
      </c>
      <c r="G603" s="52" t="s">
        <v>2476</v>
      </c>
      <c r="H603" s="52" t="s">
        <v>2456</v>
      </c>
      <c r="I603" s="52" t="s">
        <v>2559</v>
      </c>
      <c r="J603" s="52" t="s">
        <v>2560</v>
      </c>
      <c r="K603" s="52" t="s">
        <v>268</v>
      </c>
      <c r="L603" s="52">
        <v>4580</v>
      </c>
      <c r="M603" s="52" t="s">
        <v>2402</v>
      </c>
      <c r="N603" s="52" t="s">
        <v>428</v>
      </c>
      <c r="O603" s="52" t="s">
        <v>456</v>
      </c>
      <c r="P603" s="52" t="s">
        <v>466</v>
      </c>
      <c r="Q603" s="52" t="s">
        <v>57</v>
      </c>
      <c r="R603" s="52" t="s">
        <v>2461</v>
      </c>
      <c r="S603" s="52" t="s">
        <v>85</v>
      </c>
      <c r="T603" s="52" t="s">
        <v>2493</v>
      </c>
      <c r="U603" s="52" t="s">
        <v>2494</v>
      </c>
      <c r="V603" s="52" t="s">
        <v>275</v>
      </c>
      <c r="W603" s="52" t="s">
        <v>276</v>
      </c>
      <c r="X603" s="52" t="s">
        <v>2040</v>
      </c>
      <c r="Y603" s="52" t="s">
        <v>2041</v>
      </c>
      <c r="Z603" s="66">
        <v>0</v>
      </c>
      <c r="AA603" s="66">
        <v>0</v>
      </c>
      <c r="AB603" s="66">
        <v>0</v>
      </c>
      <c r="AC603" s="66">
        <v>0</v>
      </c>
      <c r="AD603" s="86">
        <f t="shared" si="65"/>
        <v>0</v>
      </c>
      <c r="AE603" s="66">
        <v>0</v>
      </c>
      <c r="AF603" s="66">
        <v>0</v>
      </c>
      <c r="AG603" s="66">
        <f t="shared" si="66"/>
        <v>0</v>
      </c>
      <c r="AH603" s="66">
        <v>0</v>
      </c>
      <c r="AI603" s="66">
        <v>0</v>
      </c>
      <c r="AJ603" s="66">
        <f t="shared" si="67"/>
        <v>0</v>
      </c>
      <c r="AK603" s="66">
        <v>0</v>
      </c>
      <c r="AL603" s="66">
        <v>0</v>
      </c>
      <c r="AM603" s="66">
        <f t="shared" si="68"/>
        <v>0</v>
      </c>
      <c r="AN603" s="66">
        <v>0</v>
      </c>
      <c r="AO603" s="66">
        <v>0</v>
      </c>
      <c r="AP603" s="66">
        <f t="shared" si="69"/>
        <v>0</v>
      </c>
      <c r="AQ603" s="66">
        <v>0</v>
      </c>
      <c r="AR603" s="66">
        <f t="shared" si="70"/>
        <v>0</v>
      </c>
      <c r="AS603" s="66">
        <v>0</v>
      </c>
      <c r="AT603" s="66" t="s">
        <v>279</v>
      </c>
      <c r="AU603" s="66" t="s">
        <v>280</v>
      </c>
      <c r="AV603" s="66">
        <v>0</v>
      </c>
      <c r="AW603" s="86">
        <v>0</v>
      </c>
      <c r="AX603" s="86">
        <v>0</v>
      </c>
      <c r="AY603" s="86">
        <v>0</v>
      </c>
      <c r="AZ603" s="86">
        <v>0</v>
      </c>
      <c r="BA603" s="86">
        <v>0</v>
      </c>
      <c r="BB603" s="86"/>
    </row>
    <row r="604" spans="1:54" hidden="1">
      <c r="A604" s="52" t="str">
        <f t="shared" si="64"/>
        <v>R</v>
      </c>
      <c r="B604" s="84" t="s">
        <v>259</v>
      </c>
      <c r="C604" s="52" t="s">
        <v>2330</v>
      </c>
      <c r="D604" s="85" t="s">
        <v>2331</v>
      </c>
      <c r="E604" s="52" t="s">
        <v>2455</v>
      </c>
      <c r="F604" s="52" t="s">
        <v>2456</v>
      </c>
      <c r="G604" s="52" t="s">
        <v>2476</v>
      </c>
      <c r="H604" s="52" t="s">
        <v>2456</v>
      </c>
      <c r="I604" s="52" t="s">
        <v>2561</v>
      </c>
      <c r="J604" s="52" t="s">
        <v>2562</v>
      </c>
      <c r="K604" s="52" t="s">
        <v>268</v>
      </c>
      <c r="L604" s="52">
        <v>4580</v>
      </c>
      <c r="M604" s="52" t="s">
        <v>2402</v>
      </c>
      <c r="N604" s="52" t="s">
        <v>428</v>
      </c>
      <c r="O604" s="52" t="s">
        <v>456</v>
      </c>
      <c r="P604" s="52" t="s">
        <v>466</v>
      </c>
      <c r="Q604" s="52" t="s">
        <v>57</v>
      </c>
      <c r="R604" s="52" t="s">
        <v>2038</v>
      </c>
      <c r="S604" s="52" t="s">
        <v>87</v>
      </c>
      <c r="T604" s="52" t="s">
        <v>2039</v>
      </c>
      <c r="U604" s="52" t="s">
        <v>88</v>
      </c>
      <c r="V604" s="52" t="s">
        <v>275</v>
      </c>
      <c r="W604" s="52" t="s">
        <v>276</v>
      </c>
      <c r="X604" s="52" t="s">
        <v>2040</v>
      </c>
      <c r="Y604" s="52" t="s">
        <v>2041</v>
      </c>
      <c r="Z604" s="66">
        <v>0</v>
      </c>
      <c r="AA604" s="66">
        <v>31377</v>
      </c>
      <c r="AB604" s="66">
        <v>0</v>
      </c>
      <c r="AC604" s="66">
        <v>0</v>
      </c>
      <c r="AD604" s="86">
        <f t="shared" si="65"/>
        <v>31377</v>
      </c>
      <c r="AE604" s="66">
        <v>0</v>
      </c>
      <c r="AF604" s="66">
        <v>0</v>
      </c>
      <c r="AG604" s="66">
        <f t="shared" si="66"/>
        <v>0</v>
      </c>
      <c r="AH604" s="66">
        <v>0</v>
      </c>
      <c r="AI604" s="66">
        <v>0</v>
      </c>
      <c r="AJ604" s="66">
        <f t="shared" si="67"/>
        <v>0</v>
      </c>
      <c r="AK604" s="66">
        <v>0</v>
      </c>
      <c r="AL604" s="66">
        <v>0</v>
      </c>
      <c r="AM604" s="66">
        <f t="shared" si="68"/>
        <v>0</v>
      </c>
      <c r="AN604" s="66">
        <v>0</v>
      </c>
      <c r="AO604" s="66">
        <v>0</v>
      </c>
      <c r="AP604" s="66">
        <f t="shared" si="69"/>
        <v>0</v>
      </c>
      <c r="AQ604" s="66">
        <v>0</v>
      </c>
      <c r="AR604" s="66">
        <f t="shared" si="70"/>
        <v>31377</v>
      </c>
      <c r="AS604" s="66">
        <v>0</v>
      </c>
      <c r="AT604" s="66" t="s">
        <v>279</v>
      </c>
      <c r="AU604" s="66" t="s">
        <v>280</v>
      </c>
      <c r="AV604" s="66">
        <v>0</v>
      </c>
      <c r="AW604" s="86">
        <v>0</v>
      </c>
      <c r="AX604" s="86">
        <v>0</v>
      </c>
      <c r="AY604" s="86">
        <v>0</v>
      </c>
      <c r="AZ604" s="86">
        <v>0</v>
      </c>
      <c r="BA604" s="86">
        <v>0</v>
      </c>
      <c r="BB604" s="86"/>
    </row>
    <row r="605" spans="1:54" hidden="1">
      <c r="A605" s="52" t="str">
        <f t="shared" si="64"/>
        <v>R</v>
      </c>
      <c r="B605" s="84" t="s">
        <v>259</v>
      </c>
      <c r="C605" s="52" t="s">
        <v>2330</v>
      </c>
      <c r="D605" s="85" t="s">
        <v>2331</v>
      </c>
      <c r="E605" s="52" t="s">
        <v>2455</v>
      </c>
      <c r="F605" s="52" t="s">
        <v>2456</v>
      </c>
      <c r="G605" s="52" t="s">
        <v>2476</v>
      </c>
      <c r="H605" s="52" t="s">
        <v>2456</v>
      </c>
      <c r="I605" s="52" t="s">
        <v>2563</v>
      </c>
      <c r="J605" s="52" t="s">
        <v>2564</v>
      </c>
      <c r="K605" s="52" t="s">
        <v>268</v>
      </c>
      <c r="L605" s="52">
        <v>4580</v>
      </c>
      <c r="M605" s="52" t="s">
        <v>2402</v>
      </c>
      <c r="N605" s="52" t="s">
        <v>428</v>
      </c>
      <c r="O605" s="52" t="s">
        <v>456</v>
      </c>
      <c r="P605" s="52" t="s">
        <v>272</v>
      </c>
      <c r="Q605" s="52" t="s">
        <v>124</v>
      </c>
      <c r="R605" s="52" t="s">
        <v>273</v>
      </c>
      <c r="S605" s="52" t="s">
        <v>188</v>
      </c>
      <c r="T605" s="52" t="s">
        <v>2014</v>
      </c>
      <c r="U605" s="52" t="s">
        <v>199</v>
      </c>
      <c r="V605" s="52" t="s">
        <v>275</v>
      </c>
      <c r="W605" s="52" t="s">
        <v>276</v>
      </c>
      <c r="X605" s="52" t="s">
        <v>2015</v>
      </c>
      <c r="Y605" s="52" t="s">
        <v>2016</v>
      </c>
      <c r="Z605" s="66">
        <v>0</v>
      </c>
      <c r="AA605" s="66">
        <v>64831</v>
      </c>
      <c r="AB605" s="66">
        <v>0</v>
      </c>
      <c r="AC605" s="66">
        <v>0</v>
      </c>
      <c r="AD605" s="86">
        <f t="shared" si="65"/>
        <v>64831</v>
      </c>
      <c r="AE605" s="66">
        <v>0</v>
      </c>
      <c r="AF605" s="66">
        <v>0</v>
      </c>
      <c r="AG605" s="66">
        <f t="shared" si="66"/>
        <v>0</v>
      </c>
      <c r="AH605" s="66">
        <v>0</v>
      </c>
      <c r="AI605" s="66">
        <v>0</v>
      </c>
      <c r="AJ605" s="66">
        <f t="shared" si="67"/>
        <v>0</v>
      </c>
      <c r="AK605" s="66">
        <v>0</v>
      </c>
      <c r="AL605" s="66">
        <v>0</v>
      </c>
      <c r="AM605" s="66">
        <f t="shared" si="68"/>
        <v>0</v>
      </c>
      <c r="AN605" s="66">
        <v>0</v>
      </c>
      <c r="AO605" s="66">
        <v>0</v>
      </c>
      <c r="AP605" s="66">
        <f t="shared" si="69"/>
        <v>0</v>
      </c>
      <c r="AQ605" s="66">
        <v>0</v>
      </c>
      <c r="AR605" s="66">
        <f t="shared" si="70"/>
        <v>64831</v>
      </c>
      <c r="AS605" s="66">
        <v>0</v>
      </c>
      <c r="AT605" s="66" t="s">
        <v>279</v>
      </c>
      <c r="AU605" s="66" t="s">
        <v>280</v>
      </c>
      <c r="AV605" s="66">
        <v>0</v>
      </c>
      <c r="AW605" s="86">
        <v>0</v>
      </c>
      <c r="AX605" s="86">
        <v>0</v>
      </c>
      <c r="AY605" s="86">
        <v>0</v>
      </c>
      <c r="AZ605" s="86">
        <v>0</v>
      </c>
      <c r="BA605" s="86">
        <v>0</v>
      </c>
      <c r="BB605" s="86"/>
    </row>
    <row r="606" spans="1:54" hidden="1">
      <c r="A606" s="52" t="str">
        <f t="shared" si="64"/>
        <v>R</v>
      </c>
      <c r="B606" s="84" t="s">
        <v>259</v>
      </c>
      <c r="C606" s="52" t="s">
        <v>2330</v>
      </c>
      <c r="D606" s="85" t="s">
        <v>2331</v>
      </c>
      <c r="E606" s="52" t="s">
        <v>2455</v>
      </c>
      <c r="F606" s="52" t="s">
        <v>2456</v>
      </c>
      <c r="G606" s="52" t="s">
        <v>2476</v>
      </c>
      <c r="H606" s="52" t="s">
        <v>2456</v>
      </c>
      <c r="I606" s="52" t="s">
        <v>2565</v>
      </c>
      <c r="J606" s="52" t="s">
        <v>2566</v>
      </c>
      <c r="K606" s="52" t="s">
        <v>268</v>
      </c>
      <c r="L606" s="52">
        <v>4580</v>
      </c>
      <c r="M606" s="52" t="s">
        <v>2402</v>
      </c>
      <c r="N606" s="52" t="s">
        <v>428</v>
      </c>
      <c r="O606" s="52" t="s">
        <v>456</v>
      </c>
      <c r="P606" s="52" t="s">
        <v>272</v>
      </c>
      <c r="Q606" s="52" t="s">
        <v>124</v>
      </c>
      <c r="R606" s="52" t="s">
        <v>273</v>
      </c>
      <c r="S606" s="52" t="s">
        <v>188</v>
      </c>
      <c r="T606" s="52" t="s">
        <v>274</v>
      </c>
      <c r="U606" s="52" t="s">
        <v>193</v>
      </c>
      <c r="V606" s="52" t="s">
        <v>275</v>
      </c>
      <c r="W606" s="52" t="s">
        <v>276</v>
      </c>
      <c r="X606" s="52" t="s">
        <v>2464</v>
      </c>
      <c r="Y606" s="52" t="s">
        <v>2465</v>
      </c>
      <c r="Z606" s="66">
        <v>0</v>
      </c>
      <c r="AA606" s="66">
        <v>0</v>
      </c>
      <c r="AB606" s="66">
        <v>0</v>
      </c>
      <c r="AC606" s="66">
        <v>0</v>
      </c>
      <c r="AD606" s="86">
        <f t="shared" si="65"/>
        <v>0</v>
      </c>
      <c r="AE606" s="66">
        <v>0</v>
      </c>
      <c r="AF606" s="66">
        <v>0</v>
      </c>
      <c r="AG606" s="66">
        <f t="shared" si="66"/>
        <v>0</v>
      </c>
      <c r="AH606" s="66">
        <v>0</v>
      </c>
      <c r="AI606" s="66">
        <v>0</v>
      </c>
      <c r="AJ606" s="66">
        <f t="shared" si="67"/>
        <v>0</v>
      </c>
      <c r="AK606" s="66">
        <v>0</v>
      </c>
      <c r="AL606" s="66">
        <v>0</v>
      </c>
      <c r="AM606" s="66">
        <f t="shared" si="68"/>
        <v>0</v>
      </c>
      <c r="AN606" s="66">
        <v>0</v>
      </c>
      <c r="AO606" s="66">
        <v>0</v>
      </c>
      <c r="AP606" s="66">
        <f t="shared" si="69"/>
        <v>0</v>
      </c>
      <c r="AQ606" s="66">
        <v>0</v>
      </c>
      <c r="AR606" s="66">
        <f t="shared" si="70"/>
        <v>0</v>
      </c>
      <c r="AS606" s="66">
        <v>0</v>
      </c>
      <c r="AT606" s="66" t="s">
        <v>279</v>
      </c>
      <c r="AU606" s="66" t="s">
        <v>280</v>
      </c>
      <c r="AV606" s="66">
        <v>0</v>
      </c>
      <c r="AW606" s="86">
        <v>0</v>
      </c>
      <c r="AX606" s="86">
        <v>0</v>
      </c>
      <c r="AY606" s="86">
        <v>0</v>
      </c>
      <c r="AZ606" s="86">
        <v>0</v>
      </c>
      <c r="BA606" s="86">
        <v>0</v>
      </c>
      <c r="BB606" s="86"/>
    </row>
    <row r="607" spans="1:54" hidden="1">
      <c r="A607" s="52" t="str">
        <f t="shared" si="64"/>
        <v>R</v>
      </c>
      <c r="B607" s="84" t="s">
        <v>259</v>
      </c>
      <c r="C607" s="52" t="s">
        <v>2330</v>
      </c>
      <c r="D607" s="85" t="s">
        <v>2331</v>
      </c>
      <c r="E607" s="52" t="s">
        <v>2455</v>
      </c>
      <c r="F607" s="52" t="s">
        <v>2456</v>
      </c>
      <c r="G607" s="52" t="s">
        <v>2476</v>
      </c>
      <c r="H607" s="52" t="s">
        <v>2456</v>
      </c>
      <c r="I607" s="52" t="s">
        <v>2567</v>
      </c>
      <c r="J607" s="52" t="s">
        <v>2568</v>
      </c>
      <c r="K607" s="52" t="s">
        <v>268</v>
      </c>
      <c r="L607" s="52">
        <v>4580</v>
      </c>
      <c r="M607" s="52" t="s">
        <v>2402</v>
      </c>
      <c r="N607" s="52" t="s">
        <v>428</v>
      </c>
      <c r="O607" s="52" t="s">
        <v>456</v>
      </c>
      <c r="P607" s="52" t="s">
        <v>272</v>
      </c>
      <c r="Q607" s="52" t="s">
        <v>124</v>
      </c>
      <c r="R607" s="52" t="s">
        <v>273</v>
      </c>
      <c r="S607" s="52" t="s">
        <v>188</v>
      </c>
      <c r="T607" s="52" t="s">
        <v>2014</v>
      </c>
      <c r="U607" s="52" t="s">
        <v>199</v>
      </c>
      <c r="V607" s="52" t="s">
        <v>275</v>
      </c>
      <c r="W607" s="52" t="s">
        <v>276</v>
      </c>
      <c r="X607" s="52" t="s">
        <v>2040</v>
      </c>
      <c r="Y607" s="52" t="s">
        <v>2041</v>
      </c>
      <c r="Z607" s="66">
        <v>0</v>
      </c>
      <c r="AA607" s="66">
        <v>0</v>
      </c>
      <c r="AB607" s="66">
        <v>0</v>
      </c>
      <c r="AC607" s="66">
        <v>0</v>
      </c>
      <c r="AD607" s="86">
        <f t="shared" si="65"/>
        <v>0</v>
      </c>
      <c r="AE607" s="66">
        <v>0</v>
      </c>
      <c r="AF607" s="66">
        <v>0</v>
      </c>
      <c r="AG607" s="66">
        <f t="shared" si="66"/>
        <v>0</v>
      </c>
      <c r="AH607" s="66">
        <v>0</v>
      </c>
      <c r="AI607" s="66">
        <v>0</v>
      </c>
      <c r="AJ607" s="66">
        <f t="shared" si="67"/>
        <v>0</v>
      </c>
      <c r="AK607" s="66">
        <v>0</v>
      </c>
      <c r="AL607" s="66">
        <v>0</v>
      </c>
      <c r="AM607" s="66">
        <f t="shared" si="68"/>
        <v>0</v>
      </c>
      <c r="AN607" s="66">
        <v>0</v>
      </c>
      <c r="AO607" s="66">
        <v>0</v>
      </c>
      <c r="AP607" s="66">
        <f t="shared" si="69"/>
        <v>0</v>
      </c>
      <c r="AQ607" s="66">
        <v>0</v>
      </c>
      <c r="AR607" s="66">
        <f t="shared" si="70"/>
        <v>0</v>
      </c>
      <c r="AS607" s="66">
        <v>0</v>
      </c>
      <c r="AT607" s="66" t="s">
        <v>279</v>
      </c>
      <c r="AU607" s="66" t="s">
        <v>280</v>
      </c>
      <c r="AV607" s="66">
        <v>0</v>
      </c>
      <c r="AW607" s="86">
        <v>0</v>
      </c>
      <c r="AX607" s="86">
        <v>0</v>
      </c>
      <c r="AY607" s="86">
        <v>0</v>
      </c>
      <c r="AZ607" s="86">
        <v>0</v>
      </c>
      <c r="BA607" s="86">
        <v>0</v>
      </c>
      <c r="BB607" s="86"/>
    </row>
    <row r="608" spans="1:54" hidden="1">
      <c r="A608" s="52" t="str">
        <f t="shared" si="64"/>
        <v>R</v>
      </c>
      <c r="B608" s="84" t="s">
        <v>259</v>
      </c>
      <c r="C608" s="52" t="s">
        <v>2330</v>
      </c>
      <c r="D608" s="85" t="s">
        <v>2331</v>
      </c>
      <c r="E608" s="52" t="s">
        <v>2455</v>
      </c>
      <c r="F608" s="52" t="s">
        <v>2456</v>
      </c>
      <c r="G608" s="52" t="s">
        <v>2476</v>
      </c>
      <c r="H608" s="52" t="s">
        <v>2456</v>
      </c>
      <c r="I608" s="52" t="s">
        <v>2569</v>
      </c>
      <c r="J608" s="52" t="s">
        <v>2570</v>
      </c>
      <c r="K608" s="52" t="s">
        <v>268</v>
      </c>
      <c r="L608" s="52">
        <v>4580</v>
      </c>
      <c r="M608" s="52" t="s">
        <v>2402</v>
      </c>
      <c r="N608" s="52" t="s">
        <v>428</v>
      </c>
      <c r="O608" s="52" t="s">
        <v>456</v>
      </c>
      <c r="P608" s="52" t="s">
        <v>466</v>
      </c>
      <c r="Q608" s="52" t="s">
        <v>57</v>
      </c>
      <c r="R608" s="52" t="s">
        <v>2461</v>
      </c>
      <c r="S608" s="52" t="s">
        <v>85</v>
      </c>
      <c r="T608" s="52" t="s">
        <v>2493</v>
      </c>
      <c r="U608" s="52" t="s">
        <v>2494</v>
      </c>
      <c r="V608" s="52" t="s">
        <v>275</v>
      </c>
      <c r="W608" s="52" t="s">
        <v>276</v>
      </c>
      <c r="X608" s="52" t="s">
        <v>2040</v>
      </c>
      <c r="Y608" s="52" t="s">
        <v>2041</v>
      </c>
      <c r="Z608" s="66">
        <v>0</v>
      </c>
      <c r="AA608" s="66">
        <v>95396</v>
      </c>
      <c r="AB608" s="66">
        <v>0</v>
      </c>
      <c r="AC608" s="66">
        <v>0</v>
      </c>
      <c r="AD608" s="86">
        <f t="shared" si="65"/>
        <v>95396</v>
      </c>
      <c r="AE608" s="66">
        <v>0</v>
      </c>
      <c r="AF608" s="66">
        <v>0</v>
      </c>
      <c r="AG608" s="66">
        <f t="shared" si="66"/>
        <v>0</v>
      </c>
      <c r="AH608" s="66">
        <v>0</v>
      </c>
      <c r="AI608" s="66">
        <v>0</v>
      </c>
      <c r="AJ608" s="66">
        <f t="shared" si="67"/>
        <v>0</v>
      </c>
      <c r="AK608" s="66">
        <v>0</v>
      </c>
      <c r="AL608" s="66">
        <v>0</v>
      </c>
      <c r="AM608" s="66">
        <f t="shared" si="68"/>
        <v>0</v>
      </c>
      <c r="AN608" s="66">
        <v>0</v>
      </c>
      <c r="AO608" s="66">
        <v>0</v>
      </c>
      <c r="AP608" s="66">
        <f t="shared" si="69"/>
        <v>0</v>
      </c>
      <c r="AQ608" s="66">
        <v>0</v>
      </c>
      <c r="AR608" s="66">
        <f t="shared" si="70"/>
        <v>95396</v>
      </c>
      <c r="AS608" s="66">
        <v>0</v>
      </c>
      <c r="AT608" s="66" t="s">
        <v>279</v>
      </c>
      <c r="AU608" s="66" t="s">
        <v>280</v>
      </c>
      <c r="AV608" s="66">
        <v>0</v>
      </c>
      <c r="AW608" s="86">
        <v>0</v>
      </c>
      <c r="AX608" s="86">
        <v>0</v>
      </c>
      <c r="AY608" s="86">
        <v>0</v>
      </c>
      <c r="AZ608" s="86">
        <v>0</v>
      </c>
      <c r="BA608" s="86">
        <v>0</v>
      </c>
      <c r="BB608" s="86"/>
    </row>
    <row r="609" spans="1:54" hidden="1">
      <c r="A609" s="52" t="str">
        <f t="shared" si="64"/>
        <v>R</v>
      </c>
      <c r="B609" s="84" t="s">
        <v>259</v>
      </c>
      <c r="C609" s="52" t="s">
        <v>2330</v>
      </c>
      <c r="D609" s="85" t="s">
        <v>2331</v>
      </c>
      <c r="E609" s="52" t="s">
        <v>2455</v>
      </c>
      <c r="F609" s="52" t="s">
        <v>2456</v>
      </c>
      <c r="G609" s="52" t="s">
        <v>2476</v>
      </c>
      <c r="H609" s="52" t="s">
        <v>2456</v>
      </c>
      <c r="I609" s="52" t="s">
        <v>2571</v>
      </c>
      <c r="J609" s="52" t="s">
        <v>2572</v>
      </c>
      <c r="K609" s="52" t="s">
        <v>268</v>
      </c>
      <c r="L609" s="52">
        <v>4580</v>
      </c>
      <c r="M609" s="52" t="s">
        <v>2402</v>
      </c>
      <c r="N609" s="52" t="s">
        <v>428</v>
      </c>
      <c r="O609" s="52" t="s">
        <v>456</v>
      </c>
      <c r="P609" s="52" t="s">
        <v>466</v>
      </c>
      <c r="Q609" s="52" t="s">
        <v>57</v>
      </c>
      <c r="R609" s="52" t="s">
        <v>2461</v>
      </c>
      <c r="S609" s="52" t="s">
        <v>85</v>
      </c>
      <c r="T609" s="52" t="s">
        <v>2493</v>
      </c>
      <c r="U609" s="52" t="s">
        <v>2494</v>
      </c>
      <c r="V609" s="52" t="s">
        <v>275</v>
      </c>
      <c r="W609" s="52" t="s">
        <v>276</v>
      </c>
      <c r="X609" s="52" t="s">
        <v>2040</v>
      </c>
      <c r="Y609" s="52" t="s">
        <v>2041</v>
      </c>
      <c r="Z609" s="66">
        <v>0</v>
      </c>
      <c r="AA609" s="66">
        <v>289331</v>
      </c>
      <c r="AB609" s="66">
        <v>0</v>
      </c>
      <c r="AC609" s="66">
        <v>0</v>
      </c>
      <c r="AD609" s="86">
        <f t="shared" si="65"/>
        <v>289331</v>
      </c>
      <c r="AE609" s="66">
        <v>0</v>
      </c>
      <c r="AF609" s="66">
        <v>0</v>
      </c>
      <c r="AG609" s="66">
        <f t="shared" si="66"/>
        <v>0</v>
      </c>
      <c r="AH609" s="66">
        <v>0</v>
      </c>
      <c r="AI609" s="66">
        <v>0</v>
      </c>
      <c r="AJ609" s="66">
        <f t="shared" si="67"/>
        <v>0</v>
      </c>
      <c r="AK609" s="66">
        <v>0</v>
      </c>
      <c r="AL609" s="66">
        <v>0</v>
      </c>
      <c r="AM609" s="66">
        <f t="shared" si="68"/>
        <v>0</v>
      </c>
      <c r="AN609" s="66">
        <v>0</v>
      </c>
      <c r="AO609" s="66">
        <v>0</v>
      </c>
      <c r="AP609" s="66">
        <f t="shared" si="69"/>
        <v>0</v>
      </c>
      <c r="AQ609" s="66">
        <v>0</v>
      </c>
      <c r="AR609" s="66">
        <f t="shared" si="70"/>
        <v>289331</v>
      </c>
      <c r="AS609" s="66">
        <v>0</v>
      </c>
      <c r="AT609" s="66" t="s">
        <v>279</v>
      </c>
      <c r="AU609" s="66" t="s">
        <v>280</v>
      </c>
      <c r="AV609" s="66">
        <v>0</v>
      </c>
      <c r="AW609" s="86">
        <v>0</v>
      </c>
      <c r="AX609" s="86">
        <v>0</v>
      </c>
      <c r="AY609" s="86">
        <v>0</v>
      </c>
      <c r="AZ609" s="86">
        <v>0</v>
      </c>
      <c r="BA609" s="86">
        <v>0</v>
      </c>
      <c r="BB609" s="86"/>
    </row>
    <row r="610" spans="1:54" hidden="1">
      <c r="A610" s="52" t="str">
        <f t="shared" si="64"/>
        <v>R</v>
      </c>
      <c r="B610" s="84" t="s">
        <v>259</v>
      </c>
      <c r="C610" s="52" t="s">
        <v>2330</v>
      </c>
      <c r="D610" s="85" t="s">
        <v>2331</v>
      </c>
      <c r="E610" s="52" t="s">
        <v>2455</v>
      </c>
      <c r="F610" s="52" t="s">
        <v>2456</v>
      </c>
      <c r="G610" s="52" t="s">
        <v>2476</v>
      </c>
      <c r="H610" s="52" t="s">
        <v>2456</v>
      </c>
      <c r="I610" s="52" t="s">
        <v>2573</v>
      </c>
      <c r="J610" s="52" t="s">
        <v>2574</v>
      </c>
      <c r="K610" s="52" t="s">
        <v>268</v>
      </c>
      <c r="L610" s="52">
        <v>4580</v>
      </c>
      <c r="M610" s="52" t="s">
        <v>2402</v>
      </c>
      <c r="N610" s="52" t="s">
        <v>428</v>
      </c>
      <c r="O610" s="52" t="s">
        <v>456</v>
      </c>
      <c r="P610" s="52" t="s">
        <v>272</v>
      </c>
      <c r="Q610" s="52" t="s">
        <v>124</v>
      </c>
      <c r="R610" s="52" t="s">
        <v>273</v>
      </c>
      <c r="S610" s="52" t="s">
        <v>188</v>
      </c>
      <c r="T610" s="52" t="s">
        <v>2014</v>
      </c>
      <c r="U610" s="52" t="s">
        <v>199</v>
      </c>
      <c r="V610" s="52" t="s">
        <v>275</v>
      </c>
      <c r="W610" s="52" t="s">
        <v>276</v>
      </c>
      <c r="X610" s="52" t="s">
        <v>2015</v>
      </c>
      <c r="Y610" s="52" t="s">
        <v>2016</v>
      </c>
      <c r="Z610" s="66">
        <v>0</v>
      </c>
      <c r="AA610" s="66">
        <v>10000</v>
      </c>
      <c r="AB610" s="66">
        <v>0</v>
      </c>
      <c r="AC610" s="66">
        <v>0</v>
      </c>
      <c r="AD610" s="86">
        <f t="shared" si="65"/>
        <v>10000</v>
      </c>
      <c r="AE610" s="66">
        <v>0</v>
      </c>
      <c r="AF610" s="66">
        <v>0</v>
      </c>
      <c r="AG610" s="66">
        <f t="shared" si="66"/>
        <v>0</v>
      </c>
      <c r="AH610" s="66">
        <v>0</v>
      </c>
      <c r="AI610" s="66">
        <v>0</v>
      </c>
      <c r="AJ610" s="66">
        <f t="shared" si="67"/>
        <v>0</v>
      </c>
      <c r="AK610" s="66">
        <v>0</v>
      </c>
      <c r="AL610" s="66">
        <v>0</v>
      </c>
      <c r="AM610" s="66">
        <f t="shared" si="68"/>
        <v>0</v>
      </c>
      <c r="AN610" s="66">
        <v>0</v>
      </c>
      <c r="AO610" s="66">
        <v>0</v>
      </c>
      <c r="AP610" s="66">
        <f t="shared" si="69"/>
        <v>0</v>
      </c>
      <c r="AQ610" s="66">
        <v>0</v>
      </c>
      <c r="AR610" s="66">
        <f t="shared" si="70"/>
        <v>10000</v>
      </c>
      <c r="AS610" s="66">
        <v>0</v>
      </c>
      <c r="AT610" s="66" t="s">
        <v>279</v>
      </c>
      <c r="AU610" s="66" t="s">
        <v>280</v>
      </c>
      <c r="AV610" s="66">
        <v>0</v>
      </c>
      <c r="AW610" s="86">
        <v>0</v>
      </c>
      <c r="AX610" s="86">
        <v>0</v>
      </c>
      <c r="AY610" s="86">
        <v>0</v>
      </c>
      <c r="AZ610" s="86">
        <v>0</v>
      </c>
      <c r="BA610" s="86">
        <v>0</v>
      </c>
      <c r="BB610" s="86"/>
    </row>
    <row r="611" spans="1:54" hidden="1">
      <c r="A611" s="52" t="str">
        <f t="shared" si="64"/>
        <v>R</v>
      </c>
      <c r="B611" s="84" t="s">
        <v>259</v>
      </c>
      <c r="C611" s="52" t="s">
        <v>2330</v>
      </c>
      <c r="D611" s="85" t="s">
        <v>2331</v>
      </c>
      <c r="E611" s="52" t="s">
        <v>2455</v>
      </c>
      <c r="F611" s="52" t="s">
        <v>2456</v>
      </c>
      <c r="G611" s="52" t="s">
        <v>2476</v>
      </c>
      <c r="H611" s="52" t="s">
        <v>2456</v>
      </c>
      <c r="I611" s="52" t="s">
        <v>2575</v>
      </c>
      <c r="J611" s="52" t="s">
        <v>2576</v>
      </c>
      <c r="K611" s="52" t="s">
        <v>268</v>
      </c>
      <c r="L611" s="52">
        <v>4580</v>
      </c>
      <c r="M611" s="52" t="s">
        <v>2402</v>
      </c>
      <c r="N611" s="52" t="s">
        <v>428</v>
      </c>
      <c r="O611" s="52" t="s">
        <v>456</v>
      </c>
      <c r="P611" s="52" t="s">
        <v>272</v>
      </c>
      <c r="Q611" s="52" t="s">
        <v>124</v>
      </c>
      <c r="R611" s="52" t="s">
        <v>273</v>
      </c>
      <c r="S611" s="52" t="s">
        <v>188</v>
      </c>
      <c r="T611" s="52" t="s">
        <v>274</v>
      </c>
      <c r="U611" s="52" t="s">
        <v>193</v>
      </c>
      <c r="V611" s="52" t="s">
        <v>275</v>
      </c>
      <c r="W611" s="52" t="s">
        <v>276</v>
      </c>
      <c r="X611" s="52" t="s">
        <v>2015</v>
      </c>
      <c r="Y611" s="52" t="s">
        <v>2016</v>
      </c>
      <c r="Z611" s="66">
        <v>0</v>
      </c>
      <c r="AA611" s="66">
        <v>191132</v>
      </c>
      <c r="AB611" s="66">
        <v>0</v>
      </c>
      <c r="AC611" s="66">
        <v>0</v>
      </c>
      <c r="AD611" s="86">
        <f t="shared" si="65"/>
        <v>191132</v>
      </c>
      <c r="AE611" s="66">
        <v>0</v>
      </c>
      <c r="AF611" s="66">
        <v>0</v>
      </c>
      <c r="AG611" s="66">
        <f t="shared" si="66"/>
        <v>0</v>
      </c>
      <c r="AH611" s="66">
        <v>0</v>
      </c>
      <c r="AI611" s="66">
        <v>0</v>
      </c>
      <c r="AJ611" s="66">
        <f t="shared" si="67"/>
        <v>0</v>
      </c>
      <c r="AK611" s="66">
        <v>0</v>
      </c>
      <c r="AL611" s="66">
        <v>0</v>
      </c>
      <c r="AM611" s="66">
        <f t="shared" si="68"/>
        <v>0</v>
      </c>
      <c r="AN611" s="66">
        <v>0</v>
      </c>
      <c r="AO611" s="66">
        <v>0</v>
      </c>
      <c r="AP611" s="66">
        <f t="shared" si="69"/>
        <v>0</v>
      </c>
      <c r="AQ611" s="66">
        <v>0</v>
      </c>
      <c r="AR611" s="66">
        <f t="shared" si="70"/>
        <v>191132</v>
      </c>
      <c r="AS611" s="66">
        <v>0</v>
      </c>
      <c r="AT611" s="66" t="s">
        <v>279</v>
      </c>
      <c r="AU611" s="66" t="s">
        <v>280</v>
      </c>
      <c r="AV611" s="66">
        <v>0</v>
      </c>
      <c r="AW611" s="86">
        <v>0</v>
      </c>
      <c r="AX611" s="86">
        <v>0</v>
      </c>
      <c r="AY611" s="86">
        <v>0</v>
      </c>
      <c r="AZ611" s="86">
        <v>0</v>
      </c>
      <c r="BA611" s="86">
        <v>0</v>
      </c>
      <c r="BB611" s="86"/>
    </row>
    <row r="612" spans="1:54" hidden="1">
      <c r="A612" s="52" t="str">
        <f t="shared" si="64"/>
        <v>R</v>
      </c>
      <c r="B612" s="84" t="s">
        <v>259</v>
      </c>
      <c r="C612" s="52" t="s">
        <v>2330</v>
      </c>
      <c r="D612" s="85" t="s">
        <v>2331</v>
      </c>
      <c r="E612" s="52" t="s">
        <v>2455</v>
      </c>
      <c r="F612" s="52" t="s">
        <v>2456</v>
      </c>
      <c r="G612" s="52" t="s">
        <v>2476</v>
      </c>
      <c r="H612" s="52" t="s">
        <v>2456</v>
      </c>
      <c r="I612" s="52" t="s">
        <v>2577</v>
      </c>
      <c r="J612" s="52" t="s">
        <v>2578</v>
      </c>
      <c r="K612" s="52" t="s">
        <v>268</v>
      </c>
      <c r="L612" s="52">
        <v>4580</v>
      </c>
      <c r="M612" s="52" t="s">
        <v>2402</v>
      </c>
      <c r="N612" s="52" t="s">
        <v>428</v>
      </c>
      <c r="O612" s="52" t="s">
        <v>271</v>
      </c>
      <c r="P612" s="52" t="s">
        <v>272</v>
      </c>
      <c r="Q612" s="52" t="s">
        <v>124</v>
      </c>
      <c r="R612" s="52" t="s">
        <v>273</v>
      </c>
      <c r="S612" s="52" t="s">
        <v>188</v>
      </c>
      <c r="T612" s="52" t="s">
        <v>2014</v>
      </c>
      <c r="U612" s="52" t="s">
        <v>199</v>
      </c>
      <c r="V612" s="52" t="s">
        <v>275</v>
      </c>
      <c r="W612" s="52" t="s">
        <v>276</v>
      </c>
      <c r="X612" s="52" t="s">
        <v>2040</v>
      </c>
      <c r="Y612" s="52" t="s">
        <v>2041</v>
      </c>
      <c r="Z612" s="66">
        <v>0</v>
      </c>
      <c r="AA612" s="66">
        <v>19113</v>
      </c>
      <c r="AB612" s="66">
        <v>0</v>
      </c>
      <c r="AC612" s="66">
        <v>0</v>
      </c>
      <c r="AD612" s="86">
        <f t="shared" si="65"/>
        <v>19113</v>
      </c>
      <c r="AE612" s="66">
        <v>0</v>
      </c>
      <c r="AF612" s="66">
        <v>0</v>
      </c>
      <c r="AG612" s="66">
        <f t="shared" si="66"/>
        <v>0</v>
      </c>
      <c r="AH612" s="66">
        <v>0</v>
      </c>
      <c r="AI612" s="66">
        <v>0</v>
      </c>
      <c r="AJ612" s="66">
        <f t="shared" si="67"/>
        <v>0</v>
      </c>
      <c r="AK612" s="66">
        <v>0</v>
      </c>
      <c r="AL612" s="66">
        <v>0</v>
      </c>
      <c r="AM612" s="66">
        <f t="shared" si="68"/>
        <v>0</v>
      </c>
      <c r="AN612" s="66">
        <v>0</v>
      </c>
      <c r="AO612" s="66">
        <v>0</v>
      </c>
      <c r="AP612" s="66">
        <f t="shared" si="69"/>
        <v>0</v>
      </c>
      <c r="AQ612" s="66">
        <v>0</v>
      </c>
      <c r="AR612" s="66">
        <f t="shared" si="70"/>
        <v>19113</v>
      </c>
      <c r="AS612" s="66">
        <v>0</v>
      </c>
      <c r="AT612" s="66" t="s">
        <v>279</v>
      </c>
      <c r="AU612" s="66" t="s">
        <v>280</v>
      </c>
      <c r="AV612" s="66">
        <v>0</v>
      </c>
      <c r="AW612" s="86">
        <v>0</v>
      </c>
      <c r="AX612" s="86">
        <v>0</v>
      </c>
      <c r="AY612" s="86">
        <v>0</v>
      </c>
      <c r="AZ612" s="86">
        <v>0</v>
      </c>
      <c r="BA612" s="86">
        <v>0</v>
      </c>
      <c r="BB612" s="86"/>
    </row>
    <row r="613" spans="1:54" hidden="1">
      <c r="A613" s="52" t="str">
        <f t="shared" si="64"/>
        <v>R</v>
      </c>
      <c r="B613" s="84" t="s">
        <v>259</v>
      </c>
      <c r="C613" s="52" t="s">
        <v>2330</v>
      </c>
      <c r="D613" s="85" t="s">
        <v>2331</v>
      </c>
      <c r="E613" s="52" t="s">
        <v>2455</v>
      </c>
      <c r="F613" s="52" t="s">
        <v>2456</v>
      </c>
      <c r="G613" s="52" t="s">
        <v>2579</v>
      </c>
      <c r="H613" s="52" t="s">
        <v>2580</v>
      </c>
      <c r="I613" s="52" t="s">
        <v>2581</v>
      </c>
      <c r="J613" s="52" t="s">
        <v>2582</v>
      </c>
      <c r="K613" s="52" t="s">
        <v>268</v>
      </c>
      <c r="L613" s="52">
        <v>4580</v>
      </c>
      <c r="M613" s="52" t="s">
        <v>2402</v>
      </c>
      <c r="N613" s="52" t="s">
        <v>270</v>
      </c>
      <c r="O613" s="52" t="s">
        <v>456</v>
      </c>
      <c r="P613" s="52" t="s">
        <v>272</v>
      </c>
      <c r="Q613" s="52" t="s">
        <v>124</v>
      </c>
      <c r="R613" s="52" t="s">
        <v>273</v>
      </c>
      <c r="S613" s="52" t="s">
        <v>188</v>
      </c>
      <c r="T613" s="52" t="s">
        <v>274</v>
      </c>
      <c r="U613" s="52" t="s">
        <v>193</v>
      </c>
      <c r="V613" s="52" t="s">
        <v>275</v>
      </c>
      <c r="W613" s="52" t="s">
        <v>276</v>
      </c>
      <c r="X613" s="52" t="s">
        <v>2040</v>
      </c>
      <c r="Y613" s="52" t="s">
        <v>2041</v>
      </c>
      <c r="Z613" s="66">
        <v>519988.65369122906</v>
      </c>
      <c r="AA613" s="66">
        <v>519989</v>
      </c>
      <c r="AB613" s="66">
        <v>503346.01</v>
      </c>
      <c r="AC613" s="66">
        <v>524523.49775770004</v>
      </c>
      <c r="AD613" s="86">
        <f t="shared" si="65"/>
        <v>-4534.4977577000391</v>
      </c>
      <c r="AE613" s="66">
        <v>530848.5937152229</v>
      </c>
      <c r="AF613" s="66">
        <v>530848.5937152229</v>
      </c>
      <c r="AG613" s="66">
        <f t="shared" si="66"/>
        <v>0</v>
      </c>
      <c r="AH613" s="66">
        <v>546825.59022509865</v>
      </c>
      <c r="AI613" s="66">
        <v>546825.59022509865</v>
      </c>
      <c r="AJ613" s="66">
        <f t="shared" si="67"/>
        <v>0</v>
      </c>
      <c r="AK613" s="66">
        <v>563317.9737191638</v>
      </c>
      <c r="AL613" s="66">
        <v>563317.9737191638</v>
      </c>
      <c r="AM613" s="66">
        <f t="shared" si="68"/>
        <v>0</v>
      </c>
      <c r="AN613" s="66">
        <v>580325.74419741845</v>
      </c>
      <c r="AO613" s="66">
        <v>580325.74419741845</v>
      </c>
      <c r="AP613" s="66">
        <f t="shared" si="69"/>
        <v>0</v>
      </c>
      <c r="AQ613" s="66">
        <v>597735.51652334107</v>
      </c>
      <c r="AR613" s="66">
        <f t="shared" si="70"/>
        <v>-4534.4977577000391</v>
      </c>
      <c r="AS613" s="66" t="s">
        <v>2042</v>
      </c>
      <c r="AT613" s="66" t="s">
        <v>279</v>
      </c>
      <c r="AU613" s="66" t="s">
        <v>280</v>
      </c>
      <c r="AV613" s="66">
        <v>0</v>
      </c>
      <c r="AW613" s="86">
        <v>0</v>
      </c>
      <c r="AX613" s="86">
        <v>0</v>
      </c>
      <c r="AY613" s="86">
        <v>0</v>
      </c>
      <c r="AZ613" s="86">
        <v>0</v>
      </c>
      <c r="BA613" s="86">
        <v>0</v>
      </c>
      <c r="BB613" s="86"/>
    </row>
    <row r="614" spans="1:54" hidden="1">
      <c r="A614" s="52" t="str">
        <f t="shared" si="64"/>
        <v>R</v>
      </c>
      <c r="B614" s="84" t="s">
        <v>259</v>
      </c>
      <c r="C614" s="52" t="s">
        <v>2330</v>
      </c>
      <c r="D614" s="85" t="s">
        <v>2331</v>
      </c>
      <c r="E614" s="52" t="s">
        <v>2455</v>
      </c>
      <c r="F614" s="52" t="s">
        <v>2456</v>
      </c>
      <c r="G614" s="52" t="s">
        <v>2579</v>
      </c>
      <c r="H614" s="52" t="s">
        <v>2580</v>
      </c>
      <c r="I614" s="52" t="s">
        <v>2583</v>
      </c>
      <c r="J614" s="52" t="s">
        <v>2584</v>
      </c>
      <c r="K614" s="52" t="s">
        <v>268</v>
      </c>
      <c r="L614" s="52">
        <v>4580</v>
      </c>
      <c r="M614" s="52" t="s">
        <v>2402</v>
      </c>
      <c r="N614" s="52" t="s">
        <v>428</v>
      </c>
      <c r="O614" s="52" t="s">
        <v>456</v>
      </c>
      <c r="P614" s="52" t="s">
        <v>272</v>
      </c>
      <c r="Q614" s="52" t="s">
        <v>124</v>
      </c>
      <c r="R614" s="52" t="s">
        <v>273</v>
      </c>
      <c r="S614" s="52" t="s">
        <v>188</v>
      </c>
      <c r="T614" s="52" t="s">
        <v>274</v>
      </c>
      <c r="U614" s="52" t="s">
        <v>193</v>
      </c>
      <c r="V614" s="52" t="s">
        <v>275</v>
      </c>
      <c r="W614" s="52" t="s">
        <v>276</v>
      </c>
      <c r="X614" s="52" t="s">
        <v>2040</v>
      </c>
      <c r="Y614" s="52" t="s">
        <v>2041</v>
      </c>
      <c r="Z614" s="66">
        <v>0</v>
      </c>
      <c r="AA614" s="66">
        <v>19679</v>
      </c>
      <c r="AB614" s="66">
        <v>0</v>
      </c>
      <c r="AC614" s="66">
        <v>0</v>
      </c>
      <c r="AD614" s="86">
        <f t="shared" si="65"/>
        <v>19679</v>
      </c>
      <c r="AE614" s="66">
        <v>0</v>
      </c>
      <c r="AF614" s="66">
        <v>0</v>
      </c>
      <c r="AG614" s="66">
        <f t="shared" si="66"/>
        <v>0</v>
      </c>
      <c r="AH614" s="66">
        <v>0</v>
      </c>
      <c r="AI614" s="66">
        <v>0</v>
      </c>
      <c r="AJ614" s="66">
        <f t="shared" si="67"/>
        <v>0</v>
      </c>
      <c r="AK614" s="66">
        <v>0</v>
      </c>
      <c r="AL614" s="66">
        <v>0</v>
      </c>
      <c r="AM614" s="66">
        <f t="shared" si="68"/>
        <v>0</v>
      </c>
      <c r="AN614" s="66">
        <v>0</v>
      </c>
      <c r="AO614" s="66">
        <v>0</v>
      </c>
      <c r="AP614" s="66">
        <f t="shared" si="69"/>
        <v>0</v>
      </c>
      <c r="AQ614" s="66">
        <v>0</v>
      </c>
      <c r="AR614" s="66">
        <f t="shared" si="70"/>
        <v>19679</v>
      </c>
      <c r="AS614" s="66">
        <v>0</v>
      </c>
      <c r="AT614" s="66" t="s">
        <v>279</v>
      </c>
      <c r="AU614" s="66" t="s">
        <v>280</v>
      </c>
      <c r="AV614" s="66">
        <v>0</v>
      </c>
      <c r="AW614" s="86">
        <v>0</v>
      </c>
      <c r="AX614" s="86">
        <v>0</v>
      </c>
      <c r="AY614" s="86">
        <v>0</v>
      </c>
      <c r="AZ614" s="86">
        <v>0</v>
      </c>
      <c r="BA614" s="86">
        <v>0</v>
      </c>
      <c r="BB614" s="86"/>
    </row>
    <row r="615" spans="1:54" hidden="1">
      <c r="A615" s="52" t="str">
        <f t="shared" si="64"/>
        <v>R</v>
      </c>
      <c r="B615" s="84" t="s">
        <v>259</v>
      </c>
      <c r="C615" s="90" t="s">
        <v>2330</v>
      </c>
      <c r="D615" s="90" t="s">
        <v>2331</v>
      </c>
      <c r="E615" s="90" t="s">
        <v>2455</v>
      </c>
      <c r="F615" s="90" t="s">
        <v>2456</v>
      </c>
      <c r="G615" s="90" t="s">
        <v>2585</v>
      </c>
      <c r="H615" s="90" t="s">
        <v>2586</v>
      </c>
      <c r="I615" s="90" t="s">
        <v>2587</v>
      </c>
      <c r="J615" s="90" t="s">
        <v>2588</v>
      </c>
      <c r="K615" s="52" t="s">
        <v>268</v>
      </c>
      <c r="L615" s="90">
        <v>1260</v>
      </c>
      <c r="M615" s="52" t="s">
        <v>444</v>
      </c>
      <c r="N615" s="90" t="s">
        <v>270</v>
      </c>
      <c r="O615" s="90" t="s">
        <v>701</v>
      </c>
      <c r="P615" s="52" t="s">
        <v>272</v>
      </c>
      <c r="Q615" s="52" t="s">
        <v>124</v>
      </c>
      <c r="R615" s="52" t="s">
        <v>273</v>
      </c>
      <c r="S615" s="52" t="s">
        <v>188</v>
      </c>
      <c r="T615" s="52" t="s">
        <v>274</v>
      </c>
      <c r="U615" s="52" t="s">
        <v>193</v>
      </c>
      <c r="V615" s="52" t="s">
        <v>275</v>
      </c>
      <c r="W615" s="52" t="s">
        <v>276</v>
      </c>
      <c r="X615" s="52" t="s">
        <v>2040</v>
      </c>
      <c r="Y615" s="52" t="s">
        <v>2041</v>
      </c>
      <c r="Z615" s="66">
        <v>1000000</v>
      </c>
      <c r="AA615" s="91">
        <v>1000000</v>
      </c>
      <c r="AB615" s="66">
        <v>100539.42</v>
      </c>
      <c r="AC615" s="66">
        <v>-676338.80240000028</v>
      </c>
      <c r="AD615" s="86">
        <f t="shared" si="65"/>
        <v>1676338.8024000004</v>
      </c>
      <c r="AE615" s="66">
        <v>1020884.9557522127</v>
      </c>
      <c r="AF615" s="66">
        <v>0</v>
      </c>
      <c r="AG615" s="66">
        <f t="shared" si="66"/>
        <v>1020884.9557522127</v>
      </c>
      <c r="AH615" s="66">
        <v>1051610.6194690268</v>
      </c>
      <c r="AI615" s="66">
        <v>0</v>
      </c>
      <c r="AJ615" s="66">
        <f t="shared" si="67"/>
        <v>1051610.6194690268</v>
      </c>
      <c r="AK615" s="66">
        <v>1083327.4336283188</v>
      </c>
      <c r="AL615" s="66">
        <v>0</v>
      </c>
      <c r="AM615" s="66">
        <f t="shared" si="68"/>
        <v>1083327.4336283188</v>
      </c>
      <c r="AN615" s="66">
        <v>1116035.3982300886</v>
      </c>
      <c r="AO615" s="66">
        <v>0</v>
      </c>
      <c r="AP615" s="66">
        <f t="shared" si="69"/>
        <v>1116035.3982300886</v>
      </c>
      <c r="AQ615" s="66">
        <v>0</v>
      </c>
      <c r="AR615" s="66">
        <f t="shared" si="70"/>
        <v>5948197.2094796477</v>
      </c>
      <c r="AS615" s="66" t="s">
        <v>2589</v>
      </c>
      <c r="AT615" s="66" t="s">
        <v>279</v>
      </c>
      <c r="AU615" s="66" t="s">
        <v>280</v>
      </c>
      <c r="AV615" s="66">
        <v>0</v>
      </c>
      <c r="AW615" s="86">
        <v>0</v>
      </c>
      <c r="AX615" s="86">
        <v>0</v>
      </c>
      <c r="AY615" s="86">
        <v>0</v>
      </c>
      <c r="AZ615" s="86">
        <v>0</v>
      </c>
      <c r="BA615" s="86">
        <v>0</v>
      </c>
      <c r="BB615" s="86"/>
    </row>
    <row r="616" spans="1:54" hidden="1">
      <c r="A616" s="52" t="str">
        <f t="shared" si="64"/>
        <v>R</v>
      </c>
      <c r="B616" s="84" t="s">
        <v>259</v>
      </c>
      <c r="C616" s="52" t="s">
        <v>2330</v>
      </c>
      <c r="D616" s="85" t="s">
        <v>2331</v>
      </c>
      <c r="E616" s="52" t="s">
        <v>2455</v>
      </c>
      <c r="F616" s="52" t="s">
        <v>2456</v>
      </c>
      <c r="G616" s="52" t="s">
        <v>2585</v>
      </c>
      <c r="H616" s="52" t="s">
        <v>2586</v>
      </c>
      <c r="I616" s="52" t="s">
        <v>2590</v>
      </c>
      <c r="J616" s="52" t="s">
        <v>2591</v>
      </c>
      <c r="K616" s="52" t="s">
        <v>268</v>
      </c>
      <c r="L616" s="52">
        <v>4022</v>
      </c>
      <c r="M616" s="52" t="s">
        <v>1997</v>
      </c>
      <c r="N616" s="52" t="s">
        <v>270</v>
      </c>
      <c r="O616" s="52" t="s">
        <v>271</v>
      </c>
      <c r="P616" s="52" t="s">
        <v>272</v>
      </c>
      <c r="Q616" s="52" t="s">
        <v>124</v>
      </c>
      <c r="R616" s="52" t="s">
        <v>273</v>
      </c>
      <c r="S616" s="52" t="s">
        <v>188</v>
      </c>
      <c r="T616" s="52" t="s">
        <v>274</v>
      </c>
      <c r="U616" s="52" t="s">
        <v>193</v>
      </c>
      <c r="V616" s="52" t="s">
        <v>275</v>
      </c>
      <c r="W616" s="52" t="s">
        <v>276</v>
      </c>
      <c r="X616" s="52" t="s">
        <v>2040</v>
      </c>
      <c r="Y616" s="52" t="s">
        <v>2041</v>
      </c>
      <c r="Z616" s="66">
        <v>0</v>
      </c>
      <c r="AA616" s="66">
        <v>0</v>
      </c>
      <c r="AB616" s="66">
        <v>696911.21</v>
      </c>
      <c r="AC616" s="66">
        <v>1740314.889</v>
      </c>
      <c r="AD616" s="86">
        <f t="shared" si="65"/>
        <v>-1740314.889</v>
      </c>
      <c r="AE616" s="66">
        <v>0</v>
      </c>
      <c r="AF616" s="66">
        <v>0</v>
      </c>
      <c r="AG616" s="66">
        <f t="shared" si="66"/>
        <v>0</v>
      </c>
      <c r="AH616" s="66">
        <v>0</v>
      </c>
      <c r="AI616" s="66">
        <v>0</v>
      </c>
      <c r="AJ616" s="66">
        <f t="shared" si="67"/>
        <v>0</v>
      </c>
      <c r="AK616" s="66">
        <v>0</v>
      </c>
      <c r="AL616" s="66">
        <v>0</v>
      </c>
      <c r="AM616" s="66">
        <f t="shared" si="68"/>
        <v>0</v>
      </c>
      <c r="AN616" s="66">
        <v>0</v>
      </c>
      <c r="AO616" s="66">
        <v>0</v>
      </c>
      <c r="AP616" s="66">
        <f t="shared" si="69"/>
        <v>0</v>
      </c>
      <c r="AQ616" s="66">
        <v>0</v>
      </c>
      <c r="AR616" s="66">
        <f t="shared" si="70"/>
        <v>-1740314.889</v>
      </c>
      <c r="AS616" s="66">
        <v>0</v>
      </c>
      <c r="AT616" s="66" t="s">
        <v>279</v>
      </c>
      <c r="AU616" s="66" t="s">
        <v>280</v>
      </c>
      <c r="AV616" s="66">
        <v>0</v>
      </c>
      <c r="AW616" s="86">
        <v>0</v>
      </c>
      <c r="AX616" s="86">
        <v>0</v>
      </c>
      <c r="AY616" s="86">
        <v>0</v>
      </c>
      <c r="AZ616" s="86">
        <v>0</v>
      </c>
      <c r="BA616" s="86">
        <v>0</v>
      </c>
      <c r="BB616" s="86"/>
    </row>
    <row r="617" spans="1:54" hidden="1">
      <c r="A617" s="52" t="str">
        <f t="shared" si="64"/>
        <v>R</v>
      </c>
      <c r="B617" s="84" t="s">
        <v>259</v>
      </c>
      <c r="C617" s="52" t="s">
        <v>2330</v>
      </c>
      <c r="D617" s="85" t="s">
        <v>2331</v>
      </c>
      <c r="E617" s="52" t="s">
        <v>2455</v>
      </c>
      <c r="F617" s="52" t="s">
        <v>2456</v>
      </c>
      <c r="G617" s="52" t="s">
        <v>2592</v>
      </c>
      <c r="H617" s="52" t="s">
        <v>2593</v>
      </c>
      <c r="I617" s="52" t="s">
        <v>2594</v>
      </c>
      <c r="J617" s="52" t="s">
        <v>2595</v>
      </c>
      <c r="K617" s="52" t="s">
        <v>268</v>
      </c>
      <c r="L617" s="52">
        <v>4580</v>
      </c>
      <c r="M617" s="52" t="s">
        <v>2402</v>
      </c>
      <c r="N617" s="52" t="s">
        <v>270</v>
      </c>
      <c r="O617" s="52" t="s">
        <v>456</v>
      </c>
      <c r="P617" s="52" t="s">
        <v>272</v>
      </c>
      <c r="Q617" s="52" t="s">
        <v>124</v>
      </c>
      <c r="R617" s="52" t="s">
        <v>273</v>
      </c>
      <c r="S617" s="52" t="s">
        <v>188</v>
      </c>
      <c r="T617" s="52" t="s">
        <v>274</v>
      </c>
      <c r="U617" s="52" t="s">
        <v>193</v>
      </c>
      <c r="V617" s="52" t="s">
        <v>275</v>
      </c>
      <c r="W617" s="52" t="s">
        <v>276</v>
      </c>
      <c r="X617" s="52" t="s">
        <v>2464</v>
      </c>
      <c r="Y617" s="52" t="s">
        <v>2465</v>
      </c>
      <c r="Z617" s="66">
        <v>13000000</v>
      </c>
      <c r="AA617" s="66">
        <v>0</v>
      </c>
      <c r="AB617" s="66">
        <v>0</v>
      </c>
      <c r="AC617" s="66">
        <v>0</v>
      </c>
      <c r="AD617" s="86">
        <f t="shared" si="65"/>
        <v>0</v>
      </c>
      <c r="AE617" s="66">
        <v>0</v>
      </c>
      <c r="AF617" s="66">
        <v>4500000</v>
      </c>
      <c r="AG617" s="66">
        <f t="shared" si="66"/>
        <v>-4500000</v>
      </c>
      <c r="AH617" s="66">
        <v>0</v>
      </c>
      <c r="AI617" s="66">
        <v>4500000</v>
      </c>
      <c r="AJ617" s="66">
        <f t="shared" si="67"/>
        <v>-4500000</v>
      </c>
      <c r="AK617" s="66">
        <v>0</v>
      </c>
      <c r="AL617" s="66">
        <v>0</v>
      </c>
      <c r="AM617" s="66">
        <f t="shared" si="68"/>
        <v>0</v>
      </c>
      <c r="AN617" s="66">
        <v>0</v>
      </c>
      <c r="AO617" s="66">
        <v>0</v>
      </c>
      <c r="AP617" s="66">
        <f t="shared" si="69"/>
        <v>0</v>
      </c>
      <c r="AQ617" s="66">
        <v>0</v>
      </c>
      <c r="AR617" s="66">
        <f t="shared" si="70"/>
        <v>-9000000</v>
      </c>
      <c r="AS617" s="66" t="s">
        <v>2042</v>
      </c>
      <c r="AT617" s="66" t="s">
        <v>2596</v>
      </c>
      <c r="AU617" s="66" t="s">
        <v>280</v>
      </c>
      <c r="AV617" s="66">
        <v>0</v>
      </c>
      <c r="AW617" s="86">
        <v>0</v>
      </c>
      <c r="AX617" s="86">
        <v>0</v>
      </c>
      <c r="AY617" s="86">
        <v>0</v>
      </c>
      <c r="AZ617" s="86">
        <v>0</v>
      </c>
      <c r="BA617" s="86">
        <v>0</v>
      </c>
      <c r="BB617" s="86"/>
    </row>
    <row r="618" spans="1:54" hidden="1">
      <c r="A618" s="52" t="str">
        <f t="shared" si="64"/>
        <v>R</v>
      </c>
      <c r="B618" s="84" t="s">
        <v>259</v>
      </c>
      <c r="C618" s="52" t="s">
        <v>2330</v>
      </c>
      <c r="D618" s="85" t="s">
        <v>2331</v>
      </c>
      <c r="E618" s="52" t="s">
        <v>2455</v>
      </c>
      <c r="F618" s="52" t="s">
        <v>2456</v>
      </c>
      <c r="G618" s="52" t="s">
        <v>2592</v>
      </c>
      <c r="H618" s="52" t="s">
        <v>2593</v>
      </c>
      <c r="I618" s="52" t="s">
        <v>2597</v>
      </c>
      <c r="J618" s="52" t="s">
        <v>2598</v>
      </c>
      <c r="K618" s="52" t="s">
        <v>268</v>
      </c>
      <c r="L618" s="52">
        <v>4580</v>
      </c>
      <c r="M618" s="52" t="s">
        <v>2402</v>
      </c>
      <c r="N618" s="52" t="s">
        <v>270</v>
      </c>
      <c r="O618" s="52" t="s">
        <v>456</v>
      </c>
      <c r="P618" s="52" t="s">
        <v>272</v>
      </c>
      <c r="Q618" s="52" t="s">
        <v>124</v>
      </c>
      <c r="R618" s="52" t="s">
        <v>273</v>
      </c>
      <c r="S618" s="52" t="s">
        <v>188</v>
      </c>
      <c r="T618" s="52" t="s">
        <v>274</v>
      </c>
      <c r="U618" s="52" t="s">
        <v>193</v>
      </c>
      <c r="V618" s="52" t="s">
        <v>275</v>
      </c>
      <c r="W618" s="52" t="s">
        <v>276</v>
      </c>
      <c r="X618" s="52" t="s">
        <v>2464</v>
      </c>
      <c r="Y618" s="52" t="s">
        <v>2465</v>
      </c>
      <c r="Z618" s="66">
        <v>0</v>
      </c>
      <c r="AA618" s="66">
        <v>0</v>
      </c>
      <c r="AB618" s="66">
        <v>54990.39</v>
      </c>
      <c r="AC618" s="66">
        <v>92918.76</v>
      </c>
      <c r="AD618" s="86">
        <f t="shared" si="65"/>
        <v>-92918.76</v>
      </c>
      <c r="AE618" s="66">
        <v>0</v>
      </c>
      <c r="AF618" s="66">
        <v>0</v>
      </c>
      <c r="AG618" s="66">
        <f t="shared" si="66"/>
        <v>0</v>
      </c>
      <c r="AH618" s="66">
        <v>0</v>
      </c>
      <c r="AI618" s="66">
        <v>0</v>
      </c>
      <c r="AJ618" s="66">
        <f t="shared" si="67"/>
        <v>0</v>
      </c>
      <c r="AK618" s="66">
        <v>0</v>
      </c>
      <c r="AL618" s="66">
        <v>0</v>
      </c>
      <c r="AM618" s="66">
        <f t="shared" si="68"/>
        <v>0</v>
      </c>
      <c r="AN618" s="66">
        <v>0</v>
      </c>
      <c r="AO618" s="66">
        <v>0</v>
      </c>
      <c r="AP618" s="66">
        <f t="shared" si="69"/>
        <v>0</v>
      </c>
      <c r="AQ618" s="66">
        <v>0</v>
      </c>
      <c r="AR618" s="66">
        <f t="shared" si="70"/>
        <v>-92918.76</v>
      </c>
      <c r="AS618" s="66" t="s">
        <v>2042</v>
      </c>
      <c r="AT618" s="66" t="s">
        <v>279</v>
      </c>
      <c r="AU618" s="66" t="s">
        <v>280</v>
      </c>
      <c r="AV618" s="66">
        <v>0</v>
      </c>
      <c r="AW618" s="86">
        <v>0</v>
      </c>
      <c r="AX618" s="86">
        <v>0</v>
      </c>
      <c r="AY618" s="86">
        <v>0</v>
      </c>
      <c r="AZ618" s="86">
        <v>0</v>
      </c>
      <c r="BA618" s="86">
        <v>0</v>
      </c>
      <c r="BB618" s="86"/>
    </row>
    <row r="619" spans="1:54" hidden="1">
      <c r="A619" s="52" t="str">
        <f t="shared" si="64"/>
        <v>R</v>
      </c>
      <c r="B619" s="84" t="s">
        <v>259</v>
      </c>
      <c r="C619" s="52" t="s">
        <v>2330</v>
      </c>
      <c r="D619" s="85" t="s">
        <v>2331</v>
      </c>
      <c r="E619" s="52" t="s">
        <v>2455</v>
      </c>
      <c r="F619" s="52" t="s">
        <v>2456</v>
      </c>
      <c r="G619" s="52" t="s">
        <v>2592</v>
      </c>
      <c r="H619" s="52" t="s">
        <v>2593</v>
      </c>
      <c r="I619" s="52" t="s">
        <v>2599</v>
      </c>
      <c r="J619" s="52" t="s">
        <v>2600</v>
      </c>
      <c r="K619" s="52" t="s">
        <v>268</v>
      </c>
      <c r="L619" s="52">
        <v>4580</v>
      </c>
      <c r="M619" s="52" t="s">
        <v>2402</v>
      </c>
      <c r="N619" s="52" t="s">
        <v>270</v>
      </c>
      <c r="O619" s="52" t="s">
        <v>456</v>
      </c>
      <c r="P619" s="52" t="s">
        <v>272</v>
      </c>
      <c r="Q619" s="52" t="s">
        <v>124</v>
      </c>
      <c r="R619" s="52" t="s">
        <v>273</v>
      </c>
      <c r="S619" s="52" t="s">
        <v>188</v>
      </c>
      <c r="T619" s="52" t="s">
        <v>274</v>
      </c>
      <c r="U619" s="52" t="s">
        <v>193</v>
      </c>
      <c r="V619" s="52" t="s">
        <v>275</v>
      </c>
      <c r="W619" s="52" t="s">
        <v>276</v>
      </c>
      <c r="X619" s="52" t="s">
        <v>2464</v>
      </c>
      <c r="Y619" s="52" t="s">
        <v>2465</v>
      </c>
      <c r="Z619" s="66">
        <v>0</v>
      </c>
      <c r="AA619" s="66">
        <v>0</v>
      </c>
      <c r="AB619" s="66">
        <v>0</v>
      </c>
      <c r="AC619" s="66">
        <v>0</v>
      </c>
      <c r="AD619" s="86">
        <f t="shared" si="65"/>
        <v>0</v>
      </c>
      <c r="AE619" s="66">
        <v>0</v>
      </c>
      <c r="AF619" s="66">
        <v>0</v>
      </c>
      <c r="AG619" s="66">
        <f t="shared" si="66"/>
        <v>0</v>
      </c>
      <c r="AH619" s="66">
        <v>0</v>
      </c>
      <c r="AI619" s="66">
        <v>0</v>
      </c>
      <c r="AJ619" s="66">
        <f t="shared" si="67"/>
        <v>0</v>
      </c>
      <c r="AK619" s="66">
        <v>0</v>
      </c>
      <c r="AL619" s="66">
        <v>0</v>
      </c>
      <c r="AM619" s="66">
        <f t="shared" si="68"/>
        <v>0</v>
      </c>
      <c r="AN619" s="66">
        <v>0</v>
      </c>
      <c r="AO619" s="66">
        <v>0</v>
      </c>
      <c r="AP619" s="66">
        <f t="shared" si="69"/>
        <v>0</v>
      </c>
      <c r="AQ619" s="66">
        <v>0</v>
      </c>
      <c r="AR619" s="66">
        <f t="shared" si="70"/>
        <v>0</v>
      </c>
      <c r="AS619" s="66" t="s">
        <v>2042</v>
      </c>
      <c r="AT619" s="66" t="s">
        <v>279</v>
      </c>
      <c r="AU619" s="66" t="s">
        <v>280</v>
      </c>
      <c r="AV619" s="66">
        <v>0</v>
      </c>
      <c r="AW619" s="86">
        <v>0</v>
      </c>
      <c r="AX619" s="86">
        <v>0</v>
      </c>
      <c r="AY619" s="86">
        <v>0</v>
      </c>
      <c r="AZ619" s="86">
        <v>0</v>
      </c>
      <c r="BA619" s="86">
        <v>0</v>
      </c>
      <c r="BB619" s="86"/>
    </row>
    <row r="620" spans="1:54" hidden="1">
      <c r="A620" s="52" t="str">
        <f t="shared" si="64"/>
        <v>R</v>
      </c>
      <c r="B620" s="84" t="s">
        <v>259</v>
      </c>
      <c r="C620" s="52" t="s">
        <v>2330</v>
      </c>
      <c r="D620" s="85" t="s">
        <v>2331</v>
      </c>
      <c r="E620" s="52" t="s">
        <v>2455</v>
      </c>
      <c r="F620" s="52" t="s">
        <v>2456</v>
      </c>
      <c r="G620" s="52" t="s">
        <v>2592</v>
      </c>
      <c r="H620" s="52" t="s">
        <v>2593</v>
      </c>
      <c r="I620" s="52" t="s">
        <v>2601</v>
      </c>
      <c r="J620" s="52" t="s">
        <v>2602</v>
      </c>
      <c r="K620" s="52" t="s">
        <v>268</v>
      </c>
      <c r="L620" s="52">
        <v>4580</v>
      </c>
      <c r="M620" s="52" t="s">
        <v>2402</v>
      </c>
      <c r="N620" s="52" t="s">
        <v>270</v>
      </c>
      <c r="O620" s="52" t="s">
        <v>456</v>
      </c>
      <c r="P620" s="52" t="s">
        <v>272</v>
      </c>
      <c r="Q620" s="52" t="s">
        <v>124</v>
      </c>
      <c r="R620" s="52" t="s">
        <v>273</v>
      </c>
      <c r="S620" s="52" t="s">
        <v>188</v>
      </c>
      <c r="T620" s="52" t="s">
        <v>274</v>
      </c>
      <c r="U620" s="52" t="s">
        <v>193</v>
      </c>
      <c r="V620" s="52" t="s">
        <v>275</v>
      </c>
      <c r="W620" s="52" t="s">
        <v>276</v>
      </c>
      <c r="X620" s="52" t="s">
        <v>2464</v>
      </c>
      <c r="Y620" s="52" t="s">
        <v>2465</v>
      </c>
      <c r="Z620" s="66">
        <v>1800000</v>
      </c>
      <c r="AA620" s="66">
        <v>1800000</v>
      </c>
      <c r="AB620" s="66">
        <v>1796693.43</v>
      </c>
      <c r="AC620" s="66">
        <v>0</v>
      </c>
      <c r="AD620" s="86">
        <f t="shared" si="65"/>
        <v>1800000</v>
      </c>
      <c r="AE620" s="66">
        <v>1837592.9203539826</v>
      </c>
      <c r="AF620" s="66">
        <v>412000</v>
      </c>
      <c r="AG620" s="66">
        <f t="shared" si="66"/>
        <v>1425592.9203539826</v>
      </c>
      <c r="AH620" s="66">
        <v>1892899.1150442481</v>
      </c>
      <c r="AI620" s="66">
        <v>555225</v>
      </c>
      <c r="AJ620" s="66">
        <f t="shared" si="67"/>
        <v>1337674.1150442481</v>
      </c>
      <c r="AK620" s="66">
        <v>1949989.3805309737</v>
      </c>
      <c r="AL620" s="66">
        <v>571881</v>
      </c>
      <c r="AM620" s="66">
        <f t="shared" si="68"/>
        <v>1378108.3805309737</v>
      </c>
      <c r="AN620" s="66">
        <v>2008863.7168141594</v>
      </c>
      <c r="AO620" s="66">
        <v>589037</v>
      </c>
      <c r="AP620" s="66">
        <f t="shared" si="69"/>
        <v>1419826.7168141594</v>
      </c>
      <c r="AQ620" s="66">
        <v>606708</v>
      </c>
      <c r="AR620" s="66">
        <f t="shared" si="70"/>
        <v>7361202.1327433642</v>
      </c>
      <c r="AS620" s="66" t="s">
        <v>2603</v>
      </c>
      <c r="AT620" s="66" t="s">
        <v>279</v>
      </c>
      <c r="AU620" s="66" t="s">
        <v>280</v>
      </c>
      <c r="AV620" s="66">
        <v>0</v>
      </c>
      <c r="AW620" s="86">
        <v>0</v>
      </c>
      <c r="AX620" s="86">
        <v>0</v>
      </c>
      <c r="AY620" s="86">
        <v>0</v>
      </c>
      <c r="AZ620" s="86">
        <v>0</v>
      </c>
      <c r="BA620" s="86">
        <v>0</v>
      </c>
      <c r="BB620" s="86"/>
    </row>
    <row r="621" spans="1:54" hidden="1">
      <c r="A621" s="52" t="str">
        <f t="shared" si="64"/>
        <v>R</v>
      </c>
      <c r="B621" s="84" t="s">
        <v>259</v>
      </c>
      <c r="C621" s="52" t="s">
        <v>2330</v>
      </c>
      <c r="D621" s="85" t="s">
        <v>2331</v>
      </c>
      <c r="E621" s="52" t="s">
        <v>2455</v>
      </c>
      <c r="F621" s="52" t="s">
        <v>2456</v>
      </c>
      <c r="G621" s="52" t="s">
        <v>2592</v>
      </c>
      <c r="H621" s="52" t="s">
        <v>2593</v>
      </c>
      <c r="I621" s="52" t="s">
        <v>2604</v>
      </c>
      <c r="J621" s="52" t="s">
        <v>2605</v>
      </c>
      <c r="K621" s="52" t="s">
        <v>268</v>
      </c>
      <c r="L621" s="52">
        <v>4580</v>
      </c>
      <c r="M621" s="52" t="s">
        <v>2402</v>
      </c>
      <c r="N621" s="52" t="s">
        <v>270</v>
      </c>
      <c r="O621" s="52" t="s">
        <v>456</v>
      </c>
      <c r="P621" s="52" t="s">
        <v>272</v>
      </c>
      <c r="Q621" s="52" t="s">
        <v>124</v>
      </c>
      <c r="R621" s="52" t="s">
        <v>273</v>
      </c>
      <c r="S621" s="52" t="s">
        <v>188</v>
      </c>
      <c r="T621" s="52" t="s">
        <v>274</v>
      </c>
      <c r="U621" s="52" t="s">
        <v>193</v>
      </c>
      <c r="V621" s="52" t="s">
        <v>275</v>
      </c>
      <c r="W621" s="52" t="s">
        <v>276</v>
      </c>
      <c r="X621" s="52" t="s">
        <v>2464</v>
      </c>
      <c r="Y621" s="52" t="s">
        <v>2465</v>
      </c>
      <c r="Z621" s="66">
        <v>4000000</v>
      </c>
      <c r="AA621" s="66">
        <v>17000000</v>
      </c>
      <c r="AB621" s="66">
        <v>14838489.039999999</v>
      </c>
      <c r="AC621" s="66">
        <v>6479176.6399999987</v>
      </c>
      <c r="AD621" s="86">
        <f t="shared" si="65"/>
        <v>10520823.360000001</v>
      </c>
      <c r="AE621" s="66">
        <v>4083539.8230088507</v>
      </c>
      <c r="AF621" s="66">
        <v>4083539.8230088507</v>
      </c>
      <c r="AG621" s="66">
        <f t="shared" si="66"/>
        <v>0</v>
      </c>
      <c r="AH621" s="66">
        <v>4206442.4778761072</v>
      </c>
      <c r="AI621" s="66">
        <v>4206442.4778761072</v>
      </c>
      <c r="AJ621" s="66">
        <f t="shared" si="67"/>
        <v>0</v>
      </c>
      <c r="AK621" s="66">
        <v>4333309.7345132753</v>
      </c>
      <c r="AL621" s="66">
        <v>11660640</v>
      </c>
      <c r="AM621" s="66">
        <f t="shared" si="68"/>
        <v>-7327330.2654867247</v>
      </c>
      <c r="AN621" s="66">
        <v>4464141.5929203546</v>
      </c>
      <c r="AO621" s="66">
        <v>7029441</v>
      </c>
      <c r="AP621" s="66">
        <f t="shared" si="69"/>
        <v>-2565299.4070796454</v>
      </c>
      <c r="AQ621" s="66">
        <v>7240324.2300000004</v>
      </c>
      <c r="AR621" s="66">
        <f t="shared" si="70"/>
        <v>628193.68743363209</v>
      </c>
      <c r="AS621" s="66" t="s">
        <v>2042</v>
      </c>
      <c r="AT621" s="66" t="s">
        <v>2606</v>
      </c>
      <c r="AU621" s="66" t="s">
        <v>280</v>
      </c>
      <c r="AV621" s="66">
        <v>0</v>
      </c>
      <c r="AW621" s="86">
        <v>0</v>
      </c>
      <c r="AX621" s="86">
        <v>0</v>
      </c>
      <c r="AY621" s="86">
        <v>0</v>
      </c>
      <c r="AZ621" s="86">
        <v>0</v>
      </c>
      <c r="BA621" s="86">
        <v>0</v>
      </c>
      <c r="BB621" s="86"/>
    </row>
    <row r="622" spans="1:54" hidden="1">
      <c r="A622" s="52" t="str">
        <f t="shared" si="64"/>
        <v>R</v>
      </c>
      <c r="B622" s="84" t="s">
        <v>259</v>
      </c>
      <c r="C622" s="52" t="s">
        <v>2330</v>
      </c>
      <c r="D622" s="85" t="s">
        <v>2331</v>
      </c>
      <c r="E622" s="52" t="s">
        <v>2455</v>
      </c>
      <c r="F622" s="52" t="s">
        <v>2456</v>
      </c>
      <c r="G622" s="52" t="s">
        <v>2592</v>
      </c>
      <c r="H622" s="52" t="s">
        <v>2593</v>
      </c>
      <c r="I622" s="52" t="s">
        <v>2607</v>
      </c>
      <c r="J622" s="52" t="s">
        <v>2608</v>
      </c>
      <c r="K622" s="52" t="s">
        <v>268</v>
      </c>
      <c r="L622" s="52">
        <v>4580</v>
      </c>
      <c r="M622" s="52" t="s">
        <v>2402</v>
      </c>
      <c r="N622" s="52" t="s">
        <v>270</v>
      </c>
      <c r="O622" s="52" t="s">
        <v>306</v>
      </c>
      <c r="P622" s="52" t="s">
        <v>272</v>
      </c>
      <c r="Q622" s="52" t="s">
        <v>124</v>
      </c>
      <c r="R622" s="52" t="s">
        <v>273</v>
      </c>
      <c r="S622" s="52" t="s">
        <v>188</v>
      </c>
      <c r="T622" s="52" t="s">
        <v>274</v>
      </c>
      <c r="U622" s="52" t="s">
        <v>193</v>
      </c>
      <c r="V622" s="52" t="s">
        <v>275</v>
      </c>
      <c r="W622" s="52" t="s">
        <v>276</v>
      </c>
      <c r="X622" s="52" t="s">
        <v>2464</v>
      </c>
      <c r="Y622" s="52" t="s">
        <v>2465</v>
      </c>
      <c r="Z622" s="66">
        <v>0</v>
      </c>
      <c r="AA622" s="66">
        <v>0</v>
      </c>
      <c r="AB622" s="66">
        <v>178.11</v>
      </c>
      <c r="AC622" s="66">
        <v>3479.4900000000002</v>
      </c>
      <c r="AD622" s="86">
        <f t="shared" si="65"/>
        <v>-3479.4900000000002</v>
      </c>
      <c r="AE622" s="66">
        <v>0</v>
      </c>
      <c r="AF622" s="66">
        <v>0</v>
      </c>
      <c r="AG622" s="66">
        <f t="shared" si="66"/>
        <v>0</v>
      </c>
      <c r="AH622" s="66">
        <v>0</v>
      </c>
      <c r="AI622" s="66">
        <v>0</v>
      </c>
      <c r="AJ622" s="66">
        <f t="shared" si="67"/>
        <v>0</v>
      </c>
      <c r="AK622" s="66">
        <v>0</v>
      </c>
      <c r="AL622" s="66">
        <v>0</v>
      </c>
      <c r="AM622" s="66">
        <f t="shared" si="68"/>
        <v>0</v>
      </c>
      <c r="AN622" s="66">
        <v>0</v>
      </c>
      <c r="AO622" s="66">
        <v>0</v>
      </c>
      <c r="AP622" s="66">
        <f t="shared" si="69"/>
        <v>0</v>
      </c>
      <c r="AQ622" s="66">
        <v>0</v>
      </c>
      <c r="AR622" s="66">
        <f t="shared" si="70"/>
        <v>-3479.4900000000002</v>
      </c>
      <c r="AS622" s="66" t="s">
        <v>2042</v>
      </c>
      <c r="AT622" s="66" t="s">
        <v>279</v>
      </c>
      <c r="AU622" s="66" t="s">
        <v>280</v>
      </c>
      <c r="AV622" s="66">
        <v>0</v>
      </c>
      <c r="AW622" s="86">
        <v>0</v>
      </c>
      <c r="AX622" s="86">
        <v>0</v>
      </c>
      <c r="AY622" s="86">
        <v>0</v>
      </c>
      <c r="AZ622" s="86">
        <v>0</v>
      </c>
      <c r="BA622" s="86">
        <v>0</v>
      </c>
      <c r="BB622" s="86"/>
    </row>
    <row r="623" spans="1:54" hidden="1">
      <c r="A623" s="52" t="str">
        <f t="shared" si="64"/>
        <v>R</v>
      </c>
      <c r="B623" s="84" t="s">
        <v>259</v>
      </c>
      <c r="C623" s="52" t="s">
        <v>2330</v>
      </c>
      <c r="D623" s="85" t="s">
        <v>2331</v>
      </c>
      <c r="E623" s="52" t="s">
        <v>2455</v>
      </c>
      <c r="F623" s="52" t="s">
        <v>2456</v>
      </c>
      <c r="G623" s="52" t="s">
        <v>2592</v>
      </c>
      <c r="H623" s="52" t="s">
        <v>2593</v>
      </c>
      <c r="I623" s="52" t="s">
        <v>2609</v>
      </c>
      <c r="J623" s="52" t="s">
        <v>2610</v>
      </c>
      <c r="K623" s="52" t="s">
        <v>268</v>
      </c>
      <c r="L623" s="52">
        <v>4580</v>
      </c>
      <c r="M623" s="52" t="s">
        <v>2402</v>
      </c>
      <c r="N623" s="52" t="s">
        <v>270</v>
      </c>
      <c r="O623" s="52" t="s">
        <v>456</v>
      </c>
      <c r="P623" s="52" t="s">
        <v>272</v>
      </c>
      <c r="Q623" s="52" t="s">
        <v>124</v>
      </c>
      <c r="R623" s="52" t="s">
        <v>273</v>
      </c>
      <c r="S623" s="52" t="s">
        <v>188</v>
      </c>
      <c r="T623" s="52" t="s">
        <v>274</v>
      </c>
      <c r="U623" s="52" t="s">
        <v>193</v>
      </c>
      <c r="V623" s="52" t="s">
        <v>275</v>
      </c>
      <c r="W623" s="52" t="s">
        <v>276</v>
      </c>
      <c r="X623" s="52" t="s">
        <v>2464</v>
      </c>
      <c r="Y623" s="52" t="s">
        <v>2465</v>
      </c>
      <c r="Z623" s="66">
        <v>2000000</v>
      </c>
      <c r="AA623" s="66">
        <v>2000000</v>
      </c>
      <c r="AB623" s="66">
        <v>3859114.09</v>
      </c>
      <c r="AC623" s="66">
        <v>1060937.8870999999</v>
      </c>
      <c r="AD623" s="86">
        <f t="shared" si="65"/>
        <v>939062.11290000007</v>
      </c>
      <c r="AE623" s="66">
        <v>2041769.9115044253</v>
      </c>
      <c r="AF623" s="66">
        <v>2728747</v>
      </c>
      <c r="AG623" s="66">
        <f t="shared" si="66"/>
        <v>-686977.08849557466</v>
      </c>
      <c r="AH623" s="66">
        <v>2103221.2389380536</v>
      </c>
      <c r="AI623" s="66">
        <v>2195023</v>
      </c>
      <c r="AJ623" s="66">
        <f t="shared" si="67"/>
        <v>-91801.761061946396</v>
      </c>
      <c r="AK623" s="66">
        <v>2166654.8672566377</v>
      </c>
      <c r="AL623" s="66">
        <v>2260874</v>
      </c>
      <c r="AM623" s="66">
        <f t="shared" si="68"/>
        <v>-94219.132743362337</v>
      </c>
      <c r="AN623" s="66">
        <v>2232070.7964601773</v>
      </c>
      <c r="AO623" s="66">
        <v>2328700</v>
      </c>
      <c r="AP623" s="66">
        <f t="shared" si="69"/>
        <v>-96629.203539822716</v>
      </c>
      <c r="AQ623" s="66">
        <v>2299033</v>
      </c>
      <c r="AR623" s="66">
        <f t="shared" si="70"/>
        <v>-30565.072940706043</v>
      </c>
      <c r="AS623" s="66" t="s">
        <v>2042</v>
      </c>
      <c r="AT623" s="66" t="s">
        <v>2611</v>
      </c>
      <c r="AU623" s="66" t="s">
        <v>280</v>
      </c>
      <c r="AV623" s="66">
        <v>0</v>
      </c>
      <c r="AW623" s="86">
        <v>0</v>
      </c>
      <c r="AX623" s="86">
        <v>0</v>
      </c>
      <c r="AY623" s="86">
        <v>0</v>
      </c>
      <c r="AZ623" s="86">
        <v>0</v>
      </c>
      <c r="BA623" s="86">
        <v>0</v>
      </c>
      <c r="BB623" s="86"/>
    </row>
    <row r="624" spans="1:54" hidden="1">
      <c r="A624" s="52" t="str">
        <f t="shared" si="64"/>
        <v>R</v>
      </c>
      <c r="B624" s="84" t="s">
        <v>259</v>
      </c>
      <c r="C624" s="52" t="s">
        <v>2330</v>
      </c>
      <c r="D624" s="85" t="s">
        <v>2331</v>
      </c>
      <c r="E624" s="52" t="s">
        <v>2455</v>
      </c>
      <c r="F624" s="52" t="s">
        <v>2456</v>
      </c>
      <c r="G624" s="52" t="s">
        <v>2592</v>
      </c>
      <c r="H624" s="52" t="s">
        <v>2593</v>
      </c>
      <c r="I624" s="52" t="s">
        <v>2612</v>
      </c>
      <c r="J624" s="52" t="s">
        <v>2613</v>
      </c>
      <c r="K624" s="52" t="s">
        <v>268</v>
      </c>
      <c r="L624" s="52">
        <v>4580</v>
      </c>
      <c r="M624" s="52" t="s">
        <v>2402</v>
      </c>
      <c r="N624" s="52" t="s">
        <v>270</v>
      </c>
      <c r="O624" s="52" t="s">
        <v>456</v>
      </c>
      <c r="P624" s="52" t="s">
        <v>272</v>
      </c>
      <c r="Q624" s="52" t="s">
        <v>124</v>
      </c>
      <c r="R624" s="52" t="s">
        <v>273</v>
      </c>
      <c r="S624" s="52" t="s">
        <v>188</v>
      </c>
      <c r="T624" s="52" t="s">
        <v>274</v>
      </c>
      <c r="U624" s="52" t="s">
        <v>193</v>
      </c>
      <c r="V624" s="52" t="s">
        <v>275</v>
      </c>
      <c r="W624" s="52" t="s">
        <v>276</v>
      </c>
      <c r="X624" s="52" t="s">
        <v>2464</v>
      </c>
      <c r="Y624" s="52" t="s">
        <v>2465</v>
      </c>
      <c r="Z624" s="66">
        <v>0</v>
      </c>
      <c r="AA624" s="66">
        <v>0</v>
      </c>
      <c r="AB624" s="66">
        <v>3695.07</v>
      </c>
      <c r="AC624" s="66">
        <v>4116.6900000000005</v>
      </c>
      <c r="AD624" s="86">
        <f t="shared" si="65"/>
        <v>-4116.6900000000005</v>
      </c>
      <c r="AE624" s="66">
        <v>0</v>
      </c>
      <c r="AF624" s="66">
        <v>0</v>
      </c>
      <c r="AG624" s="66">
        <f t="shared" si="66"/>
        <v>0</v>
      </c>
      <c r="AH624" s="66">
        <v>0</v>
      </c>
      <c r="AI624" s="66">
        <v>0</v>
      </c>
      <c r="AJ624" s="66">
        <f t="shared" si="67"/>
        <v>0</v>
      </c>
      <c r="AK624" s="66">
        <v>0</v>
      </c>
      <c r="AL624" s="66">
        <v>0</v>
      </c>
      <c r="AM624" s="66">
        <f t="shared" si="68"/>
        <v>0</v>
      </c>
      <c r="AN624" s="66">
        <v>0</v>
      </c>
      <c r="AO624" s="66">
        <v>0</v>
      </c>
      <c r="AP624" s="66">
        <f t="shared" si="69"/>
        <v>0</v>
      </c>
      <c r="AQ624" s="66">
        <v>0</v>
      </c>
      <c r="AR624" s="66">
        <f t="shared" si="70"/>
        <v>-4116.6900000000005</v>
      </c>
      <c r="AS624" s="66" t="s">
        <v>2042</v>
      </c>
      <c r="AT624" s="66" t="s">
        <v>279</v>
      </c>
      <c r="AU624" s="66" t="s">
        <v>280</v>
      </c>
      <c r="AV624" s="66">
        <v>0</v>
      </c>
      <c r="AW624" s="86">
        <v>0</v>
      </c>
      <c r="AX624" s="86">
        <v>0</v>
      </c>
      <c r="AY624" s="86">
        <v>0</v>
      </c>
      <c r="AZ624" s="86">
        <v>0</v>
      </c>
      <c r="BA624" s="86">
        <v>0</v>
      </c>
      <c r="BB624" s="86"/>
    </row>
    <row r="625" spans="1:54" hidden="1">
      <c r="A625" s="52" t="str">
        <f t="shared" si="64"/>
        <v>R</v>
      </c>
      <c r="B625" s="84" t="s">
        <v>259</v>
      </c>
      <c r="C625" s="52" t="s">
        <v>2330</v>
      </c>
      <c r="D625" s="85" t="s">
        <v>2331</v>
      </c>
      <c r="E625" s="52" t="s">
        <v>2455</v>
      </c>
      <c r="F625" s="52" t="s">
        <v>2456</v>
      </c>
      <c r="G625" s="52" t="s">
        <v>2592</v>
      </c>
      <c r="H625" s="52" t="s">
        <v>2593</v>
      </c>
      <c r="I625" s="52" t="s">
        <v>2614</v>
      </c>
      <c r="J625" s="52" t="s">
        <v>2615</v>
      </c>
      <c r="K625" s="52" t="s">
        <v>268</v>
      </c>
      <c r="L625" s="52">
        <v>4580</v>
      </c>
      <c r="M625" s="52" t="s">
        <v>2402</v>
      </c>
      <c r="N625" s="52" t="s">
        <v>428</v>
      </c>
      <c r="O625" s="52" t="s">
        <v>456</v>
      </c>
      <c r="P625" s="52" t="s">
        <v>272</v>
      </c>
      <c r="Q625" s="52" t="s">
        <v>124</v>
      </c>
      <c r="R625" s="52" t="s">
        <v>273</v>
      </c>
      <c r="S625" s="52" t="s">
        <v>188</v>
      </c>
      <c r="T625" s="52" t="s">
        <v>274</v>
      </c>
      <c r="U625" s="52" t="s">
        <v>193</v>
      </c>
      <c r="V625" s="52" t="s">
        <v>275</v>
      </c>
      <c r="W625" s="52" t="s">
        <v>276</v>
      </c>
      <c r="X625" s="52" t="s">
        <v>2464</v>
      </c>
      <c r="Y625" s="52" t="s">
        <v>2465</v>
      </c>
      <c r="Z625" s="66">
        <v>0</v>
      </c>
      <c r="AA625" s="66">
        <v>382243</v>
      </c>
      <c r="AB625" s="66">
        <v>0</v>
      </c>
      <c r="AC625" s="66">
        <v>0</v>
      </c>
      <c r="AD625" s="86">
        <f t="shared" si="65"/>
        <v>382243</v>
      </c>
      <c r="AE625" s="66">
        <v>0</v>
      </c>
      <c r="AF625" s="66">
        <v>0</v>
      </c>
      <c r="AG625" s="66">
        <f t="shared" si="66"/>
        <v>0</v>
      </c>
      <c r="AH625" s="66">
        <v>0</v>
      </c>
      <c r="AI625" s="66">
        <v>0</v>
      </c>
      <c r="AJ625" s="66">
        <f t="shared" si="67"/>
        <v>0</v>
      </c>
      <c r="AK625" s="66">
        <v>0</v>
      </c>
      <c r="AL625" s="66">
        <v>0</v>
      </c>
      <c r="AM625" s="66">
        <f t="shared" si="68"/>
        <v>0</v>
      </c>
      <c r="AN625" s="66">
        <v>0</v>
      </c>
      <c r="AO625" s="66">
        <v>0</v>
      </c>
      <c r="AP625" s="66">
        <f t="shared" si="69"/>
        <v>0</v>
      </c>
      <c r="AQ625" s="66">
        <v>0</v>
      </c>
      <c r="AR625" s="66">
        <f t="shared" si="70"/>
        <v>382243</v>
      </c>
      <c r="AS625" s="66">
        <v>0</v>
      </c>
      <c r="AT625" s="66" t="s">
        <v>279</v>
      </c>
      <c r="AU625" s="66" t="s">
        <v>280</v>
      </c>
      <c r="AV625" s="66">
        <v>0</v>
      </c>
      <c r="AW625" s="86">
        <v>0</v>
      </c>
      <c r="AX625" s="86">
        <v>0</v>
      </c>
      <c r="AY625" s="86">
        <v>0</v>
      </c>
      <c r="AZ625" s="86">
        <v>0</v>
      </c>
      <c r="BA625" s="86">
        <v>0</v>
      </c>
      <c r="BB625" s="86"/>
    </row>
    <row r="626" spans="1:54" hidden="1">
      <c r="A626" s="52" t="str">
        <f t="shared" si="64"/>
        <v>R</v>
      </c>
      <c r="B626" s="84" t="s">
        <v>259</v>
      </c>
      <c r="C626" s="52" t="s">
        <v>2330</v>
      </c>
      <c r="D626" s="85" t="s">
        <v>2331</v>
      </c>
      <c r="E626" s="52" t="s">
        <v>2455</v>
      </c>
      <c r="F626" s="52" t="s">
        <v>2456</v>
      </c>
      <c r="G626" s="52" t="s">
        <v>2592</v>
      </c>
      <c r="H626" s="52" t="s">
        <v>2593</v>
      </c>
      <c r="I626" s="52" t="s">
        <v>2616</v>
      </c>
      <c r="J626" s="52" t="s">
        <v>2617</v>
      </c>
      <c r="K626" s="52" t="s">
        <v>268</v>
      </c>
      <c r="L626" s="52">
        <v>4580</v>
      </c>
      <c r="M626" s="52" t="s">
        <v>2402</v>
      </c>
      <c r="N626" s="52" t="s">
        <v>428</v>
      </c>
      <c r="O626" s="52" t="s">
        <v>456</v>
      </c>
      <c r="P626" s="52" t="s">
        <v>272</v>
      </c>
      <c r="Q626" s="52" t="s">
        <v>124</v>
      </c>
      <c r="R626" s="52" t="s">
        <v>273</v>
      </c>
      <c r="S626" s="52" t="s">
        <v>188</v>
      </c>
      <c r="T626" s="52" t="s">
        <v>274</v>
      </c>
      <c r="U626" s="52" t="s">
        <v>193</v>
      </c>
      <c r="V626" s="52" t="s">
        <v>275</v>
      </c>
      <c r="W626" s="52" t="s">
        <v>276</v>
      </c>
      <c r="X626" s="52" t="s">
        <v>2464</v>
      </c>
      <c r="Y626" s="52" t="s">
        <v>2465</v>
      </c>
      <c r="Z626" s="66">
        <v>0</v>
      </c>
      <c r="AA626" s="66">
        <v>199546</v>
      </c>
      <c r="AB626" s="66">
        <v>0</v>
      </c>
      <c r="AC626" s="66">
        <v>0</v>
      </c>
      <c r="AD626" s="86">
        <f t="shared" si="65"/>
        <v>199546</v>
      </c>
      <c r="AE626" s="66">
        <v>0</v>
      </c>
      <c r="AF626" s="66">
        <v>0</v>
      </c>
      <c r="AG626" s="66">
        <f t="shared" si="66"/>
        <v>0</v>
      </c>
      <c r="AH626" s="66">
        <v>0</v>
      </c>
      <c r="AI626" s="66">
        <v>0</v>
      </c>
      <c r="AJ626" s="66">
        <f t="shared" si="67"/>
        <v>0</v>
      </c>
      <c r="AK626" s="66">
        <v>0</v>
      </c>
      <c r="AL626" s="66">
        <v>0</v>
      </c>
      <c r="AM626" s="66">
        <f t="shared" si="68"/>
        <v>0</v>
      </c>
      <c r="AN626" s="66">
        <v>0</v>
      </c>
      <c r="AO626" s="66">
        <v>0</v>
      </c>
      <c r="AP626" s="66">
        <f t="shared" si="69"/>
        <v>0</v>
      </c>
      <c r="AQ626" s="66">
        <v>0</v>
      </c>
      <c r="AR626" s="66">
        <f t="shared" si="70"/>
        <v>199546</v>
      </c>
      <c r="AS626" s="66">
        <v>0</v>
      </c>
      <c r="AT626" s="66" t="s">
        <v>279</v>
      </c>
      <c r="AU626" s="66" t="s">
        <v>280</v>
      </c>
      <c r="AV626" s="66">
        <v>0</v>
      </c>
      <c r="AW626" s="86">
        <v>0</v>
      </c>
      <c r="AX626" s="86">
        <v>0</v>
      </c>
      <c r="AY626" s="86">
        <v>0</v>
      </c>
      <c r="AZ626" s="86">
        <v>0</v>
      </c>
      <c r="BA626" s="86">
        <v>0</v>
      </c>
      <c r="BB626" s="86"/>
    </row>
    <row r="627" spans="1:54" hidden="1">
      <c r="A627" s="52" t="str">
        <f t="shared" si="64"/>
        <v>R</v>
      </c>
      <c r="B627" s="84" t="s">
        <v>259</v>
      </c>
      <c r="C627" s="52" t="s">
        <v>2330</v>
      </c>
      <c r="D627" s="85" t="s">
        <v>2331</v>
      </c>
      <c r="E627" s="52" t="s">
        <v>2455</v>
      </c>
      <c r="F627" s="52" t="s">
        <v>2456</v>
      </c>
      <c r="G627" s="52" t="s">
        <v>2592</v>
      </c>
      <c r="H627" s="52" t="s">
        <v>2593</v>
      </c>
      <c r="I627" s="52" t="s">
        <v>2618</v>
      </c>
      <c r="J627" s="52" t="s">
        <v>2619</v>
      </c>
      <c r="K627" s="52" t="s">
        <v>268</v>
      </c>
      <c r="L627" s="52">
        <v>4580</v>
      </c>
      <c r="M627" s="52" t="s">
        <v>2402</v>
      </c>
      <c r="N627" s="52" t="s">
        <v>428</v>
      </c>
      <c r="O627" s="52" t="s">
        <v>456</v>
      </c>
      <c r="P627" s="52" t="s">
        <v>272</v>
      </c>
      <c r="Q627" s="52" t="s">
        <v>124</v>
      </c>
      <c r="R627" s="52" t="s">
        <v>273</v>
      </c>
      <c r="S627" s="52" t="s">
        <v>188</v>
      </c>
      <c r="T627" s="52" t="s">
        <v>274</v>
      </c>
      <c r="U627" s="52" t="s">
        <v>193</v>
      </c>
      <c r="V627" s="52" t="s">
        <v>275</v>
      </c>
      <c r="W627" s="52" t="s">
        <v>276</v>
      </c>
      <c r="X627" s="52" t="s">
        <v>2464</v>
      </c>
      <c r="Y627" s="52" t="s">
        <v>2465</v>
      </c>
      <c r="Z627" s="66">
        <v>0</v>
      </c>
      <c r="AA627" s="66">
        <v>221004</v>
      </c>
      <c r="AB627" s="66">
        <v>0</v>
      </c>
      <c r="AC627" s="66">
        <v>0</v>
      </c>
      <c r="AD627" s="86">
        <f t="shared" si="65"/>
        <v>221004</v>
      </c>
      <c r="AE627" s="66">
        <v>0</v>
      </c>
      <c r="AF627" s="66">
        <v>0</v>
      </c>
      <c r="AG627" s="66">
        <f t="shared" si="66"/>
        <v>0</v>
      </c>
      <c r="AH627" s="66">
        <v>0</v>
      </c>
      <c r="AI627" s="66">
        <v>0</v>
      </c>
      <c r="AJ627" s="66">
        <f t="shared" si="67"/>
        <v>0</v>
      </c>
      <c r="AK627" s="66">
        <v>0</v>
      </c>
      <c r="AL627" s="66">
        <v>0</v>
      </c>
      <c r="AM627" s="66">
        <f t="shared" si="68"/>
        <v>0</v>
      </c>
      <c r="AN627" s="66">
        <v>0</v>
      </c>
      <c r="AO627" s="66">
        <v>0</v>
      </c>
      <c r="AP627" s="66">
        <f t="shared" si="69"/>
        <v>0</v>
      </c>
      <c r="AQ627" s="66">
        <v>0</v>
      </c>
      <c r="AR627" s="66">
        <f t="shared" si="70"/>
        <v>221004</v>
      </c>
      <c r="AS627" s="66">
        <v>0</v>
      </c>
      <c r="AT627" s="66" t="s">
        <v>279</v>
      </c>
      <c r="AU627" s="66" t="s">
        <v>280</v>
      </c>
      <c r="AV627" s="66">
        <v>0</v>
      </c>
      <c r="AW627" s="86">
        <v>0</v>
      </c>
      <c r="AX627" s="86">
        <v>0</v>
      </c>
      <c r="AY627" s="86">
        <v>0</v>
      </c>
      <c r="AZ627" s="86">
        <v>0</v>
      </c>
      <c r="BA627" s="86">
        <v>0</v>
      </c>
      <c r="BB627" s="86"/>
    </row>
    <row r="628" spans="1:54" hidden="1">
      <c r="A628" s="52" t="str">
        <f t="shared" si="64"/>
        <v>R</v>
      </c>
      <c r="B628" s="84" t="s">
        <v>259</v>
      </c>
      <c r="C628" s="52" t="s">
        <v>2330</v>
      </c>
      <c r="D628" s="85" t="s">
        <v>2331</v>
      </c>
      <c r="E628" s="52" t="s">
        <v>2455</v>
      </c>
      <c r="F628" s="52" t="s">
        <v>2456</v>
      </c>
      <c r="G628" s="52" t="s">
        <v>2592</v>
      </c>
      <c r="H628" s="52" t="s">
        <v>2593</v>
      </c>
      <c r="I628" s="52" t="s">
        <v>2620</v>
      </c>
      <c r="J628" s="52" t="s">
        <v>2621</v>
      </c>
      <c r="K628" s="52" t="s">
        <v>268</v>
      </c>
      <c r="L628" s="52">
        <v>4580</v>
      </c>
      <c r="M628" s="52" t="s">
        <v>2402</v>
      </c>
      <c r="N628" s="52" t="s">
        <v>428</v>
      </c>
      <c r="O628" s="52" t="s">
        <v>456</v>
      </c>
      <c r="P628" s="52" t="s">
        <v>272</v>
      </c>
      <c r="Q628" s="52" t="s">
        <v>124</v>
      </c>
      <c r="R628" s="52" t="s">
        <v>273</v>
      </c>
      <c r="S628" s="52" t="s">
        <v>188</v>
      </c>
      <c r="T628" s="52" t="s">
        <v>274</v>
      </c>
      <c r="U628" s="52" t="s">
        <v>193</v>
      </c>
      <c r="V628" s="52" t="s">
        <v>275</v>
      </c>
      <c r="W628" s="52" t="s">
        <v>276</v>
      </c>
      <c r="X628" s="52" t="s">
        <v>2464</v>
      </c>
      <c r="Y628" s="52" t="s">
        <v>2465</v>
      </c>
      <c r="Z628" s="66">
        <v>0</v>
      </c>
      <c r="AA628" s="66">
        <v>186522</v>
      </c>
      <c r="AB628" s="66">
        <v>0</v>
      </c>
      <c r="AC628" s="66">
        <v>0</v>
      </c>
      <c r="AD628" s="86">
        <f t="shared" si="65"/>
        <v>186522</v>
      </c>
      <c r="AE628" s="66">
        <v>0</v>
      </c>
      <c r="AF628" s="66">
        <v>0</v>
      </c>
      <c r="AG628" s="66">
        <f t="shared" si="66"/>
        <v>0</v>
      </c>
      <c r="AH628" s="66">
        <v>0</v>
      </c>
      <c r="AI628" s="66">
        <v>0</v>
      </c>
      <c r="AJ628" s="66">
        <f t="shared" si="67"/>
        <v>0</v>
      </c>
      <c r="AK628" s="66">
        <v>0</v>
      </c>
      <c r="AL628" s="66">
        <v>0</v>
      </c>
      <c r="AM628" s="66">
        <f t="shared" si="68"/>
        <v>0</v>
      </c>
      <c r="AN628" s="66">
        <v>0</v>
      </c>
      <c r="AO628" s="66">
        <v>0</v>
      </c>
      <c r="AP628" s="66">
        <f t="shared" si="69"/>
        <v>0</v>
      </c>
      <c r="AQ628" s="66">
        <v>0</v>
      </c>
      <c r="AR628" s="66">
        <f t="shared" si="70"/>
        <v>186522</v>
      </c>
      <c r="AS628" s="66">
        <v>0</v>
      </c>
      <c r="AT628" s="66" t="s">
        <v>279</v>
      </c>
      <c r="AU628" s="66" t="s">
        <v>280</v>
      </c>
      <c r="AV628" s="66">
        <v>0</v>
      </c>
      <c r="AW628" s="86">
        <v>0</v>
      </c>
      <c r="AX628" s="86">
        <v>0</v>
      </c>
      <c r="AY628" s="86">
        <v>0</v>
      </c>
      <c r="AZ628" s="86">
        <v>0</v>
      </c>
      <c r="BA628" s="86">
        <v>0</v>
      </c>
      <c r="BB628" s="86"/>
    </row>
    <row r="629" spans="1:54" hidden="1">
      <c r="A629" s="52" t="str">
        <f t="shared" si="64"/>
        <v>R</v>
      </c>
      <c r="B629" s="84" t="s">
        <v>259</v>
      </c>
      <c r="C629" s="52" t="s">
        <v>2330</v>
      </c>
      <c r="D629" s="85" t="s">
        <v>2331</v>
      </c>
      <c r="E629" s="52" t="s">
        <v>2455</v>
      </c>
      <c r="F629" s="52" t="s">
        <v>2456</v>
      </c>
      <c r="G629" s="52" t="s">
        <v>2592</v>
      </c>
      <c r="H629" s="52" t="s">
        <v>2593</v>
      </c>
      <c r="I629" s="52" t="s">
        <v>2622</v>
      </c>
      <c r="J629" s="52" t="s">
        <v>2623</v>
      </c>
      <c r="K629" s="52" t="s">
        <v>268</v>
      </c>
      <c r="L629" s="52">
        <v>4580</v>
      </c>
      <c r="M629" s="52" t="s">
        <v>2402</v>
      </c>
      <c r="N629" s="52" t="s">
        <v>428</v>
      </c>
      <c r="O629" s="52" t="s">
        <v>456</v>
      </c>
      <c r="P629" s="52" t="s">
        <v>272</v>
      </c>
      <c r="Q629" s="52" t="s">
        <v>124</v>
      </c>
      <c r="R629" s="52" t="s">
        <v>273</v>
      </c>
      <c r="S629" s="52" t="s">
        <v>188</v>
      </c>
      <c r="T629" s="52" t="s">
        <v>274</v>
      </c>
      <c r="U629" s="52" t="s">
        <v>193</v>
      </c>
      <c r="V629" s="52" t="s">
        <v>275</v>
      </c>
      <c r="W629" s="52" t="s">
        <v>276</v>
      </c>
      <c r="X629" s="52" t="s">
        <v>2464</v>
      </c>
      <c r="Y629" s="52" t="s">
        <v>2465</v>
      </c>
      <c r="Z629" s="66">
        <v>0</v>
      </c>
      <c r="AA629" s="66">
        <v>0</v>
      </c>
      <c r="AB629" s="66">
        <v>0</v>
      </c>
      <c r="AC629" s="66">
        <v>0</v>
      </c>
      <c r="AD629" s="86">
        <f t="shared" si="65"/>
        <v>0</v>
      </c>
      <c r="AE629" s="66">
        <v>0</v>
      </c>
      <c r="AF629" s="66">
        <v>0</v>
      </c>
      <c r="AG629" s="66">
        <f t="shared" si="66"/>
        <v>0</v>
      </c>
      <c r="AH629" s="66">
        <v>0</v>
      </c>
      <c r="AI629" s="66">
        <v>0</v>
      </c>
      <c r="AJ629" s="66">
        <f t="shared" si="67"/>
        <v>0</v>
      </c>
      <c r="AK629" s="66">
        <v>0</v>
      </c>
      <c r="AL629" s="66">
        <v>0</v>
      </c>
      <c r="AM629" s="66">
        <f t="shared" si="68"/>
        <v>0</v>
      </c>
      <c r="AN629" s="66">
        <v>0</v>
      </c>
      <c r="AO629" s="66">
        <v>0</v>
      </c>
      <c r="AP629" s="66">
        <f t="shared" si="69"/>
        <v>0</v>
      </c>
      <c r="AQ629" s="66">
        <v>0</v>
      </c>
      <c r="AR629" s="66">
        <f t="shared" si="70"/>
        <v>0</v>
      </c>
      <c r="AS629" s="66">
        <v>0</v>
      </c>
      <c r="AT629" s="66" t="s">
        <v>279</v>
      </c>
      <c r="AU629" s="66" t="s">
        <v>280</v>
      </c>
      <c r="AV629" s="66">
        <v>0</v>
      </c>
      <c r="AW629" s="86">
        <v>0</v>
      </c>
      <c r="AX629" s="86">
        <v>0</v>
      </c>
      <c r="AY629" s="86">
        <v>0</v>
      </c>
      <c r="AZ629" s="86">
        <v>0</v>
      </c>
      <c r="BA629" s="86">
        <v>0</v>
      </c>
      <c r="BB629" s="86"/>
    </row>
    <row r="630" spans="1:54" hidden="1">
      <c r="A630" s="52" t="str">
        <f t="shared" si="64"/>
        <v>R</v>
      </c>
      <c r="B630" s="84" t="s">
        <v>259</v>
      </c>
      <c r="C630" s="52" t="s">
        <v>2330</v>
      </c>
      <c r="D630" s="85" t="s">
        <v>2331</v>
      </c>
      <c r="E630" s="52" t="s">
        <v>2455</v>
      </c>
      <c r="F630" s="52" t="s">
        <v>2456</v>
      </c>
      <c r="G630" s="52" t="s">
        <v>2592</v>
      </c>
      <c r="H630" s="52" t="s">
        <v>2593</v>
      </c>
      <c r="I630" s="52" t="s">
        <v>2624</v>
      </c>
      <c r="J630" s="52" t="s">
        <v>2625</v>
      </c>
      <c r="K630" s="52" t="s">
        <v>268</v>
      </c>
      <c r="L630" s="52">
        <v>4580</v>
      </c>
      <c r="M630" s="52" t="s">
        <v>2402</v>
      </c>
      <c r="N630" s="52" t="s">
        <v>428</v>
      </c>
      <c r="O630" s="52" t="s">
        <v>456</v>
      </c>
      <c r="P630" s="52" t="s">
        <v>272</v>
      </c>
      <c r="Q630" s="52" t="s">
        <v>124</v>
      </c>
      <c r="R630" s="52" t="s">
        <v>273</v>
      </c>
      <c r="S630" s="52" t="s">
        <v>188</v>
      </c>
      <c r="T630" s="52" t="s">
        <v>274</v>
      </c>
      <c r="U630" s="52" t="s">
        <v>193</v>
      </c>
      <c r="V630" s="52" t="s">
        <v>275</v>
      </c>
      <c r="W630" s="52" t="s">
        <v>276</v>
      </c>
      <c r="X630" s="52" t="s">
        <v>2464</v>
      </c>
      <c r="Y630" s="52" t="s">
        <v>2465</v>
      </c>
      <c r="Z630" s="66">
        <v>0</v>
      </c>
      <c r="AA630" s="66">
        <v>0</v>
      </c>
      <c r="AB630" s="66">
        <v>0</v>
      </c>
      <c r="AC630" s="66">
        <v>0</v>
      </c>
      <c r="AD630" s="86">
        <f t="shared" si="65"/>
        <v>0</v>
      </c>
      <c r="AE630" s="66">
        <v>0</v>
      </c>
      <c r="AF630" s="66">
        <v>0</v>
      </c>
      <c r="AG630" s="66">
        <f t="shared" si="66"/>
        <v>0</v>
      </c>
      <c r="AH630" s="66">
        <v>0</v>
      </c>
      <c r="AI630" s="66">
        <v>0</v>
      </c>
      <c r="AJ630" s="66">
        <f t="shared" si="67"/>
        <v>0</v>
      </c>
      <c r="AK630" s="66">
        <v>0</v>
      </c>
      <c r="AL630" s="66">
        <v>0</v>
      </c>
      <c r="AM630" s="66">
        <f t="shared" si="68"/>
        <v>0</v>
      </c>
      <c r="AN630" s="66">
        <v>0</v>
      </c>
      <c r="AO630" s="66">
        <v>0</v>
      </c>
      <c r="AP630" s="66">
        <f t="shared" si="69"/>
        <v>0</v>
      </c>
      <c r="AQ630" s="66">
        <v>0</v>
      </c>
      <c r="AR630" s="66">
        <f t="shared" si="70"/>
        <v>0</v>
      </c>
      <c r="AS630" s="66">
        <v>0</v>
      </c>
      <c r="AT630" s="66" t="s">
        <v>279</v>
      </c>
      <c r="AU630" s="66" t="s">
        <v>280</v>
      </c>
      <c r="AV630" s="66">
        <v>0</v>
      </c>
      <c r="AW630" s="86">
        <v>0</v>
      </c>
      <c r="AX630" s="86">
        <v>0</v>
      </c>
      <c r="AY630" s="86">
        <v>0</v>
      </c>
      <c r="AZ630" s="86">
        <v>0</v>
      </c>
      <c r="BA630" s="86">
        <v>0</v>
      </c>
      <c r="BB630" s="86"/>
    </row>
    <row r="631" spans="1:54" hidden="1">
      <c r="A631" s="52" t="str">
        <f t="shared" si="64"/>
        <v>R</v>
      </c>
      <c r="B631" s="84" t="s">
        <v>259</v>
      </c>
      <c r="C631" s="52" t="s">
        <v>2330</v>
      </c>
      <c r="D631" s="85" t="s">
        <v>2331</v>
      </c>
      <c r="E631" s="52" t="s">
        <v>2455</v>
      </c>
      <c r="F631" s="52" t="s">
        <v>2456</v>
      </c>
      <c r="G631" s="52" t="s">
        <v>2592</v>
      </c>
      <c r="H631" s="52" t="s">
        <v>2593</v>
      </c>
      <c r="I631" s="52" t="s">
        <v>2626</v>
      </c>
      <c r="J631" s="52" t="s">
        <v>2627</v>
      </c>
      <c r="K631" s="52" t="s">
        <v>268</v>
      </c>
      <c r="L631" s="52">
        <v>4580</v>
      </c>
      <c r="M631" s="52" t="s">
        <v>2402</v>
      </c>
      <c r="N631" s="52" t="s">
        <v>428</v>
      </c>
      <c r="O631" s="52" t="s">
        <v>456</v>
      </c>
      <c r="P631" s="52" t="s">
        <v>272</v>
      </c>
      <c r="Q631" s="52" t="s">
        <v>124</v>
      </c>
      <c r="R631" s="52" t="s">
        <v>273</v>
      </c>
      <c r="S631" s="52" t="s">
        <v>188</v>
      </c>
      <c r="T631" s="52" t="s">
        <v>274</v>
      </c>
      <c r="U631" s="52" t="s">
        <v>193</v>
      </c>
      <c r="V631" s="52" t="s">
        <v>275</v>
      </c>
      <c r="W631" s="52" t="s">
        <v>276</v>
      </c>
      <c r="X631" s="52" t="s">
        <v>2464</v>
      </c>
      <c r="Y631" s="52" t="s">
        <v>2465</v>
      </c>
      <c r="Z631" s="66">
        <v>0</v>
      </c>
      <c r="AA631" s="66">
        <v>0</v>
      </c>
      <c r="AB631" s="66">
        <v>0</v>
      </c>
      <c r="AC631" s="66">
        <v>0</v>
      </c>
      <c r="AD631" s="86">
        <f t="shared" si="65"/>
        <v>0</v>
      </c>
      <c r="AE631" s="66">
        <v>0</v>
      </c>
      <c r="AF631" s="66">
        <v>0</v>
      </c>
      <c r="AG631" s="66">
        <f t="shared" si="66"/>
        <v>0</v>
      </c>
      <c r="AH631" s="66">
        <v>0</v>
      </c>
      <c r="AI631" s="66">
        <v>0</v>
      </c>
      <c r="AJ631" s="66">
        <f t="shared" si="67"/>
        <v>0</v>
      </c>
      <c r="AK631" s="66">
        <v>0</v>
      </c>
      <c r="AL631" s="66">
        <v>0</v>
      </c>
      <c r="AM631" s="66">
        <f t="shared" si="68"/>
        <v>0</v>
      </c>
      <c r="AN631" s="66">
        <v>0</v>
      </c>
      <c r="AO631" s="66">
        <v>0</v>
      </c>
      <c r="AP631" s="66">
        <f t="shared" si="69"/>
        <v>0</v>
      </c>
      <c r="AQ631" s="66">
        <v>0</v>
      </c>
      <c r="AR631" s="66">
        <f t="shared" si="70"/>
        <v>0</v>
      </c>
      <c r="AS631" s="66">
        <v>0</v>
      </c>
      <c r="AT631" s="66" t="s">
        <v>279</v>
      </c>
      <c r="AU631" s="66" t="s">
        <v>280</v>
      </c>
      <c r="AV631" s="66">
        <v>0</v>
      </c>
      <c r="AW631" s="86">
        <v>0</v>
      </c>
      <c r="AX631" s="86">
        <v>0</v>
      </c>
      <c r="AY631" s="86">
        <v>0</v>
      </c>
      <c r="AZ631" s="86">
        <v>0</v>
      </c>
      <c r="BA631" s="86">
        <v>0</v>
      </c>
      <c r="BB631" s="86"/>
    </row>
    <row r="632" spans="1:54" hidden="1">
      <c r="A632" s="52" t="str">
        <f t="shared" si="64"/>
        <v>R</v>
      </c>
      <c r="B632" s="84" t="s">
        <v>259</v>
      </c>
      <c r="C632" s="52" t="s">
        <v>2330</v>
      </c>
      <c r="D632" s="85" t="s">
        <v>2331</v>
      </c>
      <c r="E632" s="52" t="s">
        <v>2628</v>
      </c>
      <c r="F632" s="52" t="s">
        <v>2629</v>
      </c>
      <c r="G632" s="52" t="s">
        <v>2630</v>
      </c>
      <c r="H632" s="52" t="s">
        <v>2629</v>
      </c>
      <c r="I632" s="52" t="s">
        <v>2631</v>
      </c>
      <c r="J632" s="52" t="s">
        <v>2632</v>
      </c>
      <c r="K632" s="52" t="s">
        <v>268</v>
      </c>
      <c r="L632" s="52">
        <v>4022</v>
      </c>
      <c r="M632" s="52" t="s">
        <v>1997</v>
      </c>
      <c r="N632" s="52" t="s">
        <v>270</v>
      </c>
      <c r="O632" s="52" t="s">
        <v>456</v>
      </c>
      <c r="P632" s="52" t="s">
        <v>272</v>
      </c>
      <c r="Q632" s="52" t="s">
        <v>124</v>
      </c>
      <c r="R632" s="52" t="s">
        <v>273</v>
      </c>
      <c r="S632" s="52" t="s">
        <v>188</v>
      </c>
      <c r="T632" s="52" t="s">
        <v>274</v>
      </c>
      <c r="U632" s="52" t="s">
        <v>193</v>
      </c>
      <c r="V632" s="52" t="s">
        <v>275</v>
      </c>
      <c r="W632" s="52" t="s">
        <v>276</v>
      </c>
      <c r="X632" s="52" t="s">
        <v>2464</v>
      </c>
      <c r="Y632" s="52" t="s">
        <v>2465</v>
      </c>
      <c r="Z632" s="66">
        <v>0</v>
      </c>
      <c r="AA632" s="66">
        <v>0</v>
      </c>
      <c r="AB632" s="66">
        <v>0</v>
      </c>
      <c r="AC632" s="66">
        <v>0</v>
      </c>
      <c r="AD632" s="86">
        <f t="shared" si="65"/>
        <v>0</v>
      </c>
      <c r="AE632" s="66">
        <v>0</v>
      </c>
      <c r="AF632" s="66">
        <v>0</v>
      </c>
      <c r="AG632" s="66">
        <f t="shared" si="66"/>
        <v>0</v>
      </c>
      <c r="AH632" s="66">
        <v>0</v>
      </c>
      <c r="AI632" s="66">
        <v>200000</v>
      </c>
      <c r="AJ632" s="66">
        <f t="shared" si="67"/>
        <v>-200000</v>
      </c>
      <c r="AK632" s="66">
        <v>0</v>
      </c>
      <c r="AL632" s="66">
        <v>0</v>
      </c>
      <c r="AM632" s="66">
        <f t="shared" si="68"/>
        <v>0</v>
      </c>
      <c r="AN632" s="66">
        <v>0</v>
      </c>
      <c r="AO632" s="66">
        <v>0</v>
      </c>
      <c r="AP632" s="66">
        <f t="shared" si="69"/>
        <v>0</v>
      </c>
      <c r="AQ632" s="66">
        <v>0</v>
      </c>
      <c r="AR632" s="66">
        <f t="shared" si="70"/>
        <v>-200000</v>
      </c>
      <c r="AS632" s="66" t="s">
        <v>2042</v>
      </c>
      <c r="AT632" s="66" t="s">
        <v>2633</v>
      </c>
      <c r="AU632" s="66" t="s">
        <v>280</v>
      </c>
      <c r="AV632" s="66">
        <v>0</v>
      </c>
      <c r="AW632" s="86">
        <v>0</v>
      </c>
      <c r="AX632" s="86">
        <v>0</v>
      </c>
      <c r="AY632" s="86">
        <v>0</v>
      </c>
      <c r="AZ632" s="86">
        <v>0</v>
      </c>
      <c r="BA632" s="86">
        <v>0</v>
      </c>
      <c r="BB632" s="86"/>
    </row>
    <row r="633" spans="1:54" hidden="1">
      <c r="A633" s="52" t="str">
        <f t="shared" si="64"/>
        <v>R</v>
      </c>
      <c r="B633" s="84" t="s">
        <v>259</v>
      </c>
      <c r="C633" s="52" t="s">
        <v>2330</v>
      </c>
      <c r="D633" s="85" t="s">
        <v>2331</v>
      </c>
      <c r="E633" s="52" t="s">
        <v>2634</v>
      </c>
      <c r="F633" s="52" t="s">
        <v>2635</v>
      </c>
      <c r="G633" s="52" t="s">
        <v>2636</v>
      </c>
      <c r="H633" s="52" t="s">
        <v>2635</v>
      </c>
      <c r="I633" s="52" t="s">
        <v>2637</v>
      </c>
      <c r="J633" s="52" t="s">
        <v>2638</v>
      </c>
      <c r="K633" s="52" t="s">
        <v>268</v>
      </c>
      <c r="L633" s="52">
        <v>4022</v>
      </c>
      <c r="M633" s="52" t="s">
        <v>1997</v>
      </c>
      <c r="N633" s="52" t="s">
        <v>270</v>
      </c>
      <c r="O633" s="52" t="s">
        <v>677</v>
      </c>
      <c r="P633" s="52" t="s">
        <v>272</v>
      </c>
      <c r="Q633" s="52" t="s">
        <v>124</v>
      </c>
      <c r="R633" s="52" t="s">
        <v>273</v>
      </c>
      <c r="S633" s="52" t="s">
        <v>188</v>
      </c>
      <c r="T633" s="52" t="s">
        <v>274</v>
      </c>
      <c r="U633" s="52" t="s">
        <v>193</v>
      </c>
      <c r="V633" s="52" t="s">
        <v>275</v>
      </c>
      <c r="W633" s="52" t="s">
        <v>276</v>
      </c>
      <c r="X633" s="52" t="s">
        <v>2464</v>
      </c>
      <c r="Y633" s="52" t="s">
        <v>2465</v>
      </c>
      <c r="Z633" s="66">
        <v>0</v>
      </c>
      <c r="AA633" s="66">
        <v>0</v>
      </c>
      <c r="AB633" s="66">
        <v>0</v>
      </c>
      <c r="AC633" s="66">
        <v>0</v>
      </c>
      <c r="AD633" s="86">
        <f t="shared" si="65"/>
        <v>0</v>
      </c>
      <c r="AE633" s="66">
        <v>0</v>
      </c>
      <c r="AF633" s="66">
        <v>0</v>
      </c>
      <c r="AG633" s="66">
        <f t="shared" si="66"/>
        <v>0</v>
      </c>
      <c r="AH633" s="66">
        <v>0</v>
      </c>
      <c r="AI633" s="66">
        <v>0</v>
      </c>
      <c r="AJ633" s="66">
        <f t="shared" si="67"/>
        <v>0</v>
      </c>
      <c r="AK633" s="66">
        <v>0</v>
      </c>
      <c r="AL633" s="66">
        <v>0</v>
      </c>
      <c r="AM633" s="66">
        <f t="shared" si="68"/>
        <v>0</v>
      </c>
      <c r="AN633" s="66">
        <v>0</v>
      </c>
      <c r="AO633" s="66">
        <v>0</v>
      </c>
      <c r="AP633" s="66">
        <f t="shared" si="69"/>
        <v>0</v>
      </c>
      <c r="AQ633" s="66">
        <v>0</v>
      </c>
      <c r="AR633" s="66">
        <f t="shared" si="70"/>
        <v>0</v>
      </c>
      <c r="AS633" s="66" t="s">
        <v>2042</v>
      </c>
      <c r="AT633" s="66" t="s">
        <v>279</v>
      </c>
      <c r="AU633" s="66" t="s">
        <v>280</v>
      </c>
      <c r="AV633" s="66">
        <v>0</v>
      </c>
      <c r="AW633" s="86">
        <v>0</v>
      </c>
      <c r="AX633" s="86">
        <v>0</v>
      </c>
      <c r="AY633" s="86">
        <v>0</v>
      </c>
      <c r="AZ633" s="86">
        <v>0</v>
      </c>
      <c r="BA633" s="86">
        <v>0</v>
      </c>
      <c r="BB633" s="86"/>
    </row>
    <row r="634" spans="1:54" hidden="1">
      <c r="A634" s="52" t="str">
        <f t="shared" si="64"/>
        <v>R</v>
      </c>
      <c r="B634" s="84" t="s">
        <v>259</v>
      </c>
      <c r="C634" s="52" t="s">
        <v>2330</v>
      </c>
      <c r="D634" s="85" t="s">
        <v>2331</v>
      </c>
      <c r="E634" s="52" t="s">
        <v>2639</v>
      </c>
      <c r="F634" s="52" t="s">
        <v>2640</v>
      </c>
      <c r="G634" s="52" t="s">
        <v>2641</v>
      </c>
      <c r="H634" s="52" t="s">
        <v>2640</v>
      </c>
      <c r="I634" s="52" t="s">
        <v>2642</v>
      </c>
      <c r="J634" s="52" t="s">
        <v>2643</v>
      </c>
      <c r="K634" s="52" t="s">
        <v>268</v>
      </c>
      <c r="L634" s="52">
        <v>4022</v>
      </c>
      <c r="M634" s="52" t="s">
        <v>1997</v>
      </c>
      <c r="N634" s="52" t="s">
        <v>270</v>
      </c>
      <c r="O634" s="52" t="s">
        <v>306</v>
      </c>
      <c r="P634" s="52" t="s">
        <v>272</v>
      </c>
      <c r="Q634" s="52" t="s">
        <v>124</v>
      </c>
      <c r="R634" s="52" t="s">
        <v>273</v>
      </c>
      <c r="S634" s="52" t="s">
        <v>188</v>
      </c>
      <c r="T634" s="52" t="s">
        <v>274</v>
      </c>
      <c r="U634" s="52" t="s">
        <v>193</v>
      </c>
      <c r="V634" s="52" t="s">
        <v>275</v>
      </c>
      <c r="W634" s="52" t="s">
        <v>276</v>
      </c>
      <c r="X634" s="52" t="s">
        <v>2464</v>
      </c>
      <c r="Y634" s="52" t="s">
        <v>2465</v>
      </c>
      <c r="Z634" s="66">
        <v>0</v>
      </c>
      <c r="AA634" s="66">
        <v>0</v>
      </c>
      <c r="AB634" s="66">
        <v>0</v>
      </c>
      <c r="AC634" s="66">
        <v>0</v>
      </c>
      <c r="AD634" s="86">
        <f t="shared" si="65"/>
        <v>0</v>
      </c>
      <c r="AE634" s="66">
        <v>0</v>
      </c>
      <c r="AF634" s="66">
        <v>0</v>
      </c>
      <c r="AG634" s="66">
        <f t="shared" si="66"/>
        <v>0</v>
      </c>
      <c r="AH634" s="66">
        <v>0</v>
      </c>
      <c r="AI634" s="66">
        <v>0</v>
      </c>
      <c r="AJ634" s="66">
        <f t="shared" si="67"/>
        <v>0</v>
      </c>
      <c r="AK634" s="66">
        <v>0</v>
      </c>
      <c r="AL634" s="66">
        <v>0</v>
      </c>
      <c r="AM634" s="66">
        <f t="shared" si="68"/>
        <v>0</v>
      </c>
      <c r="AN634" s="66">
        <v>0</v>
      </c>
      <c r="AO634" s="66">
        <v>0</v>
      </c>
      <c r="AP634" s="66">
        <f t="shared" si="69"/>
        <v>0</v>
      </c>
      <c r="AQ634" s="66">
        <v>0</v>
      </c>
      <c r="AR634" s="66">
        <f t="shared" si="70"/>
        <v>0</v>
      </c>
      <c r="AS634" s="66" t="s">
        <v>2042</v>
      </c>
      <c r="AT634" s="66" t="s">
        <v>279</v>
      </c>
      <c r="AU634" s="66" t="s">
        <v>280</v>
      </c>
      <c r="AV634" s="66">
        <v>0</v>
      </c>
      <c r="AW634" s="86">
        <v>0</v>
      </c>
      <c r="AX634" s="86">
        <v>0</v>
      </c>
      <c r="AY634" s="86">
        <v>0</v>
      </c>
      <c r="AZ634" s="86">
        <v>0</v>
      </c>
      <c r="BA634" s="86">
        <v>0</v>
      </c>
      <c r="BB634" s="86"/>
    </row>
    <row r="635" spans="1:54" hidden="1">
      <c r="A635" s="52" t="str">
        <f t="shared" si="64"/>
        <v>R</v>
      </c>
      <c r="B635" s="84" t="s">
        <v>259</v>
      </c>
      <c r="C635" s="52" t="s">
        <v>2330</v>
      </c>
      <c r="D635" s="85" t="s">
        <v>2331</v>
      </c>
      <c r="E635" s="52" t="s">
        <v>2644</v>
      </c>
      <c r="F635" s="52" t="s">
        <v>2645</v>
      </c>
      <c r="G635" s="52" t="s">
        <v>2646</v>
      </c>
      <c r="H635" s="52" t="s">
        <v>2647</v>
      </c>
      <c r="I635" s="52" t="s">
        <v>2648</v>
      </c>
      <c r="J635" s="52" t="s">
        <v>2649</v>
      </c>
      <c r="K635" s="52" t="s">
        <v>268</v>
      </c>
      <c r="L635" s="52">
        <v>4022</v>
      </c>
      <c r="M635" s="52" t="s">
        <v>1997</v>
      </c>
      <c r="N635" s="52" t="s">
        <v>270</v>
      </c>
      <c r="O635" s="52" t="s">
        <v>306</v>
      </c>
      <c r="P635" s="52" t="s">
        <v>466</v>
      </c>
      <c r="Q635" s="52" t="s">
        <v>57</v>
      </c>
      <c r="R635" s="52" t="s">
        <v>530</v>
      </c>
      <c r="S635" s="52" t="s">
        <v>110</v>
      </c>
      <c r="T635" s="52" t="s">
        <v>2650</v>
      </c>
      <c r="U635" s="52" t="s">
        <v>113</v>
      </c>
      <c r="V635" s="52" t="s">
        <v>275</v>
      </c>
      <c r="W635" s="52" t="s">
        <v>276</v>
      </c>
      <c r="X635" s="52" t="s">
        <v>277</v>
      </c>
      <c r="Y635" s="52" t="s">
        <v>278</v>
      </c>
      <c r="Z635" s="66">
        <v>0</v>
      </c>
      <c r="AA635" s="66">
        <v>22127000</v>
      </c>
      <c r="AB635" s="66">
        <v>16211429.34</v>
      </c>
      <c r="AC635" s="66">
        <v>15038708.2686911</v>
      </c>
      <c r="AD635" s="86">
        <f t="shared" si="65"/>
        <v>7088291.7313088998</v>
      </c>
      <c r="AE635" s="66">
        <v>0</v>
      </c>
      <c r="AF635" s="66">
        <v>19465751.502105102</v>
      </c>
      <c r="AG635" s="66">
        <f t="shared" si="66"/>
        <v>-19465751.502105102</v>
      </c>
      <c r="AH635" s="66">
        <v>0</v>
      </c>
      <c r="AI635" s="66">
        <v>0</v>
      </c>
      <c r="AJ635" s="66">
        <f t="shared" si="67"/>
        <v>0</v>
      </c>
      <c r="AK635" s="66">
        <v>0</v>
      </c>
      <c r="AL635" s="66">
        <v>0</v>
      </c>
      <c r="AM635" s="66">
        <f t="shared" si="68"/>
        <v>0</v>
      </c>
      <c r="AN635" s="66">
        <v>0</v>
      </c>
      <c r="AO635" s="66">
        <v>0</v>
      </c>
      <c r="AP635" s="66">
        <f t="shared" si="69"/>
        <v>0</v>
      </c>
      <c r="AQ635" s="66">
        <v>0</v>
      </c>
      <c r="AR635" s="66">
        <f t="shared" si="70"/>
        <v>-12377459.770796202</v>
      </c>
      <c r="AS635" s="66" t="s">
        <v>2651</v>
      </c>
      <c r="AT635" s="66" t="s">
        <v>279</v>
      </c>
      <c r="AU635" s="66" t="s">
        <v>312</v>
      </c>
      <c r="AV635" s="66">
        <v>0</v>
      </c>
      <c r="AW635" s="86">
        <v>0</v>
      </c>
      <c r="AX635" s="86">
        <v>0</v>
      </c>
      <c r="AY635" s="86">
        <v>0</v>
      </c>
      <c r="AZ635" s="86">
        <v>0</v>
      </c>
      <c r="BA635" s="86">
        <v>0</v>
      </c>
      <c r="BB635" s="86"/>
    </row>
    <row r="636" spans="1:54" hidden="1">
      <c r="A636" s="52" t="str">
        <f t="shared" si="64"/>
        <v>R</v>
      </c>
      <c r="B636" s="84" t="s">
        <v>259</v>
      </c>
      <c r="C636" s="52" t="s">
        <v>2330</v>
      </c>
      <c r="D636" s="85" t="s">
        <v>2331</v>
      </c>
      <c r="E636" s="52" t="s">
        <v>2644</v>
      </c>
      <c r="F636" s="52" t="s">
        <v>2645</v>
      </c>
      <c r="G636" s="52" t="s">
        <v>2646</v>
      </c>
      <c r="H636" s="52" t="s">
        <v>2647</v>
      </c>
      <c r="I636" s="52" t="s">
        <v>2652</v>
      </c>
      <c r="J636" s="52" t="s">
        <v>2653</v>
      </c>
      <c r="K636" s="52" t="s">
        <v>268</v>
      </c>
      <c r="L636" s="52">
        <v>4022</v>
      </c>
      <c r="M636" s="52" t="s">
        <v>1997</v>
      </c>
      <c r="N636" s="52" t="s">
        <v>270</v>
      </c>
      <c r="O636" s="52" t="s">
        <v>306</v>
      </c>
      <c r="P636" s="52" t="s">
        <v>466</v>
      </c>
      <c r="Q636" s="52" t="s">
        <v>57</v>
      </c>
      <c r="R636" s="52" t="s">
        <v>530</v>
      </c>
      <c r="S636" s="52" t="s">
        <v>110</v>
      </c>
      <c r="T636" s="52" t="s">
        <v>2650</v>
      </c>
      <c r="U636" s="52" t="s">
        <v>113</v>
      </c>
      <c r="V636" s="52" t="s">
        <v>275</v>
      </c>
      <c r="W636" s="52" t="s">
        <v>276</v>
      </c>
      <c r="X636" s="52" t="s">
        <v>277</v>
      </c>
      <c r="Y636" s="52" t="s">
        <v>278</v>
      </c>
      <c r="Z636" s="66">
        <v>0</v>
      </c>
      <c r="AA636" s="66">
        <v>0</v>
      </c>
      <c r="AB636" s="66">
        <v>0</v>
      </c>
      <c r="AC636" s="66">
        <v>0</v>
      </c>
      <c r="AD636" s="86">
        <f t="shared" si="65"/>
        <v>0</v>
      </c>
      <c r="AE636" s="66">
        <v>0</v>
      </c>
      <c r="AF636" s="66">
        <v>0</v>
      </c>
      <c r="AG636" s="66">
        <f t="shared" si="66"/>
        <v>0</v>
      </c>
      <c r="AH636" s="66">
        <v>0</v>
      </c>
      <c r="AI636" s="66">
        <v>0</v>
      </c>
      <c r="AJ636" s="66">
        <f t="shared" si="67"/>
        <v>0</v>
      </c>
      <c r="AK636" s="66">
        <v>0</v>
      </c>
      <c r="AL636" s="66">
        <v>0</v>
      </c>
      <c r="AM636" s="66">
        <f t="shared" si="68"/>
        <v>0</v>
      </c>
      <c r="AN636" s="66">
        <v>0</v>
      </c>
      <c r="AO636" s="66">
        <v>0</v>
      </c>
      <c r="AP636" s="66">
        <f t="shared" si="69"/>
        <v>0</v>
      </c>
      <c r="AQ636" s="66">
        <v>0</v>
      </c>
      <c r="AR636" s="66">
        <f t="shared" si="70"/>
        <v>0</v>
      </c>
      <c r="AS636" s="66" t="s">
        <v>2651</v>
      </c>
      <c r="AT636" s="66" t="s">
        <v>279</v>
      </c>
      <c r="AU636" s="66" t="s">
        <v>312</v>
      </c>
      <c r="AV636" s="66">
        <v>0</v>
      </c>
      <c r="AW636" s="86">
        <v>0</v>
      </c>
      <c r="AX636" s="86">
        <v>0</v>
      </c>
      <c r="AY636" s="86">
        <v>0</v>
      </c>
      <c r="AZ636" s="86">
        <v>0</v>
      </c>
      <c r="BA636" s="86">
        <v>0</v>
      </c>
      <c r="BB636" s="86"/>
    </row>
    <row r="637" spans="1:54" hidden="1">
      <c r="A637" s="52" t="str">
        <f t="shared" si="64"/>
        <v>R</v>
      </c>
      <c r="B637" s="84" t="s">
        <v>259</v>
      </c>
      <c r="C637" s="52" t="s">
        <v>2330</v>
      </c>
      <c r="D637" s="85" t="s">
        <v>2331</v>
      </c>
      <c r="E637" s="52" t="s">
        <v>2644</v>
      </c>
      <c r="F637" s="52" t="s">
        <v>2645</v>
      </c>
      <c r="G637" s="52" t="s">
        <v>2646</v>
      </c>
      <c r="H637" s="52" t="s">
        <v>2647</v>
      </c>
      <c r="I637" s="52" t="s">
        <v>2654</v>
      </c>
      <c r="J637" s="52" t="s">
        <v>2655</v>
      </c>
      <c r="K637" s="52" t="s">
        <v>268</v>
      </c>
      <c r="L637" s="52">
        <v>4022</v>
      </c>
      <c r="M637" s="52" t="s">
        <v>1997</v>
      </c>
      <c r="N637" s="52" t="s">
        <v>270</v>
      </c>
      <c r="O637" s="52" t="s">
        <v>306</v>
      </c>
      <c r="P637" s="52" t="s">
        <v>466</v>
      </c>
      <c r="Q637" s="52" t="s">
        <v>57</v>
      </c>
      <c r="R637" s="52" t="s">
        <v>530</v>
      </c>
      <c r="S637" s="52" t="s">
        <v>110</v>
      </c>
      <c r="T637" s="52" t="s">
        <v>2650</v>
      </c>
      <c r="U637" s="52" t="s">
        <v>113</v>
      </c>
      <c r="V637" s="52" t="s">
        <v>275</v>
      </c>
      <c r="W637" s="52" t="s">
        <v>276</v>
      </c>
      <c r="X637" s="52" t="s">
        <v>277</v>
      </c>
      <c r="Y637" s="52" t="s">
        <v>278</v>
      </c>
      <c r="Z637" s="66">
        <v>20545000</v>
      </c>
      <c r="AA637" s="66">
        <v>3370000</v>
      </c>
      <c r="AB637" s="66">
        <v>3963369.09</v>
      </c>
      <c r="AC637" s="66">
        <v>1998028.309811</v>
      </c>
      <c r="AD637" s="86">
        <f t="shared" si="65"/>
        <v>1371971.690189</v>
      </c>
      <c r="AE637" s="66">
        <v>15461000</v>
      </c>
      <c r="AF637" s="66">
        <v>3370000</v>
      </c>
      <c r="AG637" s="66">
        <f t="shared" si="66"/>
        <v>12091000</v>
      </c>
      <c r="AH637" s="66">
        <v>0</v>
      </c>
      <c r="AI637" s="66">
        <v>0</v>
      </c>
      <c r="AJ637" s="66">
        <f t="shared" si="67"/>
        <v>0</v>
      </c>
      <c r="AK637" s="66">
        <v>0</v>
      </c>
      <c r="AL637" s="66">
        <v>0</v>
      </c>
      <c r="AM637" s="66">
        <f t="shared" si="68"/>
        <v>0</v>
      </c>
      <c r="AN637" s="66">
        <v>0</v>
      </c>
      <c r="AO637" s="66">
        <v>0</v>
      </c>
      <c r="AP637" s="66">
        <f t="shared" si="69"/>
        <v>0</v>
      </c>
      <c r="AQ637" s="66">
        <v>0</v>
      </c>
      <c r="AR637" s="66">
        <f t="shared" si="70"/>
        <v>13462971.690189</v>
      </c>
      <c r="AS637" s="66" t="s">
        <v>2651</v>
      </c>
      <c r="AT637" s="66" t="s">
        <v>2656</v>
      </c>
      <c r="AU637" s="66" t="s">
        <v>312</v>
      </c>
      <c r="AV637" s="66">
        <v>0</v>
      </c>
      <c r="AW637" s="86">
        <v>0</v>
      </c>
      <c r="AX637" s="86">
        <v>0</v>
      </c>
      <c r="AY637" s="86">
        <v>0</v>
      </c>
      <c r="AZ637" s="86">
        <v>0</v>
      </c>
      <c r="BA637" s="86">
        <v>0</v>
      </c>
      <c r="BB637" s="86"/>
    </row>
    <row r="638" spans="1:54" hidden="1">
      <c r="A638" s="52" t="str">
        <f t="shared" si="64"/>
        <v>R</v>
      </c>
      <c r="B638" s="84" t="s">
        <v>259</v>
      </c>
      <c r="C638" s="52" t="s">
        <v>2330</v>
      </c>
      <c r="D638" s="85" t="s">
        <v>2331</v>
      </c>
      <c r="E638" s="52" t="s">
        <v>2644</v>
      </c>
      <c r="F638" s="52" t="s">
        <v>2645</v>
      </c>
      <c r="G638" s="52" t="s">
        <v>2646</v>
      </c>
      <c r="H638" s="52" t="s">
        <v>2647</v>
      </c>
      <c r="I638" s="52" t="s">
        <v>2657</v>
      </c>
      <c r="J638" s="52" t="s">
        <v>2658</v>
      </c>
      <c r="K638" s="52" t="s">
        <v>268</v>
      </c>
      <c r="L638" s="52">
        <v>4022</v>
      </c>
      <c r="M638" s="52" t="s">
        <v>1997</v>
      </c>
      <c r="N638" s="52" t="s">
        <v>270</v>
      </c>
      <c r="O638" s="52" t="s">
        <v>306</v>
      </c>
      <c r="P638" s="52" t="s">
        <v>466</v>
      </c>
      <c r="Q638" s="52" t="s">
        <v>57</v>
      </c>
      <c r="R638" s="52" t="s">
        <v>530</v>
      </c>
      <c r="S638" s="52" t="s">
        <v>110</v>
      </c>
      <c r="T638" s="52" t="s">
        <v>2659</v>
      </c>
      <c r="U638" s="52" t="s">
        <v>111</v>
      </c>
      <c r="V638" s="52" t="s">
        <v>2026</v>
      </c>
      <c r="W638" s="52" t="s">
        <v>2027</v>
      </c>
      <c r="X638" s="52" t="s">
        <v>2660</v>
      </c>
      <c r="Y638" s="52" t="s">
        <v>2661</v>
      </c>
      <c r="Z638" s="66">
        <v>18938000</v>
      </c>
      <c r="AA638" s="66">
        <v>6471000</v>
      </c>
      <c r="AB638" s="66">
        <v>7051702.5499999998</v>
      </c>
      <c r="AC638" s="66">
        <v>5552384.5679764003</v>
      </c>
      <c r="AD638" s="86">
        <f t="shared" si="65"/>
        <v>918615.43202359974</v>
      </c>
      <c r="AE638" s="66">
        <v>52012400</v>
      </c>
      <c r="AF638" s="66">
        <v>21679690</v>
      </c>
      <c r="AG638" s="66">
        <f t="shared" si="66"/>
        <v>30332710</v>
      </c>
      <c r="AH638" s="66">
        <v>67012400</v>
      </c>
      <c r="AI638" s="66">
        <v>42112990</v>
      </c>
      <c r="AJ638" s="66">
        <f t="shared" si="67"/>
        <v>24899410</v>
      </c>
      <c r="AK638" s="66">
        <v>67012400</v>
      </c>
      <c r="AL638" s="66">
        <v>42112990</v>
      </c>
      <c r="AM638" s="66">
        <f t="shared" si="68"/>
        <v>24899410</v>
      </c>
      <c r="AN638" s="66">
        <v>67012400</v>
      </c>
      <c r="AO638" s="66">
        <v>42112990</v>
      </c>
      <c r="AP638" s="66">
        <f t="shared" si="69"/>
        <v>24899410</v>
      </c>
      <c r="AQ638" s="66">
        <v>44561622.890000001</v>
      </c>
      <c r="AR638" s="66">
        <f t="shared" si="70"/>
        <v>105949555.4320236</v>
      </c>
      <c r="AS638" s="66" t="s">
        <v>2651</v>
      </c>
      <c r="AT638" s="66" t="s">
        <v>2662</v>
      </c>
      <c r="AU638" s="66" t="s">
        <v>312</v>
      </c>
      <c r="AV638" s="66">
        <v>0</v>
      </c>
      <c r="AW638" s="86">
        <v>0</v>
      </c>
      <c r="AX638" s="86">
        <v>0</v>
      </c>
      <c r="AY638" s="86">
        <v>0</v>
      </c>
      <c r="AZ638" s="86">
        <v>0</v>
      </c>
      <c r="BA638" s="86">
        <v>0</v>
      </c>
      <c r="BB638" s="86"/>
    </row>
    <row r="639" spans="1:54" hidden="1">
      <c r="A639" s="52" t="str">
        <f t="shared" si="64"/>
        <v>R</v>
      </c>
      <c r="B639" s="84" t="s">
        <v>259</v>
      </c>
      <c r="C639" s="52" t="s">
        <v>2330</v>
      </c>
      <c r="D639" s="85" t="s">
        <v>2331</v>
      </c>
      <c r="E639" s="52" t="s">
        <v>2644</v>
      </c>
      <c r="F639" s="52" t="s">
        <v>2645</v>
      </c>
      <c r="G639" s="52" t="s">
        <v>2646</v>
      </c>
      <c r="H639" s="52" t="s">
        <v>2647</v>
      </c>
      <c r="I639" s="52" t="s">
        <v>2663</v>
      </c>
      <c r="J639" s="52" t="s">
        <v>2664</v>
      </c>
      <c r="K639" s="52" t="s">
        <v>268</v>
      </c>
      <c r="L639" s="52">
        <v>4022</v>
      </c>
      <c r="M639" s="52" t="s">
        <v>1997</v>
      </c>
      <c r="N639" s="52" t="s">
        <v>270</v>
      </c>
      <c r="O639" s="52" t="s">
        <v>306</v>
      </c>
      <c r="P639" s="52" t="s">
        <v>466</v>
      </c>
      <c r="Q639" s="52" t="s">
        <v>57</v>
      </c>
      <c r="R639" s="52" t="s">
        <v>530</v>
      </c>
      <c r="S639" s="52" t="s">
        <v>110</v>
      </c>
      <c r="T639" s="52" t="s">
        <v>2659</v>
      </c>
      <c r="U639" s="52" t="s">
        <v>111</v>
      </c>
      <c r="V639" s="52" t="s">
        <v>2026</v>
      </c>
      <c r="W639" s="52" t="s">
        <v>2027</v>
      </c>
      <c r="X639" s="52" t="s">
        <v>2660</v>
      </c>
      <c r="Y639" s="52" t="s">
        <v>2661</v>
      </c>
      <c r="Z639" s="66">
        <v>0</v>
      </c>
      <c r="AA639" s="66">
        <v>3145000</v>
      </c>
      <c r="AB639" s="66">
        <v>3201513.1</v>
      </c>
      <c r="AC639" s="66">
        <v>1316507.7949800002</v>
      </c>
      <c r="AD639" s="86">
        <f t="shared" si="65"/>
        <v>1828492.2050199998</v>
      </c>
      <c r="AE639" s="66">
        <v>0</v>
      </c>
      <c r="AF639" s="66">
        <v>14707200</v>
      </c>
      <c r="AG639" s="66">
        <f t="shared" si="66"/>
        <v>-14707200</v>
      </c>
      <c r="AH639" s="66">
        <v>0</v>
      </c>
      <c r="AI639" s="66">
        <v>28329400</v>
      </c>
      <c r="AJ639" s="66">
        <f t="shared" si="67"/>
        <v>-28329400</v>
      </c>
      <c r="AK639" s="66">
        <v>0</v>
      </c>
      <c r="AL639" s="66">
        <v>28329400</v>
      </c>
      <c r="AM639" s="66">
        <f t="shared" si="68"/>
        <v>-28329400</v>
      </c>
      <c r="AN639" s="66">
        <v>0</v>
      </c>
      <c r="AO639" s="66">
        <v>28329400</v>
      </c>
      <c r="AP639" s="66">
        <f t="shared" si="69"/>
        <v>-28329400</v>
      </c>
      <c r="AQ639" s="66">
        <v>29961822.063999999</v>
      </c>
      <c r="AR639" s="66">
        <f t="shared" si="70"/>
        <v>-97866907.794980004</v>
      </c>
      <c r="AS639" s="66" t="s">
        <v>2651</v>
      </c>
      <c r="AT639" s="66" t="s">
        <v>2665</v>
      </c>
      <c r="AU639" s="66" t="s">
        <v>312</v>
      </c>
      <c r="AV639" s="66">
        <v>0</v>
      </c>
      <c r="AW639" s="86">
        <v>0</v>
      </c>
      <c r="AX639" s="86">
        <v>0</v>
      </c>
      <c r="AY639" s="86">
        <v>0</v>
      </c>
      <c r="AZ639" s="86">
        <v>0</v>
      </c>
      <c r="BA639" s="86">
        <v>0</v>
      </c>
      <c r="BB639" s="86"/>
    </row>
    <row r="640" spans="1:54" hidden="1">
      <c r="A640" s="52" t="str">
        <f t="shared" si="64"/>
        <v>R</v>
      </c>
      <c r="B640" s="84" t="s">
        <v>259</v>
      </c>
      <c r="C640" s="52" t="s">
        <v>2330</v>
      </c>
      <c r="D640" s="85" t="s">
        <v>2331</v>
      </c>
      <c r="E640" s="52" t="s">
        <v>2644</v>
      </c>
      <c r="F640" s="52" t="s">
        <v>2645</v>
      </c>
      <c r="G640" s="52" t="s">
        <v>2646</v>
      </c>
      <c r="H640" s="52" t="s">
        <v>2647</v>
      </c>
      <c r="I640" s="52" t="s">
        <v>2666</v>
      </c>
      <c r="J640" s="52" t="s">
        <v>2667</v>
      </c>
      <c r="K640" s="52" t="s">
        <v>268</v>
      </c>
      <c r="L640" s="52">
        <v>4022</v>
      </c>
      <c r="M640" s="52" t="s">
        <v>1997</v>
      </c>
      <c r="N640" s="52" t="s">
        <v>270</v>
      </c>
      <c r="O640" s="52" t="s">
        <v>271</v>
      </c>
      <c r="P640" s="52" t="s">
        <v>466</v>
      </c>
      <c r="Q640" s="52" t="s">
        <v>57</v>
      </c>
      <c r="R640" s="52" t="s">
        <v>530</v>
      </c>
      <c r="S640" s="52" t="s">
        <v>110</v>
      </c>
      <c r="T640" s="52" t="s">
        <v>2668</v>
      </c>
      <c r="U640" s="52" t="s">
        <v>112</v>
      </c>
      <c r="V640" s="52" t="s">
        <v>275</v>
      </c>
      <c r="W640" s="52" t="s">
        <v>276</v>
      </c>
      <c r="X640" s="52" t="s">
        <v>277</v>
      </c>
      <c r="Y640" s="52" t="s">
        <v>278</v>
      </c>
      <c r="Z640" s="66">
        <v>15000000</v>
      </c>
      <c r="AA640" s="66">
        <v>19370000</v>
      </c>
      <c r="AB640" s="66">
        <v>17590281.870000001</v>
      </c>
      <c r="AC640" s="66">
        <v>18299736.050822798</v>
      </c>
      <c r="AD640" s="86">
        <f t="shared" si="65"/>
        <v>1070263.9491772018</v>
      </c>
      <c r="AE640" s="66">
        <v>0</v>
      </c>
      <c r="AF640" s="89">
        <f>7081472+308713</f>
        <v>7390185</v>
      </c>
      <c r="AG640" s="66">
        <f t="shared" si="66"/>
        <v>-7390185</v>
      </c>
      <c r="AH640" s="66">
        <v>0</v>
      </c>
      <c r="AI640" s="66">
        <v>0</v>
      </c>
      <c r="AJ640" s="66">
        <f t="shared" si="67"/>
        <v>0</v>
      </c>
      <c r="AK640" s="66">
        <v>0</v>
      </c>
      <c r="AL640" s="66">
        <v>0</v>
      </c>
      <c r="AM640" s="66">
        <f t="shared" si="68"/>
        <v>0</v>
      </c>
      <c r="AN640" s="66">
        <v>0</v>
      </c>
      <c r="AO640" s="66">
        <v>0</v>
      </c>
      <c r="AP640" s="66">
        <f t="shared" si="69"/>
        <v>0</v>
      </c>
      <c r="AQ640" s="66">
        <v>0</v>
      </c>
      <c r="AR640" s="66">
        <f t="shared" si="70"/>
        <v>-6319921.0508227982</v>
      </c>
      <c r="AS640" s="66" t="s">
        <v>2651</v>
      </c>
      <c r="AT640" s="66" t="s">
        <v>2669</v>
      </c>
      <c r="AU640" s="66" t="s">
        <v>312</v>
      </c>
      <c r="AV640" s="66">
        <v>0</v>
      </c>
      <c r="AW640" s="86">
        <v>308713</v>
      </c>
      <c r="AX640" s="86">
        <v>0</v>
      </c>
      <c r="AY640" s="86">
        <v>0</v>
      </c>
      <c r="AZ640" s="86">
        <v>0</v>
      </c>
      <c r="BA640" s="86">
        <v>0</v>
      </c>
      <c r="BB640" s="86"/>
    </row>
    <row r="641" spans="1:54" hidden="1">
      <c r="A641" s="52" t="str">
        <f t="shared" si="64"/>
        <v>R</v>
      </c>
      <c r="B641" s="84" t="s">
        <v>259</v>
      </c>
      <c r="C641" s="52" t="s">
        <v>2330</v>
      </c>
      <c r="D641" s="85" t="s">
        <v>2331</v>
      </c>
      <c r="E641" s="52" t="s">
        <v>2644</v>
      </c>
      <c r="F641" s="52" t="s">
        <v>2645</v>
      </c>
      <c r="G641" s="52" t="s">
        <v>2646</v>
      </c>
      <c r="H641" s="52" t="s">
        <v>2647</v>
      </c>
      <c r="I641" s="52" t="s">
        <v>2670</v>
      </c>
      <c r="J641" s="52" t="s">
        <v>2671</v>
      </c>
      <c r="K641" s="52" t="s">
        <v>268</v>
      </c>
      <c r="L641" s="52">
        <v>4022</v>
      </c>
      <c r="M641" s="52" t="s">
        <v>1997</v>
      </c>
      <c r="N641" s="52" t="s">
        <v>428</v>
      </c>
      <c r="O641" s="52" t="s">
        <v>271</v>
      </c>
      <c r="P641" s="52" t="s">
        <v>466</v>
      </c>
      <c r="Q641" s="52" t="s">
        <v>57</v>
      </c>
      <c r="R641" s="52" t="s">
        <v>530</v>
      </c>
      <c r="S641" s="52" t="s">
        <v>110</v>
      </c>
      <c r="T641" s="52" t="s">
        <v>2668</v>
      </c>
      <c r="U641" s="52" t="s">
        <v>112</v>
      </c>
      <c r="V641" s="52" t="s">
        <v>275</v>
      </c>
      <c r="W641" s="52" t="s">
        <v>276</v>
      </c>
      <c r="X641" s="52" t="s">
        <v>277</v>
      </c>
      <c r="Y641" s="52" t="s">
        <v>278</v>
      </c>
      <c r="Z641" s="66">
        <v>0</v>
      </c>
      <c r="AA641" s="66">
        <v>0</v>
      </c>
      <c r="AB641" s="66">
        <v>0</v>
      </c>
      <c r="AC641" s="66">
        <v>0</v>
      </c>
      <c r="AD641" s="86">
        <f t="shared" si="65"/>
        <v>0</v>
      </c>
      <c r="AE641" s="66">
        <v>0</v>
      </c>
      <c r="AF641" s="66">
        <v>0</v>
      </c>
      <c r="AG641" s="66">
        <f t="shared" si="66"/>
        <v>0</v>
      </c>
      <c r="AH641" s="66">
        <v>0</v>
      </c>
      <c r="AI641" s="66">
        <v>0</v>
      </c>
      <c r="AJ641" s="66">
        <f t="shared" si="67"/>
        <v>0</v>
      </c>
      <c r="AK641" s="66">
        <v>0</v>
      </c>
      <c r="AL641" s="66">
        <v>0</v>
      </c>
      <c r="AM641" s="66">
        <f t="shared" si="68"/>
        <v>0</v>
      </c>
      <c r="AN641" s="66">
        <v>0</v>
      </c>
      <c r="AO641" s="66">
        <v>0</v>
      </c>
      <c r="AP641" s="66">
        <f t="shared" si="69"/>
        <v>0</v>
      </c>
      <c r="AQ641" s="66">
        <v>0</v>
      </c>
      <c r="AR641" s="66">
        <f t="shared" si="70"/>
        <v>0</v>
      </c>
      <c r="AS641" s="66">
        <v>0</v>
      </c>
      <c r="AT641" s="66" t="s">
        <v>279</v>
      </c>
      <c r="AU641" s="66" t="s">
        <v>312</v>
      </c>
      <c r="AV641" s="66">
        <v>0</v>
      </c>
      <c r="AW641" s="86">
        <v>0</v>
      </c>
      <c r="AX641" s="86">
        <v>0</v>
      </c>
      <c r="AY641" s="86">
        <v>0</v>
      </c>
      <c r="AZ641" s="86">
        <v>0</v>
      </c>
      <c r="BA641" s="86">
        <v>0</v>
      </c>
      <c r="BB641" s="86"/>
    </row>
    <row r="642" spans="1:54" hidden="1">
      <c r="A642" s="52" t="str">
        <f t="shared" si="64"/>
        <v>R</v>
      </c>
      <c r="B642" s="84" t="s">
        <v>259</v>
      </c>
      <c r="C642" s="52" t="s">
        <v>2330</v>
      </c>
      <c r="D642" s="85" t="s">
        <v>2331</v>
      </c>
      <c r="E642" s="52" t="s">
        <v>2644</v>
      </c>
      <c r="F642" s="52" t="s">
        <v>2645</v>
      </c>
      <c r="G642" s="52" t="s">
        <v>2672</v>
      </c>
      <c r="H642" s="52" t="s">
        <v>2673</v>
      </c>
      <c r="I642" s="52" t="s">
        <v>2674</v>
      </c>
      <c r="J642" s="52" t="s">
        <v>2675</v>
      </c>
      <c r="K642" s="52" t="s">
        <v>268</v>
      </c>
      <c r="L642" s="52">
        <v>1224</v>
      </c>
      <c r="M642" s="52" t="s">
        <v>2676</v>
      </c>
      <c r="N642" s="52" t="s">
        <v>270</v>
      </c>
      <c r="O642" s="52" t="s">
        <v>306</v>
      </c>
      <c r="P642" s="52" t="s">
        <v>466</v>
      </c>
      <c r="Q642" s="52" t="s">
        <v>57</v>
      </c>
      <c r="R642" s="52" t="s">
        <v>2038</v>
      </c>
      <c r="S642" s="52" t="s">
        <v>87</v>
      </c>
      <c r="T642" s="52" t="s">
        <v>2102</v>
      </c>
      <c r="U642" s="52" t="s">
        <v>89</v>
      </c>
      <c r="V642" s="52" t="s">
        <v>275</v>
      </c>
      <c r="W642" s="52" t="s">
        <v>276</v>
      </c>
      <c r="X642" s="52" t="s">
        <v>2677</v>
      </c>
      <c r="Y642" s="52" t="s">
        <v>89</v>
      </c>
      <c r="Z642" s="66">
        <v>450000</v>
      </c>
      <c r="AA642" s="66">
        <v>450000</v>
      </c>
      <c r="AB642" s="66">
        <v>444441.52</v>
      </c>
      <c r="AC642" s="66">
        <v>99750</v>
      </c>
      <c r="AD642" s="86">
        <f t="shared" si="65"/>
        <v>350250</v>
      </c>
      <c r="AE642" s="66">
        <v>459398.23008849565</v>
      </c>
      <c r="AF642" s="66">
        <v>459398.23008849565</v>
      </c>
      <c r="AG642" s="66">
        <f t="shared" si="66"/>
        <v>0</v>
      </c>
      <c r="AH642" s="66">
        <v>473224.77876106201</v>
      </c>
      <c r="AI642" s="66">
        <v>473224.77876106201</v>
      </c>
      <c r="AJ642" s="66">
        <f t="shared" si="67"/>
        <v>0</v>
      </c>
      <c r="AK642" s="66">
        <v>487497.34513274342</v>
      </c>
      <c r="AL642" s="66">
        <v>847793.05123287719</v>
      </c>
      <c r="AM642" s="66">
        <f t="shared" si="68"/>
        <v>-360295.70610013377</v>
      </c>
      <c r="AN642" s="66">
        <v>502215.92920353985</v>
      </c>
      <c r="AO642" s="66">
        <v>873226.84276986343</v>
      </c>
      <c r="AP642" s="66">
        <f t="shared" si="69"/>
        <v>-371010.91356632358</v>
      </c>
      <c r="AQ642" s="66">
        <v>899423.64805295935</v>
      </c>
      <c r="AR642" s="66">
        <f t="shared" si="70"/>
        <v>-381056.61966645741</v>
      </c>
      <c r="AS642" s="66" t="s">
        <v>2042</v>
      </c>
      <c r="AT642" s="66" t="s">
        <v>2678</v>
      </c>
      <c r="AU642" s="66" t="s">
        <v>280</v>
      </c>
      <c r="AV642" s="66">
        <v>0</v>
      </c>
      <c r="AW642" s="86">
        <v>0</v>
      </c>
      <c r="AX642" s="86">
        <v>0</v>
      </c>
      <c r="AY642" s="86">
        <v>0</v>
      </c>
      <c r="AZ642" s="86">
        <v>0</v>
      </c>
      <c r="BA642" s="86">
        <v>0</v>
      </c>
      <c r="BB642" s="86"/>
    </row>
    <row r="643" spans="1:54" hidden="1">
      <c r="A643" s="52" t="str">
        <f t="shared" si="64"/>
        <v>R</v>
      </c>
      <c r="B643" s="84" t="s">
        <v>259</v>
      </c>
      <c r="C643" s="52" t="s">
        <v>2330</v>
      </c>
      <c r="D643" s="85" t="s">
        <v>2331</v>
      </c>
      <c r="E643" s="52" t="s">
        <v>2644</v>
      </c>
      <c r="F643" s="52" t="s">
        <v>2645</v>
      </c>
      <c r="G643" s="52" t="s">
        <v>2672</v>
      </c>
      <c r="H643" s="52" t="s">
        <v>2673</v>
      </c>
      <c r="I643" s="52" t="s">
        <v>2679</v>
      </c>
      <c r="J643" s="52" t="s">
        <v>2680</v>
      </c>
      <c r="K643" s="52" t="s">
        <v>268</v>
      </c>
      <c r="L643" s="52">
        <v>1224</v>
      </c>
      <c r="M643" s="52" t="s">
        <v>2676</v>
      </c>
      <c r="N643" s="52" t="s">
        <v>428</v>
      </c>
      <c r="O643" s="52" t="s">
        <v>271</v>
      </c>
      <c r="P643" s="52" t="s">
        <v>466</v>
      </c>
      <c r="Q643" s="52" t="s">
        <v>57</v>
      </c>
      <c r="R643" s="52" t="s">
        <v>2038</v>
      </c>
      <c r="S643" s="52" t="s">
        <v>87</v>
      </c>
      <c r="T643" s="52" t="s">
        <v>2102</v>
      </c>
      <c r="U643" s="52" t="s">
        <v>89</v>
      </c>
      <c r="V643" s="52" t="s">
        <v>275</v>
      </c>
      <c r="W643" s="52" t="s">
        <v>276</v>
      </c>
      <c r="X643" s="52" t="s">
        <v>2677</v>
      </c>
      <c r="Y643" s="52" t="s">
        <v>89</v>
      </c>
      <c r="Z643" s="66">
        <v>0</v>
      </c>
      <c r="AA643" s="66">
        <v>40520</v>
      </c>
      <c r="AB643" s="66">
        <v>0</v>
      </c>
      <c r="AC643" s="66">
        <v>0</v>
      </c>
      <c r="AD643" s="86">
        <f t="shared" si="65"/>
        <v>40520</v>
      </c>
      <c r="AE643" s="66">
        <v>0</v>
      </c>
      <c r="AF643" s="66">
        <v>0</v>
      </c>
      <c r="AG643" s="66">
        <f t="shared" si="66"/>
        <v>0</v>
      </c>
      <c r="AH643" s="66">
        <v>0</v>
      </c>
      <c r="AI643" s="66">
        <v>0</v>
      </c>
      <c r="AJ643" s="66">
        <f t="shared" si="67"/>
        <v>0</v>
      </c>
      <c r="AK643" s="66">
        <v>0</v>
      </c>
      <c r="AL643" s="66">
        <v>0</v>
      </c>
      <c r="AM643" s="66">
        <f t="shared" si="68"/>
        <v>0</v>
      </c>
      <c r="AN643" s="66">
        <v>0</v>
      </c>
      <c r="AO643" s="66">
        <v>0</v>
      </c>
      <c r="AP643" s="66">
        <f t="shared" si="69"/>
        <v>0</v>
      </c>
      <c r="AQ643" s="66">
        <v>0</v>
      </c>
      <c r="AR643" s="66">
        <f t="shared" si="70"/>
        <v>40520</v>
      </c>
      <c r="AS643" s="66">
        <v>0</v>
      </c>
      <c r="AT643" s="66" t="s">
        <v>279</v>
      </c>
      <c r="AU643" s="66" t="s">
        <v>280</v>
      </c>
      <c r="AV643" s="66">
        <v>0</v>
      </c>
      <c r="AW643" s="86">
        <v>0</v>
      </c>
      <c r="AX643" s="86">
        <v>0</v>
      </c>
      <c r="AY643" s="86">
        <v>0</v>
      </c>
      <c r="AZ643" s="86">
        <v>0</v>
      </c>
      <c r="BA643" s="86">
        <v>0</v>
      </c>
      <c r="BB643" s="86"/>
    </row>
    <row r="644" spans="1:54" hidden="1">
      <c r="A644" s="52" t="str">
        <f t="shared" si="64"/>
        <v>R</v>
      </c>
      <c r="B644" s="84" t="s">
        <v>259</v>
      </c>
      <c r="C644" s="52" t="s">
        <v>2330</v>
      </c>
      <c r="D644" s="85" t="s">
        <v>2331</v>
      </c>
      <c r="E644" s="52" t="s">
        <v>2644</v>
      </c>
      <c r="F644" s="52" t="s">
        <v>2645</v>
      </c>
      <c r="G644" s="52" t="s">
        <v>2681</v>
      </c>
      <c r="H644" s="52" t="s">
        <v>2682</v>
      </c>
      <c r="I644" s="52" t="s">
        <v>2683</v>
      </c>
      <c r="J644" s="52" t="s">
        <v>2684</v>
      </c>
      <c r="K644" s="52" t="s">
        <v>268</v>
      </c>
      <c r="L644" s="52">
        <v>4580</v>
      </c>
      <c r="M644" s="52" t="s">
        <v>2402</v>
      </c>
      <c r="N644" s="52" t="s">
        <v>270</v>
      </c>
      <c r="O644" s="52" t="s">
        <v>306</v>
      </c>
      <c r="P644" s="52" t="s">
        <v>466</v>
      </c>
      <c r="Q644" s="52" t="s">
        <v>57</v>
      </c>
      <c r="R644" s="52" t="s">
        <v>2038</v>
      </c>
      <c r="S644" s="52" t="s">
        <v>87</v>
      </c>
      <c r="T644" s="52" t="s">
        <v>2102</v>
      </c>
      <c r="U644" s="52" t="s">
        <v>89</v>
      </c>
      <c r="V644" s="52" t="s">
        <v>275</v>
      </c>
      <c r="W644" s="52" t="s">
        <v>276</v>
      </c>
      <c r="X644" s="52" t="s">
        <v>2677</v>
      </c>
      <c r="Y644" s="52" t="s">
        <v>89</v>
      </c>
      <c r="Z644" s="66">
        <v>4000000</v>
      </c>
      <c r="AA644" s="66">
        <v>4000000</v>
      </c>
      <c r="AB644" s="66">
        <v>4188056.31</v>
      </c>
      <c r="AC644" s="66">
        <v>2627570.9692759998</v>
      </c>
      <c r="AD644" s="86">
        <f t="shared" si="65"/>
        <v>1372429.0307240002</v>
      </c>
      <c r="AE644" s="66">
        <v>4083539.8230088507</v>
      </c>
      <c r="AF644" s="66">
        <v>2583539.8230088507</v>
      </c>
      <c r="AG644" s="66">
        <f t="shared" si="66"/>
        <v>1500000</v>
      </c>
      <c r="AH644" s="66">
        <v>4206442.4778761072</v>
      </c>
      <c r="AI644" s="66">
        <v>4206442.4778761072</v>
      </c>
      <c r="AJ644" s="66">
        <f t="shared" si="67"/>
        <v>0</v>
      </c>
      <c r="AK644" s="66">
        <v>4333309.7345132753</v>
      </c>
      <c r="AL644" s="66">
        <v>3473014.0284131416</v>
      </c>
      <c r="AM644" s="66">
        <f t="shared" si="68"/>
        <v>860295.70610013371</v>
      </c>
      <c r="AN644" s="66">
        <v>4464141.5929203546</v>
      </c>
      <c r="AO644" s="66">
        <v>4093130.6793540264</v>
      </c>
      <c r="AP644" s="66">
        <f t="shared" si="69"/>
        <v>371010.91356632812</v>
      </c>
      <c r="AQ644" s="66">
        <v>4598065.8407079652</v>
      </c>
      <c r="AR644" s="66">
        <f t="shared" si="70"/>
        <v>4103735.650390462</v>
      </c>
      <c r="AS644" s="66" t="s">
        <v>2042</v>
      </c>
      <c r="AT644" s="66" t="s">
        <v>2685</v>
      </c>
      <c r="AU644" s="66" t="s">
        <v>280</v>
      </c>
      <c r="AV644" s="66">
        <v>0</v>
      </c>
      <c r="AW644" s="86">
        <v>0</v>
      </c>
      <c r="AX644" s="86">
        <v>0</v>
      </c>
      <c r="AY644" s="86">
        <v>0</v>
      </c>
      <c r="AZ644" s="86">
        <v>0</v>
      </c>
      <c r="BA644" s="86">
        <v>0</v>
      </c>
      <c r="BB644" s="86"/>
    </row>
    <row r="645" spans="1:54" hidden="1">
      <c r="A645" s="52" t="str">
        <f t="shared" si="64"/>
        <v>R</v>
      </c>
      <c r="B645" s="84" t="s">
        <v>259</v>
      </c>
      <c r="C645" s="52" t="s">
        <v>2330</v>
      </c>
      <c r="D645" s="85" t="s">
        <v>2331</v>
      </c>
      <c r="E645" s="52" t="s">
        <v>2644</v>
      </c>
      <c r="F645" s="52" t="s">
        <v>2645</v>
      </c>
      <c r="G645" s="52" t="s">
        <v>2681</v>
      </c>
      <c r="H645" s="52" t="s">
        <v>2682</v>
      </c>
      <c r="I645" s="52" t="s">
        <v>2686</v>
      </c>
      <c r="J645" s="52" t="s">
        <v>2687</v>
      </c>
      <c r="K645" s="52" t="s">
        <v>268</v>
      </c>
      <c r="L645" s="52">
        <v>4580</v>
      </c>
      <c r="M645" s="52" t="s">
        <v>2402</v>
      </c>
      <c r="N645" s="52" t="s">
        <v>270</v>
      </c>
      <c r="O645" s="52" t="s">
        <v>306</v>
      </c>
      <c r="P645" s="52" t="s">
        <v>466</v>
      </c>
      <c r="Q645" s="52" t="s">
        <v>57</v>
      </c>
      <c r="R645" s="52" t="s">
        <v>2038</v>
      </c>
      <c r="S645" s="52" t="s">
        <v>87</v>
      </c>
      <c r="T645" s="52" t="s">
        <v>2102</v>
      </c>
      <c r="U645" s="52" t="s">
        <v>89</v>
      </c>
      <c r="V645" s="52" t="s">
        <v>275</v>
      </c>
      <c r="W645" s="52" t="s">
        <v>276</v>
      </c>
      <c r="X645" s="52" t="s">
        <v>2677</v>
      </c>
      <c r="Y645" s="52" t="s">
        <v>89</v>
      </c>
      <c r="Z645" s="66">
        <v>0</v>
      </c>
      <c r="AA645" s="66">
        <v>0</v>
      </c>
      <c r="AB645" s="66">
        <v>307775.01</v>
      </c>
      <c r="AC645" s="66">
        <v>2013521.628084</v>
      </c>
      <c r="AD645" s="86">
        <f t="shared" si="65"/>
        <v>-2013521.628084</v>
      </c>
      <c r="AE645" s="66">
        <v>0</v>
      </c>
      <c r="AF645" s="66">
        <v>0</v>
      </c>
      <c r="AG645" s="66">
        <f t="shared" si="66"/>
        <v>0</v>
      </c>
      <c r="AH645" s="66">
        <v>0</v>
      </c>
      <c r="AI645" s="66">
        <v>0</v>
      </c>
      <c r="AJ645" s="66">
        <f t="shared" si="67"/>
        <v>0</v>
      </c>
      <c r="AK645" s="66">
        <v>0</v>
      </c>
      <c r="AL645" s="66">
        <v>0</v>
      </c>
      <c r="AM645" s="66">
        <f t="shared" si="68"/>
        <v>0</v>
      </c>
      <c r="AN645" s="66">
        <v>0</v>
      </c>
      <c r="AO645" s="66">
        <v>0</v>
      </c>
      <c r="AP645" s="66">
        <f t="shared" si="69"/>
        <v>0</v>
      </c>
      <c r="AQ645" s="66">
        <v>0</v>
      </c>
      <c r="AR645" s="66">
        <f t="shared" si="70"/>
        <v>-2013521.628084</v>
      </c>
      <c r="AS645" s="66" t="s">
        <v>2042</v>
      </c>
      <c r="AT645" s="66" t="s">
        <v>279</v>
      </c>
      <c r="AU645" s="66" t="s">
        <v>280</v>
      </c>
      <c r="AV645" s="66">
        <v>0</v>
      </c>
      <c r="AW645" s="86">
        <v>0</v>
      </c>
      <c r="AX645" s="86">
        <v>0</v>
      </c>
      <c r="AY645" s="86">
        <v>0</v>
      </c>
      <c r="AZ645" s="86">
        <v>0</v>
      </c>
      <c r="BA645" s="86">
        <v>0</v>
      </c>
      <c r="BB645" s="86"/>
    </row>
    <row r="646" spans="1:54" hidden="1">
      <c r="A646" s="52" t="str">
        <f t="shared" si="64"/>
        <v>R</v>
      </c>
      <c r="B646" s="84" t="s">
        <v>259</v>
      </c>
      <c r="C646" s="52" t="s">
        <v>2330</v>
      </c>
      <c r="D646" s="85" t="s">
        <v>2331</v>
      </c>
      <c r="E646" s="52" t="s">
        <v>2644</v>
      </c>
      <c r="F646" s="52" t="s">
        <v>2645</v>
      </c>
      <c r="G646" s="52" t="s">
        <v>2681</v>
      </c>
      <c r="H646" s="52" t="s">
        <v>2682</v>
      </c>
      <c r="I646" s="52" t="s">
        <v>2688</v>
      </c>
      <c r="J646" s="52" t="s">
        <v>2689</v>
      </c>
      <c r="K646" s="52" t="s">
        <v>268</v>
      </c>
      <c r="L646" s="52">
        <v>1224</v>
      </c>
      <c r="M646" s="52" t="s">
        <v>2676</v>
      </c>
      <c r="N646" s="52" t="s">
        <v>270</v>
      </c>
      <c r="O646" s="52" t="s">
        <v>306</v>
      </c>
      <c r="P646" s="52" t="s">
        <v>466</v>
      </c>
      <c r="Q646" s="52" t="s">
        <v>57</v>
      </c>
      <c r="R646" s="52" t="s">
        <v>2038</v>
      </c>
      <c r="S646" s="52" t="s">
        <v>87</v>
      </c>
      <c r="T646" s="52" t="s">
        <v>2102</v>
      </c>
      <c r="U646" s="52" t="s">
        <v>89</v>
      </c>
      <c r="V646" s="52" t="s">
        <v>275</v>
      </c>
      <c r="W646" s="52" t="s">
        <v>276</v>
      </c>
      <c r="X646" s="52" t="s">
        <v>2677</v>
      </c>
      <c r="Y646" s="52" t="s">
        <v>89</v>
      </c>
      <c r="Z646" s="66">
        <v>100000</v>
      </c>
      <c r="AA646" s="66">
        <v>100000</v>
      </c>
      <c r="AB646" s="66">
        <v>100455.81</v>
      </c>
      <c r="AC646" s="66">
        <v>0</v>
      </c>
      <c r="AD646" s="86">
        <f t="shared" si="65"/>
        <v>100000</v>
      </c>
      <c r="AE646" s="66">
        <v>0</v>
      </c>
      <c r="AF646" s="66">
        <v>0</v>
      </c>
      <c r="AG646" s="66">
        <f t="shared" si="66"/>
        <v>0</v>
      </c>
      <c r="AH646" s="66">
        <v>0</v>
      </c>
      <c r="AI646" s="66">
        <v>0</v>
      </c>
      <c r="AJ646" s="66">
        <f t="shared" si="67"/>
        <v>0</v>
      </c>
      <c r="AK646" s="66">
        <v>0</v>
      </c>
      <c r="AL646" s="66">
        <v>0</v>
      </c>
      <c r="AM646" s="66">
        <f t="shared" si="68"/>
        <v>0</v>
      </c>
      <c r="AN646" s="66">
        <v>0</v>
      </c>
      <c r="AO646" s="66">
        <v>0</v>
      </c>
      <c r="AP646" s="66">
        <f t="shared" si="69"/>
        <v>0</v>
      </c>
      <c r="AQ646" s="66">
        <v>0</v>
      </c>
      <c r="AR646" s="66">
        <f t="shared" si="70"/>
        <v>100000</v>
      </c>
      <c r="AS646" s="66" t="s">
        <v>2690</v>
      </c>
      <c r="AT646" s="66" t="s">
        <v>2691</v>
      </c>
      <c r="AU646" s="66" t="s">
        <v>280</v>
      </c>
      <c r="AV646" s="66">
        <v>0</v>
      </c>
      <c r="AW646" s="86">
        <v>0</v>
      </c>
      <c r="AX646" s="86">
        <v>0</v>
      </c>
      <c r="AY646" s="86">
        <v>0</v>
      </c>
      <c r="AZ646" s="86">
        <v>0</v>
      </c>
      <c r="BA646" s="86">
        <v>0</v>
      </c>
      <c r="BB646" s="86"/>
    </row>
    <row r="647" spans="1:54" hidden="1">
      <c r="A647" s="52" t="str">
        <f t="shared" si="64"/>
        <v>R</v>
      </c>
      <c r="B647" s="84" t="s">
        <v>259</v>
      </c>
      <c r="C647" s="52" t="s">
        <v>2330</v>
      </c>
      <c r="D647" s="85" t="s">
        <v>2331</v>
      </c>
      <c r="E647" s="52" t="s">
        <v>2644</v>
      </c>
      <c r="F647" s="52" t="s">
        <v>2645</v>
      </c>
      <c r="G647" s="52" t="s">
        <v>2681</v>
      </c>
      <c r="H647" s="52" t="s">
        <v>2682</v>
      </c>
      <c r="I647" s="52" t="s">
        <v>2692</v>
      </c>
      <c r="J647" s="52" t="s">
        <v>2693</v>
      </c>
      <c r="K647" s="52" t="s">
        <v>268</v>
      </c>
      <c r="L647" s="52">
        <v>4580</v>
      </c>
      <c r="M647" s="52" t="s">
        <v>2402</v>
      </c>
      <c r="N647" s="52" t="s">
        <v>270</v>
      </c>
      <c r="O647" s="52" t="s">
        <v>677</v>
      </c>
      <c r="P647" s="52" t="s">
        <v>466</v>
      </c>
      <c r="Q647" s="52" t="s">
        <v>57</v>
      </c>
      <c r="R647" s="52" t="s">
        <v>2038</v>
      </c>
      <c r="S647" s="52" t="s">
        <v>87</v>
      </c>
      <c r="T647" s="52" t="s">
        <v>2102</v>
      </c>
      <c r="U647" s="52" t="s">
        <v>89</v>
      </c>
      <c r="V647" s="52" t="s">
        <v>275</v>
      </c>
      <c r="W647" s="52" t="s">
        <v>276</v>
      </c>
      <c r="X647" s="52" t="s">
        <v>2677</v>
      </c>
      <c r="Y647" s="52" t="s">
        <v>89</v>
      </c>
      <c r="Z647" s="66">
        <v>1030000</v>
      </c>
      <c r="AA647" s="66">
        <v>1030000</v>
      </c>
      <c r="AB647" s="66">
        <v>1030071.2</v>
      </c>
      <c r="AC647" s="66">
        <v>7746.0300000000007</v>
      </c>
      <c r="AD647" s="86">
        <f t="shared" si="65"/>
        <v>1022253.97</v>
      </c>
      <c r="AE647" s="66">
        <v>2067723.8938053083</v>
      </c>
      <c r="AF647" s="66">
        <v>2067723.8938053083</v>
      </c>
      <c r="AG647" s="66">
        <f t="shared" si="66"/>
        <v>0</v>
      </c>
      <c r="AH647" s="66">
        <v>1828985</v>
      </c>
      <c r="AI647" s="66">
        <v>1828985</v>
      </c>
      <c r="AJ647" s="66">
        <f t="shared" si="67"/>
        <v>0</v>
      </c>
      <c r="AK647" s="66">
        <v>1582546</v>
      </c>
      <c r="AL647" s="66">
        <v>1582546</v>
      </c>
      <c r="AM647" s="66">
        <f t="shared" si="68"/>
        <v>0</v>
      </c>
      <c r="AN647" s="66">
        <v>1328405</v>
      </c>
      <c r="AO647" s="66">
        <v>1328405</v>
      </c>
      <c r="AP647" s="66">
        <f t="shared" si="69"/>
        <v>0</v>
      </c>
      <c r="AQ647" s="66">
        <v>1078405</v>
      </c>
      <c r="AR647" s="66">
        <f t="shared" si="70"/>
        <v>1022253.97</v>
      </c>
      <c r="AS647" s="66" t="s">
        <v>2042</v>
      </c>
      <c r="AT647" s="66" t="s">
        <v>2694</v>
      </c>
      <c r="AU647" s="66" t="s">
        <v>280</v>
      </c>
      <c r="AV647" s="66">
        <v>0</v>
      </c>
      <c r="AW647" s="86">
        <v>0</v>
      </c>
      <c r="AX647" s="86">
        <v>0</v>
      </c>
      <c r="AY647" s="86">
        <v>0</v>
      </c>
      <c r="AZ647" s="86">
        <v>0</v>
      </c>
      <c r="BA647" s="86">
        <v>0</v>
      </c>
      <c r="BB647" s="86"/>
    </row>
    <row r="648" spans="1:54" hidden="1">
      <c r="A648" s="52" t="str">
        <f t="shared" si="64"/>
        <v>R</v>
      </c>
      <c r="B648" s="84" t="s">
        <v>259</v>
      </c>
      <c r="C648" s="52" t="s">
        <v>2330</v>
      </c>
      <c r="D648" s="85" t="s">
        <v>2331</v>
      </c>
      <c r="E648" s="52" t="s">
        <v>2644</v>
      </c>
      <c r="F648" s="52" t="s">
        <v>2645</v>
      </c>
      <c r="G648" s="52" t="s">
        <v>2681</v>
      </c>
      <c r="H648" s="52" t="s">
        <v>2682</v>
      </c>
      <c r="I648" s="52" t="s">
        <v>2695</v>
      </c>
      <c r="J648" s="52" t="s">
        <v>2696</v>
      </c>
      <c r="K648" s="52" t="s">
        <v>268</v>
      </c>
      <c r="L648" s="52">
        <v>4580</v>
      </c>
      <c r="M648" s="52" t="s">
        <v>2402</v>
      </c>
      <c r="N648" s="52" t="s">
        <v>428</v>
      </c>
      <c r="O648" s="52" t="s">
        <v>306</v>
      </c>
      <c r="P648" s="52" t="s">
        <v>466</v>
      </c>
      <c r="Q648" s="52" t="s">
        <v>57</v>
      </c>
      <c r="R648" s="52" t="s">
        <v>2038</v>
      </c>
      <c r="S648" s="52" t="s">
        <v>87</v>
      </c>
      <c r="T648" s="52" t="s">
        <v>2102</v>
      </c>
      <c r="U648" s="52" t="s">
        <v>89</v>
      </c>
      <c r="V648" s="52" t="s">
        <v>275</v>
      </c>
      <c r="W648" s="52" t="s">
        <v>276</v>
      </c>
      <c r="X648" s="52" t="s">
        <v>2677</v>
      </c>
      <c r="Y648" s="52" t="s">
        <v>89</v>
      </c>
      <c r="Z648" s="66">
        <v>0</v>
      </c>
      <c r="AA648" s="66">
        <v>100918</v>
      </c>
      <c r="AB648" s="66">
        <v>0</v>
      </c>
      <c r="AC648" s="66">
        <v>0</v>
      </c>
      <c r="AD648" s="86">
        <f t="shared" si="65"/>
        <v>100918</v>
      </c>
      <c r="AE648" s="66">
        <v>0</v>
      </c>
      <c r="AF648" s="66">
        <v>0</v>
      </c>
      <c r="AG648" s="66">
        <f t="shared" si="66"/>
        <v>0</v>
      </c>
      <c r="AH648" s="66">
        <v>0</v>
      </c>
      <c r="AI648" s="66">
        <v>0</v>
      </c>
      <c r="AJ648" s="66">
        <f t="shared" si="67"/>
        <v>0</v>
      </c>
      <c r="AK648" s="66">
        <v>0</v>
      </c>
      <c r="AL648" s="66">
        <v>0</v>
      </c>
      <c r="AM648" s="66">
        <f t="shared" si="68"/>
        <v>0</v>
      </c>
      <c r="AN648" s="66">
        <v>0</v>
      </c>
      <c r="AO648" s="66">
        <v>0</v>
      </c>
      <c r="AP648" s="66">
        <f t="shared" si="69"/>
        <v>0</v>
      </c>
      <c r="AQ648" s="66">
        <v>0</v>
      </c>
      <c r="AR648" s="66">
        <f t="shared" si="70"/>
        <v>100918</v>
      </c>
      <c r="AS648" s="66">
        <v>0</v>
      </c>
      <c r="AT648" s="66" t="s">
        <v>279</v>
      </c>
      <c r="AU648" s="66" t="s">
        <v>280</v>
      </c>
      <c r="AV648" s="66">
        <v>0</v>
      </c>
      <c r="AW648" s="86">
        <v>0</v>
      </c>
      <c r="AX648" s="86">
        <v>0</v>
      </c>
      <c r="AY648" s="86">
        <v>0</v>
      </c>
      <c r="AZ648" s="86">
        <v>0</v>
      </c>
      <c r="BA648" s="86">
        <v>0</v>
      </c>
      <c r="BB648" s="86"/>
    </row>
    <row r="649" spans="1:54" hidden="1">
      <c r="A649" s="52" t="str">
        <f t="shared" si="64"/>
        <v>R</v>
      </c>
      <c r="B649" s="84" t="s">
        <v>259</v>
      </c>
      <c r="C649" s="52" t="s">
        <v>2330</v>
      </c>
      <c r="D649" s="85" t="s">
        <v>2331</v>
      </c>
      <c r="E649" s="52" t="s">
        <v>2644</v>
      </c>
      <c r="F649" s="52" t="s">
        <v>2645</v>
      </c>
      <c r="G649" s="52" t="s">
        <v>2681</v>
      </c>
      <c r="H649" s="52" t="s">
        <v>2682</v>
      </c>
      <c r="I649" s="52" t="s">
        <v>2697</v>
      </c>
      <c r="J649" s="52" t="s">
        <v>2698</v>
      </c>
      <c r="K649" s="52" t="s">
        <v>268</v>
      </c>
      <c r="L649" s="52">
        <v>4580</v>
      </c>
      <c r="M649" s="52" t="s">
        <v>2402</v>
      </c>
      <c r="N649" s="52" t="s">
        <v>428</v>
      </c>
      <c r="O649" s="52" t="s">
        <v>677</v>
      </c>
      <c r="P649" s="52" t="s">
        <v>466</v>
      </c>
      <c r="Q649" s="52" t="s">
        <v>57</v>
      </c>
      <c r="R649" s="52" t="s">
        <v>2038</v>
      </c>
      <c r="S649" s="52" t="s">
        <v>87</v>
      </c>
      <c r="T649" s="52" t="s">
        <v>2102</v>
      </c>
      <c r="U649" s="52" t="s">
        <v>89</v>
      </c>
      <c r="V649" s="52" t="s">
        <v>275</v>
      </c>
      <c r="W649" s="52" t="s">
        <v>276</v>
      </c>
      <c r="X649" s="52" t="s">
        <v>2677</v>
      </c>
      <c r="Y649" s="52" t="s">
        <v>89</v>
      </c>
      <c r="Z649" s="66">
        <v>0</v>
      </c>
      <c r="AA649" s="66">
        <v>9875</v>
      </c>
      <c r="AB649" s="66">
        <v>0</v>
      </c>
      <c r="AC649" s="66">
        <v>0</v>
      </c>
      <c r="AD649" s="86">
        <f t="shared" si="65"/>
        <v>9875</v>
      </c>
      <c r="AE649" s="66">
        <v>0</v>
      </c>
      <c r="AF649" s="66">
        <v>0</v>
      </c>
      <c r="AG649" s="66">
        <f t="shared" si="66"/>
        <v>0</v>
      </c>
      <c r="AH649" s="66">
        <v>0</v>
      </c>
      <c r="AI649" s="66">
        <v>0</v>
      </c>
      <c r="AJ649" s="66">
        <f t="shared" si="67"/>
        <v>0</v>
      </c>
      <c r="AK649" s="66">
        <v>0</v>
      </c>
      <c r="AL649" s="66">
        <v>0</v>
      </c>
      <c r="AM649" s="66">
        <f t="shared" si="68"/>
        <v>0</v>
      </c>
      <c r="AN649" s="66">
        <v>0</v>
      </c>
      <c r="AO649" s="66">
        <v>0</v>
      </c>
      <c r="AP649" s="66">
        <f t="shared" si="69"/>
        <v>0</v>
      </c>
      <c r="AQ649" s="66">
        <v>0</v>
      </c>
      <c r="AR649" s="66">
        <f t="shared" si="70"/>
        <v>9875</v>
      </c>
      <c r="AS649" s="66">
        <v>0</v>
      </c>
      <c r="AT649" s="66" t="s">
        <v>279</v>
      </c>
      <c r="AU649" s="66" t="s">
        <v>280</v>
      </c>
      <c r="AV649" s="66">
        <v>0</v>
      </c>
      <c r="AW649" s="86">
        <v>0</v>
      </c>
      <c r="AX649" s="86">
        <v>0</v>
      </c>
      <c r="AY649" s="86">
        <v>0</v>
      </c>
      <c r="AZ649" s="86">
        <v>0</v>
      </c>
      <c r="BA649" s="86">
        <v>0</v>
      </c>
      <c r="BB649" s="86"/>
    </row>
    <row r="650" spans="1:54" hidden="1">
      <c r="A650" s="52" t="str">
        <f t="shared" si="64"/>
        <v>R</v>
      </c>
      <c r="B650" s="84" t="s">
        <v>259</v>
      </c>
      <c r="C650" s="52" t="s">
        <v>2330</v>
      </c>
      <c r="D650" s="85" t="s">
        <v>2331</v>
      </c>
      <c r="E650" s="52" t="s">
        <v>2644</v>
      </c>
      <c r="F650" s="52" t="s">
        <v>2645</v>
      </c>
      <c r="G650" s="52" t="s">
        <v>2699</v>
      </c>
      <c r="H650" s="52" t="s">
        <v>2700</v>
      </c>
      <c r="I650" s="52" t="s">
        <v>2701</v>
      </c>
      <c r="J650" s="52" t="s">
        <v>2702</v>
      </c>
      <c r="K650" s="52" t="s">
        <v>268</v>
      </c>
      <c r="L650" s="52">
        <v>4022</v>
      </c>
      <c r="M650" s="52" t="s">
        <v>1997</v>
      </c>
      <c r="N650" s="52" t="s">
        <v>270</v>
      </c>
      <c r="O650" s="52" t="s">
        <v>677</v>
      </c>
      <c r="P650" s="52" t="s">
        <v>466</v>
      </c>
      <c r="Q650" s="52" t="s">
        <v>57</v>
      </c>
      <c r="R650" s="52" t="s">
        <v>2038</v>
      </c>
      <c r="S650" s="52" t="s">
        <v>87</v>
      </c>
      <c r="T650" s="52" t="s">
        <v>2102</v>
      </c>
      <c r="U650" s="52" t="s">
        <v>89</v>
      </c>
      <c r="V650" s="52" t="s">
        <v>275</v>
      </c>
      <c r="W650" s="52" t="s">
        <v>276</v>
      </c>
      <c r="X650" s="52" t="s">
        <v>2677</v>
      </c>
      <c r="Y650" s="52" t="s">
        <v>89</v>
      </c>
      <c r="Z650" s="66">
        <v>1000000</v>
      </c>
      <c r="AA650" s="66">
        <v>1000000</v>
      </c>
      <c r="AB650" s="66">
        <v>1005585.29</v>
      </c>
      <c r="AC650" s="66">
        <v>1147869.2431491001</v>
      </c>
      <c r="AD650" s="86">
        <f t="shared" si="65"/>
        <v>-147869.2431491001</v>
      </c>
      <c r="AE650" s="66">
        <v>0</v>
      </c>
      <c r="AF650" s="66">
        <v>1000000</v>
      </c>
      <c r="AG650" s="66">
        <f t="shared" si="66"/>
        <v>-1000000</v>
      </c>
      <c r="AH650" s="66">
        <v>0</v>
      </c>
      <c r="AI650" s="66">
        <v>0</v>
      </c>
      <c r="AJ650" s="66">
        <f t="shared" si="67"/>
        <v>0</v>
      </c>
      <c r="AK650" s="66">
        <v>0</v>
      </c>
      <c r="AL650" s="66">
        <v>0</v>
      </c>
      <c r="AM650" s="66">
        <f t="shared" si="68"/>
        <v>0</v>
      </c>
      <c r="AN650" s="66">
        <v>0</v>
      </c>
      <c r="AO650" s="66">
        <v>0</v>
      </c>
      <c r="AP650" s="66">
        <f t="shared" si="69"/>
        <v>0</v>
      </c>
      <c r="AQ650" s="66">
        <v>0</v>
      </c>
      <c r="AR650" s="66">
        <f t="shared" si="70"/>
        <v>-1147869.2431491001</v>
      </c>
      <c r="AS650" s="66" t="s">
        <v>2042</v>
      </c>
      <c r="AT650" s="66" t="s">
        <v>2703</v>
      </c>
      <c r="AU650" s="66" t="s">
        <v>280</v>
      </c>
      <c r="AV650" s="66">
        <v>0</v>
      </c>
      <c r="AW650" s="86">
        <v>0</v>
      </c>
      <c r="AX650" s="86">
        <v>0</v>
      </c>
      <c r="AY650" s="86">
        <v>0</v>
      </c>
      <c r="AZ650" s="86">
        <v>0</v>
      </c>
      <c r="BA650" s="86">
        <v>0</v>
      </c>
      <c r="BB650" s="86"/>
    </row>
    <row r="651" spans="1:54" hidden="1">
      <c r="A651" s="52" t="str">
        <f t="shared" si="64"/>
        <v>R</v>
      </c>
      <c r="B651" s="84" t="s">
        <v>259</v>
      </c>
      <c r="C651" s="52" t="s">
        <v>2330</v>
      </c>
      <c r="D651" s="85" t="s">
        <v>2331</v>
      </c>
      <c r="E651" s="52" t="s">
        <v>2644</v>
      </c>
      <c r="F651" s="52" t="s">
        <v>2645</v>
      </c>
      <c r="G651" s="52" t="s">
        <v>2699</v>
      </c>
      <c r="H651" s="52" t="s">
        <v>2700</v>
      </c>
      <c r="I651" s="52" t="s">
        <v>2704</v>
      </c>
      <c r="J651" s="52" t="s">
        <v>2705</v>
      </c>
      <c r="K651" s="52" t="s">
        <v>268</v>
      </c>
      <c r="L651" s="52">
        <v>4022</v>
      </c>
      <c r="M651" s="52" t="s">
        <v>1997</v>
      </c>
      <c r="N651" s="52" t="s">
        <v>428</v>
      </c>
      <c r="O651" s="52" t="s">
        <v>677</v>
      </c>
      <c r="P651" s="52" t="s">
        <v>466</v>
      </c>
      <c r="Q651" s="52" t="s">
        <v>57</v>
      </c>
      <c r="R651" s="52" t="s">
        <v>2038</v>
      </c>
      <c r="S651" s="52" t="s">
        <v>87</v>
      </c>
      <c r="T651" s="52" t="s">
        <v>2102</v>
      </c>
      <c r="U651" s="52" t="s">
        <v>89</v>
      </c>
      <c r="V651" s="52" t="s">
        <v>275</v>
      </c>
      <c r="W651" s="52" t="s">
        <v>276</v>
      </c>
      <c r="X651" s="52" t="s">
        <v>2677</v>
      </c>
      <c r="Y651" s="52" t="s">
        <v>89</v>
      </c>
      <c r="Z651" s="66">
        <v>0</v>
      </c>
      <c r="AA651" s="66">
        <v>15291</v>
      </c>
      <c r="AB651" s="66">
        <v>0</v>
      </c>
      <c r="AC651" s="66">
        <v>0</v>
      </c>
      <c r="AD651" s="86">
        <f t="shared" si="65"/>
        <v>15291</v>
      </c>
      <c r="AE651" s="66">
        <v>0</v>
      </c>
      <c r="AF651" s="66">
        <v>0</v>
      </c>
      <c r="AG651" s="66">
        <f t="shared" si="66"/>
        <v>0</v>
      </c>
      <c r="AH651" s="66">
        <v>0</v>
      </c>
      <c r="AI651" s="66">
        <v>0</v>
      </c>
      <c r="AJ651" s="66">
        <f t="shared" si="67"/>
        <v>0</v>
      </c>
      <c r="AK651" s="66">
        <v>0</v>
      </c>
      <c r="AL651" s="66">
        <v>0</v>
      </c>
      <c r="AM651" s="66">
        <f t="shared" si="68"/>
        <v>0</v>
      </c>
      <c r="AN651" s="66">
        <v>0</v>
      </c>
      <c r="AO651" s="66">
        <v>0</v>
      </c>
      <c r="AP651" s="66">
        <f t="shared" si="69"/>
        <v>0</v>
      </c>
      <c r="AQ651" s="66">
        <v>0</v>
      </c>
      <c r="AR651" s="66">
        <f t="shared" si="70"/>
        <v>15291</v>
      </c>
      <c r="AS651" s="66">
        <v>0</v>
      </c>
      <c r="AT651" s="66" t="s">
        <v>279</v>
      </c>
      <c r="AU651" s="66" t="s">
        <v>280</v>
      </c>
      <c r="AV651" s="66">
        <v>0</v>
      </c>
      <c r="AW651" s="86">
        <v>0</v>
      </c>
      <c r="AX651" s="86">
        <v>0</v>
      </c>
      <c r="AY651" s="86">
        <v>0</v>
      </c>
      <c r="AZ651" s="86">
        <v>0</v>
      </c>
      <c r="BA651" s="86">
        <v>0</v>
      </c>
      <c r="BB651" s="86"/>
    </row>
    <row r="652" spans="1:54" hidden="1">
      <c r="A652" s="52" t="str">
        <f t="shared" ref="A652:A715" si="71">LEFT(C652,1)</f>
        <v>R</v>
      </c>
      <c r="B652" s="84" t="s">
        <v>259</v>
      </c>
      <c r="C652" s="52" t="s">
        <v>2330</v>
      </c>
      <c r="D652" s="85" t="s">
        <v>2331</v>
      </c>
      <c r="E652" s="52" t="s">
        <v>2706</v>
      </c>
      <c r="F652" s="52" t="s">
        <v>2707</v>
      </c>
      <c r="G652" s="52" t="s">
        <v>2708</v>
      </c>
      <c r="H652" s="52" t="s">
        <v>2707</v>
      </c>
      <c r="I652" s="52" t="s">
        <v>2709</v>
      </c>
      <c r="J652" s="52" t="s">
        <v>2710</v>
      </c>
      <c r="K652" s="52" t="s">
        <v>268</v>
      </c>
      <c r="L652" s="52">
        <v>4250</v>
      </c>
      <c r="M652" s="52" t="s">
        <v>427</v>
      </c>
      <c r="N652" s="52" t="s">
        <v>270</v>
      </c>
      <c r="O652" s="52" t="s">
        <v>456</v>
      </c>
      <c r="P652" s="52" t="s">
        <v>272</v>
      </c>
      <c r="Q652" s="52" t="s">
        <v>124</v>
      </c>
      <c r="R652" s="52" t="s">
        <v>273</v>
      </c>
      <c r="S652" s="52" t="s">
        <v>188</v>
      </c>
      <c r="T652" s="52" t="s">
        <v>1998</v>
      </c>
      <c r="U652" s="52" t="s">
        <v>189</v>
      </c>
      <c r="V652" s="52" t="s">
        <v>500</v>
      </c>
      <c r="W652" s="52" t="s">
        <v>501</v>
      </c>
      <c r="X652" s="52" t="s">
        <v>2379</v>
      </c>
      <c r="Y652" s="52" t="s">
        <v>195</v>
      </c>
      <c r="Z652" s="66">
        <v>0</v>
      </c>
      <c r="AA652" s="66">
        <v>1415813</v>
      </c>
      <c r="AB652" s="66">
        <v>1749580.27</v>
      </c>
      <c r="AC652" s="66">
        <v>1724361.9455765001</v>
      </c>
      <c r="AD652" s="86">
        <f t="shared" ref="AD652:AD715" si="72">AA652-AC652</f>
        <v>-308548.94557650015</v>
      </c>
      <c r="AE652" s="66">
        <v>0</v>
      </c>
      <c r="AF652" s="66">
        <v>0</v>
      </c>
      <c r="AG652" s="66">
        <f t="shared" ref="AG652:AG715" si="73">AE652-AF652</f>
        <v>0</v>
      </c>
      <c r="AH652" s="66">
        <v>0</v>
      </c>
      <c r="AI652" s="66">
        <v>0</v>
      </c>
      <c r="AJ652" s="66">
        <f t="shared" ref="AJ652:AJ715" si="74">AH652-AI652</f>
        <v>0</v>
      </c>
      <c r="AK652" s="66">
        <v>0</v>
      </c>
      <c r="AL652" s="66">
        <v>0</v>
      </c>
      <c r="AM652" s="66">
        <f t="shared" ref="AM652:AM715" si="75">AK652-AL652</f>
        <v>0</v>
      </c>
      <c r="AN652" s="66">
        <v>0</v>
      </c>
      <c r="AO652" s="66">
        <v>0</v>
      </c>
      <c r="AP652" s="66">
        <f t="shared" ref="AP652:AP715" si="76">AN652-AO652</f>
        <v>0</v>
      </c>
      <c r="AQ652" s="66">
        <v>0</v>
      </c>
      <c r="AR652" s="66">
        <f t="shared" ref="AR652:AR715" si="77">AP652+AM652+AJ652+AG652+AD652</f>
        <v>-308548.94557650015</v>
      </c>
      <c r="AS652" s="66" t="s">
        <v>2170</v>
      </c>
      <c r="AT652" s="66" t="s">
        <v>279</v>
      </c>
      <c r="AU652" s="66" t="s">
        <v>280</v>
      </c>
      <c r="AV652" s="66">
        <v>0</v>
      </c>
      <c r="AW652" s="86">
        <v>0</v>
      </c>
      <c r="AX652" s="86">
        <v>0</v>
      </c>
      <c r="AY652" s="86">
        <v>0</v>
      </c>
      <c r="AZ652" s="86">
        <v>0</v>
      </c>
      <c r="BA652" s="86">
        <v>0</v>
      </c>
      <c r="BB652" s="86"/>
    </row>
    <row r="653" spans="1:54" hidden="1">
      <c r="A653" s="52" t="str">
        <f t="shared" si="71"/>
        <v>R</v>
      </c>
      <c r="B653" s="84" t="s">
        <v>259</v>
      </c>
      <c r="C653" s="52" t="s">
        <v>2330</v>
      </c>
      <c r="D653" s="85" t="s">
        <v>2331</v>
      </c>
      <c r="E653" s="52" t="s">
        <v>2711</v>
      </c>
      <c r="F653" s="52" t="s">
        <v>2712</v>
      </c>
      <c r="G653" s="52" t="s">
        <v>2713</v>
      </c>
      <c r="H653" s="52" t="s">
        <v>2714</v>
      </c>
      <c r="I653" s="52" t="s">
        <v>2715</v>
      </c>
      <c r="J653" s="52" t="s">
        <v>2716</v>
      </c>
      <c r="K653" s="52" t="s">
        <v>268</v>
      </c>
      <c r="L653" s="52">
        <v>4022</v>
      </c>
      <c r="M653" s="52" t="s">
        <v>1997</v>
      </c>
      <c r="N653" s="52" t="s">
        <v>270</v>
      </c>
      <c r="O653" s="52" t="s">
        <v>456</v>
      </c>
      <c r="P653" s="52" t="s">
        <v>272</v>
      </c>
      <c r="Q653" s="52" t="s">
        <v>124</v>
      </c>
      <c r="R653" s="52" t="s">
        <v>273</v>
      </c>
      <c r="S653" s="52" t="s">
        <v>188</v>
      </c>
      <c r="T653" s="52" t="s">
        <v>274</v>
      </c>
      <c r="U653" s="52" t="s">
        <v>193</v>
      </c>
      <c r="V653" s="52" t="s">
        <v>275</v>
      </c>
      <c r="W653" s="52" t="s">
        <v>276</v>
      </c>
      <c r="X653" s="52" t="s">
        <v>2464</v>
      </c>
      <c r="Y653" s="52" t="s">
        <v>2465</v>
      </c>
      <c r="Z653" s="66">
        <v>0</v>
      </c>
      <c r="AA653" s="66">
        <v>0</v>
      </c>
      <c r="AB653" s="66">
        <v>77760.14</v>
      </c>
      <c r="AC653" s="66">
        <v>263757.95079999999</v>
      </c>
      <c r="AD653" s="86">
        <f t="shared" si="72"/>
        <v>-263757.95079999999</v>
      </c>
      <c r="AE653" s="66">
        <v>0</v>
      </c>
      <c r="AF653" s="66">
        <v>170325</v>
      </c>
      <c r="AG653" s="66">
        <f t="shared" si="73"/>
        <v>-170325</v>
      </c>
      <c r="AH653" s="66">
        <v>0</v>
      </c>
      <c r="AI653" s="66">
        <v>175468</v>
      </c>
      <c r="AJ653" s="66">
        <f t="shared" si="74"/>
        <v>-175468</v>
      </c>
      <c r="AK653" s="66">
        <v>0</v>
      </c>
      <c r="AL653" s="66">
        <v>175468</v>
      </c>
      <c r="AM653" s="66">
        <f t="shared" si="75"/>
        <v>-175468</v>
      </c>
      <c r="AN653" s="66">
        <v>0</v>
      </c>
      <c r="AO653" s="66">
        <v>180732</v>
      </c>
      <c r="AP653" s="66">
        <f t="shared" si="76"/>
        <v>-180732</v>
      </c>
      <c r="AQ653" s="66">
        <v>186154</v>
      </c>
      <c r="AR653" s="66">
        <f t="shared" si="77"/>
        <v>-965750.95079999999</v>
      </c>
      <c r="AS653" s="66" t="s">
        <v>2042</v>
      </c>
      <c r="AT653" s="66" t="s">
        <v>2717</v>
      </c>
      <c r="AU653" s="66" t="s">
        <v>280</v>
      </c>
      <c r="AV653" s="66">
        <v>0</v>
      </c>
      <c r="AW653" s="86">
        <v>0</v>
      </c>
      <c r="AX653" s="86">
        <v>0</v>
      </c>
      <c r="AY653" s="86">
        <v>0</v>
      </c>
      <c r="AZ653" s="86">
        <v>0</v>
      </c>
      <c r="BA653" s="86">
        <v>0</v>
      </c>
      <c r="BB653" s="86"/>
    </row>
    <row r="654" spans="1:54" hidden="1">
      <c r="A654" s="52" t="str">
        <f t="shared" si="71"/>
        <v>R</v>
      </c>
      <c r="B654" s="84" t="s">
        <v>259</v>
      </c>
      <c r="C654" s="52" t="s">
        <v>2330</v>
      </c>
      <c r="D654" s="85" t="s">
        <v>2331</v>
      </c>
      <c r="E654" s="52" t="s">
        <v>2711</v>
      </c>
      <c r="F654" s="52" t="s">
        <v>2712</v>
      </c>
      <c r="G654" s="52" t="s">
        <v>2713</v>
      </c>
      <c r="H654" s="52" t="s">
        <v>2714</v>
      </c>
      <c r="I654" s="52" t="s">
        <v>2718</v>
      </c>
      <c r="J654" s="52" t="s">
        <v>2719</v>
      </c>
      <c r="K654" s="52" t="s">
        <v>268</v>
      </c>
      <c r="L654" s="52">
        <v>4022</v>
      </c>
      <c r="M654" s="52" t="s">
        <v>1997</v>
      </c>
      <c r="N654" s="52" t="s">
        <v>270</v>
      </c>
      <c r="O654" s="52" t="s">
        <v>456</v>
      </c>
      <c r="P654" s="52" t="s">
        <v>272</v>
      </c>
      <c r="Q654" s="52" t="s">
        <v>124</v>
      </c>
      <c r="R654" s="52" t="s">
        <v>273</v>
      </c>
      <c r="S654" s="52" t="s">
        <v>188</v>
      </c>
      <c r="T654" s="52" t="s">
        <v>274</v>
      </c>
      <c r="U654" s="52" t="s">
        <v>193</v>
      </c>
      <c r="V654" s="52" t="s">
        <v>275</v>
      </c>
      <c r="W654" s="52" t="s">
        <v>276</v>
      </c>
      <c r="X654" s="52" t="s">
        <v>2464</v>
      </c>
      <c r="Y654" s="52" t="s">
        <v>2465</v>
      </c>
      <c r="Z654" s="66">
        <v>0</v>
      </c>
      <c r="AA654" s="66">
        <v>0</v>
      </c>
      <c r="AB654" s="66">
        <v>210042.46</v>
      </c>
      <c r="AC654" s="66">
        <v>0</v>
      </c>
      <c r="AD654" s="86">
        <f t="shared" si="72"/>
        <v>0</v>
      </c>
      <c r="AE654" s="66">
        <v>0</v>
      </c>
      <c r="AF654" s="66">
        <v>0</v>
      </c>
      <c r="AG654" s="66">
        <f t="shared" si="73"/>
        <v>0</v>
      </c>
      <c r="AH654" s="66">
        <v>0</v>
      </c>
      <c r="AI654" s="66">
        <v>0</v>
      </c>
      <c r="AJ654" s="66">
        <f t="shared" si="74"/>
        <v>0</v>
      </c>
      <c r="AK654" s="66">
        <v>0</v>
      </c>
      <c r="AL654" s="66">
        <v>0</v>
      </c>
      <c r="AM654" s="66">
        <f t="shared" si="75"/>
        <v>0</v>
      </c>
      <c r="AN654" s="66">
        <v>0</v>
      </c>
      <c r="AO654" s="66">
        <v>0</v>
      </c>
      <c r="AP654" s="66">
        <f t="shared" si="76"/>
        <v>0</v>
      </c>
      <c r="AQ654" s="66">
        <v>0</v>
      </c>
      <c r="AR654" s="66">
        <f t="shared" si="77"/>
        <v>0</v>
      </c>
      <c r="AS654" s="66" t="s">
        <v>2042</v>
      </c>
      <c r="AT654" s="66" t="s">
        <v>279</v>
      </c>
      <c r="AU654" s="66" t="s">
        <v>280</v>
      </c>
      <c r="AV654" s="66">
        <v>0</v>
      </c>
      <c r="AW654" s="86">
        <v>0</v>
      </c>
      <c r="AX654" s="86">
        <v>0</v>
      </c>
      <c r="AY654" s="86">
        <v>0</v>
      </c>
      <c r="AZ654" s="86">
        <v>0</v>
      </c>
      <c r="BA654" s="86">
        <v>0</v>
      </c>
      <c r="BB654" s="86"/>
    </row>
    <row r="655" spans="1:54" hidden="1">
      <c r="A655" s="52" t="str">
        <f t="shared" si="71"/>
        <v>R</v>
      </c>
      <c r="B655" s="84" t="s">
        <v>259</v>
      </c>
      <c r="C655" s="52" t="s">
        <v>2330</v>
      </c>
      <c r="D655" s="85" t="s">
        <v>2331</v>
      </c>
      <c r="E655" s="52" t="s">
        <v>2711</v>
      </c>
      <c r="F655" s="52" t="s">
        <v>2712</v>
      </c>
      <c r="G655" s="52" t="s">
        <v>2720</v>
      </c>
      <c r="H655" s="52" t="s">
        <v>2721</v>
      </c>
      <c r="I655" s="52" t="s">
        <v>2722</v>
      </c>
      <c r="J655" s="52" t="s">
        <v>2723</v>
      </c>
      <c r="K655" s="52" t="s">
        <v>268</v>
      </c>
      <c r="L655" s="52">
        <v>4022</v>
      </c>
      <c r="M655" s="52" t="s">
        <v>1997</v>
      </c>
      <c r="N655" s="52" t="s">
        <v>270</v>
      </c>
      <c r="O655" s="52" t="s">
        <v>456</v>
      </c>
      <c r="P655" s="52" t="s">
        <v>272</v>
      </c>
      <c r="Q655" s="52" t="s">
        <v>124</v>
      </c>
      <c r="R655" s="52" t="s">
        <v>273</v>
      </c>
      <c r="S655" s="52" t="s">
        <v>188</v>
      </c>
      <c r="T655" s="52" t="s">
        <v>274</v>
      </c>
      <c r="U655" s="52" t="s">
        <v>193</v>
      </c>
      <c r="V655" s="52" t="s">
        <v>275</v>
      </c>
      <c r="W655" s="52" t="s">
        <v>276</v>
      </c>
      <c r="X655" s="52" t="s">
        <v>2464</v>
      </c>
      <c r="Y655" s="52" t="s">
        <v>2465</v>
      </c>
      <c r="Z655" s="66">
        <v>0</v>
      </c>
      <c r="AA655" s="66">
        <v>0</v>
      </c>
      <c r="AB655" s="66">
        <v>2380840.9</v>
      </c>
      <c r="AC655" s="66">
        <v>982217.50939999986</v>
      </c>
      <c r="AD655" s="86">
        <f t="shared" si="72"/>
        <v>-982217.50939999986</v>
      </c>
      <c r="AE655" s="66">
        <v>0</v>
      </c>
      <c r="AF655" s="66">
        <v>0</v>
      </c>
      <c r="AG655" s="66">
        <f t="shared" si="73"/>
        <v>0</v>
      </c>
      <c r="AH655" s="66">
        <v>0</v>
      </c>
      <c r="AI655" s="66">
        <v>0</v>
      </c>
      <c r="AJ655" s="66">
        <f t="shared" si="74"/>
        <v>0</v>
      </c>
      <c r="AK655" s="66">
        <v>0</v>
      </c>
      <c r="AL655" s="66">
        <v>0</v>
      </c>
      <c r="AM655" s="66">
        <f t="shared" si="75"/>
        <v>0</v>
      </c>
      <c r="AN655" s="66">
        <v>0</v>
      </c>
      <c r="AO655" s="66">
        <v>0</v>
      </c>
      <c r="AP655" s="66">
        <f t="shared" si="76"/>
        <v>0</v>
      </c>
      <c r="AQ655" s="66">
        <v>0</v>
      </c>
      <c r="AR655" s="66">
        <f t="shared" si="77"/>
        <v>-982217.50939999986</v>
      </c>
      <c r="AS655" s="66" t="s">
        <v>2042</v>
      </c>
      <c r="AT655" s="66" t="s">
        <v>279</v>
      </c>
      <c r="AU655" s="66" t="s">
        <v>280</v>
      </c>
      <c r="AV655" s="66">
        <v>0</v>
      </c>
      <c r="AW655" s="86">
        <v>0</v>
      </c>
      <c r="AX655" s="86">
        <v>0</v>
      </c>
      <c r="AY655" s="86">
        <v>0</v>
      </c>
      <c r="AZ655" s="86">
        <v>0</v>
      </c>
      <c r="BA655" s="86">
        <v>0</v>
      </c>
      <c r="BB655" s="86"/>
    </row>
    <row r="656" spans="1:54" hidden="1">
      <c r="A656" s="52" t="str">
        <f t="shared" si="71"/>
        <v>R</v>
      </c>
      <c r="B656" s="84" t="s">
        <v>259</v>
      </c>
      <c r="C656" s="52" t="s">
        <v>2330</v>
      </c>
      <c r="D656" s="85" t="s">
        <v>2331</v>
      </c>
      <c r="E656" s="52" t="s">
        <v>2711</v>
      </c>
      <c r="F656" s="52" t="s">
        <v>2712</v>
      </c>
      <c r="G656" s="52" t="s">
        <v>2720</v>
      </c>
      <c r="H656" s="52" t="s">
        <v>2721</v>
      </c>
      <c r="I656" s="52" t="s">
        <v>2724</v>
      </c>
      <c r="J656" s="52" t="s">
        <v>2725</v>
      </c>
      <c r="K656" s="52" t="s">
        <v>268</v>
      </c>
      <c r="L656" s="52">
        <v>4022</v>
      </c>
      <c r="M656" s="52" t="s">
        <v>1997</v>
      </c>
      <c r="N656" s="52" t="s">
        <v>428</v>
      </c>
      <c r="O656" s="52" t="s">
        <v>456</v>
      </c>
      <c r="P656" s="52" t="s">
        <v>272</v>
      </c>
      <c r="Q656" s="52" t="s">
        <v>124</v>
      </c>
      <c r="R656" s="52" t="s">
        <v>273</v>
      </c>
      <c r="S656" s="52" t="s">
        <v>188</v>
      </c>
      <c r="T656" s="52" t="s">
        <v>274</v>
      </c>
      <c r="U656" s="52" t="s">
        <v>193</v>
      </c>
      <c r="V656" s="52" t="s">
        <v>275</v>
      </c>
      <c r="W656" s="52" t="s">
        <v>276</v>
      </c>
      <c r="X656" s="52" t="s">
        <v>2464</v>
      </c>
      <c r="Y656" s="52" t="s">
        <v>2465</v>
      </c>
      <c r="Z656" s="66">
        <v>0</v>
      </c>
      <c r="AA656" s="66">
        <v>0</v>
      </c>
      <c r="AB656" s="66">
        <v>0</v>
      </c>
      <c r="AC656" s="66">
        <v>0</v>
      </c>
      <c r="AD656" s="86">
        <f t="shared" si="72"/>
        <v>0</v>
      </c>
      <c r="AE656" s="66">
        <v>0</v>
      </c>
      <c r="AF656" s="66">
        <v>0</v>
      </c>
      <c r="AG656" s="66">
        <f t="shared" si="73"/>
        <v>0</v>
      </c>
      <c r="AH656" s="66">
        <v>0</v>
      </c>
      <c r="AI656" s="66">
        <v>0</v>
      </c>
      <c r="AJ656" s="66">
        <f t="shared" si="74"/>
        <v>0</v>
      </c>
      <c r="AK656" s="66">
        <v>0</v>
      </c>
      <c r="AL656" s="66">
        <v>0</v>
      </c>
      <c r="AM656" s="66">
        <f t="shared" si="75"/>
        <v>0</v>
      </c>
      <c r="AN656" s="66">
        <v>0</v>
      </c>
      <c r="AO656" s="66">
        <v>0</v>
      </c>
      <c r="AP656" s="66">
        <f t="shared" si="76"/>
        <v>0</v>
      </c>
      <c r="AQ656" s="66">
        <v>0</v>
      </c>
      <c r="AR656" s="66">
        <f t="shared" si="77"/>
        <v>0</v>
      </c>
      <c r="AS656" s="66">
        <v>0</v>
      </c>
      <c r="AT656" s="66" t="s">
        <v>279</v>
      </c>
      <c r="AU656" s="66" t="s">
        <v>280</v>
      </c>
      <c r="AV656" s="66">
        <v>0</v>
      </c>
      <c r="AW656" s="86">
        <v>0</v>
      </c>
      <c r="AX656" s="86">
        <v>0</v>
      </c>
      <c r="AY656" s="86">
        <v>0</v>
      </c>
      <c r="AZ656" s="86">
        <v>0</v>
      </c>
      <c r="BA656" s="86">
        <v>0</v>
      </c>
      <c r="BB656" s="86"/>
    </row>
    <row r="657" spans="1:54" hidden="1">
      <c r="A657" s="52" t="str">
        <f t="shared" si="71"/>
        <v>R</v>
      </c>
      <c r="B657" s="84" t="s">
        <v>259</v>
      </c>
      <c r="C657" s="52" t="s">
        <v>2330</v>
      </c>
      <c r="D657" s="85" t="s">
        <v>2331</v>
      </c>
      <c r="E657" s="52" t="s">
        <v>2711</v>
      </c>
      <c r="F657" s="52" t="s">
        <v>2712</v>
      </c>
      <c r="G657" s="52" t="s">
        <v>2726</v>
      </c>
      <c r="H657" s="52" t="s">
        <v>2727</v>
      </c>
      <c r="I657" s="52" t="s">
        <v>2728</v>
      </c>
      <c r="J657" s="52" t="s">
        <v>2729</v>
      </c>
      <c r="K657" s="52" t="s">
        <v>268</v>
      </c>
      <c r="L657" s="52">
        <v>4022</v>
      </c>
      <c r="M657" s="52" t="s">
        <v>1997</v>
      </c>
      <c r="N657" s="52" t="s">
        <v>270</v>
      </c>
      <c r="O657" s="52" t="s">
        <v>456</v>
      </c>
      <c r="P657" s="52" t="s">
        <v>272</v>
      </c>
      <c r="Q657" s="52" t="s">
        <v>124</v>
      </c>
      <c r="R657" s="52" t="s">
        <v>273</v>
      </c>
      <c r="S657" s="52" t="s">
        <v>188</v>
      </c>
      <c r="T657" s="52" t="s">
        <v>274</v>
      </c>
      <c r="U657" s="52" t="s">
        <v>193</v>
      </c>
      <c r="V657" s="52" t="s">
        <v>275</v>
      </c>
      <c r="W657" s="52" t="s">
        <v>276</v>
      </c>
      <c r="X657" s="52" t="s">
        <v>2464</v>
      </c>
      <c r="Y657" s="52" t="s">
        <v>2465</v>
      </c>
      <c r="Z657" s="66">
        <v>0</v>
      </c>
      <c r="AA657" s="66">
        <v>0</v>
      </c>
      <c r="AB657" s="66">
        <v>1113230</v>
      </c>
      <c r="AC657" s="66">
        <v>1414947.7559410001</v>
      </c>
      <c r="AD657" s="86">
        <f t="shared" si="72"/>
        <v>-1414947.7559410001</v>
      </c>
      <c r="AE657" s="66">
        <v>0</v>
      </c>
      <c r="AF657" s="66">
        <v>1152750</v>
      </c>
      <c r="AG657" s="66">
        <f t="shared" si="73"/>
        <v>-1152750</v>
      </c>
      <c r="AH657" s="66">
        <v>0</v>
      </c>
      <c r="AI657" s="66">
        <v>1414724</v>
      </c>
      <c r="AJ657" s="66">
        <f t="shared" si="74"/>
        <v>-1414724</v>
      </c>
      <c r="AK657" s="66">
        <v>0</v>
      </c>
      <c r="AL657" s="66">
        <v>1377764</v>
      </c>
      <c r="AM657" s="66">
        <f t="shared" si="75"/>
        <v>-1377764</v>
      </c>
      <c r="AN657" s="66">
        <v>0</v>
      </c>
      <c r="AO657" s="66">
        <v>1419096.92</v>
      </c>
      <c r="AP657" s="66">
        <f t="shared" si="76"/>
        <v>-1419096.92</v>
      </c>
      <c r="AQ657" s="66">
        <v>1461669.8276</v>
      </c>
      <c r="AR657" s="66">
        <f t="shared" si="77"/>
        <v>-6779282.6759409998</v>
      </c>
      <c r="AS657" s="66" t="s">
        <v>2042</v>
      </c>
      <c r="AT657" s="66" t="s">
        <v>2730</v>
      </c>
      <c r="AU657" s="66" t="s">
        <v>280</v>
      </c>
      <c r="AV657" s="66">
        <v>0</v>
      </c>
      <c r="AW657" s="86">
        <v>0</v>
      </c>
      <c r="AX657" s="86">
        <v>0</v>
      </c>
      <c r="AY657" s="86">
        <v>0</v>
      </c>
      <c r="AZ657" s="86">
        <v>0</v>
      </c>
      <c r="BA657" s="86">
        <v>0</v>
      </c>
      <c r="BB657" s="86"/>
    </row>
    <row r="658" spans="1:54" hidden="1">
      <c r="A658" s="52" t="str">
        <f t="shared" si="71"/>
        <v>R</v>
      </c>
      <c r="B658" s="84" t="s">
        <v>259</v>
      </c>
      <c r="C658" s="52" t="s">
        <v>2330</v>
      </c>
      <c r="D658" s="85" t="s">
        <v>2331</v>
      </c>
      <c r="E658" s="52" t="s">
        <v>2711</v>
      </c>
      <c r="F658" s="52" t="s">
        <v>2712</v>
      </c>
      <c r="G658" s="52" t="s">
        <v>2726</v>
      </c>
      <c r="H658" s="52" t="s">
        <v>2727</v>
      </c>
      <c r="I658" s="52" t="s">
        <v>2731</v>
      </c>
      <c r="J658" s="52" t="s">
        <v>2732</v>
      </c>
      <c r="K658" s="52" t="s">
        <v>268</v>
      </c>
      <c r="L658" s="52">
        <v>4022</v>
      </c>
      <c r="M658" s="52" t="s">
        <v>1997</v>
      </c>
      <c r="N658" s="52" t="s">
        <v>270</v>
      </c>
      <c r="O658" s="52" t="s">
        <v>271</v>
      </c>
      <c r="P658" s="52" t="s">
        <v>272</v>
      </c>
      <c r="Q658" s="52" t="s">
        <v>124</v>
      </c>
      <c r="R658" s="52" t="s">
        <v>273</v>
      </c>
      <c r="S658" s="52" t="s">
        <v>188</v>
      </c>
      <c r="T658" s="52" t="s">
        <v>2156</v>
      </c>
      <c r="U658" s="52" t="s">
        <v>196</v>
      </c>
      <c r="V658" s="52" t="s">
        <v>275</v>
      </c>
      <c r="W658" s="52" t="s">
        <v>276</v>
      </c>
      <c r="X658" s="52" t="s">
        <v>2464</v>
      </c>
      <c r="Y658" s="52" t="s">
        <v>2465</v>
      </c>
      <c r="Z658" s="66">
        <v>0</v>
      </c>
      <c r="AA658" s="66">
        <v>0</v>
      </c>
      <c r="AB658" s="66">
        <v>0</v>
      </c>
      <c r="AC658" s="66">
        <v>0</v>
      </c>
      <c r="AD658" s="86">
        <f t="shared" si="72"/>
        <v>0</v>
      </c>
      <c r="AE658" s="66">
        <v>0</v>
      </c>
      <c r="AF658" s="66">
        <v>0</v>
      </c>
      <c r="AG658" s="66">
        <f t="shared" si="73"/>
        <v>0</v>
      </c>
      <c r="AH658" s="66">
        <v>0</v>
      </c>
      <c r="AI658" s="66">
        <v>0</v>
      </c>
      <c r="AJ658" s="66">
        <f t="shared" si="74"/>
        <v>0</v>
      </c>
      <c r="AK658" s="66">
        <v>0</v>
      </c>
      <c r="AL658" s="66">
        <v>0</v>
      </c>
      <c r="AM658" s="66">
        <f t="shared" si="75"/>
        <v>0</v>
      </c>
      <c r="AN658" s="66">
        <v>0</v>
      </c>
      <c r="AO658" s="66">
        <v>0</v>
      </c>
      <c r="AP658" s="66">
        <f t="shared" si="76"/>
        <v>0</v>
      </c>
      <c r="AQ658" s="66">
        <v>0</v>
      </c>
      <c r="AR658" s="66">
        <f t="shared" si="77"/>
        <v>0</v>
      </c>
      <c r="AS658" s="66" t="s">
        <v>2733</v>
      </c>
      <c r="AT658" s="66" t="s">
        <v>2734</v>
      </c>
      <c r="AU658" s="66" t="s">
        <v>280</v>
      </c>
      <c r="AV658" s="66">
        <v>0</v>
      </c>
      <c r="AW658" s="86">
        <v>0</v>
      </c>
      <c r="AX658" s="86">
        <v>0</v>
      </c>
      <c r="AY658" s="86">
        <v>0</v>
      </c>
      <c r="AZ658" s="86">
        <v>0</v>
      </c>
      <c r="BA658" s="86">
        <v>0</v>
      </c>
      <c r="BB658" s="86"/>
    </row>
    <row r="659" spans="1:54" hidden="1">
      <c r="A659" s="52" t="str">
        <f t="shared" si="71"/>
        <v>R</v>
      </c>
      <c r="B659" s="84" t="s">
        <v>259</v>
      </c>
      <c r="C659" s="52" t="s">
        <v>2330</v>
      </c>
      <c r="D659" s="85" t="s">
        <v>2331</v>
      </c>
      <c r="E659" s="52" t="s">
        <v>2711</v>
      </c>
      <c r="F659" s="52" t="s">
        <v>2712</v>
      </c>
      <c r="G659" s="52" t="s">
        <v>2735</v>
      </c>
      <c r="H659" s="52" t="s">
        <v>2736</v>
      </c>
      <c r="I659" s="52" t="s">
        <v>2737</v>
      </c>
      <c r="J659" s="52" t="s">
        <v>2738</v>
      </c>
      <c r="K659" s="52" t="s">
        <v>268</v>
      </c>
      <c r="L659" s="52">
        <v>4022</v>
      </c>
      <c r="M659" s="52" t="s">
        <v>1997</v>
      </c>
      <c r="N659" s="52" t="s">
        <v>270</v>
      </c>
      <c r="O659" s="52" t="s">
        <v>456</v>
      </c>
      <c r="P659" s="52" t="s">
        <v>272</v>
      </c>
      <c r="Q659" s="52" t="s">
        <v>124</v>
      </c>
      <c r="R659" s="52" t="s">
        <v>273</v>
      </c>
      <c r="S659" s="52" t="s">
        <v>188</v>
      </c>
      <c r="T659" s="52" t="s">
        <v>274</v>
      </c>
      <c r="U659" s="52" t="s">
        <v>193</v>
      </c>
      <c r="V659" s="52" t="s">
        <v>275</v>
      </c>
      <c r="W659" s="52" t="s">
        <v>276</v>
      </c>
      <c r="X659" s="52" t="s">
        <v>2067</v>
      </c>
      <c r="Y659" s="52" t="s">
        <v>2068</v>
      </c>
      <c r="Z659" s="66">
        <v>0</v>
      </c>
      <c r="AA659" s="66">
        <v>0</v>
      </c>
      <c r="AB659" s="66">
        <v>500790.03</v>
      </c>
      <c r="AC659" s="66">
        <v>418059.77944899991</v>
      </c>
      <c r="AD659" s="86">
        <f t="shared" si="72"/>
        <v>-418059.77944899991</v>
      </c>
      <c r="AE659" s="66">
        <v>0</v>
      </c>
      <c r="AF659" s="66">
        <v>318733</v>
      </c>
      <c r="AG659" s="66">
        <f t="shared" si="73"/>
        <v>-318733</v>
      </c>
      <c r="AH659" s="66">
        <v>0</v>
      </c>
      <c r="AI659" s="66">
        <v>328356</v>
      </c>
      <c r="AJ659" s="66">
        <f t="shared" si="74"/>
        <v>-328356</v>
      </c>
      <c r="AK659" s="66">
        <v>0</v>
      </c>
      <c r="AL659" s="66">
        <v>338207</v>
      </c>
      <c r="AM659" s="66">
        <f t="shared" si="75"/>
        <v>-338207</v>
      </c>
      <c r="AN659" s="66">
        <v>0</v>
      </c>
      <c r="AO659" s="66">
        <v>348353</v>
      </c>
      <c r="AP659" s="66">
        <f t="shared" si="76"/>
        <v>-348353</v>
      </c>
      <c r="AQ659" s="66">
        <v>358803</v>
      </c>
      <c r="AR659" s="66">
        <f t="shared" si="77"/>
        <v>-1751708.779449</v>
      </c>
      <c r="AS659" s="66" t="s">
        <v>2042</v>
      </c>
      <c r="AT659" s="66" t="s">
        <v>2730</v>
      </c>
      <c r="AU659" s="66" t="s">
        <v>280</v>
      </c>
      <c r="AV659" s="66">
        <v>0</v>
      </c>
      <c r="AW659" s="86">
        <v>0</v>
      </c>
      <c r="AX659" s="86">
        <v>0</v>
      </c>
      <c r="AY659" s="86">
        <v>0</v>
      </c>
      <c r="AZ659" s="86">
        <v>0</v>
      </c>
      <c r="BA659" s="86">
        <v>0</v>
      </c>
      <c r="BB659" s="86"/>
    </row>
    <row r="660" spans="1:54" hidden="1">
      <c r="A660" s="52" t="str">
        <f t="shared" si="71"/>
        <v>R</v>
      </c>
      <c r="B660" s="84" t="s">
        <v>259</v>
      </c>
      <c r="C660" s="52" t="s">
        <v>2330</v>
      </c>
      <c r="D660" s="85" t="s">
        <v>2331</v>
      </c>
      <c r="E660" s="52" t="s">
        <v>2711</v>
      </c>
      <c r="F660" s="52" t="s">
        <v>2712</v>
      </c>
      <c r="G660" s="52" t="s">
        <v>2739</v>
      </c>
      <c r="H660" s="52" t="s">
        <v>2712</v>
      </c>
      <c r="I660" s="52" t="s">
        <v>2740</v>
      </c>
      <c r="J660" s="52" t="s">
        <v>2741</v>
      </c>
      <c r="K660" s="52" t="s">
        <v>268</v>
      </c>
      <c r="L660" s="52">
        <v>4022</v>
      </c>
      <c r="M660" s="52" t="s">
        <v>1997</v>
      </c>
      <c r="N660" s="52" t="s">
        <v>270</v>
      </c>
      <c r="O660" s="52" t="s">
        <v>677</v>
      </c>
      <c r="P660" s="52" t="s">
        <v>272</v>
      </c>
      <c r="Q660" s="52" t="s">
        <v>124</v>
      </c>
      <c r="R660" s="52" t="s">
        <v>273</v>
      </c>
      <c r="S660" s="52" t="s">
        <v>188</v>
      </c>
      <c r="T660" s="52" t="s">
        <v>2156</v>
      </c>
      <c r="U660" s="52" t="s">
        <v>196</v>
      </c>
      <c r="V660" s="52" t="s">
        <v>275</v>
      </c>
      <c r="W660" s="52" t="s">
        <v>276</v>
      </c>
      <c r="X660" s="52" t="s">
        <v>2464</v>
      </c>
      <c r="Y660" s="52" t="s">
        <v>2465</v>
      </c>
      <c r="Z660" s="66">
        <v>0</v>
      </c>
      <c r="AA660" s="66">
        <v>0</v>
      </c>
      <c r="AB660" s="66">
        <v>0</v>
      </c>
      <c r="AC660" s="66">
        <v>0</v>
      </c>
      <c r="AD660" s="86">
        <f t="shared" si="72"/>
        <v>0</v>
      </c>
      <c r="AE660" s="66">
        <v>0</v>
      </c>
      <c r="AF660" s="66">
        <v>0</v>
      </c>
      <c r="AG660" s="66">
        <f t="shared" si="73"/>
        <v>0</v>
      </c>
      <c r="AH660" s="66">
        <v>0</v>
      </c>
      <c r="AI660" s="66">
        <v>0</v>
      </c>
      <c r="AJ660" s="66">
        <f t="shared" si="74"/>
        <v>0</v>
      </c>
      <c r="AK660" s="66">
        <v>0</v>
      </c>
      <c r="AL660" s="66">
        <v>0</v>
      </c>
      <c r="AM660" s="66">
        <f t="shared" si="75"/>
        <v>0</v>
      </c>
      <c r="AN660" s="66">
        <v>0</v>
      </c>
      <c r="AO660" s="66">
        <v>0</v>
      </c>
      <c r="AP660" s="66">
        <f t="shared" si="76"/>
        <v>0</v>
      </c>
      <c r="AQ660" s="66">
        <v>0</v>
      </c>
      <c r="AR660" s="66">
        <f t="shared" si="77"/>
        <v>0</v>
      </c>
      <c r="AS660" s="66" t="s">
        <v>2733</v>
      </c>
      <c r="AT660" s="66" t="s">
        <v>2734</v>
      </c>
      <c r="AU660" s="66" t="s">
        <v>280</v>
      </c>
      <c r="AV660" s="66">
        <v>0</v>
      </c>
      <c r="AW660" s="86">
        <v>0</v>
      </c>
      <c r="AX660" s="86">
        <v>0</v>
      </c>
      <c r="AY660" s="86">
        <v>0</v>
      </c>
      <c r="AZ660" s="86">
        <v>0</v>
      </c>
      <c r="BA660" s="86">
        <v>0</v>
      </c>
      <c r="BB660" s="86"/>
    </row>
    <row r="661" spans="1:54" hidden="1">
      <c r="A661" s="52" t="str">
        <f t="shared" si="71"/>
        <v>R</v>
      </c>
      <c r="B661" s="84" t="s">
        <v>259</v>
      </c>
      <c r="C661" s="52" t="s">
        <v>2330</v>
      </c>
      <c r="D661" s="85" t="s">
        <v>2331</v>
      </c>
      <c r="E661" s="52" t="s">
        <v>2711</v>
      </c>
      <c r="F661" s="52" t="s">
        <v>2712</v>
      </c>
      <c r="G661" s="52" t="s">
        <v>2739</v>
      </c>
      <c r="H661" s="52" t="s">
        <v>2712</v>
      </c>
      <c r="I661" s="52" t="s">
        <v>2742</v>
      </c>
      <c r="J661" s="52" t="s">
        <v>2743</v>
      </c>
      <c r="K661" s="52" t="s">
        <v>268</v>
      </c>
      <c r="L661" s="52">
        <v>4050</v>
      </c>
      <c r="M661" s="52" t="s">
        <v>2479</v>
      </c>
      <c r="N661" s="52" t="s">
        <v>270</v>
      </c>
      <c r="O661" s="52" t="s">
        <v>456</v>
      </c>
      <c r="P661" s="52" t="s">
        <v>272</v>
      </c>
      <c r="Q661" s="52" t="s">
        <v>124</v>
      </c>
      <c r="R661" s="52" t="s">
        <v>273</v>
      </c>
      <c r="S661" s="52" t="s">
        <v>188</v>
      </c>
      <c r="T661" s="52" t="s">
        <v>2156</v>
      </c>
      <c r="U661" s="52" t="s">
        <v>196</v>
      </c>
      <c r="V661" s="52" t="s">
        <v>275</v>
      </c>
      <c r="W661" s="52" t="s">
        <v>276</v>
      </c>
      <c r="X661" s="52" t="s">
        <v>2464</v>
      </c>
      <c r="Y661" s="52" t="s">
        <v>2465</v>
      </c>
      <c r="Z661" s="66">
        <v>7704759.1175000006</v>
      </c>
      <c r="AA661" s="66">
        <v>4891272</v>
      </c>
      <c r="AB661" s="66">
        <v>5265636.08</v>
      </c>
      <c r="AC661" s="66">
        <v>4103971.3175823009</v>
      </c>
      <c r="AD661" s="86">
        <f t="shared" si="72"/>
        <v>787300.68241769914</v>
      </c>
      <c r="AE661" s="66">
        <v>7865672.6707504457</v>
      </c>
      <c r="AF661" s="66">
        <v>7865672.6707504457</v>
      </c>
      <c r="AG661" s="66">
        <f t="shared" si="73"/>
        <v>0</v>
      </c>
      <c r="AH661" s="66">
        <v>8102406.5084138084</v>
      </c>
      <c r="AI661" s="66">
        <v>8102406.5084138084</v>
      </c>
      <c r="AJ661" s="66">
        <f t="shared" si="74"/>
        <v>0</v>
      </c>
      <c r="AK661" s="66">
        <v>8346776.9214856662</v>
      </c>
      <c r="AL661" s="66">
        <v>8346776.9214856662</v>
      </c>
      <c r="AM661" s="66">
        <f t="shared" si="75"/>
        <v>0</v>
      </c>
      <c r="AN661" s="66">
        <v>8598783.9099660199</v>
      </c>
      <c r="AO661" s="66">
        <v>8598783.9099660199</v>
      </c>
      <c r="AP661" s="66">
        <f t="shared" si="76"/>
        <v>0</v>
      </c>
      <c r="AQ661" s="66">
        <v>8856747.4272650015</v>
      </c>
      <c r="AR661" s="66">
        <f t="shared" si="77"/>
        <v>787300.68241769914</v>
      </c>
      <c r="AS661" s="66" t="s">
        <v>2733</v>
      </c>
      <c r="AT661" s="66" t="s">
        <v>279</v>
      </c>
      <c r="AU661" s="66" t="s">
        <v>280</v>
      </c>
      <c r="AV661" s="66">
        <v>0</v>
      </c>
      <c r="AW661" s="86">
        <v>0</v>
      </c>
      <c r="AX661" s="86">
        <v>0</v>
      </c>
      <c r="AY661" s="86">
        <v>0</v>
      </c>
      <c r="AZ661" s="86">
        <v>0</v>
      </c>
      <c r="BA661" s="86">
        <v>0</v>
      </c>
      <c r="BB661" s="86"/>
    </row>
    <row r="662" spans="1:54" hidden="1">
      <c r="A662" s="52" t="str">
        <f t="shared" si="71"/>
        <v>R</v>
      </c>
      <c r="B662" s="84" t="s">
        <v>259</v>
      </c>
      <c r="C662" s="52" t="s">
        <v>2330</v>
      </c>
      <c r="D662" s="85" t="s">
        <v>2331</v>
      </c>
      <c r="E662" s="52" t="s">
        <v>2711</v>
      </c>
      <c r="F662" s="52" t="s">
        <v>2712</v>
      </c>
      <c r="G662" s="52" t="s">
        <v>2739</v>
      </c>
      <c r="H662" s="52" t="s">
        <v>2712</v>
      </c>
      <c r="I662" s="52" t="s">
        <v>2744</v>
      </c>
      <c r="J662" s="52" t="s">
        <v>2745</v>
      </c>
      <c r="K662" s="52" t="s">
        <v>268</v>
      </c>
      <c r="L662" s="52">
        <v>4050</v>
      </c>
      <c r="M662" s="52" t="s">
        <v>2479</v>
      </c>
      <c r="N662" s="52" t="s">
        <v>270</v>
      </c>
      <c r="O662" s="52" t="s">
        <v>456</v>
      </c>
      <c r="P662" s="52" t="s">
        <v>272</v>
      </c>
      <c r="Q662" s="52" t="s">
        <v>124</v>
      </c>
      <c r="R662" s="52" t="s">
        <v>273</v>
      </c>
      <c r="S662" s="52" t="s">
        <v>188</v>
      </c>
      <c r="T662" s="52" t="s">
        <v>2156</v>
      </c>
      <c r="U662" s="52" t="s">
        <v>196</v>
      </c>
      <c r="V662" s="52" t="s">
        <v>275</v>
      </c>
      <c r="W662" s="52" t="s">
        <v>276</v>
      </c>
      <c r="X662" s="52" t="s">
        <v>2464</v>
      </c>
      <c r="Y662" s="52" t="s">
        <v>2465</v>
      </c>
      <c r="Z662" s="66">
        <v>0</v>
      </c>
      <c r="AA662" s="66">
        <v>2813488</v>
      </c>
      <c r="AB662" s="66">
        <v>2925834.04</v>
      </c>
      <c r="AC662" s="66">
        <v>2004867.3188034999</v>
      </c>
      <c r="AD662" s="86">
        <f t="shared" si="72"/>
        <v>808620.68119650008</v>
      </c>
      <c r="AE662" s="66">
        <v>0</v>
      </c>
      <c r="AF662" s="66">
        <v>2897892.64</v>
      </c>
      <c r="AG662" s="66">
        <f t="shared" si="73"/>
        <v>-2897892.64</v>
      </c>
      <c r="AH662" s="66">
        <v>0</v>
      </c>
      <c r="AI662" s="66">
        <v>2984829.4192000004</v>
      </c>
      <c r="AJ662" s="66">
        <f t="shared" si="74"/>
        <v>-2984829.4192000004</v>
      </c>
      <c r="AK662" s="66">
        <v>0</v>
      </c>
      <c r="AL662" s="66">
        <v>3074374.3017760003</v>
      </c>
      <c r="AM662" s="66">
        <f t="shared" si="75"/>
        <v>-3074374.3017760003</v>
      </c>
      <c r="AN662" s="66">
        <v>0</v>
      </c>
      <c r="AO662" s="66">
        <v>3166605.5308292806</v>
      </c>
      <c r="AP662" s="66">
        <f t="shared" si="76"/>
        <v>-3166605.5308292806</v>
      </c>
      <c r="AQ662" s="66">
        <v>3261603.6967541589</v>
      </c>
      <c r="AR662" s="66">
        <f t="shared" si="77"/>
        <v>-11315081.210608782</v>
      </c>
      <c r="AS662" s="66" t="s">
        <v>2733</v>
      </c>
      <c r="AT662" s="66" t="s">
        <v>2746</v>
      </c>
      <c r="AU662" s="66" t="s">
        <v>280</v>
      </c>
      <c r="AV662" s="66">
        <v>0</v>
      </c>
      <c r="AW662" s="86">
        <v>0</v>
      </c>
      <c r="AX662" s="86">
        <v>0</v>
      </c>
      <c r="AY662" s="86">
        <v>0</v>
      </c>
      <c r="AZ662" s="86">
        <v>0</v>
      </c>
      <c r="BA662" s="86">
        <v>0</v>
      </c>
      <c r="BB662" s="86"/>
    </row>
    <row r="663" spans="1:54" hidden="1">
      <c r="A663" s="52" t="str">
        <f t="shared" si="71"/>
        <v>R</v>
      </c>
      <c r="B663" s="84" t="s">
        <v>259</v>
      </c>
      <c r="C663" s="52" t="s">
        <v>2330</v>
      </c>
      <c r="D663" s="85" t="s">
        <v>2331</v>
      </c>
      <c r="E663" s="52" t="s">
        <v>2711</v>
      </c>
      <c r="F663" s="52" t="s">
        <v>2712</v>
      </c>
      <c r="G663" s="52" t="s">
        <v>2739</v>
      </c>
      <c r="H663" s="52" t="s">
        <v>2712</v>
      </c>
      <c r="I663" s="52" t="s">
        <v>2747</v>
      </c>
      <c r="J663" s="52" t="s">
        <v>2748</v>
      </c>
      <c r="K663" s="52" t="s">
        <v>268</v>
      </c>
      <c r="L663" s="52">
        <v>4022</v>
      </c>
      <c r="M663" s="52" t="s">
        <v>1997</v>
      </c>
      <c r="N663" s="52" t="s">
        <v>270</v>
      </c>
      <c r="O663" s="52" t="s">
        <v>456</v>
      </c>
      <c r="P663" s="52" t="s">
        <v>272</v>
      </c>
      <c r="Q663" s="52" t="s">
        <v>124</v>
      </c>
      <c r="R663" s="52" t="s">
        <v>273</v>
      </c>
      <c r="S663" s="52" t="s">
        <v>188</v>
      </c>
      <c r="T663" s="52" t="s">
        <v>274</v>
      </c>
      <c r="U663" s="52" t="s">
        <v>193</v>
      </c>
      <c r="V663" s="52" t="s">
        <v>275</v>
      </c>
      <c r="W663" s="52" t="s">
        <v>276</v>
      </c>
      <c r="X663" s="52" t="s">
        <v>2464</v>
      </c>
      <c r="Y663" s="52" t="s">
        <v>2465</v>
      </c>
      <c r="Z663" s="66">
        <v>0</v>
      </c>
      <c r="AA663" s="66">
        <v>0</v>
      </c>
      <c r="AB663" s="66">
        <v>40784.370000000003</v>
      </c>
      <c r="AC663" s="66">
        <v>-1253.3299999999956</v>
      </c>
      <c r="AD663" s="86">
        <f t="shared" si="72"/>
        <v>1253.3299999999956</v>
      </c>
      <c r="AE663" s="66">
        <v>0</v>
      </c>
      <c r="AF663" s="66">
        <v>0</v>
      </c>
      <c r="AG663" s="66">
        <f t="shared" si="73"/>
        <v>0</v>
      </c>
      <c r="AH663" s="66">
        <v>0</v>
      </c>
      <c r="AI663" s="66">
        <v>0</v>
      </c>
      <c r="AJ663" s="66">
        <f t="shared" si="74"/>
        <v>0</v>
      </c>
      <c r="AK663" s="66">
        <v>0</v>
      </c>
      <c r="AL663" s="66">
        <v>0</v>
      </c>
      <c r="AM663" s="66">
        <f t="shared" si="75"/>
        <v>0</v>
      </c>
      <c r="AN663" s="66">
        <v>0</v>
      </c>
      <c r="AO663" s="66">
        <v>0</v>
      </c>
      <c r="AP663" s="66">
        <f t="shared" si="76"/>
        <v>0</v>
      </c>
      <c r="AQ663" s="66">
        <v>0</v>
      </c>
      <c r="AR663" s="66">
        <f t="shared" si="77"/>
        <v>1253.3299999999956</v>
      </c>
      <c r="AS663" s="66" t="s">
        <v>2042</v>
      </c>
      <c r="AT663" s="66" t="s">
        <v>279</v>
      </c>
      <c r="AU663" s="66" t="s">
        <v>280</v>
      </c>
      <c r="AV663" s="66">
        <v>0</v>
      </c>
      <c r="AW663" s="86">
        <v>0</v>
      </c>
      <c r="AX663" s="86">
        <v>0</v>
      </c>
      <c r="AY663" s="86">
        <v>0</v>
      </c>
      <c r="AZ663" s="86">
        <v>0</v>
      </c>
      <c r="BA663" s="86">
        <v>0</v>
      </c>
      <c r="BB663" s="86"/>
    </row>
    <row r="664" spans="1:54" hidden="1">
      <c r="A664" s="52" t="str">
        <f t="shared" si="71"/>
        <v>R</v>
      </c>
      <c r="B664" s="84" t="s">
        <v>259</v>
      </c>
      <c r="C664" s="52" t="s">
        <v>2330</v>
      </c>
      <c r="D664" s="85" t="s">
        <v>2331</v>
      </c>
      <c r="E664" s="52" t="s">
        <v>2711</v>
      </c>
      <c r="F664" s="52" t="s">
        <v>2712</v>
      </c>
      <c r="G664" s="52" t="s">
        <v>2739</v>
      </c>
      <c r="H664" s="52" t="s">
        <v>2712</v>
      </c>
      <c r="I664" s="52" t="s">
        <v>2749</v>
      </c>
      <c r="J664" s="52" t="s">
        <v>2750</v>
      </c>
      <c r="K664" s="52" t="s">
        <v>268</v>
      </c>
      <c r="L664" s="52">
        <v>4022</v>
      </c>
      <c r="M664" s="52" t="s">
        <v>1997</v>
      </c>
      <c r="N664" s="52" t="s">
        <v>270</v>
      </c>
      <c r="O664" s="52" t="s">
        <v>456</v>
      </c>
      <c r="P664" s="52" t="s">
        <v>272</v>
      </c>
      <c r="Q664" s="52" t="s">
        <v>124</v>
      </c>
      <c r="R664" s="52" t="s">
        <v>273</v>
      </c>
      <c r="S664" s="52" t="s">
        <v>188</v>
      </c>
      <c r="T664" s="52" t="s">
        <v>274</v>
      </c>
      <c r="U664" s="52" t="s">
        <v>193</v>
      </c>
      <c r="V664" s="52" t="s">
        <v>275</v>
      </c>
      <c r="W664" s="52" t="s">
        <v>276</v>
      </c>
      <c r="X664" s="52" t="s">
        <v>2464</v>
      </c>
      <c r="Y664" s="52" t="s">
        <v>2465</v>
      </c>
      <c r="Z664" s="66">
        <v>0</v>
      </c>
      <c r="AA664" s="66">
        <v>0</v>
      </c>
      <c r="AB664" s="66">
        <v>404286.05</v>
      </c>
      <c r="AC664" s="66">
        <v>517661.68392000004</v>
      </c>
      <c r="AD664" s="86">
        <f t="shared" si="72"/>
        <v>-517661.68392000004</v>
      </c>
      <c r="AE664" s="66">
        <v>0</v>
      </c>
      <c r="AF664" s="66">
        <v>229488</v>
      </c>
      <c r="AG664" s="66">
        <f t="shared" si="73"/>
        <v>-229488</v>
      </c>
      <c r="AH664" s="66">
        <v>0</v>
      </c>
      <c r="AI664" s="66">
        <v>236416</v>
      </c>
      <c r="AJ664" s="66">
        <f t="shared" si="74"/>
        <v>-236416</v>
      </c>
      <c r="AK664" s="66">
        <v>0</v>
      </c>
      <c r="AL664" s="66">
        <v>243508</v>
      </c>
      <c r="AM664" s="66">
        <f t="shared" si="75"/>
        <v>-243508</v>
      </c>
      <c r="AN664" s="66">
        <v>0</v>
      </c>
      <c r="AO664" s="66">
        <v>250814</v>
      </c>
      <c r="AP664" s="66">
        <f t="shared" si="76"/>
        <v>-250814</v>
      </c>
      <c r="AQ664" s="66">
        <v>258338</v>
      </c>
      <c r="AR664" s="66">
        <f t="shared" si="77"/>
        <v>-1477887.68392</v>
      </c>
      <c r="AS664" s="66" t="s">
        <v>2042</v>
      </c>
      <c r="AT664" s="66" t="s">
        <v>2730</v>
      </c>
      <c r="AU664" s="66" t="s">
        <v>280</v>
      </c>
      <c r="AV664" s="66">
        <v>0</v>
      </c>
      <c r="AW664" s="86">
        <v>0</v>
      </c>
      <c r="AX664" s="86">
        <v>0</v>
      </c>
      <c r="AY664" s="86">
        <v>0</v>
      </c>
      <c r="AZ664" s="86">
        <v>0</v>
      </c>
      <c r="BA664" s="86">
        <v>0</v>
      </c>
      <c r="BB664" s="86"/>
    </row>
    <row r="665" spans="1:54" hidden="1">
      <c r="A665" s="52" t="str">
        <f t="shared" si="71"/>
        <v>R</v>
      </c>
      <c r="B665" s="84" t="s">
        <v>259</v>
      </c>
      <c r="C665" s="52" t="s">
        <v>2330</v>
      </c>
      <c r="D665" s="85" t="s">
        <v>2331</v>
      </c>
      <c r="E665" s="52" t="s">
        <v>2711</v>
      </c>
      <c r="F665" s="52" t="s">
        <v>2712</v>
      </c>
      <c r="G665" s="52" t="s">
        <v>2739</v>
      </c>
      <c r="H665" s="52" t="s">
        <v>2712</v>
      </c>
      <c r="I665" s="52" t="s">
        <v>2751</v>
      </c>
      <c r="J665" s="52" t="s">
        <v>2752</v>
      </c>
      <c r="K665" s="52" t="s">
        <v>268</v>
      </c>
      <c r="L665" s="52">
        <v>4022</v>
      </c>
      <c r="M665" s="52" t="s">
        <v>1997</v>
      </c>
      <c r="N665" s="52" t="s">
        <v>270</v>
      </c>
      <c r="O665" s="52" t="s">
        <v>456</v>
      </c>
      <c r="P665" s="52" t="s">
        <v>272</v>
      </c>
      <c r="Q665" s="52" t="s">
        <v>124</v>
      </c>
      <c r="R665" s="52" t="s">
        <v>273</v>
      </c>
      <c r="S665" s="52" t="s">
        <v>188</v>
      </c>
      <c r="T665" s="52" t="s">
        <v>274</v>
      </c>
      <c r="U665" s="52" t="s">
        <v>193</v>
      </c>
      <c r="V665" s="52" t="s">
        <v>275</v>
      </c>
      <c r="W665" s="52" t="s">
        <v>276</v>
      </c>
      <c r="X665" s="52" t="s">
        <v>2040</v>
      </c>
      <c r="Y665" s="52" t="s">
        <v>2041</v>
      </c>
      <c r="Z665" s="66">
        <v>6865023.7679840568</v>
      </c>
      <c r="AA665" s="66">
        <v>6865024</v>
      </c>
      <c r="AB665" s="66">
        <v>749334.19</v>
      </c>
      <c r="AC665" s="66">
        <v>512429.81098150008</v>
      </c>
      <c r="AD665" s="86">
        <f t="shared" si="72"/>
        <v>6352594.1890185</v>
      </c>
      <c r="AE665" s="66">
        <v>6241222.2108673165</v>
      </c>
      <c r="AF665" s="66">
        <v>538327</v>
      </c>
      <c r="AG665" s="66">
        <f t="shared" si="73"/>
        <v>5702895.2108673165</v>
      </c>
      <c r="AH665" s="66">
        <v>6656344.8018148812</v>
      </c>
      <c r="AI665" s="66">
        <v>554580</v>
      </c>
      <c r="AJ665" s="66">
        <f t="shared" si="74"/>
        <v>6101764.8018148812</v>
      </c>
      <c r="AK665" s="66">
        <v>6777473.2583144838</v>
      </c>
      <c r="AL665" s="66">
        <v>571217</v>
      </c>
      <c r="AM665" s="66">
        <f t="shared" si="75"/>
        <v>6206256.2583144838</v>
      </c>
      <c r="AN665" s="66">
        <v>5562737.5630796943</v>
      </c>
      <c r="AO665" s="66">
        <v>588354</v>
      </c>
      <c r="AP665" s="66">
        <f t="shared" si="76"/>
        <v>4974383.5630796943</v>
      </c>
      <c r="AQ665" s="66">
        <v>606005</v>
      </c>
      <c r="AR665" s="66">
        <f t="shared" si="77"/>
        <v>29337894.023094874</v>
      </c>
      <c r="AS665" s="66" t="s">
        <v>2042</v>
      </c>
      <c r="AT665" s="66" t="s">
        <v>2730</v>
      </c>
      <c r="AU665" s="66" t="s">
        <v>280</v>
      </c>
      <c r="AV665" s="66">
        <v>0</v>
      </c>
      <c r="AW665" s="86">
        <v>0</v>
      </c>
      <c r="AX665" s="86">
        <v>0</v>
      </c>
      <c r="AY665" s="86">
        <v>0</v>
      </c>
      <c r="AZ665" s="86">
        <v>0</v>
      </c>
      <c r="BA665" s="86">
        <v>0</v>
      </c>
      <c r="BB665" s="86"/>
    </row>
    <row r="666" spans="1:54" hidden="1">
      <c r="A666" s="52" t="str">
        <f t="shared" si="71"/>
        <v>R</v>
      </c>
      <c r="B666" s="84" t="s">
        <v>259</v>
      </c>
      <c r="C666" s="52" t="s">
        <v>2330</v>
      </c>
      <c r="D666" s="85" t="s">
        <v>2331</v>
      </c>
      <c r="E666" s="52" t="s">
        <v>2711</v>
      </c>
      <c r="F666" s="52" t="s">
        <v>2712</v>
      </c>
      <c r="G666" s="52" t="s">
        <v>2739</v>
      </c>
      <c r="H666" s="52" t="s">
        <v>2712</v>
      </c>
      <c r="I666" s="52" t="s">
        <v>2753</v>
      </c>
      <c r="J666" s="52" t="s">
        <v>2754</v>
      </c>
      <c r="K666" s="52" t="s">
        <v>268</v>
      </c>
      <c r="L666" s="52">
        <v>4022</v>
      </c>
      <c r="M666" s="52" t="s">
        <v>1997</v>
      </c>
      <c r="N666" s="52" t="s">
        <v>270</v>
      </c>
      <c r="O666" s="52" t="s">
        <v>456</v>
      </c>
      <c r="P666" s="52" t="s">
        <v>272</v>
      </c>
      <c r="Q666" s="52" t="s">
        <v>124</v>
      </c>
      <c r="R666" s="52" t="s">
        <v>273</v>
      </c>
      <c r="S666" s="52" t="s">
        <v>188</v>
      </c>
      <c r="T666" s="52" t="s">
        <v>274</v>
      </c>
      <c r="U666" s="52" t="s">
        <v>193</v>
      </c>
      <c r="V666" s="52" t="s">
        <v>275</v>
      </c>
      <c r="W666" s="52" t="s">
        <v>276</v>
      </c>
      <c r="X666" s="52" t="s">
        <v>2067</v>
      </c>
      <c r="Y666" s="52" t="s">
        <v>2068</v>
      </c>
      <c r="Z666" s="66">
        <v>0</v>
      </c>
      <c r="AA666" s="66">
        <v>0</v>
      </c>
      <c r="AB666" s="66">
        <v>1515269.11</v>
      </c>
      <c r="AC666" s="66">
        <v>1576514.0393585002</v>
      </c>
      <c r="AD666" s="86">
        <f t="shared" si="72"/>
        <v>-1576514.0393585002</v>
      </c>
      <c r="AE666" s="66">
        <v>0</v>
      </c>
      <c r="AF666" s="66">
        <v>964273</v>
      </c>
      <c r="AG666" s="66">
        <f t="shared" si="73"/>
        <v>-964273</v>
      </c>
      <c r="AH666" s="66">
        <v>0</v>
      </c>
      <c r="AI666" s="66">
        <v>993386</v>
      </c>
      <c r="AJ666" s="66">
        <f t="shared" si="74"/>
        <v>-993386</v>
      </c>
      <c r="AK666" s="66">
        <v>0</v>
      </c>
      <c r="AL666" s="66">
        <v>1023188</v>
      </c>
      <c r="AM666" s="66">
        <f t="shared" si="75"/>
        <v>-1023188</v>
      </c>
      <c r="AN666" s="66">
        <v>0</v>
      </c>
      <c r="AO666" s="66">
        <v>1053883</v>
      </c>
      <c r="AP666" s="66">
        <f t="shared" si="76"/>
        <v>-1053883</v>
      </c>
      <c r="AQ666" s="66">
        <v>1085500</v>
      </c>
      <c r="AR666" s="66">
        <f t="shared" si="77"/>
        <v>-5611244.0393585004</v>
      </c>
      <c r="AS666" s="66" t="s">
        <v>2042</v>
      </c>
      <c r="AT666" s="66" t="s">
        <v>2730</v>
      </c>
      <c r="AU666" s="66" t="s">
        <v>280</v>
      </c>
      <c r="AV666" s="66">
        <v>0</v>
      </c>
      <c r="AW666" s="86">
        <v>0</v>
      </c>
      <c r="AX666" s="86">
        <v>0</v>
      </c>
      <c r="AY666" s="86">
        <v>0</v>
      </c>
      <c r="AZ666" s="86">
        <v>0</v>
      </c>
      <c r="BA666" s="86">
        <v>0</v>
      </c>
      <c r="BB666" s="86"/>
    </row>
    <row r="667" spans="1:54" hidden="1">
      <c r="A667" s="52" t="str">
        <f t="shared" si="71"/>
        <v>R</v>
      </c>
      <c r="B667" s="84" t="s">
        <v>259</v>
      </c>
      <c r="C667" s="52" t="s">
        <v>2330</v>
      </c>
      <c r="D667" s="85" t="s">
        <v>2331</v>
      </c>
      <c r="E667" s="52" t="s">
        <v>2711</v>
      </c>
      <c r="F667" s="52" t="s">
        <v>2712</v>
      </c>
      <c r="G667" s="52" t="s">
        <v>2739</v>
      </c>
      <c r="H667" s="52" t="s">
        <v>2712</v>
      </c>
      <c r="I667" s="52" t="s">
        <v>2755</v>
      </c>
      <c r="J667" s="52" t="s">
        <v>2756</v>
      </c>
      <c r="K667" s="52" t="s">
        <v>268</v>
      </c>
      <c r="L667" s="52">
        <v>4022</v>
      </c>
      <c r="M667" s="52" t="s">
        <v>1997</v>
      </c>
      <c r="N667" s="52" t="s">
        <v>270</v>
      </c>
      <c r="O667" s="52" t="s">
        <v>456</v>
      </c>
      <c r="P667" s="52" t="s">
        <v>272</v>
      </c>
      <c r="Q667" s="52" t="s">
        <v>124</v>
      </c>
      <c r="R667" s="52" t="s">
        <v>273</v>
      </c>
      <c r="S667" s="52" t="s">
        <v>188</v>
      </c>
      <c r="T667" s="52" t="s">
        <v>274</v>
      </c>
      <c r="U667" s="52" t="s">
        <v>193</v>
      </c>
      <c r="V667" s="52" t="s">
        <v>275</v>
      </c>
      <c r="W667" s="52" t="s">
        <v>276</v>
      </c>
      <c r="X667" s="52" t="s">
        <v>2464</v>
      </c>
      <c r="Y667" s="52" t="s">
        <v>2465</v>
      </c>
      <c r="Z667" s="66">
        <v>0</v>
      </c>
      <c r="AA667" s="66">
        <v>0</v>
      </c>
      <c r="AB667" s="66">
        <v>-1740.06</v>
      </c>
      <c r="AC667" s="66">
        <v>-1740.06</v>
      </c>
      <c r="AD667" s="86">
        <f t="shared" si="72"/>
        <v>1740.06</v>
      </c>
      <c r="AE667" s="66">
        <v>0</v>
      </c>
      <c r="AF667" s="66">
        <v>0</v>
      </c>
      <c r="AG667" s="66">
        <f t="shared" si="73"/>
        <v>0</v>
      </c>
      <c r="AH667" s="66">
        <v>0</v>
      </c>
      <c r="AI667" s="66">
        <v>0</v>
      </c>
      <c r="AJ667" s="66">
        <f t="shared" si="74"/>
        <v>0</v>
      </c>
      <c r="AK667" s="66">
        <v>0</v>
      </c>
      <c r="AL667" s="66">
        <v>0</v>
      </c>
      <c r="AM667" s="66">
        <f t="shared" si="75"/>
        <v>0</v>
      </c>
      <c r="AN667" s="66">
        <v>0</v>
      </c>
      <c r="AO667" s="66">
        <v>0</v>
      </c>
      <c r="AP667" s="66">
        <f t="shared" si="76"/>
        <v>0</v>
      </c>
      <c r="AQ667" s="66">
        <v>0</v>
      </c>
      <c r="AR667" s="66">
        <f t="shared" si="77"/>
        <v>1740.06</v>
      </c>
      <c r="AS667" s="66" t="s">
        <v>2042</v>
      </c>
      <c r="AT667" s="66" t="s">
        <v>279</v>
      </c>
      <c r="AU667" s="66" t="s">
        <v>280</v>
      </c>
      <c r="AV667" s="66">
        <v>0</v>
      </c>
      <c r="AW667" s="86">
        <v>0</v>
      </c>
      <c r="AX667" s="86">
        <v>0</v>
      </c>
      <c r="AY667" s="86">
        <v>0</v>
      </c>
      <c r="AZ667" s="86">
        <v>0</v>
      </c>
      <c r="BA667" s="86">
        <v>0</v>
      </c>
      <c r="BB667" s="86"/>
    </row>
    <row r="668" spans="1:54" hidden="1">
      <c r="A668" s="52" t="str">
        <f t="shared" si="71"/>
        <v>R</v>
      </c>
      <c r="B668" s="84" t="s">
        <v>259</v>
      </c>
      <c r="C668" s="52" t="s">
        <v>2330</v>
      </c>
      <c r="D668" s="85" t="s">
        <v>2331</v>
      </c>
      <c r="E668" s="52" t="s">
        <v>2711</v>
      </c>
      <c r="F668" s="52" t="s">
        <v>2712</v>
      </c>
      <c r="G668" s="52" t="s">
        <v>2739</v>
      </c>
      <c r="H668" s="52" t="s">
        <v>2712</v>
      </c>
      <c r="I668" s="52" t="s">
        <v>2757</v>
      </c>
      <c r="J668" s="52" t="s">
        <v>2758</v>
      </c>
      <c r="K668" s="52" t="s">
        <v>268</v>
      </c>
      <c r="L668" s="52">
        <v>4022</v>
      </c>
      <c r="M668" s="52" t="s">
        <v>1997</v>
      </c>
      <c r="N668" s="52" t="s">
        <v>270</v>
      </c>
      <c r="O668" s="52" t="s">
        <v>456</v>
      </c>
      <c r="P668" s="52" t="s">
        <v>272</v>
      </c>
      <c r="Q668" s="52" t="s">
        <v>124</v>
      </c>
      <c r="R668" s="52" t="s">
        <v>273</v>
      </c>
      <c r="S668" s="52" t="s">
        <v>188</v>
      </c>
      <c r="T668" s="52" t="s">
        <v>274</v>
      </c>
      <c r="U668" s="52" t="s">
        <v>193</v>
      </c>
      <c r="V668" s="52" t="s">
        <v>275</v>
      </c>
      <c r="W668" s="52" t="s">
        <v>276</v>
      </c>
      <c r="X668" s="52" t="s">
        <v>2464</v>
      </c>
      <c r="Y668" s="52" t="s">
        <v>2465</v>
      </c>
      <c r="Z668" s="66">
        <v>0</v>
      </c>
      <c r="AA668" s="66">
        <v>0</v>
      </c>
      <c r="AB668" s="66">
        <v>0</v>
      </c>
      <c r="AC668" s="66">
        <v>0</v>
      </c>
      <c r="AD668" s="86">
        <f t="shared" si="72"/>
        <v>0</v>
      </c>
      <c r="AE668" s="66">
        <v>0</v>
      </c>
      <c r="AF668" s="66">
        <v>199739</v>
      </c>
      <c r="AG668" s="66">
        <f t="shared" si="73"/>
        <v>-199739</v>
      </c>
      <c r="AH668" s="66">
        <v>0</v>
      </c>
      <c r="AI668" s="66">
        <v>477359</v>
      </c>
      <c r="AJ668" s="66">
        <f t="shared" si="74"/>
        <v>-477359</v>
      </c>
      <c r="AK668" s="66">
        <v>0</v>
      </c>
      <c r="AL668" s="66">
        <v>491680</v>
      </c>
      <c r="AM668" s="66">
        <f t="shared" si="75"/>
        <v>-491680</v>
      </c>
      <c r="AN668" s="66">
        <v>0</v>
      </c>
      <c r="AO668" s="66">
        <v>506430</v>
      </c>
      <c r="AP668" s="66">
        <f t="shared" si="76"/>
        <v>-506430</v>
      </c>
      <c r="AQ668" s="66">
        <v>521623</v>
      </c>
      <c r="AR668" s="66">
        <f t="shared" si="77"/>
        <v>-1675208</v>
      </c>
      <c r="AS668" s="66" t="s">
        <v>2042</v>
      </c>
      <c r="AT668" s="66" t="s">
        <v>2730</v>
      </c>
      <c r="AU668" s="66" t="s">
        <v>280</v>
      </c>
      <c r="AV668" s="66">
        <v>0</v>
      </c>
      <c r="AW668" s="86">
        <v>0</v>
      </c>
      <c r="AX668" s="86">
        <v>0</v>
      </c>
      <c r="AY668" s="86">
        <v>0</v>
      </c>
      <c r="AZ668" s="86">
        <v>0</v>
      </c>
      <c r="BA668" s="86">
        <v>0</v>
      </c>
      <c r="BB668" s="86"/>
    </row>
    <row r="669" spans="1:54" hidden="1">
      <c r="A669" s="52" t="str">
        <f t="shared" si="71"/>
        <v>R</v>
      </c>
      <c r="B669" s="84" t="s">
        <v>259</v>
      </c>
      <c r="C669" s="52" t="s">
        <v>2330</v>
      </c>
      <c r="D669" s="85" t="s">
        <v>2331</v>
      </c>
      <c r="E669" s="52" t="s">
        <v>2711</v>
      </c>
      <c r="F669" s="52" t="s">
        <v>2712</v>
      </c>
      <c r="G669" s="52" t="s">
        <v>2739</v>
      </c>
      <c r="H669" s="52" t="s">
        <v>2712</v>
      </c>
      <c r="I669" s="52" t="s">
        <v>2759</v>
      </c>
      <c r="J669" s="52" t="s">
        <v>2760</v>
      </c>
      <c r="K669" s="52" t="s">
        <v>268</v>
      </c>
      <c r="L669" s="52">
        <v>4250</v>
      </c>
      <c r="M669" s="52" t="s">
        <v>427</v>
      </c>
      <c r="N669" s="52" t="s">
        <v>270</v>
      </c>
      <c r="O669" s="52" t="s">
        <v>456</v>
      </c>
      <c r="P669" s="52" t="s">
        <v>272</v>
      </c>
      <c r="Q669" s="52" t="s">
        <v>124</v>
      </c>
      <c r="R669" s="52" t="s">
        <v>273</v>
      </c>
      <c r="S669" s="52" t="s">
        <v>188</v>
      </c>
      <c r="T669" s="52" t="s">
        <v>274</v>
      </c>
      <c r="U669" s="52" t="s">
        <v>193</v>
      </c>
      <c r="V669" s="52" t="s">
        <v>275</v>
      </c>
      <c r="W669" s="52" t="s">
        <v>276</v>
      </c>
      <c r="X669" s="52" t="s">
        <v>2067</v>
      </c>
      <c r="Y669" s="52" t="s">
        <v>2068</v>
      </c>
      <c r="Z669" s="66">
        <v>155987.83518050643</v>
      </c>
      <c r="AA669" s="66">
        <v>155988</v>
      </c>
      <c r="AB669" s="66">
        <v>102577.49</v>
      </c>
      <c r="AC669" s="66">
        <v>104148.95</v>
      </c>
      <c r="AD669" s="86">
        <f t="shared" si="72"/>
        <v>51839.05</v>
      </c>
      <c r="AE669" s="66">
        <v>159245.63421613473</v>
      </c>
      <c r="AF669" s="66">
        <v>159245.63421613473</v>
      </c>
      <c r="AG669" s="66">
        <f t="shared" si="73"/>
        <v>0</v>
      </c>
      <c r="AH669" s="66">
        <v>164038.46398380477</v>
      </c>
      <c r="AI669" s="66">
        <v>164038.46398380477</v>
      </c>
      <c r="AJ669" s="66">
        <f t="shared" si="74"/>
        <v>0</v>
      </c>
      <c r="AK669" s="66">
        <v>168985.90116333516</v>
      </c>
      <c r="AL669" s="66">
        <v>168985.90116333516</v>
      </c>
      <c r="AM669" s="66">
        <f t="shared" si="75"/>
        <v>0</v>
      </c>
      <c r="AN669" s="66">
        <v>174087.94575472589</v>
      </c>
      <c r="AO669" s="66">
        <v>174087.94575472589</v>
      </c>
      <c r="AP669" s="66">
        <f t="shared" si="76"/>
        <v>0</v>
      </c>
      <c r="AQ669" s="66">
        <v>179310.58412736768</v>
      </c>
      <c r="AR669" s="66">
        <f t="shared" si="77"/>
        <v>51839.05</v>
      </c>
      <c r="AS669" s="66" t="s">
        <v>2042</v>
      </c>
      <c r="AT669" s="66" t="s">
        <v>279</v>
      </c>
      <c r="AU669" s="66" t="s">
        <v>280</v>
      </c>
      <c r="AV669" s="66">
        <v>0</v>
      </c>
      <c r="AW669" s="86">
        <v>0</v>
      </c>
      <c r="AX669" s="86">
        <v>0</v>
      </c>
      <c r="AY669" s="86">
        <v>0</v>
      </c>
      <c r="AZ669" s="86">
        <v>0</v>
      </c>
      <c r="BA669" s="86">
        <v>0</v>
      </c>
      <c r="BB669" s="86"/>
    </row>
    <row r="670" spans="1:54" hidden="1">
      <c r="A670" s="52" t="str">
        <f t="shared" si="71"/>
        <v>R</v>
      </c>
      <c r="B670" s="84" t="s">
        <v>259</v>
      </c>
      <c r="C670" s="52" t="s">
        <v>2330</v>
      </c>
      <c r="D670" s="85" t="s">
        <v>2331</v>
      </c>
      <c r="E670" s="52" t="s">
        <v>2711</v>
      </c>
      <c r="F670" s="52" t="s">
        <v>2712</v>
      </c>
      <c r="G670" s="52" t="s">
        <v>2739</v>
      </c>
      <c r="H670" s="52" t="s">
        <v>2712</v>
      </c>
      <c r="I670" s="52" t="s">
        <v>2761</v>
      </c>
      <c r="J670" s="52" t="s">
        <v>2762</v>
      </c>
      <c r="K670" s="52" t="s">
        <v>268</v>
      </c>
      <c r="L670" s="52">
        <v>4050</v>
      </c>
      <c r="M670" s="52" t="s">
        <v>2479</v>
      </c>
      <c r="N670" s="52" t="s">
        <v>428</v>
      </c>
      <c r="O670" s="52" t="s">
        <v>456</v>
      </c>
      <c r="P670" s="52" t="s">
        <v>272</v>
      </c>
      <c r="Q670" s="52" t="s">
        <v>124</v>
      </c>
      <c r="R670" s="52" t="s">
        <v>273</v>
      </c>
      <c r="S670" s="52" t="s">
        <v>188</v>
      </c>
      <c r="T670" s="52" t="s">
        <v>2156</v>
      </c>
      <c r="U670" s="52" t="s">
        <v>196</v>
      </c>
      <c r="V670" s="52" t="s">
        <v>275</v>
      </c>
      <c r="W670" s="52" t="s">
        <v>276</v>
      </c>
      <c r="X670" s="52" t="s">
        <v>2464</v>
      </c>
      <c r="Y670" s="52" t="s">
        <v>2465</v>
      </c>
      <c r="Z670" s="66">
        <v>0</v>
      </c>
      <c r="AA670" s="66">
        <v>109005</v>
      </c>
      <c r="AB670" s="66">
        <v>0</v>
      </c>
      <c r="AC670" s="66">
        <v>0</v>
      </c>
      <c r="AD670" s="86">
        <f t="shared" si="72"/>
        <v>109005</v>
      </c>
      <c r="AE670" s="66">
        <v>0</v>
      </c>
      <c r="AF670" s="66">
        <v>0</v>
      </c>
      <c r="AG670" s="66">
        <f t="shared" si="73"/>
        <v>0</v>
      </c>
      <c r="AH670" s="66">
        <v>0</v>
      </c>
      <c r="AI670" s="66">
        <v>0</v>
      </c>
      <c r="AJ670" s="66">
        <f t="shared" si="74"/>
        <v>0</v>
      </c>
      <c r="AK670" s="66">
        <v>0</v>
      </c>
      <c r="AL670" s="66">
        <v>0</v>
      </c>
      <c r="AM670" s="66">
        <f t="shared" si="75"/>
        <v>0</v>
      </c>
      <c r="AN670" s="66">
        <v>0</v>
      </c>
      <c r="AO670" s="66">
        <v>0</v>
      </c>
      <c r="AP670" s="66">
        <f t="shared" si="76"/>
        <v>0</v>
      </c>
      <c r="AQ670" s="66">
        <v>0</v>
      </c>
      <c r="AR670" s="66">
        <f t="shared" si="77"/>
        <v>109005</v>
      </c>
      <c r="AS670" s="66">
        <v>0</v>
      </c>
      <c r="AT670" s="66" t="s">
        <v>279</v>
      </c>
      <c r="AU670" s="66" t="s">
        <v>280</v>
      </c>
      <c r="AV670" s="66">
        <v>0</v>
      </c>
      <c r="AW670" s="86">
        <v>0</v>
      </c>
      <c r="AX670" s="86">
        <v>0</v>
      </c>
      <c r="AY670" s="86">
        <v>0</v>
      </c>
      <c r="AZ670" s="86">
        <v>0</v>
      </c>
      <c r="BA670" s="86">
        <v>0</v>
      </c>
      <c r="BB670" s="86"/>
    </row>
    <row r="671" spans="1:54" hidden="1">
      <c r="A671" s="52" t="str">
        <f t="shared" si="71"/>
        <v>R</v>
      </c>
      <c r="B671" s="84" t="s">
        <v>259</v>
      </c>
      <c r="C671" s="52" t="s">
        <v>2330</v>
      </c>
      <c r="D671" s="85" t="s">
        <v>2331</v>
      </c>
      <c r="E671" s="52" t="s">
        <v>2711</v>
      </c>
      <c r="F671" s="52" t="s">
        <v>2712</v>
      </c>
      <c r="G671" s="52" t="s">
        <v>2739</v>
      </c>
      <c r="H671" s="52" t="s">
        <v>2712</v>
      </c>
      <c r="I671" s="52" t="s">
        <v>2763</v>
      </c>
      <c r="J671" s="52" t="s">
        <v>2764</v>
      </c>
      <c r="K671" s="52" t="s">
        <v>268</v>
      </c>
      <c r="L671" s="52">
        <v>4022</v>
      </c>
      <c r="M671" s="52" t="s">
        <v>1997</v>
      </c>
      <c r="N671" s="52" t="s">
        <v>428</v>
      </c>
      <c r="O671" s="52" t="s">
        <v>456</v>
      </c>
      <c r="P671" s="52" t="s">
        <v>272</v>
      </c>
      <c r="Q671" s="52" t="s">
        <v>124</v>
      </c>
      <c r="R671" s="52" t="s">
        <v>273</v>
      </c>
      <c r="S671" s="52" t="s">
        <v>188</v>
      </c>
      <c r="T671" s="52" t="s">
        <v>274</v>
      </c>
      <c r="U671" s="52" t="s">
        <v>193</v>
      </c>
      <c r="V671" s="52" t="s">
        <v>275</v>
      </c>
      <c r="W671" s="52" t="s">
        <v>276</v>
      </c>
      <c r="X671" s="52" t="s">
        <v>2040</v>
      </c>
      <c r="Y671" s="52" t="s">
        <v>2041</v>
      </c>
      <c r="Z671" s="66">
        <v>0</v>
      </c>
      <c r="AA671" s="66">
        <v>0</v>
      </c>
      <c r="AB671" s="66">
        <v>0</v>
      </c>
      <c r="AC671" s="66">
        <v>0</v>
      </c>
      <c r="AD671" s="86">
        <f t="shared" si="72"/>
        <v>0</v>
      </c>
      <c r="AE671" s="66">
        <v>0</v>
      </c>
      <c r="AF671" s="66">
        <v>0</v>
      </c>
      <c r="AG671" s="66">
        <f t="shared" si="73"/>
        <v>0</v>
      </c>
      <c r="AH671" s="66">
        <v>0</v>
      </c>
      <c r="AI671" s="66">
        <v>0</v>
      </c>
      <c r="AJ671" s="66">
        <f t="shared" si="74"/>
        <v>0</v>
      </c>
      <c r="AK671" s="66">
        <v>0</v>
      </c>
      <c r="AL671" s="66">
        <v>0</v>
      </c>
      <c r="AM671" s="66">
        <f t="shared" si="75"/>
        <v>0</v>
      </c>
      <c r="AN671" s="66">
        <v>0</v>
      </c>
      <c r="AO671" s="66">
        <v>0</v>
      </c>
      <c r="AP671" s="66">
        <f t="shared" si="76"/>
        <v>0</v>
      </c>
      <c r="AQ671" s="66">
        <v>0</v>
      </c>
      <c r="AR671" s="66">
        <f t="shared" si="77"/>
        <v>0</v>
      </c>
      <c r="AS671" s="66">
        <v>0</v>
      </c>
      <c r="AT671" s="66" t="s">
        <v>279</v>
      </c>
      <c r="AU671" s="66" t="s">
        <v>280</v>
      </c>
      <c r="AV671" s="66">
        <v>0</v>
      </c>
      <c r="AW671" s="86">
        <v>0</v>
      </c>
      <c r="AX671" s="86">
        <v>0</v>
      </c>
      <c r="AY671" s="86">
        <v>0</v>
      </c>
      <c r="AZ671" s="86">
        <v>0</v>
      </c>
      <c r="BA671" s="86">
        <v>0</v>
      </c>
      <c r="BB671" s="86"/>
    </row>
    <row r="672" spans="1:54" hidden="1">
      <c r="A672" s="52" t="str">
        <f t="shared" si="71"/>
        <v>R</v>
      </c>
      <c r="B672" s="84" t="s">
        <v>259</v>
      </c>
      <c r="C672" s="52" t="s">
        <v>2330</v>
      </c>
      <c r="D672" s="85" t="s">
        <v>2331</v>
      </c>
      <c r="E672" s="52" t="s">
        <v>2711</v>
      </c>
      <c r="F672" s="52" t="s">
        <v>2712</v>
      </c>
      <c r="G672" s="52" t="s">
        <v>2739</v>
      </c>
      <c r="H672" s="52" t="s">
        <v>2712</v>
      </c>
      <c r="I672" s="52" t="s">
        <v>2765</v>
      </c>
      <c r="J672" s="52" t="s">
        <v>2766</v>
      </c>
      <c r="K672" s="52" t="s">
        <v>268</v>
      </c>
      <c r="L672" s="52">
        <v>4050</v>
      </c>
      <c r="M672" s="52" t="s">
        <v>2479</v>
      </c>
      <c r="N672" s="52" t="s">
        <v>428</v>
      </c>
      <c r="O672" s="52" t="s">
        <v>456</v>
      </c>
      <c r="P672" s="52" t="s">
        <v>272</v>
      </c>
      <c r="Q672" s="52" t="s">
        <v>124</v>
      </c>
      <c r="R672" s="52" t="s">
        <v>273</v>
      </c>
      <c r="S672" s="52" t="s">
        <v>188</v>
      </c>
      <c r="T672" s="52" t="s">
        <v>274</v>
      </c>
      <c r="U672" s="52" t="s">
        <v>193</v>
      </c>
      <c r="V672" s="52" t="s">
        <v>275</v>
      </c>
      <c r="W672" s="52" t="s">
        <v>276</v>
      </c>
      <c r="X672" s="52" t="s">
        <v>2464</v>
      </c>
      <c r="Y672" s="52" t="s">
        <v>2465</v>
      </c>
      <c r="Z672" s="66">
        <v>0</v>
      </c>
      <c r="AA672" s="66">
        <v>4587</v>
      </c>
      <c r="AB672" s="66">
        <v>0</v>
      </c>
      <c r="AC672" s="66">
        <v>0</v>
      </c>
      <c r="AD672" s="86">
        <f t="shared" si="72"/>
        <v>4587</v>
      </c>
      <c r="AE672" s="66">
        <v>0</v>
      </c>
      <c r="AF672" s="66">
        <v>0</v>
      </c>
      <c r="AG672" s="66">
        <f t="shared" si="73"/>
        <v>0</v>
      </c>
      <c r="AH672" s="66">
        <v>0</v>
      </c>
      <c r="AI672" s="66">
        <v>0</v>
      </c>
      <c r="AJ672" s="66">
        <f t="shared" si="74"/>
        <v>0</v>
      </c>
      <c r="AK672" s="66">
        <v>0</v>
      </c>
      <c r="AL672" s="66">
        <v>0</v>
      </c>
      <c r="AM672" s="66">
        <f t="shared" si="75"/>
        <v>0</v>
      </c>
      <c r="AN672" s="66">
        <v>0</v>
      </c>
      <c r="AO672" s="66">
        <v>0</v>
      </c>
      <c r="AP672" s="66">
        <f t="shared" si="76"/>
        <v>0</v>
      </c>
      <c r="AQ672" s="66">
        <v>0</v>
      </c>
      <c r="AR672" s="66">
        <f t="shared" si="77"/>
        <v>4587</v>
      </c>
      <c r="AS672" s="66">
        <v>0</v>
      </c>
      <c r="AT672" s="66" t="s">
        <v>279</v>
      </c>
      <c r="AU672" s="66" t="s">
        <v>280</v>
      </c>
      <c r="AV672" s="66">
        <v>0</v>
      </c>
      <c r="AW672" s="86">
        <v>0</v>
      </c>
      <c r="AX672" s="86">
        <v>0</v>
      </c>
      <c r="AY672" s="86">
        <v>0</v>
      </c>
      <c r="AZ672" s="86">
        <v>0</v>
      </c>
      <c r="BA672" s="86">
        <v>0</v>
      </c>
      <c r="BB672" s="86"/>
    </row>
    <row r="673" spans="1:54" hidden="1">
      <c r="A673" s="52" t="str">
        <f t="shared" si="71"/>
        <v>R</v>
      </c>
      <c r="B673" s="84" t="s">
        <v>259</v>
      </c>
      <c r="C673" s="52" t="s">
        <v>2330</v>
      </c>
      <c r="D673" s="85" t="s">
        <v>2331</v>
      </c>
      <c r="E673" s="52" t="s">
        <v>2711</v>
      </c>
      <c r="F673" s="52" t="s">
        <v>2712</v>
      </c>
      <c r="G673" s="52" t="s">
        <v>2767</v>
      </c>
      <c r="H673" s="52" t="s">
        <v>2768</v>
      </c>
      <c r="I673" s="52" t="s">
        <v>2769</v>
      </c>
      <c r="J673" s="52" t="s">
        <v>2770</v>
      </c>
      <c r="K673" s="52" t="s">
        <v>268</v>
      </c>
      <c r="L673" s="52">
        <v>4022</v>
      </c>
      <c r="M673" s="52" t="s">
        <v>1997</v>
      </c>
      <c r="N673" s="52" t="s">
        <v>270</v>
      </c>
      <c r="O673" s="52" t="s">
        <v>456</v>
      </c>
      <c r="P673" s="52" t="s">
        <v>272</v>
      </c>
      <c r="Q673" s="52" t="s">
        <v>124</v>
      </c>
      <c r="R673" s="52" t="s">
        <v>273</v>
      </c>
      <c r="S673" s="52" t="s">
        <v>188</v>
      </c>
      <c r="T673" s="52" t="s">
        <v>274</v>
      </c>
      <c r="U673" s="52" t="s">
        <v>193</v>
      </c>
      <c r="V673" s="52" t="s">
        <v>275</v>
      </c>
      <c r="W673" s="52" t="s">
        <v>276</v>
      </c>
      <c r="X673" s="52" t="s">
        <v>2464</v>
      </c>
      <c r="Y673" s="52" t="s">
        <v>2465</v>
      </c>
      <c r="Z673" s="66">
        <v>0</v>
      </c>
      <c r="AA673" s="66">
        <v>0</v>
      </c>
      <c r="AB673" s="66">
        <v>5403086.5300000003</v>
      </c>
      <c r="AC673" s="66">
        <v>3397111.2239600006</v>
      </c>
      <c r="AD673" s="86">
        <f t="shared" si="72"/>
        <v>-3397111.2239600006</v>
      </c>
      <c r="AE673" s="66">
        <v>0</v>
      </c>
      <c r="AF673" s="66">
        <v>1611675.5</v>
      </c>
      <c r="AG673" s="66">
        <f t="shared" si="73"/>
        <v>-1611675.5</v>
      </c>
      <c r="AH673" s="66">
        <v>0</v>
      </c>
      <c r="AI673" s="66">
        <v>961149</v>
      </c>
      <c r="AJ673" s="66">
        <f t="shared" si="74"/>
        <v>-961149</v>
      </c>
      <c r="AK673" s="66">
        <v>0</v>
      </c>
      <c r="AL673" s="66">
        <v>1188402.5</v>
      </c>
      <c r="AM673" s="66">
        <f t="shared" si="75"/>
        <v>-1188402.5</v>
      </c>
      <c r="AN673" s="66">
        <v>0</v>
      </c>
      <c r="AO673" s="66">
        <v>515024.5</v>
      </c>
      <c r="AP673" s="66">
        <f t="shared" si="76"/>
        <v>-515024.5</v>
      </c>
      <c r="AQ673" s="66">
        <v>530475</v>
      </c>
      <c r="AR673" s="66">
        <f t="shared" si="77"/>
        <v>-7673362.723960001</v>
      </c>
      <c r="AS673" s="66" t="s">
        <v>2042</v>
      </c>
      <c r="AT673" s="66" t="s">
        <v>2771</v>
      </c>
      <c r="AU673" s="66" t="s">
        <v>280</v>
      </c>
      <c r="AV673" s="66">
        <v>0</v>
      </c>
      <c r="AW673" s="86">
        <v>0</v>
      </c>
      <c r="AX673" s="86">
        <v>0</v>
      </c>
      <c r="AY673" s="86">
        <v>0</v>
      </c>
      <c r="AZ673" s="86">
        <v>0</v>
      </c>
      <c r="BA673" s="86">
        <v>0</v>
      </c>
      <c r="BB673" s="86"/>
    </row>
    <row r="674" spans="1:54" hidden="1">
      <c r="A674" s="52" t="str">
        <f t="shared" si="71"/>
        <v>R</v>
      </c>
      <c r="B674" s="84" t="s">
        <v>259</v>
      </c>
      <c r="C674" s="52" t="s">
        <v>2330</v>
      </c>
      <c r="D674" s="85" t="s">
        <v>2331</v>
      </c>
      <c r="E674" s="52" t="s">
        <v>2711</v>
      </c>
      <c r="F674" s="52" t="s">
        <v>2712</v>
      </c>
      <c r="G674" s="52" t="s">
        <v>2767</v>
      </c>
      <c r="H674" s="52" t="s">
        <v>2768</v>
      </c>
      <c r="I674" s="52" t="s">
        <v>2772</v>
      </c>
      <c r="J674" s="52" t="s">
        <v>2773</v>
      </c>
      <c r="K674" s="52" t="s">
        <v>268</v>
      </c>
      <c r="L674" s="52">
        <v>4022</v>
      </c>
      <c r="M674" s="52" t="s">
        <v>1997</v>
      </c>
      <c r="N674" s="52" t="s">
        <v>428</v>
      </c>
      <c r="O674" s="52" t="s">
        <v>456</v>
      </c>
      <c r="P674" s="52" t="s">
        <v>272</v>
      </c>
      <c r="Q674" s="52" t="s">
        <v>124</v>
      </c>
      <c r="R674" s="52" t="s">
        <v>273</v>
      </c>
      <c r="S674" s="52" t="s">
        <v>188</v>
      </c>
      <c r="T674" s="52" t="s">
        <v>274</v>
      </c>
      <c r="U674" s="52" t="s">
        <v>193</v>
      </c>
      <c r="V674" s="52" t="s">
        <v>275</v>
      </c>
      <c r="W674" s="52" t="s">
        <v>276</v>
      </c>
      <c r="X674" s="52" t="s">
        <v>2464</v>
      </c>
      <c r="Y674" s="52" t="s">
        <v>2465</v>
      </c>
      <c r="Z674" s="66">
        <v>0</v>
      </c>
      <c r="AA674" s="66">
        <v>0</v>
      </c>
      <c r="AB674" s="66">
        <v>0</v>
      </c>
      <c r="AC674" s="66">
        <v>0</v>
      </c>
      <c r="AD674" s="86">
        <f t="shared" si="72"/>
        <v>0</v>
      </c>
      <c r="AE674" s="66">
        <v>0</v>
      </c>
      <c r="AF674" s="66">
        <v>0</v>
      </c>
      <c r="AG674" s="66">
        <f t="shared" si="73"/>
        <v>0</v>
      </c>
      <c r="AH674" s="66">
        <v>0</v>
      </c>
      <c r="AI674" s="66">
        <v>0</v>
      </c>
      <c r="AJ674" s="66">
        <f t="shared" si="74"/>
        <v>0</v>
      </c>
      <c r="AK674" s="66">
        <v>0</v>
      </c>
      <c r="AL674" s="66">
        <v>0</v>
      </c>
      <c r="AM674" s="66">
        <f t="shared" si="75"/>
        <v>0</v>
      </c>
      <c r="AN674" s="66">
        <v>0</v>
      </c>
      <c r="AO674" s="66">
        <v>0</v>
      </c>
      <c r="AP674" s="66">
        <f t="shared" si="76"/>
        <v>0</v>
      </c>
      <c r="AQ674" s="66">
        <v>0</v>
      </c>
      <c r="AR674" s="66">
        <f t="shared" si="77"/>
        <v>0</v>
      </c>
      <c r="AS674" s="66">
        <v>0</v>
      </c>
      <c r="AT674" s="66" t="s">
        <v>279</v>
      </c>
      <c r="AU674" s="66" t="s">
        <v>280</v>
      </c>
      <c r="AV674" s="66">
        <v>0</v>
      </c>
      <c r="AW674" s="86">
        <v>0</v>
      </c>
      <c r="AX674" s="86">
        <v>0</v>
      </c>
      <c r="AY674" s="86">
        <v>0</v>
      </c>
      <c r="AZ674" s="86">
        <v>0</v>
      </c>
      <c r="BA674" s="86">
        <v>0</v>
      </c>
      <c r="BB674" s="86"/>
    </row>
    <row r="675" spans="1:54" hidden="1">
      <c r="A675" s="52" t="str">
        <f t="shared" si="71"/>
        <v>R</v>
      </c>
      <c r="B675" s="84" t="s">
        <v>259</v>
      </c>
      <c r="C675" s="52" t="s">
        <v>2330</v>
      </c>
      <c r="D675" s="85" t="s">
        <v>2331</v>
      </c>
      <c r="E675" s="52" t="s">
        <v>2711</v>
      </c>
      <c r="F675" s="52" t="s">
        <v>2712</v>
      </c>
      <c r="G675" s="52" t="s">
        <v>2774</v>
      </c>
      <c r="H675" s="52" t="s">
        <v>2775</v>
      </c>
      <c r="I675" s="52" t="s">
        <v>2776</v>
      </c>
      <c r="J675" s="52" t="s">
        <v>2777</v>
      </c>
      <c r="K675" s="52" t="s">
        <v>268</v>
      </c>
      <c r="L675" s="52">
        <v>4022</v>
      </c>
      <c r="M675" s="52" t="s">
        <v>1997</v>
      </c>
      <c r="N675" s="52" t="s">
        <v>270</v>
      </c>
      <c r="O675" s="52" t="s">
        <v>271</v>
      </c>
      <c r="P675" s="52" t="s">
        <v>272</v>
      </c>
      <c r="Q675" s="52" t="s">
        <v>124</v>
      </c>
      <c r="R675" s="52" t="s">
        <v>273</v>
      </c>
      <c r="S675" s="52" t="s">
        <v>188</v>
      </c>
      <c r="T675" s="52" t="s">
        <v>274</v>
      </c>
      <c r="U675" s="52" t="s">
        <v>193</v>
      </c>
      <c r="V675" s="52" t="s">
        <v>275</v>
      </c>
      <c r="W675" s="52" t="s">
        <v>276</v>
      </c>
      <c r="X675" s="52" t="s">
        <v>2464</v>
      </c>
      <c r="Y675" s="52" t="s">
        <v>2465</v>
      </c>
      <c r="Z675" s="66">
        <v>0</v>
      </c>
      <c r="AA675" s="66">
        <v>0</v>
      </c>
      <c r="AB675" s="66">
        <v>98980.76</v>
      </c>
      <c r="AC675" s="66">
        <v>1274950.2341595001</v>
      </c>
      <c r="AD675" s="86">
        <f t="shared" si="72"/>
        <v>-1274950.2341595001</v>
      </c>
      <c r="AE675" s="66">
        <v>0</v>
      </c>
      <c r="AF675" s="66">
        <v>1055912</v>
      </c>
      <c r="AG675" s="66">
        <f t="shared" si="73"/>
        <v>-1055912</v>
      </c>
      <c r="AH675" s="66">
        <v>0</v>
      </c>
      <c r="AI675" s="66">
        <v>1514907</v>
      </c>
      <c r="AJ675" s="66">
        <f t="shared" si="74"/>
        <v>-1514907</v>
      </c>
      <c r="AK675" s="66">
        <v>0</v>
      </c>
      <c r="AL675" s="66">
        <v>1368039</v>
      </c>
      <c r="AM675" s="66">
        <f t="shared" si="75"/>
        <v>-1368039</v>
      </c>
      <c r="AN675" s="66">
        <v>0</v>
      </c>
      <c r="AO675" s="66">
        <v>700050</v>
      </c>
      <c r="AP675" s="66">
        <f t="shared" si="76"/>
        <v>-700050</v>
      </c>
      <c r="AQ675" s="66">
        <v>721052</v>
      </c>
      <c r="AR675" s="66">
        <f t="shared" si="77"/>
        <v>-5913858.2341595003</v>
      </c>
      <c r="AS675" s="66" t="s">
        <v>2042</v>
      </c>
      <c r="AT675" s="66" t="s">
        <v>2771</v>
      </c>
      <c r="AU675" s="66" t="s">
        <v>280</v>
      </c>
      <c r="AV675" s="66">
        <v>0</v>
      </c>
      <c r="AW675" s="86">
        <v>0</v>
      </c>
      <c r="AX675" s="86">
        <v>0</v>
      </c>
      <c r="AY675" s="86">
        <v>0</v>
      </c>
      <c r="AZ675" s="86">
        <v>0</v>
      </c>
      <c r="BA675" s="86">
        <v>0</v>
      </c>
      <c r="BB675" s="86"/>
    </row>
    <row r="676" spans="1:54" hidden="1">
      <c r="A676" s="52" t="str">
        <f t="shared" si="71"/>
        <v>R</v>
      </c>
      <c r="B676" s="84" t="s">
        <v>259</v>
      </c>
      <c r="C676" s="52" t="s">
        <v>2330</v>
      </c>
      <c r="D676" s="85" t="s">
        <v>2331</v>
      </c>
      <c r="E676" s="52" t="s">
        <v>2778</v>
      </c>
      <c r="F676" s="52" t="s">
        <v>2779</v>
      </c>
      <c r="G676" s="52" t="s">
        <v>2780</v>
      </c>
      <c r="H676" s="52" t="s">
        <v>2779</v>
      </c>
      <c r="I676" s="52" t="s">
        <v>2781</v>
      </c>
      <c r="J676" s="52" t="s">
        <v>2782</v>
      </c>
      <c r="K676" s="52" t="s">
        <v>268</v>
      </c>
      <c r="L676" s="52">
        <v>4022</v>
      </c>
      <c r="M676" s="52" t="s">
        <v>1997</v>
      </c>
      <c r="N676" s="52" t="s">
        <v>270</v>
      </c>
      <c r="O676" s="52" t="s">
        <v>306</v>
      </c>
      <c r="P676" s="52" t="s">
        <v>466</v>
      </c>
      <c r="Q676" s="52" t="s">
        <v>57</v>
      </c>
      <c r="R676" s="52" t="s">
        <v>2024</v>
      </c>
      <c r="S676" s="52" t="s">
        <v>91</v>
      </c>
      <c r="T676" s="52" t="s">
        <v>2783</v>
      </c>
      <c r="U676" s="52" t="s">
        <v>2784</v>
      </c>
      <c r="V676" s="52" t="s">
        <v>275</v>
      </c>
      <c r="W676" s="52" t="s">
        <v>276</v>
      </c>
      <c r="X676" s="52" t="s">
        <v>2015</v>
      </c>
      <c r="Y676" s="52" t="s">
        <v>2016</v>
      </c>
      <c r="Z676" s="66">
        <v>0</v>
      </c>
      <c r="AA676" s="66">
        <v>0</v>
      </c>
      <c r="AB676" s="66">
        <v>0</v>
      </c>
      <c r="AC676" s="66">
        <v>0</v>
      </c>
      <c r="AD676" s="86">
        <f t="shared" si="72"/>
        <v>0</v>
      </c>
      <c r="AE676" s="66">
        <v>0</v>
      </c>
      <c r="AF676" s="66">
        <v>0</v>
      </c>
      <c r="AG676" s="66">
        <f t="shared" si="73"/>
        <v>0</v>
      </c>
      <c r="AH676" s="66">
        <v>0</v>
      </c>
      <c r="AI676" s="66">
        <v>0</v>
      </c>
      <c r="AJ676" s="66">
        <f t="shared" si="74"/>
        <v>0</v>
      </c>
      <c r="AK676" s="66">
        <v>0</v>
      </c>
      <c r="AL676" s="66">
        <v>0</v>
      </c>
      <c r="AM676" s="66">
        <f t="shared" si="75"/>
        <v>0</v>
      </c>
      <c r="AN676" s="66">
        <v>0</v>
      </c>
      <c r="AO676" s="66">
        <v>0</v>
      </c>
      <c r="AP676" s="66">
        <f t="shared" si="76"/>
        <v>0</v>
      </c>
      <c r="AQ676" s="66">
        <v>0</v>
      </c>
      <c r="AR676" s="66">
        <f t="shared" si="77"/>
        <v>0</v>
      </c>
      <c r="AS676" s="66" t="s">
        <v>2042</v>
      </c>
      <c r="AT676" s="66" t="s">
        <v>279</v>
      </c>
      <c r="AU676" s="66" t="s">
        <v>280</v>
      </c>
      <c r="AV676" s="66">
        <v>0</v>
      </c>
      <c r="AW676" s="86">
        <v>0</v>
      </c>
      <c r="AX676" s="86">
        <v>0</v>
      </c>
      <c r="AY676" s="86">
        <v>0</v>
      </c>
      <c r="AZ676" s="86">
        <v>0</v>
      </c>
      <c r="BA676" s="86">
        <v>0</v>
      </c>
      <c r="BB676" s="86"/>
    </row>
    <row r="677" spans="1:54" hidden="1">
      <c r="A677" s="52" t="str">
        <f t="shared" si="71"/>
        <v>R</v>
      </c>
      <c r="B677" s="84" t="s">
        <v>259</v>
      </c>
      <c r="C677" s="52" t="s">
        <v>2330</v>
      </c>
      <c r="D677" s="85" t="s">
        <v>2331</v>
      </c>
      <c r="E677" s="52" t="s">
        <v>2778</v>
      </c>
      <c r="F677" s="52" t="s">
        <v>2779</v>
      </c>
      <c r="G677" s="52" t="s">
        <v>2780</v>
      </c>
      <c r="H677" s="52" t="s">
        <v>2779</v>
      </c>
      <c r="I677" s="52" t="s">
        <v>2785</v>
      </c>
      <c r="J677" s="52" t="s">
        <v>2786</v>
      </c>
      <c r="K677" s="52" t="s">
        <v>268</v>
      </c>
      <c r="L677" s="52">
        <v>4022</v>
      </c>
      <c r="M677" s="52" t="s">
        <v>1997</v>
      </c>
      <c r="N677" s="52" t="s">
        <v>270</v>
      </c>
      <c r="O677" s="52" t="s">
        <v>306</v>
      </c>
      <c r="P677" s="52" t="s">
        <v>466</v>
      </c>
      <c r="Q677" s="52" t="s">
        <v>57</v>
      </c>
      <c r="R677" s="52" t="s">
        <v>2024</v>
      </c>
      <c r="S677" s="52" t="s">
        <v>91</v>
      </c>
      <c r="T677" s="52" t="s">
        <v>2783</v>
      </c>
      <c r="U677" s="52" t="s">
        <v>2784</v>
      </c>
      <c r="V677" s="52" t="s">
        <v>275</v>
      </c>
      <c r="W677" s="52" t="s">
        <v>276</v>
      </c>
      <c r="X677" s="52" t="s">
        <v>2067</v>
      </c>
      <c r="Y677" s="52" t="s">
        <v>2068</v>
      </c>
      <c r="Z677" s="66">
        <v>0</v>
      </c>
      <c r="AA677" s="66">
        <v>0</v>
      </c>
      <c r="AB677" s="66">
        <v>0</v>
      </c>
      <c r="AC677" s="66">
        <v>0</v>
      </c>
      <c r="AD677" s="86">
        <f t="shared" si="72"/>
        <v>0</v>
      </c>
      <c r="AE677" s="66">
        <v>0</v>
      </c>
      <c r="AF677" s="66">
        <v>0</v>
      </c>
      <c r="AG677" s="66">
        <f t="shared" si="73"/>
        <v>0</v>
      </c>
      <c r="AH677" s="66">
        <v>0</v>
      </c>
      <c r="AI677" s="66">
        <v>0</v>
      </c>
      <c r="AJ677" s="66">
        <f t="shared" si="74"/>
        <v>0</v>
      </c>
      <c r="AK677" s="66">
        <v>0</v>
      </c>
      <c r="AL677" s="66">
        <v>0</v>
      </c>
      <c r="AM677" s="66">
        <f t="shared" si="75"/>
        <v>0</v>
      </c>
      <c r="AN677" s="66">
        <v>0</v>
      </c>
      <c r="AO677" s="66">
        <v>0</v>
      </c>
      <c r="AP677" s="66">
        <f t="shared" si="76"/>
        <v>0</v>
      </c>
      <c r="AQ677" s="66">
        <v>0</v>
      </c>
      <c r="AR677" s="66">
        <f t="shared" si="77"/>
        <v>0</v>
      </c>
      <c r="AS677" s="66" t="s">
        <v>2042</v>
      </c>
      <c r="AT677" s="66" t="s">
        <v>279</v>
      </c>
      <c r="AU677" s="66" t="s">
        <v>280</v>
      </c>
      <c r="AV677" s="66">
        <v>0</v>
      </c>
      <c r="AW677" s="86">
        <v>0</v>
      </c>
      <c r="AX677" s="86">
        <v>0</v>
      </c>
      <c r="AY677" s="86">
        <v>0</v>
      </c>
      <c r="AZ677" s="86">
        <v>0</v>
      </c>
      <c r="BA677" s="86">
        <v>0</v>
      </c>
      <c r="BB677" s="86"/>
    </row>
    <row r="678" spans="1:54" hidden="1">
      <c r="A678" s="52" t="str">
        <f t="shared" si="71"/>
        <v>R</v>
      </c>
      <c r="B678" s="84" t="s">
        <v>259</v>
      </c>
      <c r="C678" s="52" t="s">
        <v>2330</v>
      </c>
      <c r="D678" s="85" t="s">
        <v>2331</v>
      </c>
      <c r="E678" s="52" t="s">
        <v>2778</v>
      </c>
      <c r="F678" s="52" t="s">
        <v>2779</v>
      </c>
      <c r="G678" s="52" t="s">
        <v>2780</v>
      </c>
      <c r="H678" s="52" t="s">
        <v>2779</v>
      </c>
      <c r="I678" s="52" t="s">
        <v>2787</v>
      </c>
      <c r="J678" s="52" t="s">
        <v>2788</v>
      </c>
      <c r="K678" s="52" t="s">
        <v>268</v>
      </c>
      <c r="L678" s="52">
        <v>4022</v>
      </c>
      <c r="M678" s="52" t="s">
        <v>1997</v>
      </c>
      <c r="N678" s="52" t="s">
        <v>270</v>
      </c>
      <c r="O678" s="52" t="s">
        <v>306</v>
      </c>
      <c r="P678" s="52" t="s">
        <v>466</v>
      </c>
      <c r="Q678" s="52" t="s">
        <v>57</v>
      </c>
      <c r="R678" s="52" t="s">
        <v>2024</v>
      </c>
      <c r="S678" s="52" t="s">
        <v>91</v>
      </c>
      <c r="T678" s="52" t="s">
        <v>2783</v>
      </c>
      <c r="U678" s="52" t="s">
        <v>2784</v>
      </c>
      <c r="V678" s="52" t="s">
        <v>275</v>
      </c>
      <c r="W678" s="52" t="s">
        <v>276</v>
      </c>
      <c r="X678" s="52" t="s">
        <v>2067</v>
      </c>
      <c r="Y678" s="52" t="s">
        <v>2068</v>
      </c>
      <c r="Z678" s="66">
        <v>0</v>
      </c>
      <c r="AA678" s="66">
        <v>0</v>
      </c>
      <c r="AB678" s="66">
        <v>0</v>
      </c>
      <c r="AC678" s="66">
        <v>0</v>
      </c>
      <c r="AD678" s="86">
        <f t="shared" si="72"/>
        <v>0</v>
      </c>
      <c r="AE678" s="66">
        <v>0</v>
      </c>
      <c r="AF678" s="66">
        <v>0</v>
      </c>
      <c r="AG678" s="66">
        <f t="shared" si="73"/>
        <v>0</v>
      </c>
      <c r="AH678" s="66">
        <v>0</v>
      </c>
      <c r="AI678" s="66">
        <v>0</v>
      </c>
      <c r="AJ678" s="66">
        <f t="shared" si="74"/>
        <v>0</v>
      </c>
      <c r="AK678" s="66">
        <v>0</v>
      </c>
      <c r="AL678" s="66">
        <v>0</v>
      </c>
      <c r="AM678" s="66">
        <f t="shared" si="75"/>
        <v>0</v>
      </c>
      <c r="AN678" s="66">
        <v>5575321.3133963374</v>
      </c>
      <c r="AO678" s="66">
        <v>0</v>
      </c>
      <c r="AP678" s="66">
        <f t="shared" si="76"/>
        <v>5575321.3133963374</v>
      </c>
      <c r="AQ678" s="66">
        <v>0</v>
      </c>
      <c r="AR678" s="66">
        <f t="shared" si="77"/>
        <v>5575321.3133963374</v>
      </c>
      <c r="AS678" s="66" t="s">
        <v>2042</v>
      </c>
      <c r="AT678" s="66" t="s">
        <v>2789</v>
      </c>
      <c r="AU678" s="66" t="s">
        <v>280</v>
      </c>
      <c r="AV678" s="66">
        <v>0</v>
      </c>
      <c r="AW678" s="86">
        <v>0</v>
      </c>
      <c r="AX678" s="86">
        <v>0</v>
      </c>
      <c r="AY678" s="86">
        <v>0</v>
      </c>
      <c r="AZ678" s="86">
        <v>0</v>
      </c>
      <c r="BA678" s="86">
        <v>0</v>
      </c>
      <c r="BB678" s="86"/>
    </row>
    <row r="679" spans="1:54" hidden="1">
      <c r="A679" s="52" t="str">
        <f t="shared" si="71"/>
        <v>R</v>
      </c>
      <c r="B679" s="84" t="s">
        <v>259</v>
      </c>
      <c r="C679" s="52" t="s">
        <v>2330</v>
      </c>
      <c r="D679" s="85" t="s">
        <v>2331</v>
      </c>
      <c r="E679" s="52" t="s">
        <v>2790</v>
      </c>
      <c r="F679" s="52" t="s">
        <v>2791</v>
      </c>
      <c r="G679" s="52" t="s">
        <v>2792</v>
      </c>
      <c r="H679" s="52" t="s">
        <v>2791</v>
      </c>
      <c r="I679" s="52" t="s">
        <v>2793</v>
      </c>
      <c r="J679" s="52" t="s">
        <v>2794</v>
      </c>
      <c r="K679" s="52" t="s">
        <v>268</v>
      </c>
      <c r="L679" s="52">
        <v>4022</v>
      </c>
      <c r="M679" s="52" t="s">
        <v>1997</v>
      </c>
      <c r="N679" s="52" t="s">
        <v>270</v>
      </c>
      <c r="O679" s="52" t="s">
        <v>677</v>
      </c>
      <c r="P679" s="52" t="s">
        <v>466</v>
      </c>
      <c r="Q679" s="52" t="s">
        <v>57</v>
      </c>
      <c r="R679" s="52" t="s">
        <v>2024</v>
      </c>
      <c r="S679" s="52" t="s">
        <v>91</v>
      </c>
      <c r="T679" s="52" t="s">
        <v>2358</v>
      </c>
      <c r="U679" s="52" t="s">
        <v>24</v>
      </c>
      <c r="V679" s="52" t="s">
        <v>275</v>
      </c>
      <c r="W679" s="52" t="s">
        <v>276</v>
      </c>
      <c r="X679" s="52" t="s">
        <v>2067</v>
      </c>
      <c r="Y679" s="52" t="s">
        <v>2068</v>
      </c>
      <c r="Z679" s="66">
        <v>0</v>
      </c>
      <c r="AA679" s="66">
        <v>0</v>
      </c>
      <c r="AB679" s="66">
        <v>0</v>
      </c>
      <c r="AC679" s="66">
        <v>0</v>
      </c>
      <c r="AD679" s="86">
        <f t="shared" si="72"/>
        <v>0</v>
      </c>
      <c r="AE679" s="66">
        <v>0</v>
      </c>
      <c r="AF679" s="66">
        <v>0</v>
      </c>
      <c r="AG679" s="66">
        <f t="shared" si="73"/>
        <v>0</v>
      </c>
      <c r="AH679" s="66">
        <v>0</v>
      </c>
      <c r="AI679" s="66">
        <v>220000</v>
      </c>
      <c r="AJ679" s="66">
        <f t="shared" si="74"/>
        <v>-220000</v>
      </c>
      <c r="AK679" s="66">
        <v>0</v>
      </c>
      <c r="AL679" s="66">
        <v>6000000</v>
      </c>
      <c r="AM679" s="66">
        <f t="shared" si="75"/>
        <v>-6000000</v>
      </c>
      <c r="AN679" s="89">
        <v>220000</v>
      </c>
      <c r="AO679" s="66">
        <v>0</v>
      </c>
      <c r="AP679" s="66">
        <f t="shared" si="76"/>
        <v>220000</v>
      </c>
      <c r="AQ679" s="66">
        <v>0</v>
      </c>
      <c r="AR679" s="66">
        <f t="shared" si="77"/>
        <v>-6000000</v>
      </c>
      <c r="AS679" s="66" t="s">
        <v>2042</v>
      </c>
      <c r="AT679" s="66" t="s">
        <v>2795</v>
      </c>
      <c r="AU679" s="66" t="s">
        <v>280</v>
      </c>
      <c r="AV679" s="66">
        <v>0</v>
      </c>
      <c r="AW679" s="86">
        <v>0</v>
      </c>
      <c r="AX679" s="86">
        <v>0</v>
      </c>
      <c r="AY679" s="86">
        <v>0</v>
      </c>
      <c r="AZ679" s="86">
        <v>0</v>
      </c>
      <c r="BA679" s="86">
        <v>0</v>
      </c>
      <c r="BB679" s="86"/>
    </row>
    <row r="680" spans="1:54" hidden="1">
      <c r="A680" s="52" t="str">
        <f t="shared" si="71"/>
        <v>R</v>
      </c>
      <c r="B680" s="84" t="s">
        <v>259</v>
      </c>
      <c r="C680" s="52" t="s">
        <v>2796</v>
      </c>
      <c r="D680" s="85" t="s">
        <v>2797</v>
      </c>
      <c r="E680" s="52" t="s">
        <v>2798</v>
      </c>
      <c r="F680" s="52" t="s">
        <v>2799</v>
      </c>
      <c r="G680" s="52" t="s">
        <v>2800</v>
      </c>
      <c r="H680" s="52" t="s">
        <v>2799</v>
      </c>
      <c r="I680" s="52" t="s">
        <v>2801</v>
      </c>
      <c r="J680" s="52" t="s">
        <v>2802</v>
      </c>
      <c r="K680" s="52" t="s">
        <v>268</v>
      </c>
      <c r="L680" s="52">
        <v>4022</v>
      </c>
      <c r="M680" s="52" t="s">
        <v>1997</v>
      </c>
      <c r="N680" s="52" t="s">
        <v>270</v>
      </c>
      <c r="O680" s="52" t="s">
        <v>677</v>
      </c>
      <c r="P680" s="52" t="s">
        <v>466</v>
      </c>
      <c r="Q680" s="52" t="s">
        <v>57</v>
      </c>
      <c r="R680" s="52" t="s">
        <v>2024</v>
      </c>
      <c r="S680" s="52" t="s">
        <v>91</v>
      </c>
      <c r="T680" s="52" t="s">
        <v>2803</v>
      </c>
      <c r="U680" s="52" t="s">
        <v>2804</v>
      </c>
      <c r="V680" s="52" t="s">
        <v>275</v>
      </c>
      <c r="W680" s="52" t="s">
        <v>276</v>
      </c>
      <c r="X680" s="52" t="s">
        <v>2067</v>
      </c>
      <c r="Y680" s="52" t="s">
        <v>2068</v>
      </c>
      <c r="Z680" s="66">
        <v>350000</v>
      </c>
      <c r="AA680" s="100">
        <v>350000</v>
      </c>
      <c r="AB680" s="66">
        <v>-1744.05</v>
      </c>
      <c r="AC680" s="66">
        <v>0</v>
      </c>
      <c r="AD680" s="86">
        <f t="shared" si="72"/>
        <v>350000</v>
      </c>
      <c r="AE680" s="66">
        <v>0</v>
      </c>
      <c r="AF680" s="66">
        <v>0</v>
      </c>
      <c r="AG680" s="66">
        <f t="shared" si="73"/>
        <v>0</v>
      </c>
      <c r="AH680" s="66">
        <v>0</v>
      </c>
      <c r="AI680" s="66">
        <v>0</v>
      </c>
      <c r="AJ680" s="66">
        <f t="shared" si="74"/>
        <v>0</v>
      </c>
      <c r="AK680" s="66">
        <v>0</v>
      </c>
      <c r="AL680" s="66">
        <v>0</v>
      </c>
      <c r="AM680" s="66">
        <f t="shared" si="75"/>
        <v>0</v>
      </c>
      <c r="AN680" s="66">
        <v>0</v>
      </c>
      <c r="AO680" s="66">
        <v>0</v>
      </c>
      <c r="AP680" s="66">
        <f t="shared" si="76"/>
        <v>0</v>
      </c>
      <c r="AQ680" s="66">
        <v>0</v>
      </c>
      <c r="AR680" s="66">
        <f t="shared" si="77"/>
        <v>350000</v>
      </c>
      <c r="AS680" s="66" t="s">
        <v>2003</v>
      </c>
      <c r="AT680" s="66" t="s">
        <v>279</v>
      </c>
      <c r="AU680" s="66" t="s">
        <v>280</v>
      </c>
      <c r="AV680" s="66">
        <v>0</v>
      </c>
      <c r="AW680" s="86">
        <v>0</v>
      </c>
      <c r="AX680" s="86">
        <v>0</v>
      </c>
      <c r="AY680" s="86">
        <v>0</v>
      </c>
      <c r="AZ680" s="86">
        <v>0</v>
      </c>
      <c r="BA680" s="86">
        <v>0</v>
      </c>
      <c r="BB680" s="86"/>
    </row>
    <row r="681" spans="1:54" hidden="1">
      <c r="A681" s="52" t="str">
        <f t="shared" si="71"/>
        <v>R</v>
      </c>
      <c r="B681" s="84" t="s">
        <v>259</v>
      </c>
      <c r="C681" s="52" t="s">
        <v>2805</v>
      </c>
      <c r="D681" s="85" t="s">
        <v>2806</v>
      </c>
      <c r="E681" s="52" t="s">
        <v>2807</v>
      </c>
      <c r="F681" s="52" t="s">
        <v>2808</v>
      </c>
      <c r="G681" s="52" t="s">
        <v>2809</v>
      </c>
      <c r="H681" s="52" t="s">
        <v>2808</v>
      </c>
      <c r="I681" s="52" t="s">
        <v>2810</v>
      </c>
      <c r="J681" s="52" t="s">
        <v>2811</v>
      </c>
      <c r="K681" s="52" t="s">
        <v>268</v>
      </c>
      <c r="L681" s="52">
        <v>3037</v>
      </c>
      <c r="M681" s="52" t="s">
        <v>2812</v>
      </c>
      <c r="N681" s="52" t="s">
        <v>270</v>
      </c>
      <c r="O681" s="52" t="s">
        <v>456</v>
      </c>
      <c r="P681" s="52" t="s">
        <v>272</v>
      </c>
      <c r="Q681" s="52" t="s">
        <v>124</v>
      </c>
      <c r="R681" s="52" t="s">
        <v>273</v>
      </c>
      <c r="S681" s="52" t="s">
        <v>188</v>
      </c>
      <c r="T681" s="52" t="s">
        <v>2813</v>
      </c>
      <c r="U681" s="52" t="s">
        <v>191</v>
      </c>
      <c r="V681" s="52" t="s">
        <v>2026</v>
      </c>
      <c r="W681" s="52" t="s">
        <v>2027</v>
      </c>
      <c r="X681" s="52" t="s">
        <v>2660</v>
      </c>
      <c r="Y681" s="52" t="s">
        <v>2661</v>
      </c>
      <c r="Z681" s="66">
        <v>0</v>
      </c>
      <c r="AA681" s="66">
        <v>500375</v>
      </c>
      <c r="AB681" s="66">
        <v>640379.07999999996</v>
      </c>
      <c r="AC681" s="66">
        <v>426132.46250000002</v>
      </c>
      <c r="AD681" s="86">
        <f t="shared" si="72"/>
        <v>74242.537499999977</v>
      </c>
      <c r="AE681" s="66">
        <v>0</v>
      </c>
      <c r="AF681" s="66">
        <v>800000</v>
      </c>
      <c r="AG681" s="66">
        <f t="shared" si="73"/>
        <v>-800000</v>
      </c>
      <c r="AH681" s="66">
        <v>0</v>
      </c>
      <c r="AI681" s="66">
        <v>700000</v>
      </c>
      <c r="AJ681" s="66">
        <f t="shared" si="74"/>
        <v>-700000</v>
      </c>
      <c r="AK681" s="66">
        <v>0</v>
      </c>
      <c r="AL681" s="66">
        <v>700000</v>
      </c>
      <c r="AM681" s="66">
        <f t="shared" si="75"/>
        <v>-700000</v>
      </c>
      <c r="AN681" s="66">
        <v>0</v>
      </c>
      <c r="AO681" s="66">
        <v>700000</v>
      </c>
      <c r="AP681" s="66">
        <f t="shared" si="76"/>
        <v>-700000</v>
      </c>
      <c r="AQ681" s="66">
        <v>700000</v>
      </c>
      <c r="AR681" s="66">
        <f t="shared" si="77"/>
        <v>-2825757.4624999999</v>
      </c>
      <c r="AS681" s="66" t="s">
        <v>2814</v>
      </c>
      <c r="AT681" s="66" t="s">
        <v>2815</v>
      </c>
      <c r="AU681" s="66" t="s">
        <v>280</v>
      </c>
      <c r="AV681" s="66">
        <v>0</v>
      </c>
      <c r="AW681" s="86">
        <v>0</v>
      </c>
      <c r="AX681" s="86">
        <v>0</v>
      </c>
      <c r="AY681" s="86">
        <v>0</v>
      </c>
      <c r="AZ681" s="86">
        <v>0</v>
      </c>
      <c r="BA681" s="86">
        <v>0</v>
      </c>
      <c r="BB681" s="86"/>
    </row>
    <row r="682" spans="1:54" hidden="1">
      <c r="A682" s="52" t="str">
        <f t="shared" si="71"/>
        <v>R</v>
      </c>
      <c r="B682" s="84" t="s">
        <v>259</v>
      </c>
      <c r="C682" s="52" t="s">
        <v>2805</v>
      </c>
      <c r="D682" s="85" t="s">
        <v>2806</v>
      </c>
      <c r="E682" s="52" t="s">
        <v>2807</v>
      </c>
      <c r="F682" s="52" t="s">
        <v>2808</v>
      </c>
      <c r="G682" s="52" t="s">
        <v>2809</v>
      </c>
      <c r="H682" s="52" t="s">
        <v>2808</v>
      </c>
      <c r="I682" s="52" t="s">
        <v>2816</v>
      </c>
      <c r="J682" s="52" t="s">
        <v>2817</v>
      </c>
      <c r="K682" s="52" t="s">
        <v>268</v>
      </c>
      <c r="L682" s="52">
        <v>4022</v>
      </c>
      <c r="M682" s="52" t="s">
        <v>1997</v>
      </c>
      <c r="N682" s="52" t="s">
        <v>270</v>
      </c>
      <c r="O682" s="52" t="s">
        <v>306</v>
      </c>
      <c r="P682" s="52" t="s">
        <v>272</v>
      </c>
      <c r="Q682" s="52" t="s">
        <v>124</v>
      </c>
      <c r="R682" s="52" t="s">
        <v>273</v>
      </c>
      <c r="S682" s="52" t="s">
        <v>188</v>
      </c>
      <c r="T682" s="52" t="s">
        <v>2813</v>
      </c>
      <c r="U682" s="52" t="s">
        <v>191</v>
      </c>
      <c r="V682" s="52" t="s">
        <v>2026</v>
      </c>
      <c r="W682" s="52" t="s">
        <v>2027</v>
      </c>
      <c r="X682" s="52" t="s">
        <v>2660</v>
      </c>
      <c r="Y682" s="52" t="s">
        <v>2661</v>
      </c>
      <c r="Z682" s="66">
        <v>0</v>
      </c>
      <c r="AA682" s="66">
        <v>0</v>
      </c>
      <c r="AB682" s="66">
        <v>47881.760000000002</v>
      </c>
      <c r="AC682" s="66">
        <v>273146.70883999998</v>
      </c>
      <c r="AD682" s="86">
        <f t="shared" si="72"/>
        <v>-273146.70883999998</v>
      </c>
      <c r="AE682" s="66">
        <v>0</v>
      </c>
      <c r="AF682" s="66">
        <v>0</v>
      </c>
      <c r="AG682" s="66">
        <f t="shared" si="73"/>
        <v>0</v>
      </c>
      <c r="AH682" s="66">
        <v>0</v>
      </c>
      <c r="AI682" s="66">
        <v>0</v>
      </c>
      <c r="AJ682" s="66">
        <f t="shared" si="74"/>
        <v>0</v>
      </c>
      <c r="AK682" s="66">
        <v>0</v>
      </c>
      <c r="AL682" s="66">
        <v>0</v>
      </c>
      <c r="AM682" s="66">
        <f t="shared" si="75"/>
        <v>0</v>
      </c>
      <c r="AN682" s="66">
        <v>0</v>
      </c>
      <c r="AO682" s="66">
        <v>0</v>
      </c>
      <c r="AP682" s="66">
        <f t="shared" si="76"/>
        <v>0</v>
      </c>
      <c r="AQ682" s="66">
        <v>0</v>
      </c>
      <c r="AR682" s="66">
        <f t="shared" si="77"/>
        <v>-273146.70883999998</v>
      </c>
      <c r="AS682" s="66" t="s">
        <v>2814</v>
      </c>
      <c r="AT682" s="66" t="s">
        <v>279</v>
      </c>
      <c r="AU682" s="66" t="s">
        <v>280</v>
      </c>
      <c r="AV682" s="66">
        <v>0</v>
      </c>
      <c r="AW682" s="86">
        <v>0</v>
      </c>
      <c r="AX682" s="86">
        <v>0</v>
      </c>
      <c r="AY682" s="86">
        <v>0</v>
      </c>
      <c r="AZ682" s="86">
        <v>0</v>
      </c>
      <c r="BA682" s="86">
        <v>0</v>
      </c>
      <c r="BB682" s="86"/>
    </row>
    <row r="683" spans="1:54" hidden="1">
      <c r="A683" s="52" t="str">
        <f t="shared" si="71"/>
        <v>R</v>
      </c>
      <c r="B683" s="84" t="s">
        <v>259</v>
      </c>
      <c r="C683" s="52" t="s">
        <v>2805</v>
      </c>
      <c r="D683" s="85" t="s">
        <v>2806</v>
      </c>
      <c r="E683" s="52" t="s">
        <v>2807</v>
      </c>
      <c r="F683" s="52" t="s">
        <v>2808</v>
      </c>
      <c r="G683" s="52" t="s">
        <v>2809</v>
      </c>
      <c r="H683" s="52" t="s">
        <v>2808</v>
      </c>
      <c r="I683" s="52" t="s">
        <v>2818</v>
      </c>
      <c r="J683" s="52" t="s">
        <v>2819</v>
      </c>
      <c r="K683" s="52" t="s">
        <v>268</v>
      </c>
      <c r="L683" s="52">
        <v>4022</v>
      </c>
      <c r="M683" s="52" t="s">
        <v>1997</v>
      </c>
      <c r="N683" s="52" t="s">
        <v>270</v>
      </c>
      <c r="O683" s="52" t="s">
        <v>456</v>
      </c>
      <c r="P683" s="52" t="s">
        <v>466</v>
      </c>
      <c r="Q683" s="52" t="s">
        <v>57</v>
      </c>
      <c r="R683" s="52" t="s">
        <v>2820</v>
      </c>
      <c r="S683" s="52" t="s">
        <v>86</v>
      </c>
      <c r="T683" s="52" t="s">
        <v>2821</v>
      </c>
      <c r="U683" s="52" t="s">
        <v>2822</v>
      </c>
      <c r="V683" s="52" t="s">
        <v>2026</v>
      </c>
      <c r="W683" s="52" t="s">
        <v>2027</v>
      </c>
      <c r="X683" s="52" t="s">
        <v>2660</v>
      </c>
      <c r="Y683" s="52" t="s">
        <v>2661</v>
      </c>
      <c r="Z683" s="66">
        <v>1647000</v>
      </c>
      <c r="AA683" s="66">
        <v>1647000</v>
      </c>
      <c r="AB683" s="66">
        <v>1642234.39</v>
      </c>
      <c r="AC683" s="66">
        <v>1021459.814402</v>
      </c>
      <c r="AD683" s="86">
        <f t="shared" si="72"/>
        <v>625540.18559799995</v>
      </c>
      <c r="AE683" s="66">
        <v>2272357</v>
      </c>
      <c r="AF683" s="66">
        <v>2272357</v>
      </c>
      <c r="AG683" s="66">
        <f t="shared" si="73"/>
        <v>0</v>
      </c>
      <c r="AH683" s="66">
        <v>2272357</v>
      </c>
      <c r="AI683" s="66">
        <v>2272357</v>
      </c>
      <c r="AJ683" s="66">
        <f t="shared" si="74"/>
        <v>0</v>
      </c>
      <c r="AK683" s="66">
        <v>2272357</v>
      </c>
      <c r="AL683" s="66">
        <v>2272357</v>
      </c>
      <c r="AM683" s="66">
        <f t="shared" si="75"/>
        <v>0</v>
      </c>
      <c r="AN683" s="66">
        <v>2272357</v>
      </c>
      <c r="AO683" s="66">
        <v>2272357</v>
      </c>
      <c r="AP683" s="66">
        <f t="shared" si="76"/>
        <v>0</v>
      </c>
      <c r="AQ683" s="66">
        <v>2272357</v>
      </c>
      <c r="AR683" s="66">
        <f t="shared" si="77"/>
        <v>625540.18559799995</v>
      </c>
      <c r="AS683" s="66" t="s">
        <v>2814</v>
      </c>
      <c r="AT683" s="66" t="s">
        <v>279</v>
      </c>
      <c r="AU683" s="66" t="s">
        <v>280</v>
      </c>
      <c r="AV683" s="66">
        <v>0</v>
      </c>
      <c r="AW683" s="86">
        <v>0</v>
      </c>
      <c r="AX683" s="86">
        <v>0</v>
      </c>
      <c r="AY683" s="86">
        <v>0</v>
      </c>
      <c r="AZ683" s="86">
        <v>0</v>
      </c>
      <c r="BA683" s="86">
        <v>0</v>
      </c>
      <c r="BB683" s="86"/>
    </row>
    <row r="684" spans="1:54" hidden="1">
      <c r="A684" s="52" t="str">
        <f t="shared" si="71"/>
        <v>R</v>
      </c>
      <c r="B684" s="84" t="s">
        <v>259</v>
      </c>
      <c r="C684" s="52" t="s">
        <v>2805</v>
      </c>
      <c r="D684" s="85" t="s">
        <v>2806</v>
      </c>
      <c r="E684" s="52" t="s">
        <v>2807</v>
      </c>
      <c r="F684" s="52" t="s">
        <v>2808</v>
      </c>
      <c r="G684" s="52" t="s">
        <v>2809</v>
      </c>
      <c r="H684" s="52" t="s">
        <v>2808</v>
      </c>
      <c r="I684" s="52" t="s">
        <v>2823</v>
      </c>
      <c r="J684" s="52" t="s">
        <v>2824</v>
      </c>
      <c r="K684" s="52" t="s">
        <v>268</v>
      </c>
      <c r="L684" s="52">
        <v>3037</v>
      </c>
      <c r="M684" s="52" t="s">
        <v>2812</v>
      </c>
      <c r="N684" s="52" t="s">
        <v>270</v>
      </c>
      <c r="O684" s="52" t="s">
        <v>456</v>
      </c>
      <c r="P684" s="52" t="s">
        <v>272</v>
      </c>
      <c r="Q684" s="52" t="s">
        <v>124</v>
      </c>
      <c r="R684" s="52" t="s">
        <v>273</v>
      </c>
      <c r="S684" s="52" t="s">
        <v>188</v>
      </c>
      <c r="T684" s="52" t="s">
        <v>2813</v>
      </c>
      <c r="U684" s="52" t="s">
        <v>191</v>
      </c>
      <c r="V684" s="52" t="s">
        <v>2026</v>
      </c>
      <c r="W684" s="52" t="s">
        <v>2027</v>
      </c>
      <c r="X684" s="52" t="s">
        <v>2660</v>
      </c>
      <c r="Y684" s="52" t="s">
        <v>2661</v>
      </c>
      <c r="Z684" s="66">
        <v>900375</v>
      </c>
      <c r="AA684" s="66">
        <v>200000</v>
      </c>
      <c r="AB684" s="66">
        <v>340670.38</v>
      </c>
      <c r="AC684" s="66">
        <v>173151.97</v>
      </c>
      <c r="AD684" s="86">
        <f t="shared" si="72"/>
        <v>26848.03</v>
      </c>
      <c r="AE684" s="66">
        <v>1639179.2920353985</v>
      </c>
      <c r="AF684" s="66">
        <v>353798</v>
      </c>
      <c r="AG684" s="66">
        <f t="shared" si="73"/>
        <v>1285381.2920353985</v>
      </c>
      <c r="AH684" s="66">
        <v>1666843.9115044249</v>
      </c>
      <c r="AI684" s="66">
        <v>350000</v>
      </c>
      <c r="AJ684" s="66">
        <f t="shared" si="74"/>
        <v>1316843.9115044249</v>
      </c>
      <c r="AK684" s="66">
        <v>1695400.9380530973</v>
      </c>
      <c r="AL684" s="66">
        <v>350000</v>
      </c>
      <c r="AM684" s="66">
        <f t="shared" si="75"/>
        <v>1345400.9380530973</v>
      </c>
      <c r="AN684" s="66">
        <v>1724850.3716814159</v>
      </c>
      <c r="AO684" s="66">
        <v>350000</v>
      </c>
      <c r="AP684" s="66">
        <f t="shared" si="76"/>
        <v>1374850.3716814159</v>
      </c>
      <c r="AQ684" s="66">
        <v>350000</v>
      </c>
      <c r="AR684" s="66">
        <f t="shared" si="77"/>
        <v>5349324.5432743365</v>
      </c>
      <c r="AS684" s="66" t="s">
        <v>2814</v>
      </c>
      <c r="AT684" s="66" t="s">
        <v>279</v>
      </c>
      <c r="AU684" s="66" t="s">
        <v>280</v>
      </c>
      <c r="AV684" s="66">
        <v>0</v>
      </c>
      <c r="AW684" s="86">
        <v>0</v>
      </c>
      <c r="AX684" s="86">
        <v>0</v>
      </c>
      <c r="AY684" s="86">
        <v>0</v>
      </c>
      <c r="AZ684" s="86">
        <v>0</v>
      </c>
      <c r="BA684" s="86">
        <v>0</v>
      </c>
      <c r="BB684" s="86"/>
    </row>
    <row r="685" spans="1:54" hidden="1">
      <c r="A685" s="52" t="str">
        <f t="shared" si="71"/>
        <v>R</v>
      </c>
      <c r="B685" s="84" t="s">
        <v>259</v>
      </c>
      <c r="C685" s="52" t="s">
        <v>2805</v>
      </c>
      <c r="D685" s="85" t="s">
        <v>2806</v>
      </c>
      <c r="E685" s="52" t="s">
        <v>2807</v>
      </c>
      <c r="F685" s="52" t="s">
        <v>2808</v>
      </c>
      <c r="G685" s="52" t="s">
        <v>2809</v>
      </c>
      <c r="H685" s="52" t="s">
        <v>2808</v>
      </c>
      <c r="I685" s="52" t="s">
        <v>2825</v>
      </c>
      <c r="J685" s="52" t="s">
        <v>2826</v>
      </c>
      <c r="K685" s="52" t="s">
        <v>268</v>
      </c>
      <c r="L685" s="52">
        <v>3037</v>
      </c>
      <c r="M685" s="52" t="s">
        <v>2812</v>
      </c>
      <c r="N685" s="52" t="s">
        <v>270</v>
      </c>
      <c r="O685" s="52" t="s">
        <v>306</v>
      </c>
      <c r="P685" s="52" t="s">
        <v>272</v>
      </c>
      <c r="Q685" s="52" t="s">
        <v>124</v>
      </c>
      <c r="R685" s="52" t="s">
        <v>273</v>
      </c>
      <c r="S685" s="52" t="s">
        <v>188</v>
      </c>
      <c r="T685" s="52" t="s">
        <v>2813</v>
      </c>
      <c r="U685" s="52" t="s">
        <v>191</v>
      </c>
      <c r="V685" s="52" t="s">
        <v>2026</v>
      </c>
      <c r="W685" s="52" t="s">
        <v>2027</v>
      </c>
      <c r="X685" s="52" t="s">
        <v>2660</v>
      </c>
      <c r="Y685" s="52" t="s">
        <v>2661</v>
      </c>
      <c r="Z685" s="66">
        <v>0</v>
      </c>
      <c r="AA685" s="66">
        <v>0</v>
      </c>
      <c r="AB685" s="66">
        <v>0</v>
      </c>
      <c r="AC685" s="66">
        <v>0</v>
      </c>
      <c r="AD685" s="86">
        <f t="shared" si="72"/>
        <v>0</v>
      </c>
      <c r="AE685" s="66">
        <v>0</v>
      </c>
      <c r="AF685" s="66">
        <v>0</v>
      </c>
      <c r="AG685" s="66">
        <f t="shared" si="73"/>
        <v>0</v>
      </c>
      <c r="AH685" s="66">
        <v>0</v>
      </c>
      <c r="AI685" s="66">
        <v>0</v>
      </c>
      <c r="AJ685" s="66">
        <f t="shared" si="74"/>
        <v>0</v>
      </c>
      <c r="AK685" s="66">
        <v>0</v>
      </c>
      <c r="AL685" s="66">
        <v>0</v>
      </c>
      <c r="AM685" s="66">
        <f t="shared" si="75"/>
        <v>0</v>
      </c>
      <c r="AN685" s="66">
        <v>0</v>
      </c>
      <c r="AO685" s="66">
        <v>0</v>
      </c>
      <c r="AP685" s="66">
        <f t="shared" si="76"/>
        <v>0</v>
      </c>
      <c r="AQ685" s="66">
        <v>0</v>
      </c>
      <c r="AR685" s="66">
        <f t="shared" si="77"/>
        <v>0</v>
      </c>
      <c r="AS685" s="66" t="s">
        <v>2814</v>
      </c>
      <c r="AT685" s="66" t="s">
        <v>2827</v>
      </c>
      <c r="AU685" s="66" t="s">
        <v>280</v>
      </c>
      <c r="AV685" s="66">
        <v>0</v>
      </c>
      <c r="AW685" s="86">
        <v>0</v>
      </c>
      <c r="AX685" s="86">
        <v>0</v>
      </c>
      <c r="AY685" s="86">
        <v>0</v>
      </c>
      <c r="AZ685" s="86">
        <v>0</v>
      </c>
      <c r="BA685" s="86">
        <v>0</v>
      </c>
      <c r="BB685" s="86"/>
    </row>
    <row r="686" spans="1:54" hidden="1">
      <c r="A686" s="52" t="str">
        <f t="shared" si="71"/>
        <v>R</v>
      </c>
      <c r="B686" s="84" t="s">
        <v>259</v>
      </c>
      <c r="C686" s="52" t="s">
        <v>2805</v>
      </c>
      <c r="D686" s="85" t="s">
        <v>2806</v>
      </c>
      <c r="E686" s="52" t="s">
        <v>2807</v>
      </c>
      <c r="F686" s="52" t="s">
        <v>2808</v>
      </c>
      <c r="G686" s="52" t="s">
        <v>2809</v>
      </c>
      <c r="H686" s="52" t="s">
        <v>2808</v>
      </c>
      <c r="I686" s="52" t="s">
        <v>2828</v>
      </c>
      <c r="J686" s="52" t="s">
        <v>2829</v>
      </c>
      <c r="K686" s="52" t="s">
        <v>268</v>
      </c>
      <c r="L686" s="52">
        <v>4022</v>
      </c>
      <c r="M686" s="52" t="s">
        <v>1997</v>
      </c>
      <c r="N686" s="52" t="s">
        <v>270</v>
      </c>
      <c r="O686" s="52" t="s">
        <v>456</v>
      </c>
      <c r="P686" s="52" t="s">
        <v>272</v>
      </c>
      <c r="Q686" s="52" t="s">
        <v>124</v>
      </c>
      <c r="R686" s="52" t="s">
        <v>273</v>
      </c>
      <c r="S686" s="52" t="s">
        <v>188</v>
      </c>
      <c r="T686" s="52" t="s">
        <v>2813</v>
      </c>
      <c r="U686" s="52" t="s">
        <v>191</v>
      </c>
      <c r="V686" s="52" t="s">
        <v>2026</v>
      </c>
      <c r="W686" s="52" t="s">
        <v>2027</v>
      </c>
      <c r="X686" s="52" t="s">
        <v>2660</v>
      </c>
      <c r="Y686" s="52" t="s">
        <v>2661</v>
      </c>
      <c r="Z686" s="66">
        <v>0</v>
      </c>
      <c r="AA686" s="66">
        <v>0</v>
      </c>
      <c r="AB686" s="66">
        <v>169663.55</v>
      </c>
      <c r="AC686" s="66">
        <v>1346794.0778000001</v>
      </c>
      <c r="AD686" s="86">
        <f t="shared" si="72"/>
        <v>-1346794.0778000001</v>
      </c>
      <c r="AE686" s="66">
        <v>0</v>
      </c>
      <c r="AF686" s="66">
        <v>0</v>
      </c>
      <c r="AG686" s="66">
        <f t="shared" si="73"/>
        <v>0</v>
      </c>
      <c r="AH686" s="66">
        <v>0</v>
      </c>
      <c r="AI686" s="66">
        <v>0</v>
      </c>
      <c r="AJ686" s="66">
        <f t="shared" si="74"/>
        <v>0</v>
      </c>
      <c r="AK686" s="66">
        <v>0</v>
      </c>
      <c r="AL686" s="66">
        <v>0</v>
      </c>
      <c r="AM686" s="66">
        <f t="shared" si="75"/>
        <v>0</v>
      </c>
      <c r="AN686" s="66">
        <v>0</v>
      </c>
      <c r="AO686" s="66">
        <v>0</v>
      </c>
      <c r="AP686" s="66">
        <f t="shared" si="76"/>
        <v>0</v>
      </c>
      <c r="AQ686" s="66">
        <v>0</v>
      </c>
      <c r="AR686" s="66">
        <f t="shared" si="77"/>
        <v>-1346794.0778000001</v>
      </c>
      <c r="AS686" s="66" t="s">
        <v>2814</v>
      </c>
      <c r="AT686" s="66" t="s">
        <v>279</v>
      </c>
      <c r="AU686" s="66" t="s">
        <v>280</v>
      </c>
      <c r="AV686" s="66">
        <v>0</v>
      </c>
      <c r="AW686" s="86">
        <v>0</v>
      </c>
      <c r="AX686" s="86">
        <v>0</v>
      </c>
      <c r="AY686" s="86">
        <v>0</v>
      </c>
      <c r="AZ686" s="86">
        <v>0</v>
      </c>
      <c r="BA686" s="86">
        <v>0</v>
      </c>
      <c r="BB686" s="86"/>
    </row>
    <row r="687" spans="1:54" hidden="1">
      <c r="A687" s="52" t="str">
        <f t="shared" si="71"/>
        <v>R</v>
      </c>
      <c r="B687" s="84" t="s">
        <v>259</v>
      </c>
      <c r="C687" s="52" t="s">
        <v>2805</v>
      </c>
      <c r="D687" s="85" t="s">
        <v>2806</v>
      </c>
      <c r="E687" s="52" t="s">
        <v>2807</v>
      </c>
      <c r="F687" s="52" t="s">
        <v>2808</v>
      </c>
      <c r="G687" s="52" t="s">
        <v>2809</v>
      </c>
      <c r="H687" s="52" t="s">
        <v>2808</v>
      </c>
      <c r="I687" s="52" t="s">
        <v>2830</v>
      </c>
      <c r="J687" s="52" t="s">
        <v>2831</v>
      </c>
      <c r="K687" s="52" t="s">
        <v>268</v>
      </c>
      <c r="L687" s="52">
        <v>4022</v>
      </c>
      <c r="M687" s="52" t="s">
        <v>1997</v>
      </c>
      <c r="N687" s="52" t="s">
        <v>270</v>
      </c>
      <c r="O687" s="52" t="s">
        <v>456</v>
      </c>
      <c r="P687" s="52" t="s">
        <v>272</v>
      </c>
      <c r="Q687" s="52" t="s">
        <v>124</v>
      </c>
      <c r="R687" s="52" t="s">
        <v>273</v>
      </c>
      <c r="S687" s="52" t="s">
        <v>188</v>
      </c>
      <c r="T687" s="52" t="s">
        <v>2813</v>
      </c>
      <c r="U687" s="52" t="s">
        <v>191</v>
      </c>
      <c r="V687" s="52" t="s">
        <v>2026</v>
      </c>
      <c r="W687" s="52" t="s">
        <v>2027</v>
      </c>
      <c r="X687" s="52" t="s">
        <v>2660</v>
      </c>
      <c r="Y687" s="52" t="s">
        <v>2661</v>
      </c>
      <c r="Z687" s="66">
        <v>400000</v>
      </c>
      <c r="AA687" s="66">
        <v>400000</v>
      </c>
      <c r="AB687" s="66">
        <v>397369.44</v>
      </c>
      <c r="AC687" s="66">
        <v>466199.97750000004</v>
      </c>
      <c r="AD687" s="86">
        <f t="shared" si="72"/>
        <v>-66199.977500000037</v>
      </c>
      <c r="AE687" s="66">
        <v>0</v>
      </c>
      <c r="AF687" s="66">
        <v>200000</v>
      </c>
      <c r="AG687" s="66">
        <f t="shared" si="73"/>
        <v>-200000</v>
      </c>
      <c r="AH687" s="66">
        <v>0</v>
      </c>
      <c r="AI687" s="66">
        <v>0</v>
      </c>
      <c r="AJ687" s="66">
        <f t="shared" si="74"/>
        <v>0</v>
      </c>
      <c r="AK687" s="66">
        <v>0</v>
      </c>
      <c r="AL687" s="66">
        <v>0</v>
      </c>
      <c r="AM687" s="66">
        <f t="shared" si="75"/>
        <v>0</v>
      </c>
      <c r="AN687" s="66">
        <v>0</v>
      </c>
      <c r="AO687" s="66">
        <v>0</v>
      </c>
      <c r="AP687" s="66">
        <f t="shared" si="76"/>
        <v>0</v>
      </c>
      <c r="AQ687" s="66">
        <v>0</v>
      </c>
      <c r="AR687" s="66">
        <f t="shared" si="77"/>
        <v>-266199.97750000004</v>
      </c>
      <c r="AS687" s="66" t="s">
        <v>2814</v>
      </c>
      <c r="AT687" s="66" t="s">
        <v>279</v>
      </c>
      <c r="AU687" s="66" t="s">
        <v>280</v>
      </c>
      <c r="AV687" s="66">
        <v>0</v>
      </c>
      <c r="AW687" s="86">
        <v>0</v>
      </c>
      <c r="AX687" s="86">
        <v>0</v>
      </c>
      <c r="AY687" s="86">
        <v>0</v>
      </c>
      <c r="AZ687" s="86">
        <v>0</v>
      </c>
      <c r="BA687" s="86">
        <v>0</v>
      </c>
      <c r="BB687" s="86"/>
    </row>
    <row r="688" spans="1:54" hidden="1">
      <c r="A688" s="52" t="str">
        <f t="shared" si="71"/>
        <v>R</v>
      </c>
      <c r="B688" s="84" t="s">
        <v>259</v>
      </c>
      <c r="C688" s="52" t="s">
        <v>2805</v>
      </c>
      <c r="D688" s="85" t="s">
        <v>2806</v>
      </c>
      <c r="E688" s="52" t="s">
        <v>2807</v>
      </c>
      <c r="F688" s="52" t="s">
        <v>2808</v>
      </c>
      <c r="G688" s="52" t="s">
        <v>2809</v>
      </c>
      <c r="H688" s="52" t="s">
        <v>2808</v>
      </c>
      <c r="I688" s="52" t="s">
        <v>2832</v>
      </c>
      <c r="J688" s="52" t="s">
        <v>2833</v>
      </c>
      <c r="K688" s="52" t="s">
        <v>268</v>
      </c>
      <c r="L688" s="52">
        <v>4022</v>
      </c>
      <c r="M688" s="52" t="s">
        <v>1997</v>
      </c>
      <c r="N688" s="52" t="s">
        <v>428</v>
      </c>
      <c r="O688" s="52" t="s">
        <v>456</v>
      </c>
      <c r="P688" s="52" t="s">
        <v>272</v>
      </c>
      <c r="Q688" s="52" t="s">
        <v>124</v>
      </c>
      <c r="R688" s="52" t="s">
        <v>273</v>
      </c>
      <c r="S688" s="52" t="s">
        <v>188</v>
      </c>
      <c r="T688" s="52" t="s">
        <v>2834</v>
      </c>
      <c r="U688" s="52" t="s">
        <v>194</v>
      </c>
      <c r="V688" s="52" t="s">
        <v>2026</v>
      </c>
      <c r="W688" s="52" t="s">
        <v>2027</v>
      </c>
      <c r="X688" s="52" t="s">
        <v>2660</v>
      </c>
      <c r="Y688" s="52" t="s">
        <v>2661</v>
      </c>
      <c r="Z688" s="66">
        <v>0</v>
      </c>
      <c r="AA688" s="66">
        <v>7645</v>
      </c>
      <c r="AB688" s="66">
        <v>0</v>
      </c>
      <c r="AC688" s="66">
        <v>0</v>
      </c>
      <c r="AD688" s="86">
        <f t="shared" si="72"/>
        <v>7645</v>
      </c>
      <c r="AE688" s="66">
        <v>0</v>
      </c>
      <c r="AF688" s="66">
        <v>0</v>
      </c>
      <c r="AG688" s="66">
        <f t="shared" si="73"/>
        <v>0</v>
      </c>
      <c r="AH688" s="66">
        <v>0</v>
      </c>
      <c r="AI688" s="66">
        <v>0</v>
      </c>
      <c r="AJ688" s="66">
        <f t="shared" si="74"/>
        <v>0</v>
      </c>
      <c r="AK688" s="66">
        <v>0</v>
      </c>
      <c r="AL688" s="66">
        <v>0</v>
      </c>
      <c r="AM688" s="66">
        <f t="shared" si="75"/>
        <v>0</v>
      </c>
      <c r="AN688" s="66">
        <v>0</v>
      </c>
      <c r="AO688" s="66">
        <v>0</v>
      </c>
      <c r="AP688" s="66">
        <f t="shared" si="76"/>
        <v>0</v>
      </c>
      <c r="AQ688" s="66">
        <v>0</v>
      </c>
      <c r="AR688" s="66">
        <f t="shared" si="77"/>
        <v>7645</v>
      </c>
      <c r="AS688" s="66">
        <v>0</v>
      </c>
      <c r="AT688" s="66" t="s">
        <v>279</v>
      </c>
      <c r="AU688" s="66" t="s">
        <v>280</v>
      </c>
      <c r="AV688" s="66">
        <v>0</v>
      </c>
      <c r="AW688" s="86">
        <v>0</v>
      </c>
      <c r="AX688" s="86">
        <v>0</v>
      </c>
      <c r="AY688" s="86">
        <v>0</v>
      </c>
      <c r="AZ688" s="86">
        <v>0</v>
      </c>
      <c r="BA688" s="86">
        <v>0</v>
      </c>
      <c r="BB688" s="86"/>
    </row>
    <row r="689" spans="1:54" hidden="1">
      <c r="A689" s="52" t="str">
        <f t="shared" si="71"/>
        <v>R</v>
      </c>
      <c r="B689" s="84" t="s">
        <v>259</v>
      </c>
      <c r="C689" s="52" t="s">
        <v>2805</v>
      </c>
      <c r="D689" s="85" t="s">
        <v>2806</v>
      </c>
      <c r="E689" s="52" t="s">
        <v>2807</v>
      </c>
      <c r="F689" s="52" t="s">
        <v>2808</v>
      </c>
      <c r="G689" s="52" t="s">
        <v>2809</v>
      </c>
      <c r="H689" s="52" t="s">
        <v>2808</v>
      </c>
      <c r="I689" s="52" t="s">
        <v>2835</v>
      </c>
      <c r="J689" s="52" t="s">
        <v>2836</v>
      </c>
      <c r="K689" s="52" t="s">
        <v>268</v>
      </c>
      <c r="L689" s="52">
        <v>3037</v>
      </c>
      <c r="M689" s="52" t="s">
        <v>2812</v>
      </c>
      <c r="N689" s="52" t="s">
        <v>428</v>
      </c>
      <c r="O689" s="52" t="s">
        <v>271</v>
      </c>
      <c r="P689" s="52" t="s">
        <v>272</v>
      </c>
      <c r="Q689" s="52" t="s">
        <v>124</v>
      </c>
      <c r="R689" s="52" t="s">
        <v>273</v>
      </c>
      <c r="S689" s="52" t="s">
        <v>188</v>
      </c>
      <c r="T689" s="52" t="s">
        <v>2834</v>
      </c>
      <c r="U689" s="52" t="s">
        <v>194</v>
      </c>
      <c r="V689" s="52" t="s">
        <v>2026</v>
      </c>
      <c r="W689" s="52" t="s">
        <v>2027</v>
      </c>
      <c r="X689" s="52" t="s">
        <v>2660</v>
      </c>
      <c r="Y689" s="52" t="s">
        <v>2661</v>
      </c>
      <c r="Z689" s="66">
        <v>0</v>
      </c>
      <c r="AA689" s="66">
        <v>1532</v>
      </c>
      <c r="AB689" s="66">
        <v>0</v>
      </c>
      <c r="AC689" s="66">
        <v>0</v>
      </c>
      <c r="AD689" s="86">
        <f t="shared" si="72"/>
        <v>1532</v>
      </c>
      <c r="AE689" s="66">
        <v>0</v>
      </c>
      <c r="AF689" s="66">
        <v>0</v>
      </c>
      <c r="AG689" s="66">
        <f t="shared" si="73"/>
        <v>0</v>
      </c>
      <c r="AH689" s="66">
        <v>0</v>
      </c>
      <c r="AI689" s="66">
        <v>0</v>
      </c>
      <c r="AJ689" s="66">
        <f t="shared" si="74"/>
        <v>0</v>
      </c>
      <c r="AK689" s="66">
        <v>0</v>
      </c>
      <c r="AL689" s="66">
        <v>0</v>
      </c>
      <c r="AM689" s="66">
        <f t="shared" si="75"/>
        <v>0</v>
      </c>
      <c r="AN689" s="66">
        <v>0</v>
      </c>
      <c r="AO689" s="66">
        <v>0</v>
      </c>
      <c r="AP689" s="66">
        <f t="shared" si="76"/>
        <v>0</v>
      </c>
      <c r="AQ689" s="66">
        <v>0</v>
      </c>
      <c r="AR689" s="66">
        <f t="shared" si="77"/>
        <v>1532</v>
      </c>
      <c r="AS689" s="66">
        <v>0</v>
      </c>
      <c r="AT689" s="66" t="s">
        <v>279</v>
      </c>
      <c r="AU689" s="66" t="s">
        <v>280</v>
      </c>
      <c r="AV689" s="66">
        <v>0</v>
      </c>
      <c r="AW689" s="86">
        <v>0</v>
      </c>
      <c r="AX689" s="86">
        <v>0</v>
      </c>
      <c r="AY689" s="86">
        <v>0</v>
      </c>
      <c r="AZ689" s="86">
        <v>0</v>
      </c>
      <c r="BA689" s="86">
        <v>0</v>
      </c>
      <c r="BB689" s="86"/>
    </row>
    <row r="690" spans="1:54" hidden="1">
      <c r="A690" s="52" t="str">
        <f t="shared" si="71"/>
        <v>R</v>
      </c>
      <c r="B690" s="84" t="s">
        <v>259</v>
      </c>
      <c r="C690" s="52" t="s">
        <v>2805</v>
      </c>
      <c r="D690" s="85" t="s">
        <v>2806</v>
      </c>
      <c r="E690" s="52" t="s">
        <v>2807</v>
      </c>
      <c r="F690" s="52" t="s">
        <v>2808</v>
      </c>
      <c r="G690" s="52" t="s">
        <v>2809</v>
      </c>
      <c r="H690" s="52" t="s">
        <v>2808</v>
      </c>
      <c r="I690" s="52" t="s">
        <v>2837</v>
      </c>
      <c r="J690" s="52" t="s">
        <v>2838</v>
      </c>
      <c r="K690" s="52" t="s">
        <v>268</v>
      </c>
      <c r="L690" s="52">
        <v>4100</v>
      </c>
      <c r="M690" s="52" t="s">
        <v>2839</v>
      </c>
      <c r="N690" s="52" t="s">
        <v>270</v>
      </c>
      <c r="O690" s="52" t="s">
        <v>271</v>
      </c>
      <c r="P690" s="52" t="s">
        <v>272</v>
      </c>
      <c r="Q690" s="52" t="s">
        <v>124</v>
      </c>
      <c r="R690" s="52" t="s">
        <v>273</v>
      </c>
      <c r="S690" s="52" t="s">
        <v>188</v>
      </c>
      <c r="T690" s="52" t="s">
        <v>2813</v>
      </c>
      <c r="U690" s="52" t="s">
        <v>191</v>
      </c>
      <c r="V690" s="52" t="s">
        <v>2026</v>
      </c>
      <c r="W690" s="52" t="s">
        <v>2027</v>
      </c>
      <c r="X690" s="52" t="s">
        <v>2660</v>
      </c>
      <c r="Y690" s="52" t="s">
        <v>2661</v>
      </c>
      <c r="Z690" s="66">
        <v>0</v>
      </c>
      <c r="AA690" s="66">
        <v>0</v>
      </c>
      <c r="AB690" s="66">
        <v>4275.3599999999997</v>
      </c>
      <c r="AC690" s="66">
        <v>126132.13</v>
      </c>
      <c r="AD690" s="86">
        <f t="shared" si="72"/>
        <v>-126132.13</v>
      </c>
      <c r="AE690" s="66">
        <v>0</v>
      </c>
      <c r="AF690" s="66">
        <v>0</v>
      </c>
      <c r="AG690" s="66">
        <f t="shared" si="73"/>
        <v>0</v>
      </c>
      <c r="AH690" s="66">
        <v>0</v>
      </c>
      <c r="AI690" s="66">
        <v>0</v>
      </c>
      <c r="AJ690" s="66">
        <f t="shared" si="74"/>
        <v>0</v>
      </c>
      <c r="AK690" s="66">
        <v>0</v>
      </c>
      <c r="AL690" s="66">
        <v>0</v>
      </c>
      <c r="AM690" s="66">
        <f t="shared" si="75"/>
        <v>0</v>
      </c>
      <c r="AN690" s="66">
        <v>0</v>
      </c>
      <c r="AO690" s="66">
        <v>0</v>
      </c>
      <c r="AP690" s="66">
        <f t="shared" si="76"/>
        <v>0</v>
      </c>
      <c r="AQ690" s="66">
        <v>0</v>
      </c>
      <c r="AR690" s="66">
        <f t="shared" si="77"/>
        <v>-126132.13</v>
      </c>
      <c r="AS690" s="66" t="s">
        <v>2814</v>
      </c>
      <c r="AT690" s="66" t="s">
        <v>2827</v>
      </c>
      <c r="AU690" s="66" t="s">
        <v>280</v>
      </c>
      <c r="AV690" s="66">
        <v>0</v>
      </c>
      <c r="AW690" s="86">
        <v>0</v>
      </c>
      <c r="AX690" s="86">
        <v>0</v>
      </c>
      <c r="AY690" s="86">
        <v>0</v>
      </c>
      <c r="AZ690" s="86">
        <v>0</v>
      </c>
      <c r="BA690" s="86">
        <v>0</v>
      </c>
      <c r="BB690" s="86"/>
    </row>
    <row r="691" spans="1:54" hidden="1">
      <c r="A691" s="52" t="str">
        <f t="shared" si="71"/>
        <v>R</v>
      </c>
      <c r="B691" s="84" t="s">
        <v>259</v>
      </c>
      <c r="C691" s="52" t="s">
        <v>2840</v>
      </c>
      <c r="D691" s="85" t="s">
        <v>2841</v>
      </c>
      <c r="E691" s="52" t="s">
        <v>2842</v>
      </c>
      <c r="F691" s="52" t="s">
        <v>2843</v>
      </c>
      <c r="G691" s="52" t="s">
        <v>2844</v>
      </c>
      <c r="H691" s="52" t="s">
        <v>2183</v>
      </c>
      <c r="I691" s="52" t="s">
        <v>2845</v>
      </c>
      <c r="J691" s="52" t="s">
        <v>2846</v>
      </c>
      <c r="K691" s="52" t="s">
        <v>268</v>
      </c>
      <c r="L691" s="52">
        <v>4207</v>
      </c>
      <c r="M691" s="52" t="s">
        <v>2177</v>
      </c>
      <c r="N691" s="52" t="s">
        <v>270</v>
      </c>
      <c r="O691" s="52" t="s">
        <v>456</v>
      </c>
      <c r="P691" s="52" t="s">
        <v>272</v>
      </c>
      <c r="Q691" s="52" t="s">
        <v>124</v>
      </c>
      <c r="R691" s="52" t="s">
        <v>273</v>
      </c>
      <c r="S691" s="52" t="s">
        <v>188</v>
      </c>
      <c r="T691" s="52" t="s">
        <v>2255</v>
      </c>
      <c r="U691" s="52" t="s">
        <v>190</v>
      </c>
      <c r="V691" s="52" t="s">
        <v>2847</v>
      </c>
      <c r="W691" s="52" t="s">
        <v>2848</v>
      </c>
      <c r="X691" s="52" t="s">
        <v>2849</v>
      </c>
      <c r="Y691" s="52" t="s">
        <v>2850</v>
      </c>
      <c r="Z691" s="66">
        <v>0</v>
      </c>
      <c r="AA691" s="66">
        <v>1126666</v>
      </c>
      <c r="AB691" s="66">
        <v>1232917.1399999999</v>
      </c>
      <c r="AC691" s="66">
        <v>1410745.4170443998</v>
      </c>
      <c r="AD691" s="86">
        <f t="shared" si="72"/>
        <v>-284079.41704439977</v>
      </c>
      <c r="AE691" s="66">
        <v>0</v>
      </c>
      <c r="AF691" s="66">
        <v>3330089</v>
      </c>
      <c r="AG691" s="66">
        <f t="shared" si="73"/>
        <v>-3330089</v>
      </c>
      <c r="AH691" s="66">
        <v>0</v>
      </c>
      <c r="AI691" s="66">
        <v>3416672</v>
      </c>
      <c r="AJ691" s="66">
        <f t="shared" si="74"/>
        <v>-3416672</v>
      </c>
      <c r="AK691" s="66">
        <v>0</v>
      </c>
      <c r="AL691" s="66">
        <v>3505505</v>
      </c>
      <c r="AM691" s="66">
        <f t="shared" si="75"/>
        <v>-3505505</v>
      </c>
      <c r="AN691" s="66">
        <v>0</v>
      </c>
      <c r="AO691" s="66">
        <v>3596648</v>
      </c>
      <c r="AP691" s="66">
        <f t="shared" si="76"/>
        <v>-3596648</v>
      </c>
      <c r="AQ691" s="66">
        <v>3690161</v>
      </c>
      <c r="AR691" s="66">
        <f t="shared" si="77"/>
        <v>-14132993.417044399</v>
      </c>
      <c r="AS691" s="66" t="s">
        <v>2170</v>
      </c>
      <c r="AT691" s="66" t="s">
        <v>279</v>
      </c>
      <c r="AU691" s="66" t="s">
        <v>280</v>
      </c>
      <c r="AV691" s="66">
        <v>0</v>
      </c>
      <c r="AW691" s="86">
        <v>0</v>
      </c>
      <c r="AX691" s="86">
        <v>0</v>
      </c>
      <c r="AY691" s="86">
        <v>0</v>
      </c>
      <c r="AZ691" s="86">
        <v>0</v>
      </c>
      <c r="BA691" s="86">
        <v>0</v>
      </c>
      <c r="BB691" s="86"/>
    </row>
    <row r="692" spans="1:54" hidden="1">
      <c r="A692" s="52" t="str">
        <f t="shared" si="71"/>
        <v>R</v>
      </c>
      <c r="B692" s="84" t="s">
        <v>259</v>
      </c>
      <c r="C692" s="52" t="s">
        <v>2840</v>
      </c>
      <c r="D692" s="85" t="s">
        <v>2841</v>
      </c>
      <c r="E692" s="52" t="s">
        <v>2842</v>
      </c>
      <c r="F692" s="52" t="s">
        <v>2843</v>
      </c>
      <c r="G692" s="52" t="s">
        <v>2844</v>
      </c>
      <c r="H692" s="52" t="s">
        <v>2183</v>
      </c>
      <c r="I692" s="52" t="s">
        <v>2851</v>
      </c>
      <c r="J692" s="52" t="s">
        <v>2852</v>
      </c>
      <c r="K692" s="52" t="s">
        <v>268</v>
      </c>
      <c r="L692" s="52">
        <v>4207</v>
      </c>
      <c r="M692" s="52" t="s">
        <v>2177</v>
      </c>
      <c r="N692" s="52" t="s">
        <v>270</v>
      </c>
      <c r="O692" s="52" t="s">
        <v>456</v>
      </c>
      <c r="P692" s="52" t="s">
        <v>272</v>
      </c>
      <c r="Q692" s="52" t="s">
        <v>124</v>
      </c>
      <c r="R692" s="52" t="s">
        <v>273</v>
      </c>
      <c r="S692" s="52" t="s">
        <v>188</v>
      </c>
      <c r="T692" s="52" t="s">
        <v>2255</v>
      </c>
      <c r="U692" s="52" t="s">
        <v>190</v>
      </c>
      <c r="V692" s="52" t="s">
        <v>2847</v>
      </c>
      <c r="W692" s="52" t="s">
        <v>2848</v>
      </c>
      <c r="X692" s="52" t="s">
        <v>2849</v>
      </c>
      <c r="Y692" s="52" t="s">
        <v>2850</v>
      </c>
      <c r="Z692" s="66">
        <v>0</v>
      </c>
      <c r="AA692" s="66">
        <v>3245701</v>
      </c>
      <c r="AB692" s="66">
        <v>2980160.06</v>
      </c>
      <c r="AC692" s="66">
        <v>2933467.7495510001</v>
      </c>
      <c r="AD692" s="86">
        <f t="shared" si="72"/>
        <v>312233.25044899993</v>
      </c>
      <c r="AE692" s="66">
        <v>0</v>
      </c>
      <c r="AF692" s="66">
        <v>644108</v>
      </c>
      <c r="AG692" s="66">
        <f t="shared" si="73"/>
        <v>-644108</v>
      </c>
      <c r="AH692" s="66">
        <v>0</v>
      </c>
      <c r="AI692" s="66">
        <v>660855</v>
      </c>
      <c r="AJ692" s="66">
        <f t="shared" si="74"/>
        <v>-660855</v>
      </c>
      <c r="AK692" s="66">
        <v>0</v>
      </c>
      <c r="AL692" s="66">
        <v>678037</v>
      </c>
      <c r="AM692" s="66">
        <f t="shared" si="75"/>
        <v>-678037</v>
      </c>
      <c r="AN692" s="66">
        <v>0</v>
      </c>
      <c r="AO692" s="66">
        <v>695666</v>
      </c>
      <c r="AP692" s="66">
        <f t="shared" si="76"/>
        <v>-695666</v>
      </c>
      <c r="AQ692" s="66">
        <v>713754</v>
      </c>
      <c r="AR692" s="66">
        <f t="shared" si="77"/>
        <v>-2366432.7495510001</v>
      </c>
      <c r="AS692" s="66" t="s">
        <v>2170</v>
      </c>
      <c r="AT692" s="66" t="s">
        <v>279</v>
      </c>
      <c r="AU692" s="66" t="s">
        <v>280</v>
      </c>
      <c r="AV692" s="66">
        <v>0</v>
      </c>
      <c r="AW692" s="86">
        <v>0</v>
      </c>
      <c r="AX692" s="86">
        <v>0</v>
      </c>
      <c r="AY692" s="86">
        <v>0</v>
      </c>
      <c r="AZ692" s="86">
        <v>0</v>
      </c>
      <c r="BA692" s="86">
        <v>0</v>
      </c>
      <c r="BB692" s="86"/>
    </row>
    <row r="693" spans="1:54" hidden="1">
      <c r="A693" s="52" t="str">
        <f t="shared" si="71"/>
        <v>R</v>
      </c>
      <c r="B693" s="84" t="s">
        <v>259</v>
      </c>
      <c r="C693" s="52" t="s">
        <v>2840</v>
      </c>
      <c r="D693" s="85" t="s">
        <v>2841</v>
      </c>
      <c r="E693" s="52" t="s">
        <v>2842</v>
      </c>
      <c r="F693" s="52" t="s">
        <v>2843</v>
      </c>
      <c r="G693" s="52" t="s">
        <v>2853</v>
      </c>
      <c r="H693" s="52" t="s">
        <v>2189</v>
      </c>
      <c r="I693" s="52" t="s">
        <v>2854</v>
      </c>
      <c r="J693" s="52" t="s">
        <v>2855</v>
      </c>
      <c r="K693" s="52" t="s">
        <v>268</v>
      </c>
      <c r="L693" s="52">
        <v>4207</v>
      </c>
      <c r="M693" s="52" t="s">
        <v>2177</v>
      </c>
      <c r="N693" s="52" t="s">
        <v>270</v>
      </c>
      <c r="O693" s="52" t="s">
        <v>456</v>
      </c>
      <c r="P693" s="52" t="s">
        <v>272</v>
      </c>
      <c r="Q693" s="52" t="s">
        <v>124</v>
      </c>
      <c r="R693" s="52" t="s">
        <v>273</v>
      </c>
      <c r="S693" s="52" t="s">
        <v>188</v>
      </c>
      <c r="T693" s="52" t="s">
        <v>2255</v>
      </c>
      <c r="U693" s="52" t="s">
        <v>190</v>
      </c>
      <c r="V693" s="52" t="s">
        <v>2847</v>
      </c>
      <c r="W693" s="52" t="s">
        <v>2848</v>
      </c>
      <c r="X693" s="52" t="s">
        <v>2849</v>
      </c>
      <c r="Y693" s="52" t="s">
        <v>2850</v>
      </c>
      <c r="Z693" s="66">
        <v>0</v>
      </c>
      <c r="AA693" s="66">
        <v>627786</v>
      </c>
      <c r="AB693" s="66">
        <v>613592.79</v>
      </c>
      <c r="AC693" s="66">
        <v>581568.34839460009</v>
      </c>
      <c r="AD693" s="86">
        <f t="shared" si="72"/>
        <v>46217.651605399908</v>
      </c>
      <c r="AE693" s="66">
        <v>0</v>
      </c>
      <c r="AF693" s="66">
        <v>9071907</v>
      </c>
      <c r="AG693" s="66">
        <f t="shared" si="73"/>
        <v>-9071907</v>
      </c>
      <c r="AH693" s="66">
        <v>0</v>
      </c>
      <c r="AI693" s="66">
        <v>9307777</v>
      </c>
      <c r="AJ693" s="66">
        <f t="shared" si="74"/>
        <v>-9307777</v>
      </c>
      <c r="AK693" s="66">
        <v>0</v>
      </c>
      <c r="AL693" s="66">
        <v>9549779</v>
      </c>
      <c r="AM693" s="66">
        <f t="shared" si="75"/>
        <v>-9549779</v>
      </c>
      <c r="AN693" s="66">
        <v>0</v>
      </c>
      <c r="AO693" s="66">
        <v>9798073</v>
      </c>
      <c r="AP693" s="66">
        <f t="shared" si="76"/>
        <v>-9798073</v>
      </c>
      <c r="AQ693" s="66">
        <v>10052823</v>
      </c>
      <c r="AR693" s="66">
        <f t="shared" si="77"/>
        <v>-37681318.348394603</v>
      </c>
      <c r="AS693" s="66" t="s">
        <v>2170</v>
      </c>
      <c r="AT693" s="66" t="s">
        <v>279</v>
      </c>
      <c r="AU693" s="66" t="s">
        <v>280</v>
      </c>
      <c r="AV693" s="66">
        <v>0</v>
      </c>
      <c r="AW693" s="86">
        <v>0</v>
      </c>
      <c r="AX693" s="86">
        <v>0</v>
      </c>
      <c r="AY693" s="86">
        <v>0</v>
      </c>
      <c r="AZ693" s="86">
        <v>0</v>
      </c>
      <c r="BA693" s="86">
        <v>0</v>
      </c>
      <c r="BB693" s="86"/>
    </row>
    <row r="694" spans="1:54" hidden="1">
      <c r="A694" s="52" t="str">
        <f t="shared" si="71"/>
        <v>R</v>
      </c>
      <c r="B694" s="84" t="s">
        <v>259</v>
      </c>
      <c r="C694" s="52" t="s">
        <v>2840</v>
      </c>
      <c r="D694" s="85" t="s">
        <v>2841</v>
      </c>
      <c r="E694" s="52" t="s">
        <v>2842</v>
      </c>
      <c r="F694" s="52" t="s">
        <v>2843</v>
      </c>
      <c r="G694" s="52" t="s">
        <v>2853</v>
      </c>
      <c r="H694" s="52" t="s">
        <v>2189</v>
      </c>
      <c r="I694" s="52" t="s">
        <v>2856</v>
      </c>
      <c r="J694" s="52" t="s">
        <v>2857</v>
      </c>
      <c r="K694" s="52" t="s">
        <v>268</v>
      </c>
      <c r="L694" s="52">
        <v>4207</v>
      </c>
      <c r="M694" s="52" t="s">
        <v>2177</v>
      </c>
      <c r="N694" s="52" t="s">
        <v>270</v>
      </c>
      <c r="O694" s="52" t="s">
        <v>456</v>
      </c>
      <c r="P694" s="52" t="s">
        <v>272</v>
      </c>
      <c r="Q694" s="52" t="s">
        <v>124</v>
      </c>
      <c r="R694" s="52" t="s">
        <v>273</v>
      </c>
      <c r="S694" s="52" t="s">
        <v>188</v>
      </c>
      <c r="T694" s="52" t="s">
        <v>2255</v>
      </c>
      <c r="U694" s="52" t="s">
        <v>190</v>
      </c>
      <c r="V694" s="52" t="s">
        <v>2847</v>
      </c>
      <c r="W694" s="52" t="s">
        <v>2848</v>
      </c>
      <c r="X694" s="52" t="s">
        <v>2849</v>
      </c>
      <c r="Y694" s="52" t="s">
        <v>2850</v>
      </c>
      <c r="Z694" s="66">
        <v>0</v>
      </c>
      <c r="AA694" s="66">
        <v>8842015</v>
      </c>
      <c r="AB694" s="66">
        <v>8846528.1699999999</v>
      </c>
      <c r="AC694" s="66">
        <v>8538587.9793962985</v>
      </c>
      <c r="AD694" s="86">
        <f t="shared" si="72"/>
        <v>303427.02060370147</v>
      </c>
      <c r="AE694" s="66">
        <v>0</v>
      </c>
      <c r="AF694" s="66">
        <v>5781334</v>
      </c>
      <c r="AG694" s="66">
        <f t="shared" si="73"/>
        <v>-5781334</v>
      </c>
      <c r="AH694" s="66">
        <v>0</v>
      </c>
      <c r="AI694" s="66">
        <v>5931648</v>
      </c>
      <c r="AJ694" s="66">
        <f t="shared" si="74"/>
        <v>-5931648</v>
      </c>
      <c r="AK694" s="66">
        <v>0</v>
      </c>
      <c r="AL694" s="66">
        <v>6085871</v>
      </c>
      <c r="AM694" s="66">
        <f t="shared" si="75"/>
        <v>-6085871</v>
      </c>
      <c r="AN694" s="66">
        <v>0</v>
      </c>
      <c r="AO694" s="66">
        <v>6244104</v>
      </c>
      <c r="AP694" s="66">
        <f t="shared" si="76"/>
        <v>-6244104</v>
      </c>
      <c r="AQ694" s="66">
        <v>6406450</v>
      </c>
      <c r="AR694" s="66">
        <f t="shared" si="77"/>
        <v>-23739529.979396299</v>
      </c>
      <c r="AS694" s="66" t="s">
        <v>2170</v>
      </c>
      <c r="AT694" s="66" t="s">
        <v>279</v>
      </c>
      <c r="AU694" s="66" t="s">
        <v>280</v>
      </c>
      <c r="AV694" s="66">
        <v>0</v>
      </c>
      <c r="AW694" s="86">
        <v>0</v>
      </c>
      <c r="AX694" s="86">
        <v>0</v>
      </c>
      <c r="AY694" s="86">
        <v>0</v>
      </c>
      <c r="AZ694" s="86">
        <v>0</v>
      </c>
      <c r="BA694" s="86">
        <v>0</v>
      </c>
      <c r="BB694" s="86"/>
    </row>
    <row r="695" spans="1:54" hidden="1">
      <c r="A695" s="52" t="str">
        <f t="shared" si="71"/>
        <v>R</v>
      </c>
      <c r="B695" s="84" t="s">
        <v>259</v>
      </c>
      <c r="C695" s="52" t="s">
        <v>2840</v>
      </c>
      <c r="D695" s="85" t="s">
        <v>2841</v>
      </c>
      <c r="E695" s="52" t="s">
        <v>2842</v>
      </c>
      <c r="F695" s="52" t="s">
        <v>2843</v>
      </c>
      <c r="G695" s="52" t="s">
        <v>2853</v>
      </c>
      <c r="H695" s="52" t="s">
        <v>2189</v>
      </c>
      <c r="I695" s="52" t="s">
        <v>2858</v>
      </c>
      <c r="J695" s="52" t="s">
        <v>2859</v>
      </c>
      <c r="K695" s="52" t="s">
        <v>268</v>
      </c>
      <c r="L695" s="52">
        <v>4207</v>
      </c>
      <c r="M695" s="52" t="s">
        <v>2177</v>
      </c>
      <c r="N695" s="52" t="s">
        <v>428</v>
      </c>
      <c r="O695" s="52" t="s">
        <v>271</v>
      </c>
      <c r="P695" s="52" t="s">
        <v>272</v>
      </c>
      <c r="Q695" s="52" t="s">
        <v>124</v>
      </c>
      <c r="R695" s="52" t="s">
        <v>273</v>
      </c>
      <c r="S695" s="52" t="s">
        <v>188</v>
      </c>
      <c r="T695" s="52" t="s">
        <v>2255</v>
      </c>
      <c r="U695" s="52" t="s">
        <v>190</v>
      </c>
      <c r="V695" s="52" t="s">
        <v>2847</v>
      </c>
      <c r="W695" s="52" t="s">
        <v>2848</v>
      </c>
      <c r="X695" s="52" t="s">
        <v>2849</v>
      </c>
      <c r="Y695" s="52" t="s">
        <v>2850</v>
      </c>
      <c r="Z695" s="66">
        <v>0</v>
      </c>
      <c r="AA695" s="66">
        <v>1924</v>
      </c>
      <c r="AB695" s="66">
        <v>0</v>
      </c>
      <c r="AC695" s="66">
        <v>0</v>
      </c>
      <c r="AD695" s="86">
        <f t="shared" si="72"/>
        <v>1924</v>
      </c>
      <c r="AE695" s="66">
        <v>0</v>
      </c>
      <c r="AF695" s="66">
        <v>0</v>
      </c>
      <c r="AG695" s="66">
        <f t="shared" si="73"/>
        <v>0</v>
      </c>
      <c r="AH695" s="66">
        <v>0</v>
      </c>
      <c r="AI695" s="66">
        <v>0</v>
      </c>
      <c r="AJ695" s="66">
        <f t="shared" si="74"/>
        <v>0</v>
      </c>
      <c r="AK695" s="66">
        <v>0</v>
      </c>
      <c r="AL695" s="66">
        <v>0</v>
      </c>
      <c r="AM695" s="66">
        <f t="shared" si="75"/>
        <v>0</v>
      </c>
      <c r="AN695" s="66">
        <v>0</v>
      </c>
      <c r="AO695" s="66">
        <v>0</v>
      </c>
      <c r="AP695" s="66">
        <f t="shared" si="76"/>
        <v>0</v>
      </c>
      <c r="AQ695" s="66">
        <v>0</v>
      </c>
      <c r="AR695" s="66">
        <f t="shared" si="77"/>
        <v>1924</v>
      </c>
      <c r="AS695" s="66">
        <v>0</v>
      </c>
      <c r="AT695" s="66" t="s">
        <v>279</v>
      </c>
      <c r="AU695" s="66" t="s">
        <v>280</v>
      </c>
      <c r="AV695" s="66">
        <v>0</v>
      </c>
      <c r="AW695" s="86">
        <v>0</v>
      </c>
      <c r="AX695" s="86">
        <v>0</v>
      </c>
      <c r="AY695" s="86">
        <v>0</v>
      </c>
      <c r="AZ695" s="86">
        <v>0</v>
      </c>
      <c r="BA695" s="86">
        <v>0</v>
      </c>
      <c r="BB695" s="86"/>
    </row>
    <row r="696" spans="1:54" hidden="1">
      <c r="A696" s="52" t="str">
        <f t="shared" si="71"/>
        <v>R</v>
      </c>
      <c r="B696" s="84" t="s">
        <v>259</v>
      </c>
      <c r="C696" s="52" t="s">
        <v>2840</v>
      </c>
      <c r="D696" s="85" t="s">
        <v>2841</v>
      </c>
      <c r="E696" s="52" t="s">
        <v>2860</v>
      </c>
      <c r="F696" s="52" t="s">
        <v>2163</v>
      </c>
      <c r="G696" s="52" t="s">
        <v>2861</v>
      </c>
      <c r="H696" s="52" t="s">
        <v>2163</v>
      </c>
      <c r="I696" s="52" t="s">
        <v>2862</v>
      </c>
      <c r="J696" s="52" t="s">
        <v>2863</v>
      </c>
      <c r="K696" s="52" t="s">
        <v>268</v>
      </c>
      <c r="L696" s="52">
        <v>9900</v>
      </c>
      <c r="M696" s="52" t="s">
        <v>2167</v>
      </c>
      <c r="N696" s="52" t="s">
        <v>270</v>
      </c>
      <c r="O696" s="52" t="s">
        <v>456</v>
      </c>
      <c r="P696" s="52" t="s">
        <v>272</v>
      </c>
      <c r="Q696" s="52" t="s">
        <v>124</v>
      </c>
      <c r="R696" s="52" t="s">
        <v>273</v>
      </c>
      <c r="S696" s="52" t="s">
        <v>188</v>
      </c>
      <c r="T696" s="52" t="s">
        <v>2255</v>
      </c>
      <c r="U696" s="52" t="s">
        <v>190</v>
      </c>
      <c r="V696" s="52" t="s">
        <v>2054</v>
      </c>
      <c r="W696" s="52" t="s">
        <v>2055</v>
      </c>
      <c r="X696" s="52" t="s">
        <v>2168</v>
      </c>
      <c r="Y696" s="52" t="s">
        <v>2169</v>
      </c>
      <c r="Z696" s="66">
        <v>-3079198.2599999988</v>
      </c>
      <c r="AA696" s="66">
        <v>-3079198</v>
      </c>
      <c r="AB696" s="66">
        <v>-3079198.26</v>
      </c>
      <c r="AC696" s="66">
        <v>-3079198.26</v>
      </c>
      <c r="AD696" s="86">
        <f t="shared" si="72"/>
        <v>0.25999999977648258</v>
      </c>
      <c r="AE696" s="66">
        <v>-3686528.079999994</v>
      </c>
      <c r="AF696" s="66">
        <v>-3686528.079999994</v>
      </c>
      <c r="AG696" s="66">
        <f t="shared" si="73"/>
        <v>0</v>
      </c>
      <c r="AH696" s="66">
        <v>-3704269.5599999977</v>
      </c>
      <c r="AI696" s="66">
        <v>-3704269.5599999977</v>
      </c>
      <c r="AJ696" s="66">
        <f t="shared" si="74"/>
        <v>0</v>
      </c>
      <c r="AK696" s="66">
        <v>-3442396.9399999934</v>
      </c>
      <c r="AL696" s="66">
        <v>-3442396.9399999934</v>
      </c>
      <c r="AM696" s="66">
        <f t="shared" si="75"/>
        <v>0</v>
      </c>
      <c r="AN696" s="66">
        <v>-1522786.8399999994</v>
      </c>
      <c r="AO696" s="66">
        <v>-1522786.8399999994</v>
      </c>
      <c r="AP696" s="66">
        <f t="shared" si="76"/>
        <v>0</v>
      </c>
      <c r="AQ696" s="66">
        <v>-1568470.4451999995</v>
      </c>
      <c r="AR696" s="66">
        <f t="shared" si="77"/>
        <v>0.25999999977648258</v>
      </c>
      <c r="AS696" s="66" t="s">
        <v>2170</v>
      </c>
      <c r="AT696" s="66" t="s">
        <v>279</v>
      </c>
      <c r="AU696" s="66" t="s">
        <v>280</v>
      </c>
      <c r="AV696" s="66">
        <v>0</v>
      </c>
      <c r="AW696" s="86">
        <v>0</v>
      </c>
      <c r="AX696" s="86">
        <v>0</v>
      </c>
      <c r="AY696" s="86">
        <v>0</v>
      </c>
      <c r="AZ696" s="86">
        <v>0</v>
      </c>
      <c r="BA696" s="86">
        <v>0</v>
      </c>
      <c r="BB696" s="86"/>
    </row>
    <row r="697" spans="1:54" hidden="1">
      <c r="A697" s="52" t="str">
        <f t="shared" si="71"/>
        <v>R</v>
      </c>
      <c r="B697" s="84" t="s">
        <v>259</v>
      </c>
      <c r="C697" s="52" t="s">
        <v>2840</v>
      </c>
      <c r="D697" s="85" t="s">
        <v>2841</v>
      </c>
      <c r="E697" s="52" t="s">
        <v>2864</v>
      </c>
      <c r="F697" s="52" t="s">
        <v>2865</v>
      </c>
      <c r="G697" s="52" t="s">
        <v>2866</v>
      </c>
      <c r="H697" s="52" t="s">
        <v>2183</v>
      </c>
      <c r="I697" s="52" t="s">
        <v>2867</v>
      </c>
      <c r="J697" s="52" t="s">
        <v>2868</v>
      </c>
      <c r="K697" s="52" t="s">
        <v>268</v>
      </c>
      <c r="L697" s="52">
        <v>4207</v>
      </c>
      <c r="M697" s="52" t="s">
        <v>2177</v>
      </c>
      <c r="N697" s="52" t="s">
        <v>270</v>
      </c>
      <c r="O697" s="52" t="s">
        <v>456</v>
      </c>
      <c r="P697" s="52" t="s">
        <v>272</v>
      </c>
      <c r="Q697" s="52" t="s">
        <v>124</v>
      </c>
      <c r="R697" s="52" t="s">
        <v>273</v>
      </c>
      <c r="S697" s="52" t="s">
        <v>188</v>
      </c>
      <c r="T697" s="52" t="s">
        <v>2255</v>
      </c>
      <c r="U697" s="52" t="s">
        <v>190</v>
      </c>
      <c r="V697" s="52" t="s">
        <v>2847</v>
      </c>
      <c r="W697" s="52" t="s">
        <v>2848</v>
      </c>
      <c r="X697" s="52" t="s">
        <v>2849</v>
      </c>
      <c r="Y697" s="52" t="s">
        <v>2850</v>
      </c>
      <c r="Z697" s="66">
        <v>0</v>
      </c>
      <c r="AA697" s="66">
        <v>5634828</v>
      </c>
      <c r="AB697" s="66">
        <v>5344298.05</v>
      </c>
      <c r="AC697" s="66">
        <v>4869294.5502765002</v>
      </c>
      <c r="AD697" s="86">
        <f t="shared" si="72"/>
        <v>765533.44972349983</v>
      </c>
      <c r="AE697" s="66">
        <v>0</v>
      </c>
      <c r="AF697" s="66">
        <v>1192405</v>
      </c>
      <c r="AG697" s="66">
        <f t="shared" si="73"/>
        <v>-1192405</v>
      </c>
      <c r="AH697" s="66">
        <v>0</v>
      </c>
      <c r="AI697" s="66">
        <v>1223407</v>
      </c>
      <c r="AJ697" s="66">
        <f t="shared" si="74"/>
        <v>-1223407</v>
      </c>
      <c r="AK697" s="66">
        <v>0</v>
      </c>
      <c r="AL697" s="66">
        <v>1255216</v>
      </c>
      <c r="AM697" s="66">
        <f t="shared" si="75"/>
        <v>-1255216</v>
      </c>
      <c r="AN697" s="66">
        <v>0</v>
      </c>
      <c r="AO697" s="66">
        <v>1287852</v>
      </c>
      <c r="AP697" s="66">
        <f t="shared" si="76"/>
        <v>-1287852</v>
      </c>
      <c r="AQ697" s="66">
        <v>1321336</v>
      </c>
      <c r="AR697" s="66">
        <f t="shared" si="77"/>
        <v>-4193346.5502765002</v>
      </c>
      <c r="AS697" s="66" t="s">
        <v>2170</v>
      </c>
      <c r="AT697" s="66" t="s">
        <v>279</v>
      </c>
      <c r="AU697" s="66" t="s">
        <v>280</v>
      </c>
      <c r="AV697" s="66">
        <v>0</v>
      </c>
      <c r="AW697" s="86">
        <v>0</v>
      </c>
      <c r="AX697" s="86">
        <v>0</v>
      </c>
      <c r="AY697" s="86">
        <v>0</v>
      </c>
      <c r="AZ697" s="86">
        <v>0</v>
      </c>
      <c r="BA697" s="86">
        <v>0</v>
      </c>
      <c r="BB697" s="86"/>
    </row>
    <row r="698" spans="1:54" hidden="1">
      <c r="A698" s="52" t="str">
        <f t="shared" si="71"/>
        <v>R</v>
      </c>
      <c r="B698" s="84" t="s">
        <v>259</v>
      </c>
      <c r="C698" s="52" t="s">
        <v>2840</v>
      </c>
      <c r="D698" s="85" t="s">
        <v>2841</v>
      </c>
      <c r="E698" s="52" t="s">
        <v>2864</v>
      </c>
      <c r="F698" s="52" t="s">
        <v>2865</v>
      </c>
      <c r="G698" s="52" t="s">
        <v>2869</v>
      </c>
      <c r="H698" s="52" t="s">
        <v>2206</v>
      </c>
      <c r="I698" s="52" t="s">
        <v>2870</v>
      </c>
      <c r="J698" s="52" t="s">
        <v>2871</v>
      </c>
      <c r="K698" s="52" t="s">
        <v>268</v>
      </c>
      <c r="L698" s="52">
        <v>4207</v>
      </c>
      <c r="M698" s="52" t="s">
        <v>2177</v>
      </c>
      <c r="N698" s="52" t="s">
        <v>270</v>
      </c>
      <c r="O698" s="52" t="s">
        <v>456</v>
      </c>
      <c r="P698" s="52" t="s">
        <v>272</v>
      </c>
      <c r="Q698" s="52" t="s">
        <v>124</v>
      </c>
      <c r="R698" s="52" t="s">
        <v>273</v>
      </c>
      <c r="S698" s="52" t="s">
        <v>188</v>
      </c>
      <c r="T698" s="52" t="s">
        <v>2255</v>
      </c>
      <c r="U698" s="52" t="s">
        <v>190</v>
      </c>
      <c r="V698" s="52" t="s">
        <v>2847</v>
      </c>
      <c r="W698" s="52" t="s">
        <v>2848</v>
      </c>
      <c r="X698" s="52" t="s">
        <v>2849</v>
      </c>
      <c r="Y698" s="52" t="s">
        <v>2850</v>
      </c>
      <c r="Z698" s="66">
        <v>0</v>
      </c>
      <c r="AA698" s="66">
        <v>1162188</v>
      </c>
      <c r="AB698" s="66">
        <v>979788.37</v>
      </c>
      <c r="AC698" s="66">
        <v>919134.73802179983</v>
      </c>
      <c r="AD698" s="86">
        <f t="shared" si="72"/>
        <v>243053.26197820017</v>
      </c>
      <c r="AE698" s="66">
        <v>0</v>
      </c>
      <c r="AF698" s="66">
        <v>9421002</v>
      </c>
      <c r="AG698" s="66">
        <f t="shared" si="73"/>
        <v>-9421002</v>
      </c>
      <c r="AH698" s="66">
        <v>0</v>
      </c>
      <c r="AI698" s="66">
        <v>9665948</v>
      </c>
      <c r="AJ698" s="66">
        <f t="shared" si="74"/>
        <v>-9665948</v>
      </c>
      <c r="AK698" s="66">
        <v>0</v>
      </c>
      <c r="AL698" s="66">
        <v>9917263</v>
      </c>
      <c r="AM698" s="66">
        <f t="shared" si="75"/>
        <v>-9917263</v>
      </c>
      <c r="AN698" s="66">
        <v>0</v>
      </c>
      <c r="AO698" s="66">
        <v>10175111</v>
      </c>
      <c r="AP698" s="66">
        <f t="shared" si="76"/>
        <v>-10175111</v>
      </c>
      <c r="AQ698" s="66">
        <v>10439664</v>
      </c>
      <c r="AR698" s="66">
        <f t="shared" si="77"/>
        <v>-38936270.738021798</v>
      </c>
      <c r="AS698" s="66" t="s">
        <v>2170</v>
      </c>
      <c r="AT698" s="66" t="s">
        <v>279</v>
      </c>
      <c r="AU698" s="66" t="s">
        <v>280</v>
      </c>
      <c r="AV698" s="66">
        <v>0</v>
      </c>
      <c r="AW698" s="86">
        <v>0</v>
      </c>
      <c r="AX698" s="86">
        <v>0</v>
      </c>
      <c r="AY698" s="86">
        <v>0</v>
      </c>
      <c r="AZ698" s="86">
        <v>0</v>
      </c>
      <c r="BA698" s="86">
        <v>0</v>
      </c>
      <c r="BB698" s="86"/>
    </row>
    <row r="699" spans="1:54" hidden="1">
      <c r="A699" s="52" t="str">
        <f t="shared" si="71"/>
        <v>R</v>
      </c>
      <c r="B699" s="84" t="s">
        <v>259</v>
      </c>
      <c r="C699" s="52" t="s">
        <v>2840</v>
      </c>
      <c r="D699" s="85" t="s">
        <v>2841</v>
      </c>
      <c r="E699" s="52" t="s">
        <v>2864</v>
      </c>
      <c r="F699" s="52" t="s">
        <v>2865</v>
      </c>
      <c r="G699" s="52" t="s">
        <v>2872</v>
      </c>
      <c r="H699" s="52" t="s">
        <v>2189</v>
      </c>
      <c r="I699" s="52" t="s">
        <v>2873</v>
      </c>
      <c r="J699" s="52" t="s">
        <v>2874</v>
      </c>
      <c r="K699" s="52" t="s">
        <v>268</v>
      </c>
      <c r="L699" s="52">
        <v>4207</v>
      </c>
      <c r="M699" s="52" t="s">
        <v>2177</v>
      </c>
      <c r="N699" s="52" t="s">
        <v>270</v>
      </c>
      <c r="O699" s="52" t="s">
        <v>456</v>
      </c>
      <c r="P699" s="52" t="s">
        <v>272</v>
      </c>
      <c r="Q699" s="52" t="s">
        <v>124</v>
      </c>
      <c r="R699" s="52" t="s">
        <v>273</v>
      </c>
      <c r="S699" s="52" t="s">
        <v>188</v>
      </c>
      <c r="T699" s="52" t="s">
        <v>2255</v>
      </c>
      <c r="U699" s="52" t="s">
        <v>190</v>
      </c>
      <c r="V699" s="52" t="s">
        <v>2847</v>
      </c>
      <c r="W699" s="52" t="s">
        <v>2848</v>
      </c>
      <c r="X699" s="52" t="s">
        <v>2849</v>
      </c>
      <c r="Y699" s="52" t="s">
        <v>2850</v>
      </c>
      <c r="Z699" s="66">
        <v>0</v>
      </c>
      <c r="AA699" s="66">
        <v>9182263</v>
      </c>
      <c r="AB699" s="66">
        <v>10225950.34</v>
      </c>
      <c r="AC699" s="66">
        <v>11551137.378939301</v>
      </c>
      <c r="AD699" s="86">
        <f t="shared" si="72"/>
        <v>-2368874.3789393008</v>
      </c>
      <c r="AE699" s="66">
        <v>0</v>
      </c>
      <c r="AF699" s="66">
        <v>5771526</v>
      </c>
      <c r="AG699" s="66">
        <f t="shared" si="73"/>
        <v>-5771526</v>
      </c>
      <c r="AH699" s="66">
        <v>0</v>
      </c>
      <c r="AI699" s="66">
        <v>5921586</v>
      </c>
      <c r="AJ699" s="66">
        <f t="shared" si="74"/>
        <v>-5921586</v>
      </c>
      <c r="AK699" s="66">
        <v>0</v>
      </c>
      <c r="AL699" s="66">
        <v>6075547</v>
      </c>
      <c r="AM699" s="66">
        <f t="shared" si="75"/>
        <v>-6075547</v>
      </c>
      <c r="AN699" s="66">
        <v>0</v>
      </c>
      <c r="AO699" s="66">
        <v>6233511</v>
      </c>
      <c r="AP699" s="66">
        <f t="shared" si="76"/>
        <v>-6233511</v>
      </c>
      <c r="AQ699" s="66">
        <v>6395582</v>
      </c>
      <c r="AR699" s="66">
        <f t="shared" si="77"/>
        <v>-26371044.378939301</v>
      </c>
      <c r="AS699" s="66" t="s">
        <v>2170</v>
      </c>
      <c r="AT699" s="66" t="s">
        <v>279</v>
      </c>
      <c r="AU699" s="66" t="s">
        <v>280</v>
      </c>
      <c r="AV699" s="66">
        <v>0</v>
      </c>
      <c r="AW699" s="86">
        <v>0</v>
      </c>
      <c r="AX699" s="86">
        <v>0</v>
      </c>
      <c r="AY699" s="86">
        <v>0</v>
      </c>
      <c r="AZ699" s="86">
        <v>0</v>
      </c>
      <c r="BA699" s="86">
        <v>0</v>
      </c>
      <c r="BB699" s="86"/>
    </row>
    <row r="700" spans="1:54" hidden="1">
      <c r="A700" s="52" t="str">
        <f t="shared" si="71"/>
        <v>R</v>
      </c>
      <c r="B700" s="84" t="s">
        <v>259</v>
      </c>
      <c r="C700" s="52" t="s">
        <v>2840</v>
      </c>
      <c r="D700" s="85" t="s">
        <v>2841</v>
      </c>
      <c r="E700" s="52" t="s">
        <v>2864</v>
      </c>
      <c r="F700" s="52" t="s">
        <v>2865</v>
      </c>
      <c r="G700" s="52" t="s">
        <v>2872</v>
      </c>
      <c r="H700" s="52" t="s">
        <v>2189</v>
      </c>
      <c r="I700" s="52" t="s">
        <v>2875</v>
      </c>
      <c r="J700" s="52" t="s">
        <v>2876</v>
      </c>
      <c r="K700" s="52" t="s">
        <v>268</v>
      </c>
      <c r="L700" s="52">
        <v>4207</v>
      </c>
      <c r="M700" s="52" t="s">
        <v>2177</v>
      </c>
      <c r="N700" s="52" t="s">
        <v>270</v>
      </c>
      <c r="O700" s="52" t="s">
        <v>456</v>
      </c>
      <c r="P700" s="52" t="s">
        <v>272</v>
      </c>
      <c r="Q700" s="52" t="s">
        <v>124</v>
      </c>
      <c r="R700" s="52" t="s">
        <v>273</v>
      </c>
      <c r="S700" s="52" t="s">
        <v>188</v>
      </c>
      <c r="T700" s="52" t="s">
        <v>2255</v>
      </c>
      <c r="U700" s="52" t="s">
        <v>190</v>
      </c>
      <c r="V700" s="52" t="s">
        <v>2847</v>
      </c>
      <c r="W700" s="52" t="s">
        <v>2848</v>
      </c>
      <c r="X700" s="52" t="s">
        <v>2849</v>
      </c>
      <c r="Y700" s="52" t="s">
        <v>2850</v>
      </c>
      <c r="Z700" s="66">
        <v>0</v>
      </c>
      <c r="AA700" s="66">
        <v>5625269</v>
      </c>
      <c r="AB700" s="66">
        <v>5419905.0099999998</v>
      </c>
      <c r="AC700" s="66">
        <v>5455124.3547019009</v>
      </c>
      <c r="AD700" s="86">
        <f t="shared" si="72"/>
        <v>170144.64529809915</v>
      </c>
      <c r="AE700" s="66">
        <v>0</v>
      </c>
      <c r="AF700" s="66">
        <v>8946762</v>
      </c>
      <c r="AG700" s="66">
        <f t="shared" si="73"/>
        <v>-8946762</v>
      </c>
      <c r="AH700" s="66">
        <v>0</v>
      </c>
      <c r="AI700" s="66">
        <v>9179378</v>
      </c>
      <c r="AJ700" s="66">
        <f t="shared" si="74"/>
        <v>-9179378</v>
      </c>
      <c r="AK700" s="66">
        <v>0</v>
      </c>
      <c r="AL700" s="66">
        <v>9418042</v>
      </c>
      <c r="AM700" s="66">
        <f t="shared" si="75"/>
        <v>-9418042</v>
      </c>
      <c r="AN700" s="66">
        <v>0</v>
      </c>
      <c r="AO700" s="66">
        <v>9662911</v>
      </c>
      <c r="AP700" s="66">
        <f t="shared" si="76"/>
        <v>-9662911</v>
      </c>
      <c r="AQ700" s="66">
        <v>9914147</v>
      </c>
      <c r="AR700" s="66">
        <f t="shared" si="77"/>
        <v>-37036948.354701899</v>
      </c>
      <c r="AS700" s="66" t="s">
        <v>2170</v>
      </c>
      <c r="AT700" s="66" t="s">
        <v>279</v>
      </c>
      <c r="AU700" s="66" t="s">
        <v>280</v>
      </c>
      <c r="AV700" s="66">
        <v>0</v>
      </c>
      <c r="AW700" s="86">
        <v>0</v>
      </c>
      <c r="AX700" s="86">
        <v>0</v>
      </c>
      <c r="AY700" s="86">
        <v>0</v>
      </c>
      <c r="AZ700" s="86">
        <v>0</v>
      </c>
      <c r="BA700" s="86">
        <v>0</v>
      </c>
      <c r="BB700" s="86"/>
    </row>
    <row r="701" spans="1:54" hidden="1">
      <c r="A701" s="52" t="str">
        <f t="shared" si="71"/>
        <v>R</v>
      </c>
      <c r="B701" s="84" t="s">
        <v>259</v>
      </c>
      <c r="C701" s="52" t="s">
        <v>2840</v>
      </c>
      <c r="D701" s="85" t="s">
        <v>2841</v>
      </c>
      <c r="E701" s="52" t="s">
        <v>2877</v>
      </c>
      <c r="F701" s="52" t="s">
        <v>2878</v>
      </c>
      <c r="G701" s="52" t="s">
        <v>2879</v>
      </c>
      <c r="H701" s="52" t="s">
        <v>2183</v>
      </c>
      <c r="I701" s="52" t="s">
        <v>2880</v>
      </c>
      <c r="J701" s="52" t="s">
        <v>2881</v>
      </c>
      <c r="K701" s="52" t="s">
        <v>268</v>
      </c>
      <c r="L701" s="52">
        <v>4207</v>
      </c>
      <c r="M701" s="52" t="s">
        <v>2177</v>
      </c>
      <c r="N701" s="52" t="s">
        <v>270</v>
      </c>
      <c r="O701" s="52" t="s">
        <v>456</v>
      </c>
      <c r="P701" s="52" t="s">
        <v>272</v>
      </c>
      <c r="Q701" s="52" t="s">
        <v>124</v>
      </c>
      <c r="R701" s="52" t="s">
        <v>273</v>
      </c>
      <c r="S701" s="52" t="s">
        <v>188</v>
      </c>
      <c r="T701" s="52" t="s">
        <v>2255</v>
      </c>
      <c r="U701" s="52" t="s">
        <v>190</v>
      </c>
      <c r="V701" s="52" t="s">
        <v>2847</v>
      </c>
      <c r="W701" s="52" t="s">
        <v>2848</v>
      </c>
      <c r="X701" s="52" t="s">
        <v>2849</v>
      </c>
      <c r="Y701" s="52" t="s">
        <v>2850</v>
      </c>
      <c r="Z701" s="66">
        <v>0</v>
      </c>
      <c r="AA701" s="66">
        <v>8472478</v>
      </c>
      <c r="AB701" s="66">
        <v>8687857.1400000006</v>
      </c>
      <c r="AC701" s="66">
        <v>8697032.0275150985</v>
      </c>
      <c r="AD701" s="86">
        <f t="shared" si="72"/>
        <v>-224554.02751509845</v>
      </c>
      <c r="AE701" s="66">
        <v>0</v>
      </c>
      <c r="AF701" s="66">
        <v>1807262</v>
      </c>
      <c r="AG701" s="66">
        <f t="shared" si="73"/>
        <v>-1807262</v>
      </c>
      <c r="AH701" s="66">
        <v>0</v>
      </c>
      <c r="AI701" s="66">
        <v>1854251</v>
      </c>
      <c r="AJ701" s="66">
        <f t="shared" si="74"/>
        <v>-1854251</v>
      </c>
      <c r="AK701" s="66">
        <v>0</v>
      </c>
      <c r="AL701" s="66">
        <v>1902461</v>
      </c>
      <c r="AM701" s="66">
        <f t="shared" si="75"/>
        <v>-1902461</v>
      </c>
      <c r="AN701" s="66">
        <v>0</v>
      </c>
      <c r="AO701" s="66">
        <v>1951925</v>
      </c>
      <c r="AP701" s="66">
        <f t="shared" si="76"/>
        <v>-1951925</v>
      </c>
      <c r="AQ701" s="66">
        <v>2002675</v>
      </c>
      <c r="AR701" s="66">
        <f t="shared" si="77"/>
        <v>-7740453.0275150985</v>
      </c>
      <c r="AS701" s="66" t="s">
        <v>2170</v>
      </c>
      <c r="AT701" s="66" t="s">
        <v>279</v>
      </c>
      <c r="AU701" s="66" t="s">
        <v>280</v>
      </c>
      <c r="AV701" s="66">
        <v>0</v>
      </c>
      <c r="AW701" s="86">
        <v>0</v>
      </c>
      <c r="AX701" s="86">
        <v>0</v>
      </c>
      <c r="AY701" s="86">
        <v>0</v>
      </c>
      <c r="AZ701" s="86">
        <v>0</v>
      </c>
      <c r="BA701" s="86">
        <v>0</v>
      </c>
      <c r="BB701" s="86"/>
    </row>
    <row r="702" spans="1:54" hidden="1">
      <c r="A702" s="52" t="str">
        <f t="shared" si="71"/>
        <v>R</v>
      </c>
      <c r="B702" s="84" t="s">
        <v>259</v>
      </c>
      <c r="C702" s="52" t="s">
        <v>2840</v>
      </c>
      <c r="D702" s="85" t="s">
        <v>2841</v>
      </c>
      <c r="E702" s="52" t="s">
        <v>2877</v>
      </c>
      <c r="F702" s="52" t="s">
        <v>2878</v>
      </c>
      <c r="G702" s="52" t="s">
        <v>2882</v>
      </c>
      <c r="H702" s="52" t="s">
        <v>2206</v>
      </c>
      <c r="I702" s="52" t="s">
        <v>2883</v>
      </c>
      <c r="J702" s="52" t="s">
        <v>2884</v>
      </c>
      <c r="K702" s="52" t="s">
        <v>268</v>
      </c>
      <c r="L702" s="52">
        <v>4207</v>
      </c>
      <c r="M702" s="52" t="s">
        <v>2177</v>
      </c>
      <c r="N702" s="52" t="s">
        <v>270</v>
      </c>
      <c r="O702" s="52" t="s">
        <v>456</v>
      </c>
      <c r="P702" s="52" t="s">
        <v>272</v>
      </c>
      <c r="Q702" s="52" t="s">
        <v>124</v>
      </c>
      <c r="R702" s="52" t="s">
        <v>273</v>
      </c>
      <c r="S702" s="52" t="s">
        <v>188</v>
      </c>
      <c r="T702" s="52" t="s">
        <v>2255</v>
      </c>
      <c r="U702" s="52" t="s">
        <v>190</v>
      </c>
      <c r="V702" s="52" t="s">
        <v>2847</v>
      </c>
      <c r="W702" s="52" t="s">
        <v>2848</v>
      </c>
      <c r="X702" s="52" t="s">
        <v>2849</v>
      </c>
      <c r="Y702" s="52" t="s">
        <v>2850</v>
      </c>
      <c r="Z702" s="66">
        <v>0</v>
      </c>
      <c r="AA702" s="66">
        <v>1761464</v>
      </c>
      <c r="AB702" s="66">
        <v>1848003.16</v>
      </c>
      <c r="AC702" s="66">
        <v>1897567.3856001</v>
      </c>
      <c r="AD702" s="86">
        <f t="shared" si="72"/>
        <v>-136103.38560010004</v>
      </c>
      <c r="AE702" s="66">
        <v>0</v>
      </c>
      <c r="AF702" s="66">
        <v>2933556</v>
      </c>
      <c r="AG702" s="66">
        <f t="shared" si="73"/>
        <v>-2933556</v>
      </c>
      <c r="AH702" s="66">
        <v>0</v>
      </c>
      <c r="AI702" s="66">
        <v>3011881</v>
      </c>
      <c r="AJ702" s="66">
        <f t="shared" si="74"/>
        <v>-3011881</v>
      </c>
      <c r="AK702" s="66">
        <v>0</v>
      </c>
      <c r="AL702" s="66">
        <v>3090189</v>
      </c>
      <c r="AM702" s="66">
        <f t="shared" si="75"/>
        <v>-3090189</v>
      </c>
      <c r="AN702" s="66">
        <v>0</v>
      </c>
      <c r="AO702" s="66">
        <v>3170534</v>
      </c>
      <c r="AP702" s="66">
        <f t="shared" si="76"/>
        <v>-3170534</v>
      </c>
      <c r="AQ702" s="66">
        <v>3252968</v>
      </c>
      <c r="AR702" s="66">
        <f t="shared" si="77"/>
        <v>-12342263.385600099</v>
      </c>
      <c r="AS702" s="66" t="s">
        <v>2170</v>
      </c>
      <c r="AT702" s="66" t="s">
        <v>279</v>
      </c>
      <c r="AU702" s="66" t="s">
        <v>280</v>
      </c>
      <c r="AV702" s="66">
        <v>0</v>
      </c>
      <c r="AW702" s="86">
        <v>0</v>
      </c>
      <c r="AX702" s="86">
        <v>0</v>
      </c>
      <c r="AY702" s="86">
        <v>0</v>
      </c>
      <c r="AZ702" s="86">
        <v>0</v>
      </c>
      <c r="BA702" s="86">
        <v>0</v>
      </c>
      <c r="BB702" s="86"/>
    </row>
    <row r="703" spans="1:54" hidden="1">
      <c r="A703" s="52" t="str">
        <f t="shared" si="71"/>
        <v>R</v>
      </c>
      <c r="B703" s="84" t="s">
        <v>259</v>
      </c>
      <c r="C703" s="52" t="s">
        <v>2840</v>
      </c>
      <c r="D703" s="85" t="s">
        <v>2841</v>
      </c>
      <c r="E703" s="52" t="s">
        <v>2877</v>
      </c>
      <c r="F703" s="52" t="s">
        <v>2878</v>
      </c>
      <c r="G703" s="52" t="s">
        <v>2885</v>
      </c>
      <c r="H703" s="52" t="s">
        <v>2189</v>
      </c>
      <c r="I703" s="52" t="s">
        <v>2886</v>
      </c>
      <c r="J703" s="52" t="s">
        <v>2887</v>
      </c>
      <c r="K703" s="52" t="s">
        <v>268</v>
      </c>
      <c r="L703" s="52">
        <v>4207</v>
      </c>
      <c r="M703" s="52" t="s">
        <v>2177</v>
      </c>
      <c r="N703" s="52" t="s">
        <v>270</v>
      </c>
      <c r="O703" s="52" t="s">
        <v>456</v>
      </c>
      <c r="P703" s="52" t="s">
        <v>272</v>
      </c>
      <c r="Q703" s="52" t="s">
        <v>124</v>
      </c>
      <c r="R703" s="52" t="s">
        <v>273</v>
      </c>
      <c r="S703" s="52" t="s">
        <v>188</v>
      </c>
      <c r="T703" s="52" t="s">
        <v>2255</v>
      </c>
      <c r="U703" s="52" t="s">
        <v>190</v>
      </c>
      <c r="V703" s="52" t="s">
        <v>2847</v>
      </c>
      <c r="W703" s="52" t="s">
        <v>2848</v>
      </c>
      <c r="X703" s="52" t="s">
        <v>2849</v>
      </c>
      <c r="Y703" s="52" t="s">
        <v>2850</v>
      </c>
      <c r="Z703" s="66">
        <v>0</v>
      </c>
      <c r="AA703" s="66">
        <v>2798214</v>
      </c>
      <c r="AB703" s="66">
        <v>3881065.37</v>
      </c>
      <c r="AC703" s="66">
        <v>6549652.0985017009</v>
      </c>
      <c r="AD703" s="86">
        <f t="shared" si="72"/>
        <v>-3751438.0985017009</v>
      </c>
      <c r="AE703" s="66">
        <v>0</v>
      </c>
      <c r="AF703" s="66">
        <v>28367022</v>
      </c>
      <c r="AG703" s="66">
        <f t="shared" si="73"/>
        <v>-28367022</v>
      </c>
      <c r="AH703" s="66">
        <v>0</v>
      </c>
      <c r="AI703" s="66">
        <v>29104565</v>
      </c>
      <c r="AJ703" s="66">
        <f t="shared" si="74"/>
        <v>-29104565</v>
      </c>
      <c r="AK703" s="66">
        <v>0</v>
      </c>
      <c r="AL703" s="66">
        <v>29861283</v>
      </c>
      <c r="AM703" s="66">
        <f t="shared" si="75"/>
        <v>-29861283</v>
      </c>
      <c r="AN703" s="66">
        <v>0</v>
      </c>
      <c r="AO703" s="66">
        <v>30637677</v>
      </c>
      <c r="AP703" s="66">
        <f t="shared" si="76"/>
        <v>-30637677</v>
      </c>
      <c r="AQ703" s="66">
        <v>31434256</v>
      </c>
      <c r="AR703" s="66">
        <f t="shared" si="77"/>
        <v>-121721985.0985017</v>
      </c>
      <c r="AS703" s="66" t="s">
        <v>2170</v>
      </c>
      <c r="AT703" s="66" t="s">
        <v>279</v>
      </c>
      <c r="AU703" s="66" t="s">
        <v>280</v>
      </c>
      <c r="AV703" s="66">
        <v>0</v>
      </c>
      <c r="AW703" s="86">
        <v>0</v>
      </c>
      <c r="AX703" s="86">
        <v>0</v>
      </c>
      <c r="AY703" s="86">
        <v>0</v>
      </c>
      <c r="AZ703" s="86">
        <v>0</v>
      </c>
      <c r="BA703" s="86">
        <v>0</v>
      </c>
      <c r="BB703" s="86"/>
    </row>
    <row r="704" spans="1:54" hidden="1">
      <c r="A704" s="52" t="str">
        <f t="shared" si="71"/>
        <v>R</v>
      </c>
      <c r="B704" s="84" t="s">
        <v>259</v>
      </c>
      <c r="C704" s="52" t="s">
        <v>2840</v>
      </c>
      <c r="D704" s="85" t="s">
        <v>2841</v>
      </c>
      <c r="E704" s="52" t="s">
        <v>2877</v>
      </c>
      <c r="F704" s="52" t="s">
        <v>2878</v>
      </c>
      <c r="G704" s="52" t="s">
        <v>2885</v>
      </c>
      <c r="H704" s="52" t="s">
        <v>2189</v>
      </c>
      <c r="I704" s="52" t="s">
        <v>2888</v>
      </c>
      <c r="J704" s="52" t="s">
        <v>2889</v>
      </c>
      <c r="K704" s="52" t="s">
        <v>268</v>
      </c>
      <c r="L704" s="52">
        <v>4207</v>
      </c>
      <c r="M704" s="52" t="s">
        <v>2177</v>
      </c>
      <c r="N704" s="52" t="s">
        <v>270</v>
      </c>
      <c r="O704" s="52" t="s">
        <v>456</v>
      </c>
      <c r="P704" s="52" t="s">
        <v>272</v>
      </c>
      <c r="Q704" s="52" t="s">
        <v>124</v>
      </c>
      <c r="R704" s="52" t="s">
        <v>273</v>
      </c>
      <c r="S704" s="52" t="s">
        <v>188</v>
      </c>
      <c r="T704" s="52" t="s">
        <v>2255</v>
      </c>
      <c r="U704" s="52" t="s">
        <v>190</v>
      </c>
      <c r="V704" s="52" t="s">
        <v>2847</v>
      </c>
      <c r="W704" s="52" t="s">
        <v>2848</v>
      </c>
      <c r="X704" s="52" t="s">
        <v>2849</v>
      </c>
      <c r="Y704" s="52" t="s">
        <v>2850</v>
      </c>
      <c r="Z704" s="66">
        <v>86135437.832067594</v>
      </c>
      <c r="AA704" s="66">
        <v>27129950</v>
      </c>
      <c r="AB704" s="66">
        <v>25565279.82</v>
      </c>
      <c r="AC704" s="66">
        <v>25943380.594492204</v>
      </c>
      <c r="AD704" s="86">
        <f t="shared" si="72"/>
        <v>1186569.4055077955</v>
      </c>
      <c r="AE704" s="66">
        <v>87198168</v>
      </c>
      <c r="AF704" s="66">
        <v>10997026</v>
      </c>
      <c r="AG704" s="66">
        <f t="shared" si="73"/>
        <v>76201142</v>
      </c>
      <c r="AH704" s="66">
        <v>87069309</v>
      </c>
      <c r="AI704" s="66">
        <v>11282949</v>
      </c>
      <c r="AJ704" s="66">
        <f t="shared" si="74"/>
        <v>75786360</v>
      </c>
      <c r="AK704" s="66">
        <v>86658389</v>
      </c>
      <c r="AL704" s="66">
        <v>11576305</v>
      </c>
      <c r="AM704" s="66">
        <f t="shared" si="75"/>
        <v>75082084</v>
      </c>
      <c r="AN704" s="66">
        <v>84567109</v>
      </c>
      <c r="AO704" s="66">
        <v>11877289</v>
      </c>
      <c r="AP704" s="66">
        <f t="shared" si="76"/>
        <v>72689820</v>
      </c>
      <c r="AQ704" s="66">
        <v>12186099</v>
      </c>
      <c r="AR704" s="66">
        <f t="shared" si="77"/>
        <v>300945975.4055078</v>
      </c>
      <c r="AS704" s="66" t="s">
        <v>2170</v>
      </c>
      <c r="AT704" s="66" t="s">
        <v>279</v>
      </c>
      <c r="AU704" s="66" t="s">
        <v>280</v>
      </c>
      <c r="AV704" s="66">
        <v>0</v>
      </c>
      <c r="AW704" s="86">
        <v>0</v>
      </c>
      <c r="AX704" s="86">
        <v>0</v>
      </c>
      <c r="AY704" s="86">
        <v>0</v>
      </c>
      <c r="AZ704" s="86">
        <v>0</v>
      </c>
      <c r="BA704" s="86">
        <v>0</v>
      </c>
      <c r="BB704" s="86"/>
    </row>
    <row r="705" spans="1:54" hidden="1">
      <c r="A705" s="52" t="str">
        <f t="shared" si="71"/>
        <v>R</v>
      </c>
      <c r="B705" s="84" t="s">
        <v>259</v>
      </c>
      <c r="C705" s="52" t="s">
        <v>2840</v>
      </c>
      <c r="D705" s="85" t="s">
        <v>2841</v>
      </c>
      <c r="E705" s="52" t="s">
        <v>2877</v>
      </c>
      <c r="F705" s="52" t="s">
        <v>2878</v>
      </c>
      <c r="G705" s="52" t="s">
        <v>2885</v>
      </c>
      <c r="H705" s="52" t="s">
        <v>2189</v>
      </c>
      <c r="I705" s="52" t="s">
        <v>2890</v>
      </c>
      <c r="J705" s="52" t="s">
        <v>2891</v>
      </c>
      <c r="K705" s="52" t="s">
        <v>268</v>
      </c>
      <c r="L705" s="52">
        <v>4207</v>
      </c>
      <c r="M705" s="52" t="s">
        <v>2177</v>
      </c>
      <c r="N705" s="52" t="s">
        <v>270</v>
      </c>
      <c r="O705" s="52" t="s">
        <v>456</v>
      </c>
      <c r="P705" s="52" t="s">
        <v>272</v>
      </c>
      <c r="Q705" s="52" t="s">
        <v>124</v>
      </c>
      <c r="R705" s="52" t="s">
        <v>273</v>
      </c>
      <c r="S705" s="52" t="s">
        <v>188</v>
      </c>
      <c r="T705" s="52" t="s">
        <v>2255</v>
      </c>
      <c r="U705" s="52" t="s">
        <v>190</v>
      </c>
      <c r="V705" s="52" t="s">
        <v>2847</v>
      </c>
      <c r="W705" s="52" t="s">
        <v>2848</v>
      </c>
      <c r="X705" s="52" t="s">
        <v>2849</v>
      </c>
      <c r="Y705" s="52" t="s">
        <v>2850</v>
      </c>
      <c r="Z705" s="66">
        <v>0</v>
      </c>
      <c r="AA705" s="66">
        <v>10526616</v>
      </c>
      <c r="AB705" s="66">
        <v>8708298.4000000004</v>
      </c>
      <c r="AC705" s="66">
        <v>5271469.9266391993</v>
      </c>
      <c r="AD705" s="86">
        <f t="shared" si="72"/>
        <v>5255146.0733608007</v>
      </c>
      <c r="AE705" s="66">
        <v>0</v>
      </c>
      <c r="AF705" s="66">
        <v>2306871</v>
      </c>
      <c r="AG705" s="66">
        <f t="shared" si="73"/>
        <v>-2306871</v>
      </c>
      <c r="AH705" s="66">
        <v>0</v>
      </c>
      <c r="AI705" s="66">
        <v>2366849</v>
      </c>
      <c r="AJ705" s="66">
        <f t="shared" si="74"/>
        <v>-2366849</v>
      </c>
      <c r="AK705" s="66">
        <v>0</v>
      </c>
      <c r="AL705" s="66">
        <v>2428287</v>
      </c>
      <c r="AM705" s="66">
        <f t="shared" si="75"/>
        <v>-2428287</v>
      </c>
      <c r="AN705" s="66">
        <v>0</v>
      </c>
      <c r="AO705" s="66">
        <v>2491526</v>
      </c>
      <c r="AP705" s="66">
        <f t="shared" si="76"/>
        <v>-2491526</v>
      </c>
      <c r="AQ705" s="66">
        <v>2556305</v>
      </c>
      <c r="AR705" s="66">
        <f t="shared" si="77"/>
        <v>-4338386.9266391993</v>
      </c>
      <c r="AS705" s="66" t="s">
        <v>2170</v>
      </c>
      <c r="AT705" s="66" t="s">
        <v>279</v>
      </c>
      <c r="AU705" s="66" t="s">
        <v>280</v>
      </c>
      <c r="AV705" s="66">
        <v>0</v>
      </c>
      <c r="AW705" s="86">
        <v>0</v>
      </c>
      <c r="AX705" s="86">
        <v>0</v>
      </c>
      <c r="AY705" s="86">
        <v>0</v>
      </c>
      <c r="AZ705" s="86">
        <v>0</v>
      </c>
      <c r="BA705" s="86">
        <v>0</v>
      </c>
      <c r="BB705" s="86"/>
    </row>
    <row r="706" spans="1:54" hidden="1">
      <c r="A706" s="52" t="str">
        <f t="shared" si="71"/>
        <v>R</v>
      </c>
      <c r="B706" s="84" t="s">
        <v>259</v>
      </c>
      <c r="C706" s="52" t="s">
        <v>2840</v>
      </c>
      <c r="D706" s="85" t="s">
        <v>2841</v>
      </c>
      <c r="E706" s="52" t="s">
        <v>2877</v>
      </c>
      <c r="F706" s="52" t="s">
        <v>2878</v>
      </c>
      <c r="G706" s="52" t="s">
        <v>2885</v>
      </c>
      <c r="H706" s="52" t="s">
        <v>2189</v>
      </c>
      <c r="I706" s="52" t="s">
        <v>2892</v>
      </c>
      <c r="J706" s="52" t="s">
        <v>2893</v>
      </c>
      <c r="K706" s="52" t="s">
        <v>268</v>
      </c>
      <c r="L706" s="52">
        <v>4207</v>
      </c>
      <c r="M706" s="52" t="s">
        <v>2177</v>
      </c>
      <c r="N706" s="52" t="s">
        <v>428</v>
      </c>
      <c r="O706" s="52" t="s">
        <v>456</v>
      </c>
      <c r="P706" s="52" t="s">
        <v>272</v>
      </c>
      <c r="Q706" s="52" t="s">
        <v>124</v>
      </c>
      <c r="R706" s="52" t="s">
        <v>273</v>
      </c>
      <c r="S706" s="52" t="s">
        <v>188</v>
      </c>
      <c r="T706" s="52" t="s">
        <v>2255</v>
      </c>
      <c r="U706" s="52" t="s">
        <v>190</v>
      </c>
      <c r="V706" s="52" t="s">
        <v>2847</v>
      </c>
      <c r="W706" s="52" t="s">
        <v>2848</v>
      </c>
      <c r="X706" s="52" t="s">
        <v>2849</v>
      </c>
      <c r="Y706" s="52" t="s">
        <v>2850</v>
      </c>
      <c r="Z706" s="66">
        <v>0</v>
      </c>
      <c r="AA706" s="66">
        <v>1255</v>
      </c>
      <c r="AB706" s="66">
        <v>0</v>
      </c>
      <c r="AC706" s="66">
        <v>0</v>
      </c>
      <c r="AD706" s="86">
        <f t="shared" si="72"/>
        <v>1255</v>
      </c>
      <c r="AE706" s="66">
        <v>0</v>
      </c>
      <c r="AF706" s="66">
        <v>0</v>
      </c>
      <c r="AG706" s="66">
        <f t="shared" si="73"/>
        <v>0</v>
      </c>
      <c r="AH706" s="66">
        <v>0</v>
      </c>
      <c r="AI706" s="66">
        <v>0</v>
      </c>
      <c r="AJ706" s="66">
        <f t="shared" si="74"/>
        <v>0</v>
      </c>
      <c r="AK706" s="66">
        <v>0</v>
      </c>
      <c r="AL706" s="66">
        <v>0</v>
      </c>
      <c r="AM706" s="66">
        <f t="shared" si="75"/>
        <v>0</v>
      </c>
      <c r="AN706" s="66">
        <v>0</v>
      </c>
      <c r="AO706" s="66">
        <v>0</v>
      </c>
      <c r="AP706" s="66">
        <f t="shared" si="76"/>
        <v>0</v>
      </c>
      <c r="AQ706" s="66">
        <v>0</v>
      </c>
      <c r="AR706" s="66">
        <f t="shared" si="77"/>
        <v>1255</v>
      </c>
      <c r="AS706" s="66">
        <v>0</v>
      </c>
      <c r="AT706" s="66" t="s">
        <v>279</v>
      </c>
      <c r="AU706" s="66" t="s">
        <v>280</v>
      </c>
      <c r="AV706" s="66">
        <v>0</v>
      </c>
      <c r="AW706" s="86">
        <v>0</v>
      </c>
      <c r="AX706" s="86">
        <v>0</v>
      </c>
      <c r="AY706" s="86">
        <v>0</v>
      </c>
      <c r="AZ706" s="86">
        <v>0</v>
      </c>
      <c r="BA706" s="86">
        <v>0</v>
      </c>
      <c r="BB706" s="86"/>
    </row>
    <row r="707" spans="1:54" hidden="1">
      <c r="A707" s="52" t="str">
        <f t="shared" si="71"/>
        <v>R</v>
      </c>
      <c r="B707" s="84" t="s">
        <v>259</v>
      </c>
      <c r="C707" s="52" t="s">
        <v>2840</v>
      </c>
      <c r="D707" s="85" t="s">
        <v>2841</v>
      </c>
      <c r="E707" s="52" t="s">
        <v>2877</v>
      </c>
      <c r="F707" s="52" t="s">
        <v>2878</v>
      </c>
      <c r="G707" s="52" t="s">
        <v>2885</v>
      </c>
      <c r="H707" s="52" t="s">
        <v>2189</v>
      </c>
      <c r="I707" s="52" t="s">
        <v>2894</v>
      </c>
      <c r="J707" s="52" t="s">
        <v>2895</v>
      </c>
      <c r="K707" s="52" t="s">
        <v>268</v>
      </c>
      <c r="L707" s="52">
        <v>4207</v>
      </c>
      <c r="M707" s="52" t="s">
        <v>2177</v>
      </c>
      <c r="N707" s="52" t="s">
        <v>428</v>
      </c>
      <c r="O707" s="52" t="s">
        <v>271</v>
      </c>
      <c r="P707" s="52" t="s">
        <v>272</v>
      </c>
      <c r="Q707" s="52" t="s">
        <v>124</v>
      </c>
      <c r="R707" s="52" t="s">
        <v>273</v>
      </c>
      <c r="S707" s="52" t="s">
        <v>188</v>
      </c>
      <c r="T707" s="52" t="s">
        <v>2255</v>
      </c>
      <c r="U707" s="52" t="s">
        <v>190</v>
      </c>
      <c r="V707" s="52" t="s">
        <v>2847</v>
      </c>
      <c r="W707" s="52" t="s">
        <v>2848</v>
      </c>
      <c r="X707" s="52" t="s">
        <v>2849</v>
      </c>
      <c r="Y707" s="52" t="s">
        <v>2850</v>
      </c>
      <c r="Z707" s="66">
        <v>0</v>
      </c>
      <c r="AA707" s="66">
        <v>358</v>
      </c>
      <c r="AB707" s="66">
        <v>0</v>
      </c>
      <c r="AC707" s="66">
        <v>0</v>
      </c>
      <c r="AD707" s="86">
        <f t="shared" si="72"/>
        <v>358</v>
      </c>
      <c r="AE707" s="66">
        <v>0</v>
      </c>
      <c r="AF707" s="66">
        <v>0</v>
      </c>
      <c r="AG707" s="66">
        <f t="shared" si="73"/>
        <v>0</v>
      </c>
      <c r="AH707" s="66">
        <v>0</v>
      </c>
      <c r="AI707" s="66">
        <v>0</v>
      </c>
      <c r="AJ707" s="66">
        <f t="shared" si="74"/>
        <v>0</v>
      </c>
      <c r="AK707" s="66">
        <v>0</v>
      </c>
      <c r="AL707" s="66">
        <v>0</v>
      </c>
      <c r="AM707" s="66">
        <f t="shared" si="75"/>
        <v>0</v>
      </c>
      <c r="AN707" s="66">
        <v>0</v>
      </c>
      <c r="AO707" s="66">
        <v>0</v>
      </c>
      <c r="AP707" s="66">
        <f t="shared" si="76"/>
        <v>0</v>
      </c>
      <c r="AQ707" s="66">
        <v>0</v>
      </c>
      <c r="AR707" s="66">
        <f t="shared" si="77"/>
        <v>358</v>
      </c>
      <c r="AS707" s="66">
        <v>0</v>
      </c>
      <c r="AT707" s="66" t="s">
        <v>279</v>
      </c>
      <c r="AU707" s="66" t="s">
        <v>280</v>
      </c>
      <c r="AV707" s="66">
        <v>0</v>
      </c>
      <c r="AW707" s="86">
        <v>0</v>
      </c>
      <c r="AX707" s="86">
        <v>0</v>
      </c>
      <c r="AY707" s="86">
        <v>0</v>
      </c>
      <c r="AZ707" s="86">
        <v>0</v>
      </c>
      <c r="BA707" s="86">
        <v>0</v>
      </c>
      <c r="BB707" s="86"/>
    </row>
    <row r="708" spans="1:54" hidden="1">
      <c r="A708" s="52" t="str">
        <f t="shared" si="71"/>
        <v>R</v>
      </c>
      <c r="B708" s="84" t="s">
        <v>259</v>
      </c>
      <c r="C708" s="52" t="s">
        <v>2840</v>
      </c>
      <c r="D708" s="85" t="s">
        <v>2841</v>
      </c>
      <c r="E708" s="52" t="s">
        <v>2896</v>
      </c>
      <c r="F708" s="52" t="s">
        <v>2236</v>
      </c>
      <c r="G708" s="52" t="s">
        <v>2897</v>
      </c>
      <c r="H708" s="52" t="s">
        <v>2236</v>
      </c>
      <c r="I708" s="52" t="s">
        <v>2898</v>
      </c>
      <c r="J708" s="52" t="s">
        <v>2899</v>
      </c>
      <c r="K708" s="52" t="s">
        <v>268</v>
      </c>
      <c r="L708" s="52">
        <v>4207</v>
      </c>
      <c r="M708" s="52" t="s">
        <v>2177</v>
      </c>
      <c r="N708" s="52" t="s">
        <v>428</v>
      </c>
      <c r="O708" s="52" t="s">
        <v>456</v>
      </c>
      <c r="P708" s="52" t="s">
        <v>272</v>
      </c>
      <c r="Q708" s="52" t="s">
        <v>124</v>
      </c>
      <c r="R708" s="52" t="s">
        <v>273</v>
      </c>
      <c r="S708" s="52" t="s">
        <v>188</v>
      </c>
      <c r="T708" s="52" t="s">
        <v>2255</v>
      </c>
      <c r="U708" s="52" t="s">
        <v>190</v>
      </c>
      <c r="V708" s="52" t="s">
        <v>2847</v>
      </c>
      <c r="W708" s="52" t="s">
        <v>2848</v>
      </c>
      <c r="X708" s="52" t="s">
        <v>2849</v>
      </c>
      <c r="Y708" s="52" t="s">
        <v>2850</v>
      </c>
      <c r="Z708" s="66">
        <v>0</v>
      </c>
      <c r="AA708" s="66">
        <v>0</v>
      </c>
      <c r="AB708" s="66">
        <v>0</v>
      </c>
      <c r="AC708" s="66">
        <v>0</v>
      </c>
      <c r="AD708" s="86">
        <f t="shared" si="72"/>
        <v>0</v>
      </c>
      <c r="AE708" s="66">
        <v>0</v>
      </c>
      <c r="AF708" s="66">
        <v>0</v>
      </c>
      <c r="AG708" s="66">
        <f t="shared" si="73"/>
        <v>0</v>
      </c>
      <c r="AH708" s="66">
        <v>0</v>
      </c>
      <c r="AI708" s="66">
        <v>0</v>
      </c>
      <c r="AJ708" s="66">
        <f t="shared" si="74"/>
        <v>0</v>
      </c>
      <c r="AK708" s="66">
        <v>0</v>
      </c>
      <c r="AL708" s="66">
        <v>0</v>
      </c>
      <c r="AM708" s="66">
        <f t="shared" si="75"/>
        <v>0</v>
      </c>
      <c r="AN708" s="66">
        <v>0</v>
      </c>
      <c r="AO708" s="66">
        <v>0</v>
      </c>
      <c r="AP708" s="66">
        <f t="shared" si="76"/>
        <v>0</v>
      </c>
      <c r="AQ708" s="66">
        <v>0</v>
      </c>
      <c r="AR708" s="66">
        <f t="shared" si="77"/>
        <v>0</v>
      </c>
      <c r="AS708" s="66">
        <v>0</v>
      </c>
      <c r="AT708" s="66" t="s">
        <v>279</v>
      </c>
      <c r="AU708" s="66" t="s">
        <v>280</v>
      </c>
      <c r="AV708" s="66">
        <v>0</v>
      </c>
      <c r="AW708" s="86">
        <v>0</v>
      </c>
      <c r="AX708" s="86">
        <v>0</v>
      </c>
      <c r="AY708" s="86">
        <v>0</v>
      </c>
      <c r="AZ708" s="86">
        <v>0</v>
      </c>
      <c r="BA708" s="86">
        <v>0</v>
      </c>
      <c r="BB708" s="86"/>
    </row>
    <row r="709" spans="1:54" hidden="1">
      <c r="A709" s="52" t="str">
        <f t="shared" si="71"/>
        <v>R</v>
      </c>
      <c r="B709" s="84" t="s">
        <v>259</v>
      </c>
      <c r="C709" s="52" t="s">
        <v>2840</v>
      </c>
      <c r="D709" s="85" t="s">
        <v>2841</v>
      </c>
      <c r="E709" s="52" t="s">
        <v>2896</v>
      </c>
      <c r="F709" s="52" t="s">
        <v>2236</v>
      </c>
      <c r="G709" s="52" t="s">
        <v>2897</v>
      </c>
      <c r="H709" s="52" t="s">
        <v>2236</v>
      </c>
      <c r="I709" s="52" t="s">
        <v>2900</v>
      </c>
      <c r="J709" s="52" t="s">
        <v>2901</v>
      </c>
      <c r="K709" s="52" t="s">
        <v>268</v>
      </c>
      <c r="L709" s="52">
        <v>4207</v>
      </c>
      <c r="M709" s="52" t="s">
        <v>2177</v>
      </c>
      <c r="N709" s="52" t="s">
        <v>428</v>
      </c>
      <c r="O709" s="52" t="s">
        <v>456</v>
      </c>
      <c r="P709" s="52" t="s">
        <v>272</v>
      </c>
      <c r="Q709" s="52" t="s">
        <v>124</v>
      </c>
      <c r="R709" s="52" t="s">
        <v>273</v>
      </c>
      <c r="S709" s="52" t="s">
        <v>188</v>
      </c>
      <c r="T709" s="52" t="s">
        <v>2834</v>
      </c>
      <c r="U709" s="52" t="s">
        <v>194</v>
      </c>
      <c r="V709" s="52" t="s">
        <v>2026</v>
      </c>
      <c r="W709" s="52" t="s">
        <v>2027</v>
      </c>
      <c r="X709" s="52" t="s">
        <v>2902</v>
      </c>
      <c r="Y709" s="52" t="s">
        <v>2903</v>
      </c>
      <c r="Z709" s="66">
        <v>0</v>
      </c>
      <c r="AA709" s="66">
        <v>157464</v>
      </c>
      <c r="AB709" s="66">
        <v>0</v>
      </c>
      <c r="AC709" s="66">
        <v>0</v>
      </c>
      <c r="AD709" s="86">
        <f t="shared" si="72"/>
        <v>157464</v>
      </c>
      <c r="AE709" s="66">
        <v>0</v>
      </c>
      <c r="AF709" s="66">
        <v>0</v>
      </c>
      <c r="AG709" s="66">
        <f t="shared" si="73"/>
        <v>0</v>
      </c>
      <c r="AH709" s="66">
        <v>0</v>
      </c>
      <c r="AI709" s="66">
        <v>0</v>
      </c>
      <c r="AJ709" s="66">
        <f t="shared" si="74"/>
        <v>0</v>
      </c>
      <c r="AK709" s="66">
        <v>0</v>
      </c>
      <c r="AL709" s="66">
        <v>0</v>
      </c>
      <c r="AM709" s="66">
        <f t="shared" si="75"/>
        <v>0</v>
      </c>
      <c r="AN709" s="66">
        <v>0</v>
      </c>
      <c r="AO709" s="66">
        <v>0</v>
      </c>
      <c r="AP709" s="66">
        <f t="shared" si="76"/>
        <v>0</v>
      </c>
      <c r="AQ709" s="66">
        <v>0</v>
      </c>
      <c r="AR709" s="66">
        <f t="shared" si="77"/>
        <v>157464</v>
      </c>
      <c r="AS709" s="66">
        <v>0</v>
      </c>
      <c r="AT709" s="66" t="s">
        <v>279</v>
      </c>
      <c r="AU709" s="66" t="s">
        <v>280</v>
      </c>
      <c r="AV709" s="66">
        <v>0</v>
      </c>
      <c r="AW709" s="86">
        <v>0</v>
      </c>
      <c r="AX709" s="86">
        <v>0</v>
      </c>
      <c r="AY709" s="86">
        <v>0</v>
      </c>
      <c r="AZ709" s="86">
        <v>0</v>
      </c>
      <c r="BA709" s="86">
        <v>0</v>
      </c>
      <c r="BB709" s="86"/>
    </row>
    <row r="710" spans="1:54" hidden="1">
      <c r="A710" s="52" t="str">
        <f t="shared" si="71"/>
        <v>R</v>
      </c>
      <c r="B710" s="84" t="s">
        <v>259</v>
      </c>
      <c r="C710" s="52" t="s">
        <v>2840</v>
      </c>
      <c r="D710" s="85" t="s">
        <v>2841</v>
      </c>
      <c r="E710" s="52" t="s">
        <v>2904</v>
      </c>
      <c r="F710" s="52" t="s">
        <v>2905</v>
      </c>
      <c r="G710" s="52" t="s">
        <v>2906</v>
      </c>
      <c r="H710" s="52" t="s">
        <v>2905</v>
      </c>
      <c r="I710" s="52" t="s">
        <v>2907</v>
      </c>
      <c r="J710" s="52" t="s">
        <v>2908</v>
      </c>
      <c r="K710" s="52" t="s">
        <v>268</v>
      </c>
      <c r="L710" s="52">
        <v>4207</v>
      </c>
      <c r="M710" s="52" t="s">
        <v>2177</v>
      </c>
      <c r="N710" s="52" t="s">
        <v>270</v>
      </c>
      <c r="O710" s="52" t="s">
        <v>456</v>
      </c>
      <c r="P710" s="52" t="s">
        <v>272</v>
      </c>
      <c r="Q710" s="52" t="s">
        <v>124</v>
      </c>
      <c r="R710" s="52" t="s">
        <v>273</v>
      </c>
      <c r="S710" s="52" t="s">
        <v>188</v>
      </c>
      <c r="T710" s="52" t="s">
        <v>2255</v>
      </c>
      <c r="U710" s="52" t="s">
        <v>190</v>
      </c>
      <c r="V710" s="52" t="s">
        <v>2847</v>
      </c>
      <c r="W710" s="52" t="s">
        <v>2848</v>
      </c>
      <c r="X710" s="52" t="s">
        <v>2909</v>
      </c>
      <c r="Y710" s="52" t="s">
        <v>2910</v>
      </c>
      <c r="Z710" s="66">
        <v>2248412.2630699468</v>
      </c>
      <c r="AA710" s="66">
        <v>2248412</v>
      </c>
      <c r="AB710" s="66">
        <v>2328009.62</v>
      </c>
      <c r="AC710" s="66">
        <v>2621407.4014706998</v>
      </c>
      <c r="AD710" s="86">
        <f t="shared" si="72"/>
        <v>-372995.40147069981</v>
      </c>
      <c r="AE710" s="66">
        <v>2295370.2536968947</v>
      </c>
      <c r="AF710" s="66">
        <v>408478</v>
      </c>
      <c r="AG710" s="66">
        <f t="shared" si="73"/>
        <v>1886892.2536968947</v>
      </c>
      <c r="AH710" s="66">
        <v>2364454.212788743</v>
      </c>
      <c r="AI710" s="66">
        <v>419099</v>
      </c>
      <c r="AJ710" s="66">
        <f t="shared" si="74"/>
        <v>1945355.212788743</v>
      </c>
      <c r="AK710" s="66">
        <v>2435766.6866900055</v>
      </c>
      <c r="AL710" s="66">
        <v>429995</v>
      </c>
      <c r="AM710" s="66">
        <f t="shared" si="75"/>
        <v>2005771.6866900055</v>
      </c>
      <c r="AN710" s="66">
        <v>2509307.6754006827</v>
      </c>
      <c r="AO710" s="66">
        <v>441175</v>
      </c>
      <c r="AP710" s="66">
        <f t="shared" si="76"/>
        <v>2068132.6754006827</v>
      </c>
      <c r="AQ710" s="66">
        <v>452646</v>
      </c>
      <c r="AR710" s="66">
        <f t="shared" si="77"/>
        <v>7533156.4271056261</v>
      </c>
      <c r="AS710" s="66" t="s">
        <v>2170</v>
      </c>
      <c r="AT710" s="66" t="s">
        <v>279</v>
      </c>
      <c r="AU710" s="66" t="s">
        <v>280</v>
      </c>
      <c r="AV710" s="66">
        <v>0</v>
      </c>
      <c r="AW710" s="86">
        <v>0</v>
      </c>
      <c r="AX710" s="86">
        <v>0</v>
      </c>
      <c r="AY710" s="86">
        <v>0</v>
      </c>
      <c r="AZ710" s="86">
        <v>0</v>
      </c>
      <c r="BA710" s="86">
        <v>0</v>
      </c>
      <c r="BB710" s="86"/>
    </row>
    <row r="711" spans="1:54" hidden="1">
      <c r="A711" s="52" t="str">
        <f t="shared" si="71"/>
        <v>R</v>
      </c>
      <c r="B711" s="84" t="s">
        <v>259</v>
      </c>
      <c r="C711" s="52" t="s">
        <v>2911</v>
      </c>
      <c r="D711" s="85" t="s">
        <v>2912</v>
      </c>
      <c r="E711" s="52" t="s">
        <v>2913</v>
      </c>
      <c r="F711" s="52" t="s">
        <v>2914</v>
      </c>
      <c r="G711" s="52" t="s">
        <v>2915</v>
      </c>
      <c r="H711" s="52" t="s">
        <v>2914</v>
      </c>
      <c r="I711" s="52" t="s">
        <v>2916</v>
      </c>
      <c r="J711" s="52" t="s">
        <v>2917</v>
      </c>
      <c r="K711" s="52" t="s">
        <v>268</v>
      </c>
      <c r="L711" s="52">
        <v>4207</v>
      </c>
      <c r="M711" s="52" t="s">
        <v>2177</v>
      </c>
      <c r="N711" s="52" t="s">
        <v>270</v>
      </c>
      <c r="O711" s="52" t="s">
        <v>456</v>
      </c>
      <c r="P711" s="52" t="s">
        <v>272</v>
      </c>
      <c r="Q711" s="52" t="s">
        <v>124</v>
      </c>
      <c r="R711" s="52" t="s">
        <v>273</v>
      </c>
      <c r="S711" s="52" t="s">
        <v>188</v>
      </c>
      <c r="T711" s="52" t="s">
        <v>2255</v>
      </c>
      <c r="U711" s="52" t="s">
        <v>190</v>
      </c>
      <c r="V711" s="52" t="s">
        <v>2847</v>
      </c>
      <c r="W711" s="52" t="s">
        <v>2848</v>
      </c>
      <c r="X711" s="52" t="s">
        <v>2918</v>
      </c>
      <c r="Y711" s="52" t="s">
        <v>198</v>
      </c>
      <c r="Z711" s="66">
        <v>398126.73902382446</v>
      </c>
      <c r="AA711" s="66">
        <v>398127</v>
      </c>
      <c r="AB711" s="66">
        <v>445277.61</v>
      </c>
      <c r="AC711" s="66">
        <v>424694.5040286</v>
      </c>
      <c r="AD711" s="86">
        <f t="shared" si="72"/>
        <v>-26567.5040286</v>
      </c>
      <c r="AE711" s="66">
        <v>406441.59835210972</v>
      </c>
      <c r="AF711" s="66">
        <v>457799</v>
      </c>
      <c r="AG711" s="66">
        <f t="shared" si="73"/>
        <v>-51357.401647890278</v>
      </c>
      <c r="AH711" s="66">
        <v>430187.85008495831</v>
      </c>
      <c r="AI711" s="66">
        <v>470225</v>
      </c>
      <c r="AJ711" s="66">
        <f t="shared" si="74"/>
        <v>-40037.149915041693</v>
      </c>
      <c r="AK711" s="66">
        <v>452417.84033830394</v>
      </c>
      <c r="AL711" s="66">
        <v>483273</v>
      </c>
      <c r="AM711" s="66">
        <f t="shared" si="75"/>
        <v>-30855.15966169606</v>
      </c>
      <c r="AN711" s="66">
        <v>493307.7524693532</v>
      </c>
      <c r="AO711" s="66">
        <v>496683</v>
      </c>
      <c r="AP711" s="66">
        <f t="shared" si="76"/>
        <v>-3375.2475306467968</v>
      </c>
      <c r="AQ711" s="66">
        <v>510774</v>
      </c>
      <c r="AR711" s="66">
        <f t="shared" si="77"/>
        <v>-152192.46278387483</v>
      </c>
      <c r="AS711" s="66" t="s">
        <v>2170</v>
      </c>
      <c r="AT711" s="66" t="s">
        <v>279</v>
      </c>
      <c r="AU711" s="66" t="s">
        <v>280</v>
      </c>
      <c r="AV711" s="66">
        <v>0</v>
      </c>
      <c r="AW711" s="86">
        <v>0</v>
      </c>
      <c r="AX711" s="86">
        <v>0</v>
      </c>
      <c r="AY711" s="86">
        <v>0</v>
      </c>
      <c r="AZ711" s="86">
        <v>0</v>
      </c>
      <c r="BA711" s="86">
        <v>0</v>
      </c>
      <c r="BB711" s="86"/>
    </row>
    <row r="712" spans="1:54" hidden="1">
      <c r="A712" s="52" t="str">
        <f t="shared" si="71"/>
        <v>R</v>
      </c>
      <c r="B712" s="84" t="s">
        <v>259</v>
      </c>
      <c r="C712" s="52" t="s">
        <v>2911</v>
      </c>
      <c r="D712" s="85" t="s">
        <v>2912</v>
      </c>
      <c r="E712" s="52" t="s">
        <v>2919</v>
      </c>
      <c r="F712" s="52" t="s">
        <v>2048</v>
      </c>
      <c r="G712" s="52" t="s">
        <v>2920</v>
      </c>
      <c r="H712" s="52" t="s">
        <v>2048</v>
      </c>
      <c r="I712" s="52" t="s">
        <v>2921</v>
      </c>
      <c r="J712" s="52" t="s">
        <v>2922</v>
      </c>
      <c r="K712" s="52" t="s">
        <v>268</v>
      </c>
      <c r="L712" s="52">
        <v>4215</v>
      </c>
      <c r="M712" s="52" t="s">
        <v>2052</v>
      </c>
      <c r="N712" s="52" t="s">
        <v>270</v>
      </c>
      <c r="O712" s="52" t="s">
        <v>456</v>
      </c>
      <c r="P712" s="52" t="s">
        <v>272</v>
      </c>
      <c r="Q712" s="52" t="s">
        <v>124</v>
      </c>
      <c r="R712" s="52" t="s">
        <v>273</v>
      </c>
      <c r="S712" s="52" t="s">
        <v>188</v>
      </c>
      <c r="T712" s="52" t="s">
        <v>2923</v>
      </c>
      <c r="U712" s="52" t="s">
        <v>198</v>
      </c>
      <c r="V712" s="52" t="s">
        <v>2847</v>
      </c>
      <c r="W712" s="52" t="s">
        <v>2848</v>
      </c>
      <c r="X712" s="52" t="s">
        <v>2918</v>
      </c>
      <c r="Y712" s="52" t="s">
        <v>198</v>
      </c>
      <c r="Z712" s="66">
        <v>0</v>
      </c>
      <c r="AA712" s="66">
        <v>96000</v>
      </c>
      <c r="AB712" s="66">
        <v>94316.33</v>
      </c>
      <c r="AC712" s="66">
        <v>120028.78200000001</v>
      </c>
      <c r="AD712" s="86">
        <f t="shared" si="72"/>
        <v>-24028.782000000007</v>
      </c>
      <c r="AE712" s="66">
        <v>0</v>
      </c>
      <c r="AF712" s="66">
        <v>0</v>
      </c>
      <c r="AG712" s="66">
        <f t="shared" si="73"/>
        <v>0</v>
      </c>
      <c r="AH712" s="66">
        <v>0</v>
      </c>
      <c r="AI712" s="66">
        <v>0</v>
      </c>
      <c r="AJ712" s="66">
        <f t="shared" si="74"/>
        <v>0</v>
      </c>
      <c r="AK712" s="66">
        <v>0</v>
      </c>
      <c r="AL712" s="66">
        <v>0</v>
      </c>
      <c r="AM712" s="66">
        <f t="shared" si="75"/>
        <v>0</v>
      </c>
      <c r="AN712" s="66">
        <v>0</v>
      </c>
      <c r="AO712" s="66">
        <v>0</v>
      </c>
      <c r="AP712" s="66">
        <f t="shared" si="76"/>
        <v>0</v>
      </c>
      <c r="AQ712" s="66">
        <v>0</v>
      </c>
      <c r="AR712" s="66">
        <f t="shared" si="77"/>
        <v>-24028.782000000007</v>
      </c>
      <c r="AS712" s="66" t="s">
        <v>2058</v>
      </c>
      <c r="AT712" s="66" t="s">
        <v>279</v>
      </c>
      <c r="AU712" s="66" t="s">
        <v>280</v>
      </c>
      <c r="AV712" s="66">
        <v>0</v>
      </c>
      <c r="AW712" s="86">
        <v>0</v>
      </c>
      <c r="AX712" s="86">
        <v>0</v>
      </c>
      <c r="AY712" s="86">
        <v>0</v>
      </c>
      <c r="AZ712" s="86">
        <v>0</v>
      </c>
      <c r="BA712" s="86">
        <v>0</v>
      </c>
      <c r="BB712" s="86"/>
    </row>
    <row r="713" spans="1:54" hidden="1">
      <c r="A713" s="52" t="str">
        <f t="shared" si="71"/>
        <v>R</v>
      </c>
      <c r="B713" s="84" t="s">
        <v>259</v>
      </c>
      <c r="C713" s="52" t="s">
        <v>2911</v>
      </c>
      <c r="D713" s="85" t="s">
        <v>2912</v>
      </c>
      <c r="E713" s="52" t="s">
        <v>2924</v>
      </c>
      <c r="F713" s="52" t="s">
        <v>2925</v>
      </c>
      <c r="G713" s="52" t="s">
        <v>2926</v>
      </c>
      <c r="H713" s="52" t="s">
        <v>2925</v>
      </c>
      <c r="I713" s="52" t="s">
        <v>2927</v>
      </c>
      <c r="J713" s="52" t="s">
        <v>2928</v>
      </c>
      <c r="K713" s="52" t="s">
        <v>268</v>
      </c>
      <c r="L713" s="52">
        <v>4022</v>
      </c>
      <c r="M713" s="52" t="s">
        <v>1997</v>
      </c>
      <c r="N713" s="52" t="s">
        <v>270</v>
      </c>
      <c r="O713" s="52" t="s">
        <v>306</v>
      </c>
      <c r="P713" s="52" t="s">
        <v>272</v>
      </c>
      <c r="Q713" s="52" t="s">
        <v>124</v>
      </c>
      <c r="R713" s="52" t="s">
        <v>273</v>
      </c>
      <c r="S713" s="52" t="s">
        <v>188</v>
      </c>
      <c r="T713" s="52" t="s">
        <v>2923</v>
      </c>
      <c r="U713" s="52" t="s">
        <v>198</v>
      </c>
      <c r="V713" s="52" t="s">
        <v>2847</v>
      </c>
      <c r="W713" s="52" t="s">
        <v>2848</v>
      </c>
      <c r="X713" s="52" t="s">
        <v>2918</v>
      </c>
      <c r="Y713" s="52" t="s">
        <v>198</v>
      </c>
      <c r="Z713" s="66">
        <v>0</v>
      </c>
      <c r="AA713" s="66">
        <v>0</v>
      </c>
      <c r="AB713" s="66">
        <v>0</v>
      </c>
      <c r="AC713" s="66">
        <v>0</v>
      </c>
      <c r="AD713" s="86">
        <f t="shared" si="72"/>
        <v>0</v>
      </c>
      <c r="AE713" s="66">
        <v>0</v>
      </c>
      <c r="AF713" s="66">
        <v>250000</v>
      </c>
      <c r="AG713" s="66">
        <f t="shared" si="73"/>
        <v>-250000</v>
      </c>
      <c r="AH713" s="66">
        <v>0</v>
      </c>
      <c r="AI713" s="66">
        <v>0</v>
      </c>
      <c r="AJ713" s="66">
        <f t="shared" si="74"/>
        <v>0</v>
      </c>
      <c r="AK713" s="66">
        <v>0</v>
      </c>
      <c r="AL713" s="66">
        <v>0</v>
      </c>
      <c r="AM713" s="66">
        <f t="shared" si="75"/>
        <v>0</v>
      </c>
      <c r="AN713" s="66">
        <v>0</v>
      </c>
      <c r="AO713" s="66">
        <v>0</v>
      </c>
      <c r="AP713" s="66">
        <f t="shared" si="76"/>
        <v>0</v>
      </c>
      <c r="AQ713" s="66">
        <v>0</v>
      </c>
      <c r="AR713" s="66">
        <f t="shared" si="77"/>
        <v>-250000</v>
      </c>
      <c r="AS713" s="66" t="s">
        <v>2003</v>
      </c>
      <c r="AT713" s="66" t="s">
        <v>279</v>
      </c>
      <c r="AU713" s="66" t="s">
        <v>280</v>
      </c>
      <c r="AV713" s="66">
        <v>0</v>
      </c>
      <c r="AW713" s="86">
        <v>0</v>
      </c>
      <c r="AX713" s="86">
        <v>0</v>
      </c>
      <c r="AY713" s="86">
        <v>0</v>
      </c>
      <c r="AZ713" s="86">
        <v>0</v>
      </c>
      <c r="BA713" s="86">
        <v>0</v>
      </c>
      <c r="BB713" s="86"/>
    </row>
    <row r="714" spans="1:54" hidden="1">
      <c r="A714" s="52" t="str">
        <f t="shared" si="71"/>
        <v>R</v>
      </c>
      <c r="B714" s="84" t="s">
        <v>259</v>
      </c>
      <c r="C714" s="52" t="s">
        <v>2911</v>
      </c>
      <c r="D714" s="85" t="s">
        <v>2912</v>
      </c>
      <c r="E714" s="52" t="s">
        <v>2924</v>
      </c>
      <c r="F714" s="52" t="s">
        <v>2925</v>
      </c>
      <c r="G714" s="52" t="s">
        <v>2926</v>
      </c>
      <c r="H714" s="52" t="s">
        <v>2925</v>
      </c>
      <c r="I714" s="52" t="s">
        <v>2929</v>
      </c>
      <c r="J714" s="52" t="s">
        <v>2930</v>
      </c>
      <c r="K714" s="52" t="s">
        <v>268</v>
      </c>
      <c r="L714" s="52">
        <v>4022</v>
      </c>
      <c r="M714" s="52" t="s">
        <v>1997</v>
      </c>
      <c r="N714" s="52" t="s">
        <v>270</v>
      </c>
      <c r="O714" s="52" t="s">
        <v>306</v>
      </c>
      <c r="P714" s="52" t="s">
        <v>272</v>
      </c>
      <c r="Q714" s="52" t="s">
        <v>124</v>
      </c>
      <c r="R714" s="52" t="s">
        <v>273</v>
      </c>
      <c r="S714" s="52" t="s">
        <v>188</v>
      </c>
      <c r="T714" s="52" t="s">
        <v>2923</v>
      </c>
      <c r="U714" s="52" t="s">
        <v>198</v>
      </c>
      <c r="V714" s="52" t="s">
        <v>2847</v>
      </c>
      <c r="W714" s="52" t="s">
        <v>2848</v>
      </c>
      <c r="X714" s="52" t="s">
        <v>2918</v>
      </c>
      <c r="Y714" s="52" t="s">
        <v>198</v>
      </c>
      <c r="Z714" s="66">
        <v>3000000</v>
      </c>
      <c r="AA714" s="66">
        <v>3000000</v>
      </c>
      <c r="AB714" s="66">
        <v>2970720.68</v>
      </c>
      <c r="AC714" s="66">
        <v>1692387.3366</v>
      </c>
      <c r="AD714" s="86">
        <f t="shared" si="72"/>
        <v>1307612.6634</v>
      </c>
      <c r="AE714" s="66">
        <v>1500000</v>
      </c>
      <c r="AF714" s="66">
        <v>1500000</v>
      </c>
      <c r="AG714" s="66">
        <f t="shared" si="73"/>
        <v>0</v>
      </c>
      <c r="AH714" s="66">
        <v>0</v>
      </c>
      <c r="AI714" s="66">
        <v>0</v>
      </c>
      <c r="AJ714" s="66">
        <f t="shared" si="74"/>
        <v>0</v>
      </c>
      <c r="AK714" s="66">
        <v>0</v>
      </c>
      <c r="AL714" s="66">
        <v>0</v>
      </c>
      <c r="AM714" s="66">
        <f t="shared" si="75"/>
        <v>0</v>
      </c>
      <c r="AN714" s="66">
        <v>0</v>
      </c>
      <c r="AO714" s="66">
        <v>0</v>
      </c>
      <c r="AP714" s="66">
        <f t="shared" si="76"/>
        <v>0</v>
      </c>
      <c r="AQ714" s="66">
        <v>0</v>
      </c>
      <c r="AR714" s="66">
        <f t="shared" si="77"/>
        <v>1307612.6634</v>
      </c>
      <c r="AS714" s="66" t="s">
        <v>2003</v>
      </c>
      <c r="AT714" s="66" t="s">
        <v>279</v>
      </c>
      <c r="AU714" s="66" t="s">
        <v>280</v>
      </c>
      <c r="AV714" s="66">
        <v>0</v>
      </c>
      <c r="AW714" s="86">
        <v>0</v>
      </c>
      <c r="AX714" s="86">
        <v>0</v>
      </c>
      <c r="AY714" s="86">
        <v>0</v>
      </c>
      <c r="AZ714" s="86">
        <v>0</v>
      </c>
      <c r="BA714" s="86">
        <v>0</v>
      </c>
      <c r="BB714" s="86"/>
    </row>
    <row r="715" spans="1:54" hidden="1">
      <c r="A715" s="52" t="str">
        <f t="shared" si="71"/>
        <v>R</v>
      </c>
      <c r="B715" s="84" t="s">
        <v>259</v>
      </c>
      <c r="C715" s="52" t="s">
        <v>2911</v>
      </c>
      <c r="D715" s="85" t="s">
        <v>2912</v>
      </c>
      <c r="E715" s="52" t="s">
        <v>2924</v>
      </c>
      <c r="F715" s="52" t="s">
        <v>2925</v>
      </c>
      <c r="G715" s="52" t="s">
        <v>2926</v>
      </c>
      <c r="H715" s="52" t="s">
        <v>2925</v>
      </c>
      <c r="I715" s="52" t="s">
        <v>2931</v>
      </c>
      <c r="J715" s="52" t="s">
        <v>2932</v>
      </c>
      <c r="K715" s="52" t="s">
        <v>268</v>
      </c>
      <c r="L715" s="52">
        <v>4207</v>
      </c>
      <c r="M715" s="52" t="s">
        <v>2177</v>
      </c>
      <c r="N715" s="52" t="s">
        <v>270</v>
      </c>
      <c r="O715" s="52" t="s">
        <v>306</v>
      </c>
      <c r="P715" s="52" t="s">
        <v>272</v>
      </c>
      <c r="Q715" s="52" t="s">
        <v>124</v>
      </c>
      <c r="R715" s="52" t="s">
        <v>273</v>
      </c>
      <c r="S715" s="52" t="s">
        <v>188</v>
      </c>
      <c r="T715" s="52" t="s">
        <v>2923</v>
      </c>
      <c r="U715" s="52" t="s">
        <v>198</v>
      </c>
      <c r="V715" s="52" t="s">
        <v>2847</v>
      </c>
      <c r="W715" s="52" t="s">
        <v>2848</v>
      </c>
      <c r="X715" s="52" t="s">
        <v>2918</v>
      </c>
      <c r="Y715" s="52" t="s">
        <v>198</v>
      </c>
      <c r="Z715" s="66">
        <v>0</v>
      </c>
      <c r="AA715" s="66">
        <v>0</v>
      </c>
      <c r="AB715" s="66">
        <v>0</v>
      </c>
      <c r="AC715" s="66">
        <v>0</v>
      </c>
      <c r="AD715" s="86">
        <f t="shared" si="72"/>
        <v>0</v>
      </c>
      <c r="AE715" s="66">
        <v>0</v>
      </c>
      <c r="AF715" s="66">
        <v>6947920</v>
      </c>
      <c r="AG715" s="66">
        <f t="shared" si="73"/>
        <v>-6947920</v>
      </c>
      <c r="AH715" s="66">
        <v>0</v>
      </c>
      <c r="AI715" s="66">
        <v>7136495</v>
      </c>
      <c r="AJ715" s="66">
        <f t="shared" si="74"/>
        <v>-7136495</v>
      </c>
      <c r="AK715" s="66">
        <v>0</v>
      </c>
      <c r="AL715" s="66">
        <v>7334523</v>
      </c>
      <c r="AM715" s="66">
        <f t="shared" si="75"/>
        <v>-7334523</v>
      </c>
      <c r="AN715" s="66">
        <v>0</v>
      </c>
      <c r="AO715" s="66">
        <v>7538047</v>
      </c>
      <c r="AP715" s="66">
        <f t="shared" si="76"/>
        <v>-7538047</v>
      </c>
      <c r="AQ715" s="66">
        <v>7751908</v>
      </c>
      <c r="AR715" s="66">
        <f t="shared" si="77"/>
        <v>-28956985</v>
      </c>
      <c r="AS715" s="66" t="s">
        <v>2170</v>
      </c>
      <c r="AT715" s="66" t="s">
        <v>279</v>
      </c>
      <c r="AU715" s="66" t="s">
        <v>280</v>
      </c>
      <c r="AV715" s="66">
        <v>0</v>
      </c>
      <c r="AW715" s="86">
        <v>0</v>
      </c>
      <c r="AX715" s="86">
        <v>0</v>
      </c>
      <c r="AY715" s="86">
        <v>0</v>
      </c>
      <c r="AZ715" s="86">
        <v>0</v>
      </c>
      <c r="BA715" s="86">
        <v>0</v>
      </c>
      <c r="BB715" s="86"/>
    </row>
    <row r="716" spans="1:54" hidden="1">
      <c r="A716" s="52" t="str">
        <f t="shared" ref="A716:A780" si="78">LEFT(C716,1)</f>
        <v>R</v>
      </c>
      <c r="B716" s="84" t="s">
        <v>259</v>
      </c>
      <c r="C716" s="52" t="s">
        <v>2911</v>
      </c>
      <c r="D716" s="85" t="s">
        <v>2912</v>
      </c>
      <c r="E716" s="52" t="s">
        <v>2924</v>
      </c>
      <c r="F716" s="52" t="s">
        <v>2925</v>
      </c>
      <c r="G716" s="52" t="s">
        <v>2926</v>
      </c>
      <c r="H716" s="52" t="s">
        <v>2925</v>
      </c>
      <c r="I716" s="52" t="s">
        <v>2933</v>
      </c>
      <c r="J716" s="52" t="s">
        <v>2934</v>
      </c>
      <c r="K716" s="52" t="s">
        <v>268</v>
      </c>
      <c r="L716" s="52">
        <v>4207</v>
      </c>
      <c r="M716" s="52" t="s">
        <v>2177</v>
      </c>
      <c r="N716" s="52" t="s">
        <v>428</v>
      </c>
      <c r="O716" s="52" t="s">
        <v>456</v>
      </c>
      <c r="P716" s="52" t="s">
        <v>272</v>
      </c>
      <c r="Q716" s="52" t="s">
        <v>124</v>
      </c>
      <c r="R716" s="52" t="s">
        <v>273</v>
      </c>
      <c r="S716" s="52" t="s">
        <v>188</v>
      </c>
      <c r="T716" s="52" t="s">
        <v>2053</v>
      </c>
      <c r="U716" s="52" t="s">
        <v>197</v>
      </c>
      <c r="V716" s="52" t="s">
        <v>2847</v>
      </c>
      <c r="W716" s="52" t="s">
        <v>2848</v>
      </c>
      <c r="X716" s="52" t="s">
        <v>2918</v>
      </c>
      <c r="Y716" s="52" t="s">
        <v>198</v>
      </c>
      <c r="Z716" s="66">
        <v>0</v>
      </c>
      <c r="AA716" s="66">
        <v>0</v>
      </c>
      <c r="AB716" s="66">
        <v>0</v>
      </c>
      <c r="AC716" s="66">
        <v>0</v>
      </c>
      <c r="AD716" s="86">
        <f t="shared" ref="AD716:AD780" si="79">AA716-AC716</f>
        <v>0</v>
      </c>
      <c r="AE716" s="66">
        <v>0</v>
      </c>
      <c r="AF716" s="66">
        <v>0</v>
      </c>
      <c r="AG716" s="66">
        <f t="shared" ref="AG716:AG780" si="80">AE716-AF716</f>
        <v>0</v>
      </c>
      <c r="AH716" s="66">
        <v>0</v>
      </c>
      <c r="AI716" s="66">
        <v>0</v>
      </c>
      <c r="AJ716" s="66">
        <f t="shared" ref="AJ716:AJ780" si="81">AH716-AI716</f>
        <v>0</v>
      </c>
      <c r="AK716" s="66">
        <v>0</v>
      </c>
      <c r="AL716" s="66">
        <v>0</v>
      </c>
      <c r="AM716" s="66">
        <f t="shared" ref="AM716:AM780" si="82">AK716-AL716</f>
        <v>0</v>
      </c>
      <c r="AN716" s="66">
        <v>0</v>
      </c>
      <c r="AO716" s="66">
        <v>0</v>
      </c>
      <c r="AP716" s="66">
        <f t="shared" ref="AP716:AP780" si="83">AN716-AO716</f>
        <v>0</v>
      </c>
      <c r="AQ716" s="66">
        <v>0</v>
      </c>
      <c r="AR716" s="66">
        <f t="shared" ref="AR716:AR780" si="84">AP716+AM716+AJ716+AG716+AD716</f>
        <v>0</v>
      </c>
      <c r="AS716" s="66">
        <v>0</v>
      </c>
      <c r="AT716" s="66" t="s">
        <v>279</v>
      </c>
      <c r="AU716" s="66" t="s">
        <v>280</v>
      </c>
      <c r="AV716" s="66">
        <v>0</v>
      </c>
      <c r="AW716" s="86">
        <v>0</v>
      </c>
      <c r="AX716" s="86">
        <v>0</v>
      </c>
      <c r="AY716" s="86">
        <v>0</v>
      </c>
      <c r="AZ716" s="86">
        <v>0</v>
      </c>
      <c r="BA716" s="86">
        <v>0</v>
      </c>
      <c r="BB716" s="86"/>
    </row>
    <row r="717" spans="1:54" hidden="1">
      <c r="A717" s="52" t="str">
        <f t="shared" si="78"/>
        <v>R</v>
      </c>
      <c r="B717" s="84" t="s">
        <v>259</v>
      </c>
      <c r="C717" s="52" t="s">
        <v>2911</v>
      </c>
      <c r="D717" s="85" t="s">
        <v>2912</v>
      </c>
      <c r="E717" s="52" t="s">
        <v>2935</v>
      </c>
      <c r="F717" s="52" t="s">
        <v>2936</v>
      </c>
      <c r="G717" s="52" t="s">
        <v>2937</v>
      </c>
      <c r="H717" s="52" t="s">
        <v>2936</v>
      </c>
      <c r="I717" s="52" t="s">
        <v>2938</v>
      </c>
      <c r="J717" s="52" t="s">
        <v>2939</v>
      </c>
      <c r="K717" s="52" t="s">
        <v>268</v>
      </c>
      <c r="L717" s="52">
        <v>4207</v>
      </c>
      <c r="M717" s="52" t="s">
        <v>2177</v>
      </c>
      <c r="N717" s="52" t="s">
        <v>270</v>
      </c>
      <c r="O717" s="52" t="s">
        <v>456</v>
      </c>
      <c r="P717" s="52" t="s">
        <v>272</v>
      </c>
      <c r="Q717" s="52" t="s">
        <v>124</v>
      </c>
      <c r="R717" s="52" t="s">
        <v>273</v>
      </c>
      <c r="S717" s="52" t="s">
        <v>188</v>
      </c>
      <c r="T717" s="52" t="s">
        <v>2923</v>
      </c>
      <c r="U717" s="52" t="s">
        <v>198</v>
      </c>
      <c r="V717" s="52" t="s">
        <v>2847</v>
      </c>
      <c r="W717" s="52" t="s">
        <v>2848</v>
      </c>
      <c r="X717" s="52" t="s">
        <v>2918</v>
      </c>
      <c r="Y717" s="52" t="s">
        <v>198</v>
      </c>
      <c r="Z717" s="66">
        <v>0</v>
      </c>
      <c r="AA717" s="66">
        <v>0</v>
      </c>
      <c r="AB717" s="66">
        <v>6743838.7699999996</v>
      </c>
      <c r="AC717" s="66">
        <v>8730403.0034875013</v>
      </c>
      <c r="AD717" s="86">
        <f t="shared" si="79"/>
        <v>-8730403.0034875013</v>
      </c>
      <c r="AE717" s="66">
        <v>0</v>
      </c>
      <c r="AF717" s="66">
        <v>150212</v>
      </c>
      <c r="AG717" s="66">
        <f t="shared" si="80"/>
        <v>-150212</v>
      </c>
      <c r="AH717" s="66">
        <v>0</v>
      </c>
      <c r="AI717" s="66">
        <v>154289</v>
      </c>
      <c r="AJ717" s="66">
        <f t="shared" si="81"/>
        <v>-154289</v>
      </c>
      <c r="AK717" s="66">
        <v>0</v>
      </c>
      <c r="AL717" s="66">
        <v>158571</v>
      </c>
      <c r="AM717" s="66">
        <f t="shared" si="82"/>
        <v>-158571</v>
      </c>
      <c r="AN717" s="66">
        <v>0</v>
      </c>
      <c r="AO717" s="66">
        <v>162971</v>
      </c>
      <c r="AP717" s="66">
        <f t="shared" si="83"/>
        <v>-162971</v>
      </c>
      <c r="AQ717" s="66">
        <v>167595</v>
      </c>
      <c r="AR717" s="66">
        <f t="shared" si="84"/>
        <v>-9356446.0034875013</v>
      </c>
      <c r="AS717" s="66" t="s">
        <v>2170</v>
      </c>
      <c r="AT717" s="66" t="s">
        <v>279</v>
      </c>
      <c r="AU717" s="66" t="s">
        <v>280</v>
      </c>
      <c r="AV717" s="66">
        <v>0</v>
      </c>
      <c r="AW717" s="86">
        <v>0</v>
      </c>
      <c r="AX717" s="86">
        <v>0</v>
      </c>
      <c r="AY717" s="86">
        <v>0</v>
      </c>
      <c r="AZ717" s="86">
        <v>0</v>
      </c>
      <c r="BA717" s="86">
        <v>0</v>
      </c>
      <c r="BB717" s="86"/>
    </row>
    <row r="718" spans="1:54" hidden="1">
      <c r="A718" s="52" t="str">
        <f t="shared" si="78"/>
        <v>R</v>
      </c>
      <c r="B718" s="84" t="s">
        <v>259</v>
      </c>
      <c r="C718" s="52" t="s">
        <v>2911</v>
      </c>
      <c r="D718" s="85" t="s">
        <v>2912</v>
      </c>
      <c r="E718" s="52" t="s">
        <v>2935</v>
      </c>
      <c r="F718" s="52" t="s">
        <v>2936</v>
      </c>
      <c r="G718" s="52" t="s">
        <v>2937</v>
      </c>
      <c r="H718" s="52" t="s">
        <v>2936</v>
      </c>
      <c r="I718" s="52" t="s">
        <v>2940</v>
      </c>
      <c r="J718" s="52" t="s">
        <v>2941</v>
      </c>
      <c r="K718" s="52" t="s">
        <v>268</v>
      </c>
      <c r="L718" s="52">
        <v>4207</v>
      </c>
      <c r="M718" s="52" t="s">
        <v>2177</v>
      </c>
      <c r="N718" s="52" t="s">
        <v>270</v>
      </c>
      <c r="O718" s="52" t="s">
        <v>456</v>
      </c>
      <c r="P718" s="52" t="s">
        <v>272</v>
      </c>
      <c r="Q718" s="52" t="s">
        <v>124</v>
      </c>
      <c r="R718" s="52" t="s">
        <v>273</v>
      </c>
      <c r="S718" s="52" t="s">
        <v>188</v>
      </c>
      <c r="T718" s="52" t="s">
        <v>2923</v>
      </c>
      <c r="U718" s="52" t="s">
        <v>198</v>
      </c>
      <c r="V718" s="52" t="s">
        <v>2847</v>
      </c>
      <c r="W718" s="52" t="s">
        <v>2848</v>
      </c>
      <c r="X718" s="52" t="s">
        <v>2918</v>
      </c>
      <c r="Y718" s="52" t="s">
        <v>198</v>
      </c>
      <c r="Z718" s="66">
        <v>0</v>
      </c>
      <c r="AA718" s="66">
        <v>0</v>
      </c>
      <c r="AB718" s="66">
        <v>-36583.279999999999</v>
      </c>
      <c r="AC718" s="66">
        <v>-21560.249999999996</v>
      </c>
      <c r="AD718" s="86">
        <f t="shared" si="79"/>
        <v>21560.249999999996</v>
      </c>
      <c r="AE718" s="66">
        <v>0</v>
      </c>
      <c r="AF718" s="66">
        <v>502370</v>
      </c>
      <c r="AG718" s="66">
        <f t="shared" si="80"/>
        <v>-502370</v>
      </c>
      <c r="AH718" s="66">
        <v>0</v>
      </c>
      <c r="AI718" s="66">
        <v>516005</v>
      </c>
      <c r="AJ718" s="66">
        <f t="shared" si="81"/>
        <v>-516005</v>
      </c>
      <c r="AK718" s="66">
        <v>0</v>
      </c>
      <c r="AL718" s="66">
        <v>530323</v>
      </c>
      <c r="AM718" s="66">
        <f t="shared" si="82"/>
        <v>-530323</v>
      </c>
      <c r="AN718" s="66">
        <v>0</v>
      </c>
      <c r="AO718" s="66">
        <v>545039</v>
      </c>
      <c r="AP718" s="66">
        <f t="shared" si="83"/>
        <v>-545039</v>
      </c>
      <c r="AQ718" s="66">
        <v>560502</v>
      </c>
      <c r="AR718" s="66">
        <f t="shared" si="84"/>
        <v>-2072176.75</v>
      </c>
      <c r="AS718" s="66" t="s">
        <v>2170</v>
      </c>
      <c r="AT718" s="66" t="s">
        <v>279</v>
      </c>
      <c r="AU718" s="66" t="s">
        <v>280</v>
      </c>
      <c r="AV718" s="66">
        <v>0</v>
      </c>
      <c r="AW718" s="86">
        <v>0</v>
      </c>
      <c r="AX718" s="86">
        <v>0</v>
      </c>
      <c r="AY718" s="86">
        <v>0</v>
      </c>
      <c r="AZ718" s="86">
        <v>0</v>
      </c>
      <c r="BA718" s="86">
        <v>0</v>
      </c>
      <c r="BB718" s="86"/>
    </row>
    <row r="719" spans="1:54" hidden="1">
      <c r="A719" s="52" t="str">
        <f t="shared" si="78"/>
        <v>R</v>
      </c>
      <c r="B719" s="84" t="s">
        <v>259</v>
      </c>
      <c r="C719" s="52" t="s">
        <v>2911</v>
      </c>
      <c r="D719" s="85" t="s">
        <v>2912</v>
      </c>
      <c r="E719" s="52" t="s">
        <v>2935</v>
      </c>
      <c r="F719" s="52" t="s">
        <v>2936</v>
      </c>
      <c r="G719" s="52" t="s">
        <v>2937</v>
      </c>
      <c r="H719" s="52" t="s">
        <v>2936</v>
      </c>
      <c r="I719" s="52" t="s">
        <v>2942</v>
      </c>
      <c r="J719" s="52" t="s">
        <v>2943</v>
      </c>
      <c r="K719" s="52" t="s">
        <v>268</v>
      </c>
      <c r="L719" s="52">
        <v>4207</v>
      </c>
      <c r="M719" s="52" t="s">
        <v>2177</v>
      </c>
      <c r="N719" s="52" t="s">
        <v>428</v>
      </c>
      <c r="O719" s="52" t="s">
        <v>456</v>
      </c>
      <c r="P719" s="52" t="s">
        <v>272</v>
      </c>
      <c r="Q719" s="52" t="s">
        <v>124</v>
      </c>
      <c r="R719" s="52" t="s">
        <v>273</v>
      </c>
      <c r="S719" s="52" t="s">
        <v>188</v>
      </c>
      <c r="T719" s="52" t="s">
        <v>2923</v>
      </c>
      <c r="U719" s="52" t="s">
        <v>198</v>
      </c>
      <c r="V719" s="52" t="s">
        <v>2847</v>
      </c>
      <c r="W719" s="52" t="s">
        <v>2848</v>
      </c>
      <c r="X719" s="52" t="s">
        <v>2918</v>
      </c>
      <c r="Y719" s="52" t="s">
        <v>198</v>
      </c>
      <c r="Z719" s="66">
        <v>0</v>
      </c>
      <c r="AA719" s="66">
        <v>6345</v>
      </c>
      <c r="AB719" s="66">
        <v>0</v>
      </c>
      <c r="AC719" s="66">
        <v>0</v>
      </c>
      <c r="AD719" s="86">
        <f t="shared" si="79"/>
        <v>6345</v>
      </c>
      <c r="AE719" s="66">
        <v>0</v>
      </c>
      <c r="AF719" s="66">
        <v>0</v>
      </c>
      <c r="AG719" s="66">
        <f t="shared" si="80"/>
        <v>0</v>
      </c>
      <c r="AH719" s="66">
        <v>0</v>
      </c>
      <c r="AI719" s="66">
        <v>0</v>
      </c>
      <c r="AJ719" s="66">
        <f t="shared" si="81"/>
        <v>0</v>
      </c>
      <c r="AK719" s="66">
        <v>0</v>
      </c>
      <c r="AL719" s="66">
        <v>0</v>
      </c>
      <c r="AM719" s="66">
        <f t="shared" si="82"/>
        <v>0</v>
      </c>
      <c r="AN719" s="66">
        <v>0</v>
      </c>
      <c r="AO719" s="66">
        <v>0</v>
      </c>
      <c r="AP719" s="66">
        <f t="shared" si="83"/>
        <v>0</v>
      </c>
      <c r="AQ719" s="66">
        <v>0</v>
      </c>
      <c r="AR719" s="66">
        <f t="shared" si="84"/>
        <v>6345</v>
      </c>
      <c r="AS719" s="66">
        <v>0</v>
      </c>
      <c r="AT719" s="66" t="s">
        <v>279</v>
      </c>
      <c r="AU719" s="66" t="s">
        <v>280</v>
      </c>
      <c r="AV719" s="66">
        <v>0</v>
      </c>
      <c r="AW719" s="86">
        <v>0</v>
      </c>
      <c r="AX719" s="86">
        <v>0</v>
      </c>
      <c r="AY719" s="86">
        <v>0</v>
      </c>
      <c r="AZ719" s="86">
        <v>0</v>
      </c>
      <c r="BA719" s="86">
        <v>0</v>
      </c>
      <c r="BB719" s="86"/>
    </row>
    <row r="720" spans="1:54" hidden="1">
      <c r="A720" s="52" t="str">
        <f t="shared" si="78"/>
        <v>R</v>
      </c>
      <c r="B720" s="84" t="s">
        <v>259</v>
      </c>
      <c r="C720" s="52" t="s">
        <v>2911</v>
      </c>
      <c r="D720" s="85" t="s">
        <v>2912</v>
      </c>
      <c r="E720" s="52" t="s">
        <v>2944</v>
      </c>
      <c r="F720" s="52" t="s">
        <v>2945</v>
      </c>
      <c r="G720" s="52" t="s">
        <v>2946</v>
      </c>
      <c r="H720" s="52" t="s">
        <v>2945</v>
      </c>
      <c r="I720" s="52" t="s">
        <v>2947</v>
      </c>
      <c r="J720" s="52" t="s">
        <v>2948</v>
      </c>
      <c r="K720" s="52" t="s">
        <v>268</v>
      </c>
      <c r="L720" s="52">
        <v>4022</v>
      </c>
      <c r="M720" s="52" t="s">
        <v>1997</v>
      </c>
      <c r="N720" s="52" t="s">
        <v>270</v>
      </c>
      <c r="O720" s="52" t="s">
        <v>306</v>
      </c>
      <c r="P720" s="52" t="s">
        <v>272</v>
      </c>
      <c r="Q720" s="52" t="s">
        <v>124</v>
      </c>
      <c r="R720" s="52" t="s">
        <v>273</v>
      </c>
      <c r="S720" s="52" t="s">
        <v>188</v>
      </c>
      <c r="T720" s="52" t="s">
        <v>2923</v>
      </c>
      <c r="U720" s="52" t="s">
        <v>198</v>
      </c>
      <c r="V720" s="52" t="s">
        <v>2847</v>
      </c>
      <c r="W720" s="52" t="s">
        <v>2848</v>
      </c>
      <c r="X720" s="52" t="s">
        <v>2918</v>
      </c>
      <c r="Y720" s="52" t="s">
        <v>198</v>
      </c>
      <c r="Z720" s="66">
        <v>530000</v>
      </c>
      <c r="AA720" s="66">
        <v>530000</v>
      </c>
      <c r="AB720" s="66">
        <v>512601.55</v>
      </c>
      <c r="AC720" s="66">
        <v>285280.12604999996</v>
      </c>
      <c r="AD720" s="86">
        <f t="shared" si="79"/>
        <v>244719.87395000004</v>
      </c>
      <c r="AE720" s="66">
        <v>0</v>
      </c>
      <c r="AF720" s="66">
        <v>0</v>
      </c>
      <c r="AG720" s="66">
        <f t="shared" si="80"/>
        <v>0</v>
      </c>
      <c r="AH720" s="66">
        <v>0</v>
      </c>
      <c r="AI720" s="66">
        <v>0</v>
      </c>
      <c r="AJ720" s="66">
        <f t="shared" si="81"/>
        <v>0</v>
      </c>
      <c r="AK720" s="66">
        <v>0</v>
      </c>
      <c r="AL720" s="66">
        <v>4420000</v>
      </c>
      <c r="AM720" s="66">
        <f t="shared" si="82"/>
        <v>-4420000</v>
      </c>
      <c r="AN720" s="66">
        <v>0</v>
      </c>
      <c r="AO720" s="66">
        <v>1200000</v>
      </c>
      <c r="AP720" s="66">
        <f t="shared" si="83"/>
        <v>-1200000</v>
      </c>
      <c r="AQ720" s="66">
        <v>0</v>
      </c>
      <c r="AR720" s="66">
        <f t="shared" si="84"/>
        <v>-5375280.1260500001</v>
      </c>
      <c r="AS720" s="66" t="s">
        <v>2003</v>
      </c>
      <c r="AT720" s="66" t="s">
        <v>2949</v>
      </c>
      <c r="AU720" s="66" t="s">
        <v>280</v>
      </c>
      <c r="AV720" s="66">
        <v>0</v>
      </c>
      <c r="AW720" s="86">
        <v>0</v>
      </c>
      <c r="AX720" s="86">
        <v>0</v>
      </c>
      <c r="AY720" s="86">
        <v>0</v>
      </c>
      <c r="AZ720" s="86">
        <v>0</v>
      </c>
      <c r="BA720" s="86">
        <v>0</v>
      </c>
      <c r="BB720" s="86"/>
    </row>
    <row r="721" spans="1:54" hidden="1">
      <c r="A721" s="52" t="str">
        <f t="shared" si="78"/>
        <v>R</v>
      </c>
      <c r="B721" s="84" t="s">
        <v>259</v>
      </c>
      <c r="C721" s="52" t="s">
        <v>2911</v>
      </c>
      <c r="D721" s="85" t="s">
        <v>2912</v>
      </c>
      <c r="E721" s="52" t="s">
        <v>2944</v>
      </c>
      <c r="F721" s="52" t="s">
        <v>2945</v>
      </c>
      <c r="G721" s="52" t="s">
        <v>2946</v>
      </c>
      <c r="H721" s="52" t="s">
        <v>2945</v>
      </c>
      <c r="I721" s="52" t="s">
        <v>2950</v>
      </c>
      <c r="J721" s="52" t="s">
        <v>2951</v>
      </c>
      <c r="K721" s="52" t="s">
        <v>268</v>
      </c>
      <c r="L721" s="52">
        <v>4022</v>
      </c>
      <c r="M721" s="52" t="s">
        <v>1997</v>
      </c>
      <c r="N721" s="52" t="s">
        <v>270</v>
      </c>
      <c r="O721" s="52" t="s">
        <v>306</v>
      </c>
      <c r="P721" s="52" t="s">
        <v>272</v>
      </c>
      <c r="Q721" s="52" t="s">
        <v>124</v>
      </c>
      <c r="R721" s="52" t="s">
        <v>273</v>
      </c>
      <c r="S721" s="52" t="s">
        <v>188</v>
      </c>
      <c r="T721" s="52" t="s">
        <v>2923</v>
      </c>
      <c r="U721" s="52" t="s">
        <v>198</v>
      </c>
      <c r="V721" s="52" t="s">
        <v>2847</v>
      </c>
      <c r="W721" s="52" t="s">
        <v>2848</v>
      </c>
      <c r="X721" s="52" t="s">
        <v>2918</v>
      </c>
      <c r="Y721" s="52" t="s">
        <v>198</v>
      </c>
      <c r="Z721" s="66">
        <v>0</v>
      </c>
      <c r="AA721" s="66">
        <v>0</v>
      </c>
      <c r="AB721" s="66">
        <v>172183.72</v>
      </c>
      <c r="AC721" s="66">
        <v>1291155.7819071999</v>
      </c>
      <c r="AD721" s="86">
        <f t="shared" si="79"/>
        <v>-1291155.7819071999</v>
      </c>
      <c r="AE721" s="66">
        <v>0</v>
      </c>
      <c r="AF721" s="66">
        <v>0</v>
      </c>
      <c r="AG721" s="66">
        <f t="shared" si="80"/>
        <v>0</v>
      </c>
      <c r="AH721" s="66">
        <v>0</v>
      </c>
      <c r="AI721" s="66">
        <v>0</v>
      </c>
      <c r="AJ721" s="66">
        <f t="shared" si="81"/>
        <v>0</v>
      </c>
      <c r="AK721" s="66">
        <v>0</v>
      </c>
      <c r="AL721" s="66">
        <v>750000</v>
      </c>
      <c r="AM721" s="66">
        <f t="shared" si="82"/>
        <v>-750000</v>
      </c>
      <c r="AN721" s="66">
        <v>0</v>
      </c>
      <c r="AO721" s="66">
        <v>0</v>
      </c>
      <c r="AP721" s="66">
        <f t="shared" si="83"/>
        <v>0</v>
      </c>
      <c r="AQ721" s="66">
        <v>0</v>
      </c>
      <c r="AR721" s="66">
        <f t="shared" si="84"/>
        <v>-2041155.7819071999</v>
      </c>
      <c r="AS721" s="66" t="s">
        <v>2003</v>
      </c>
      <c r="AT721" s="66" t="s">
        <v>2952</v>
      </c>
      <c r="AU721" s="66" t="s">
        <v>280</v>
      </c>
      <c r="AV721" s="66">
        <v>0</v>
      </c>
      <c r="AW721" s="86">
        <v>0</v>
      </c>
      <c r="AX721" s="86">
        <v>0</v>
      </c>
      <c r="AY721" s="86">
        <v>0</v>
      </c>
      <c r="AZ721" s="86">
        <v>0</v>
      </c>
      <c r="BA721" s="86">
        <v>0</v>
      </c>
      <c r="BB721" s="86"/>
    </row>
    <row r="722" spans="1:54" hidden="1">
      <c r="A722" s="52" t="str">
        <f t="shared" si="78"/>
        <v>R</v>
      </c>
      <c r="B722" s="84" t="s">
        <v>259</v>
      </c>
      <c r="C722" s="52" t="s">
        <v>2911</v>
      </c>
      <c r="D722" s="85" t="s">
        <v>2912</v>
      </c>
      <c r="E722" s="52" t="s">
        <v>2944</v>
      </c>
      <c r="F722" s="52" t="s">
        <v>2945</v>
      </c>
      <c r="G722" s="52" t="s">
        <v>2946</v>
      </c>
      <c r="H722" s="52" t="s">
        <v>2945</v>
      </c>
      <c r="I722" s="52" t="s">
        <v>2953</v>
      </c>
      <c r="J722" s="52" t="s">
        <v>2954</v>
      </c>
      <c r="K722" s="52" t="s">
        <v>268</v>
      </c>
      <c r="L722" s="52">
        <v>4022</v>
      </c>
      <c r="M722" s="52" t="s">
        <v>1997</v>
      </c>
      <c r="N722" s="52" t="s">
        <v>270</v>
      </c>
      <c r="O722" s="52" t="s">
        <v>306</v>
      </c>
      <c r="P722" s="52" t="s">
        <v>272</v>
      </c>
      <c r="Q722" s="52" t="s">
        <v>124</v>
      </c>
      <c r="R722" s="52" t="s">
        <v>273</v>
      </c>
      <c r="S722" s="52" t="s">
        <v>188</v>
      </c>
      <c r="T722" s="52" t="s">
        <v>2923</v>
      </c>
      <c r="U722" s="52" t="s">
        <v>198</v>
      </c>
      <c r="V722" s="52" t="s">
        <v>2847</v>
      </c>
      <c r="W722" s="52" t="s">
        <v>2848</v>
      </c>
      <c r="X722" s="52" t="s">
        <v>2918</v>
      </c>
      <c r="Y722" s="52" t="s">
        <v>198</v>
      </c>
      <c r="Z722" s="66">
        <v>0</v>
      </c>
      <c r="AA722" s="66">
        <v>0</v>
      </c>
      <c r="AB722" s="66">
        <v>163611.03</v>
      </c>
      <c r="AC722" s="66">
        <v>181381.25999999998</v>
      </c>
      <c r="AD722" s="86">
        <f t="shared" si="79"/>
        <v>-181381.25999999998</v>
      </c>
      <c r="AE722" s="66">
        <v>0</v>
      </c>
      <c r="AF722" s="66">
        <v>1800000</v>
      </c>
      <c r="AG722" s="66">
        <f t="shared" si="80"/>
        <v>-1800000</v>
      </c>
      <c r="AH722" s="66">
        <v>0</v>
      </c>
      <c r="AI722" s="66">
        <v>1500000</v>
      </c>
      <c r="AJ722" s="66">
        <f t="shared" si="81"/>
        <v>-1500000</v>
      </c>
      <c r="AK722" s="66">
        <v>0</v>
      </c>
      <c r="AL722" s="66">
        <v>0</v>
      </c>
      <c r="AM722" s="66">
        <f t="shared" si="82"/>
        <v>0</v>
      </c>
      <c r="AN722" s="66">
        <v>0</v>
      </c>
      <c r="AO722" s="66">
        <v>0</v>
      </c>
      <c r="AP722" s="66">
        <f t="shared" si="83"/>
        <v>0</v>
      </c>
      <c r="AQ722" s="66">
        <v>0</v>
      </c>
      <c r="AR722" s="66">
        <f t="shared" si="84"/>
        <v>-3481381.26</v>
      </c>
      <c r="AS722" s="66" t="s">
        <v>2003</v>
      </c>
      <c r="AT722" s="66" t="s">
        <v>2955</v>
      </c>
      <c r="AU722" s="66" t="s">
        <v>280</v>
      </c>
      <c r="AV722" s="66">
        <v>0</v>
      </c>
      <c r="AW722" s="86">
        <v>0</v>
      </c>
      <c r="AX722" s="86">
        <v>0</v>
      </c>
      <c r="AY722" s="86">
        <v>0</v>
      </c>
      <c r="AZ722" s="86">
        <v>0</v>
      </c>
      <c r="BA722" s="86">
        <v>0</v>
      </c>
      <c r="BB722" s="86"/>
    </row>
    <row r="723" spans="1:54" hidden="1">
      <c r="A723" s="52" t="str">
        <f t="shared" si="78"/>
        <v>R</v>
      </c>
      <c r="B723" s="84" t="s">
        <v>259</v>
      </c>
      <c r="C723" s="52" t="s">
        <v>2911</v>
      </c>
      <c r="D723" s="85" t="s">
        <v>2912</v>
      </c>
      <c r="E723" s="52" t="s">
        <v>2944</v>
      </c>
      <c r="F723" s="52" t="s">
        <v>2945</v>
      </c>
      <c r="G723" s="52" t="s">
        <v>2946</v>
      </c>
      <c r="H723" s="52" t="s">
        <v>2945</v>
      </c>
      <c r="I723" s="52" t="s">
        <v>2956</v>
      </c>
      <c r="J723" s="52" t="s">
        <v>2957</v>
      </c>
      <c r="K723" s="52" t="s">
        <v>268</v>
      </c>
      <c r="L723" s="52">
        <v>4022</v>
      </c>
      <c r="M723" s="52" t="s">
        <v>1997</v>
      </c>
      <c r="N723" s="52" t="s">
        <v>270</v>
      </c>
      <c r="O723" s="52" t="s">
        <v>306</v>
      </c>
      <c r="P723" s="52" t="s">
        <v>272</v>
      </c>
      <c r="Q723" s="52" t="s">
        <v>124</v>
      </c>
      <c r="R723" s="52" t="s">
        <v>273</v>
      </c>
      <c r="S723" s="52" t="s">
        <v>188</v>
      </c>
      <c r="T723" s="52" t="s">
        <v>2923</v>
      </c>
      <c r="U723" s="52" t="s">
        <v>198</v>
      </c>
      <c r="V723" s="52" t="s">
        <v>2847</v>
      </c>
      <c r="W723" s="52" t="s">
        <v>2848</v>
      </c>
      <c r="X723" s="52" t="s">
        <v>2918</v>
      </c>
      <c r="Y723" s="52" t="s">
        <v>198</v>
      </c>
      <c r="Z723" s="66">
        <v>0</v>
      </c>
      <c r="AA723" s="66">
        <v>0</v>
      </c>
      <c r="AB723" s="66">
        <v>7104.3</v>
      </c>
      <c r="AC723" s="66">
        <v>7702.78</v>
      </c>
      <c r="AD723" s="86">
        <f t="shared" si="79"/>
        <v>-7702.78</v>
      </c>
      <c r="AE723" s="66">
        <v>0</v>
      </c>
      <c r="AF723" s="66">
        <v>100000</v>
      </c>
      <c r="AG723" s="66">
        <f t="shared" si="80"/>
        <v>-100000</v>
      </c>
      <c r="AH723" s="66">
        <v>0</v>
      </c>
      <c r="AI723" s="66">
        <v>0</v>
      </c>
      <c r="AJ723" s="66">
        <f t="shared" si="81"/>
        <v>0</v>
      </c>
      <c r="AK723" s="66">
        <v>0</v>
      </c>
      <c r="AL723" s="66">
        <v>0</v>
      </c>
      <c r="AM723" s="66">
        <f t="shared" si="82"/>
        <v>0</v>
      </c>
      <c r="AN723" s="66">
        <v>0</v>
      </c>
      <c r="AO723" s="66">
        <v>0</v>
      </c>
      <c r="AP723" s="66">
        <f t="shared" si="83"/>
        <v>0</v>
      </c>
      <c r="AQ723" s="66">
        <v>0</v>
      </c>
      <c r="AR723" s="66">
        <f t="shared" si="84"/>
        <v>-107702.78</v>
      </c>
      <c r="AS723" s="66" t="s">
        <v>2003</v>
      </c>
      <c r="AT723" s="66" t="s">
        <v>2958</v>
      </c>
      <c r="AU723" s="66" t="s">
        <v>280</v>
      </c>
      <c r="AV723" s="66">
        <v>0</v>
      </c>
      <c r="AW723" s="86">
        <v>0</v>
      </c>
      <c r="AX723" s="86">
        <v>0</v>
      </c>
      <c r="AY723" s="86">
        <v>0</v>
      </c>
      <c r="AZ723" s="86">
        <v>0</v>
      </c>
      <c r="BA723" s="86">
        <v>0</v>
      </c>
      <c r="BB723" s="86"/>
    </row>
    <row r="724" spans="1:54" hidden="1">
      <c r="A724" s="52" t="str">
        <f t="shared" si="78"/>
        <v>R</v>
      </c>
      <c r="B724" s="84" t="s">
        <v>259</v>
      </c>
      <c r="C724" s="52" t="s">
        <v>2911</v>
      </c>
      <c r="D724" s="85" t="s">
        <v>2912</v>
      </c>
      <c r="E724" s="52" t="s">
        <v>2944</v>
      </c>
      <c r="F724" s="52" t="s">
        <v>2945</v>
      </c>
      <c r="G724" s="52" t="s">
        <v>2946</v>
      </c>
      <c r="H724" s="52" t="s">
        <v>2945</v>
      </c>
      <c r="I724" s="52" t="s">
        <v>2959</v>
      </c>
      <c r="J724" s="52" t="s">
        <v>2960</v>
      </c>
      <c r="K724" s="52" t="s">
        <v>268</v>
      </c>
      <c r="L724" s="52">
        <v>4022</v>
      </c>
      <c r="M724" s="52" t="s">
        <v>1997</v>
      </c>
      <c r="N724" s="52" t="s">
        <v>270</v>
      </c>
      <c r="O724" s="52" t="s">
        <v>306</v>
      </c>
      <c r="P724" s="52" t="s">
        <v>272</v>
      </c>
      <c r="Q724" s="52" t="s">
        <v>124</v>
      </c>
      <c r="R724" s="52" t="s">
        <v>273</v>
      </c>
      <c r="S724" s="52" t="s">
        <v>188</v>
      </c>
      <c r="T724" s="52" t="s">
        <v>2923</v>
      </c>
      <c r="U724" s="52" t="s">
        <v>198</v>
      </c>
      <c r="V724" s="52" t="s">
        <v>2847</v>
      </c>
      <c r="W724" s="52" t="s">
        <v>2848</v>
      </c>
      <c r="X724" s="52" t="s">
        <v>2918</v>
      </c>
      <c r="Y724" s="52" t="s">
        <v>198</v>
      </c>
      <c r="Z724" s="66">
        <v>0</v>
      </c>
      <c r="AA724" s="66">
        <v>0</v>
      </c>
      <c r="AB724" s="66">
        <v>136891.04</v>
      </c>
      <c r="AC724" s="66">
        <v>168994.49</v>
      </c>
      <c r="AD724" s="86">
        <f t="shared" si="79"/>
        <v>-168994.49</v>
      </c>
      <c r="AE724" s="66">
        <v>0</v>
      </c>
      <c r="AF724" s="66">
        <v>50000</v>
      </c>
      <c r="AG724" s="66">
        <f t="shared" si="80"/>
        <v>-50000</v>
      </c>
      <c r="AH724" s="66">
        <v>0</v>
      </c>
      <c r="AI724" s="66">
        <v>0</v>
      </c>
      <c r="AJ724" s="66">
        <f t="shared" si="81"/>
        <v>0</v>
      </c>
      <c r="AK724" s="66">
        <v>0</v>
      </c>
      <c r="AL724" s="66">
        <v>0</v>
      </c>
      <c r="AM724" s="66">
        <f t="shared" si="82"/>
        <v>0</v>
      </c>
      <c r="AN724" s="66">
        <v>0</v>
      </c>
      <c r="AO724" s="66">
        <v>0</v>
      </c>
      <c r="AP724" s="66">
        <f t="shared" si="83"/>
        <v>0</v>
      </c>
      <c r="AQ724" s="66">
        <v>0</v>
      </c>
      <c r="AR724" s="66">
        <f t="shared" si="84"/>
        <v>-218994.49</v>
      </c>
      <c r="AS724" s="66" t="s">
        <v>2003</v>
      </c>
      <c r="AT724" s="66" t="s">
        <v>2958</v>
      </c>
      <c r="AU724" s="66" t="s">
        <v>280</v>
      </c>
      <c r="AV724" s="66">
        <v>0</v>
      </c>
      <c r="AW724" s="86">
        <v>0</v>
      </c>
      <c r="AX724" s="86">
        <v>0</v>
      </c>
      <c r="AY724" s="86">
        <v>0</v>
      </c>
      <c r="AZ724" s="86">
        <v>0</v>
      </c>
      <c r="BA724" s="86">
        <v>0</v>
      </c>
      <c r="BB724" s="86"/>
    </row>
    <row r="725" spans="1:54" hidden="1">
      <c r="A725" s="52" t="str">
        <f t="shared" si="78"/>
        <v>R</v>
      </c>
      <c r="B725" s="84" t="s">
        <v>259</v>
      </c>
      <c r="C725" s="52" t="s">
        <v>2911</v>
      </c>
      <c r="D725" s="85" t="s">
        <v>2912</v>
      </c>
      <c r="E725" s="52" t="s">
        <v>2944</v>
      </c>
      <c r="F725" s="52" t="s">
        <v>2945</v>
      </c>
      <c r="G725" s="52" t="s">
        <v>2946</v>
      </c>
      <c r="H725" s="52" t="s">
        <v>2945</v>
      </c>
      <c r="I725" s="52" t="s">
        <v>2961</v>
      </c>
      <c r="J725" s="52" t="s">
        <v>2962</v>
      </c>
      <c r="K725" s="52" t="s">
        <v>268</v>
      </c>
      <c r="L725" s="52">
        <v>4022</v>
      </c>
      <c r="M725" s="52" t="s">
        <v>1997</v>
      </c>
      <c r="N725" s="52" t="s">
        <v>428</v>
      </c>
      <c r="O725" s="52" t="s">
        <v>456</v>
      </c>
      <c r="P725" s="52" t="s">
        <v>272</v>
      </c>
      <c r="Q725" s="52" t="s">
        <v>124</v>
      </c>
      <c r="R725" s="52" t="s">
        <v>273</v>
      </c>
      <c r="S725" s="52" t="s">
        <v>188</v>
      </c>
      <c r="T725" s="52" t="s">
        <v>2923</v>
      </c>
      <c r="U725" s="52" t="s">
        <v>198</v>
      </c>
      <c r="V725" s="52" t="s">
        <v>2847</v>
      </c>
      <c r="W725" s="52" t="s">
        <v>2848</v>
      </c>
      <c r="X725" s="52" t="s">
        <v>2918</v>
      </c>
      <c r="Y725" s="52" t="s">
        <v>198</v>
      </c>
      <c r="Z725" s="66">
        <v>0</v>
      </c>
      <c r="AA725" s="66">
        <v>0</v>
      </c>
      <c r="AB725" s="66">
        <v>0</v>
      </c>
      <c r="AC725" s="66">
        <v>0</v>
      </c>
      <c r="AD725" s="86">
        <f t="shared" si="79"/>
        <v>0</v>
      </c>
      <c r="AE725" s="66">
        <v>0</v>
      </c>
      <c r="AF725" s="66">
        <v>0</v>
      </c>
      <c r="AG725" s="66">
        <f t="shared" si="80"/>
        <v>0</v>
      </c>
      <c r="AH725" s="66">
        <v>0</v>
      </c>
      <c r="AI725" s="66">
        <v>0</v>
      </c>
      <c r="AJ725" s="66">
        <f t="shared" si="81"/>
        <v>0</v>
      </c>
      <c r="AK725" s="66">
        <v>0</v>
      </c>
      <c r="AL725" s="66">
        <v>0</v>
      </c>
      <c r="AM725" s="66">
        <f t="shared" si="82"/>
        <v>0</v>
      </c>
      <c r="AN725" s="66">
        <v>0</v>
      </c>
      <c r="AO725" s="66">
        <v>0</v>
      </c>
      <c r="AP725" s="66">
        <f t="shared" si="83"/>
        <v>0</v>
      </c>
      <c r="AQ725" s="66">
        <v>0</v>
      </c>
      <c r="AR725" s="66">
        <f t="shared" si="84"/>
        <v>0</v>
      </c>
      <c r="AS725" s="66">
        <v>0</v>
      </c>
      <c r="AT725" s="66" t="s">
        <v>279</v>
      </c>
      <c r="AU725" s="66" t="s">
        <v>280</v>
      </c>
      <c r="AV725" s="66">
        <v>0</v>
      </c>
      <c r="AW725" s="86">
        <v>0</v>
      </c>
      <c r="AX725" s="86">
        <v>0</v>
      </c>
      <c r="AY725" s="86">
        <v>0</v>
      </c>
      <c r="AZ725" s="86">
        <v>0</v>
      </c>
      <c r="BA725" s="86">
        <v>0</v>
      </c>
      <c r="BB725" s="86"/>
    </row>
    <row r="726" spans="1:54" hidden="1">
      <c r="A726" s="52" t="str">
        <f t="shared" si="78"/>
        <v>R</v>
      </c>
      <c r="B726" s="84" t="s">
        <v>259</v>
      </c>
      <c r="C726" s="52" t="s">
        <v>2911</v>
      </c>
      <c r="D726" s="85" t="s">
        <v>2912</v>
      </c>
      <c r="E726" s="52" t="s">
        <v>2944</v>
      </c>
      <c r="F726" s="52" t="s">
        <v>2945</v>
      </c>
      <c r="G726" s="52" t="s">
        <v>2946</v>
      </c>
      <c r="H726" s="52" t="s">
        <v>2945</v>
      </c>
      <c r="I726" s="52" t="s">
        <v>2963</v>
      </c>
      <c r="J726" s="52" t="s">
        <v>2964</v>
      </c>
      <c r="K726" s="52" t="s">
        <v>268</v>
      </c>
      <c r="L726" s="52">
        <v>4022</v>
      </c>
      <c r="M726" s="52" t="s">
        <v>1997</v>
      </c>
      <c r="N726" s="52" t="s">
        <v>428</v>
      </c>
      <c r="O726" s="52" t="s">
        <v>456</v>
      </c>
      <c r="P726" s="52" t="s">
        <v>272</v>
      </c>
      <c r="Q726" s="52" t="s">
        <v>124</v>
      </c>
      <c r="R726" s="52" t="s">
        <v>273</v>
      </c>
      <c r="S726" s="52" t="s">
        <v>188</v>
      </c>
      <c r="T726" s="52" t="s">
        <v>2923</v>
      </c>
      <c r="U726" s="52" t="s">
        <v>198</v>
      </c>
      <c r="V726" s="52" t="s">
        <v>2847</v>
      </c>
      <c r="W726" s="52" t="s">
        <v>2848</v>
      </c>
      <c r="X726" s="52" t="s">
        <v>2918</v>
      </c>
      <c r="Y726" s="52" t="s">
        <v>198</v>
      </c>
      <c r="Z726" s="66">
        <v>0</v>
      </c>
      <c r="AA726" s="66">
        <v>0</v>
      </c>
      <c r="AB726" s="66">
        <v>0</v>
      </c>
      <c r="AC726" s="66">
        <v>0</v>
      </c>
      <c r="AD726" s="86">
        <f t="shared" si="79"/>
        <v>0</v>
      </c>
      <c r="AE726" s="66">
        <v>0</v>
      </c>
      <c r="AF726" s="66">
        <v>0</v>
      </c>
      <c r="AG726" s="66">
        <f t="shared" si="80"/>
        <v>0</v>
      </c>
      <c r="AH726" s="66">
        <v>0</v>
      </c>
      <c r="AI726" s="66">
        <v>0</v>
      </c>
      <c r="AJ726" s="66">
        <f t="shared" si="81"/>
        <v>0</v>
      </c>
      <c r="AK726" s="66">
        <v>0</v>
      </c>
      <c r="AL726" s="66">
        <v>0</v>
      </c>
      <c r="AM726" s="66">
        <f t="shared" si="82"/>
        <v>0</v>
      </c>
      <c r="AN726" s="66">
        <v>0</v>
      </c>
      <c r="AO726" s="66">
        <v>0</v>
      </c>
      <c r="AP726" s="66">
        <f t="shared" si="83"/>
        <v>0</v>
      </c>
      <c r="AQ726" s="66">
        <v>0</v>
      </c>
      <c r="AR726" s="66">
        <f t="shared" si="84"/>
        <v>0</v>
      </c>
      <c r="AS726" s="66">
        <v>0</v>
      </c>
      <c r="AT726" s="66" t="s">
        <v>279</v>
      </c>
      <c r="AU726" s="66" t="s">
        <v>280</v>
      </c>
      <c r="AV726" s="66">
        <v>0</v>
      </c>
      <c r="AW726" s="86">
        <v>0</v>
      </c>
      <c r="AX726" s="86">
        <v>0</v>
      </c>
      <c r="AY726" s="86">
        <v>0</v>
      </c>
      <c r="AZ726" s="86">
        <v>0</v>
      </c>
      <c r="BA726" s="86">
        <v>0</v>
      </c>
      <c r="BB726" s="86"/>
    </row>
    <row r="727" spans="1:54" hidden="1">
      <c r="A727" s="52" t="str">
        <f t="shared" si="78"/>
        <v>R</v>
      </c>
      <c r="B727" s="84" t="s">
        <v>259</v>
      </c>
      <c r="C727" s="52" t="s">
        <v>2911</v>
      </c>
      <c r="D727" s="85" t="s">
        <v>2912</v>
      </c>
      <c r="E727" s="52" t="s">
        <v>2944</v>
      </c>
      <c r="F727" s="52" t="s">
        <v>2945</v>
      </c>
      <c r="G727" s="52" t="s">
        <v>2946</v>
      </c>
      <c r="H727" s="52" t="s">
        <v>2945</v>
      </c>
      <c r="I727" s="52" t="s">
        <v>2965</v>
      </c>
      <c r="J727" s="52" t="s">
        <v>2966</v>
      </c>
      <c r="K727" s="52" t="s">
        <v>268</v>
      </c>
      <c r="L727" s="52">
        <v>4022</v>
      </c>
      <c r="M727" s="52" t="s">
        <v>1997</v>
      </c>
      <c r="N727" s="52" t="s">
        <v>428</v>
      </c>
      <c r="O727" s="52" t="s">
        <v>271</v>
      </c>
      <c r="P727" s="52" t="s">
        <v>272</v>
      </c>
      <c r="Q727" s="52" t="s">
        <v>124</v>
      </c>
      <c r="R727" s="52" t="s">
        <v>273</v>
      </c>
      <c r="S727" s="52" t="s">
        <v>188</v>
      </c>
      <c r="T727" s="52" t="s">
        <v>2923</v>
      </c>
      <c r="U727" s="52" t="s">
        <v>198</v>
      </c>
      <c r="V727" s="52" t="s">
        <v>2847</v>
      </c>
      <c r="W727" s="52" t="s">
        <v>2848</v>
      </c>
      <c r="X727" s="52" t="s">
        <v>2918</v>
      </c>
      <c r="Y727" s="52" t="s">
        <v>198</v>
      </c>
      <c r="Z727" s="66">
        <v>0</v>
      </c>
      <c r="AA727" s="66">
        <v>168196</v>
      </c>
      <c r="AB727" s="66">
        <v>0</v>
      </c>
      <c r="AC727" s="66">
        <v>0</v>
      </c>
      <c r="AD727" s="86">
        <f t="shared" si="79"/>
        <v>168196</v>
      </c>
      <c r="AE727" s="66">
        <v>0</v>
      </c>
      <c r="AF727" s="66">
        <v>0</v>
      </c>
      <c r="AG727" s="66">
        <f t="shared" si="80"/>
        <v>0</v>
      </c>
      <c r="AH727" s="66">
        <v>0</v>
      </c>
      <c r="AI727" s="66">
        <v>0</v>
      </c>
      <c r="AJ727" s="66">
        <f t="shared" si="81"/>
        <v>0</v>
      </c>
      <c r="AK727" s="66">
        <v>0</v>
      </c>
      <c r="AL727" s="66">
        <v>0</v>
      </c>
      <c r="AM727" s="66">
        <f t="shared" si="82"/>
        <v>0</v>
      </c>
      <c r="AN727" s="66">
        <v>0</v>
      </c>
      <c r="AO727" s="66">
        <v>0</v>
      </c>
      <c r="AP727" s="66">
        <f t="shared" si="83"/>
        <v>0</v>
      </c>
      <c r="AQ727" s="66">
        <v>0</v>
      </c>
      <c r="AR727" s="66">
        <f t="shared" si="84"/>
        <v>168196</v>
      </c>
      <c r="AS727" s="66">
        <v>0</v>
      </c>
      <c r="AT727" s="66" t="s">
        <v>279</v>
      </c>
      <c r="AU727" s="66" t="s">
        <v>280</v>
      </c>
      <c r="AV727" s="66">
        <v>0</v>
      </c>
      <c r="AW727" s="86">
        <v>0</v>
      </c>
      <c r="AX727" s="86">
        <v>0</v>
      </c>
      <c r="AY727" s="86">
        <v>0</v>
      </c>
      <c r="AZ727" s="86">
        <v>0</v>
      </c>
      <c r="BA727" s="86">
        <v>0</v>
      </c>
      <c r="BB727" s="86"/>
    </row>
    <row r="728" spans="1:54" hidden="1">
      <c r="A728" s="52" t="str">
        <f t="shared" si="78"/>
        <v>R</v>
      </c>
      <c r="B728" s="84" t="s">
        <v>259</v>
      </c>
      <c r="C728" s="52" t="s">
        <v>2911</v>
      </c>
      <c r="D728" s="85" t="s">
        <v>2912</v>
      </c>
      <c r="E728" s="52" t="s">
        <v>2967</v>
      </c>
      <c r="F728" s="52" t="s">
        <v>2295</v>
      </c>
      <c r="G728" s="52" t="s">
        <v>2968</v>
      </c>
      <c r="H728" s="52" t="s">
        <v>2295</v>
      </c>
      <c r="I728" s="52" t="s">
        <v>2969</v>
      </c>
      <c r="J728" s="52" t="s">
        <v>2970</v>
      </c>
      <c r="K728" s="52" t="s">
        <v>268</v>
      </c>
      <c r="L728" s="52">
        <v>4022</v>
      </c>
      <c r="M728" s="52" t="s">
        <v>1997</v>
      </c>
      <c r="N728" s="52" t="s">
        <v>270</v>
      </c>
      <c r="O728" s="52" t="s">
        <v>306</v>
      </c>
      <c r="P728" s="52" t="s">
        <v>272</v>
      </c>
      <c r="Q728" s="52" t="s">
        <v>124</v>
      </c>
      <c r="R728" s="52" t="s">
        <v>273</v>
      </c>
      <c r="S728" s="52" t="s">
        <v>188</v>
      </c>
      <c r="T728" s="52" t="s">
        <v>2923</v>
      </c>
      <c r="U728" s="52" t="s">
        <v>198</v>
      </c>
      <c r="V728" s="52" t="s">
        <v>2847</v>
      </c>
      <c r="W728" s="52" t="s">
        <v>2848</v>
      </c>
      <c r="X728" s="52" t="s">
        <v>2918</v>
      </c>
      <c r="Y728" s="52" t="s">
        <v>198</v>
      </c>
      <c r="Z728" s="66">
        <v>180000</v>
      </c>
      <c r="AA728" s="66">
        <v>180000</v>
      </c>
      <c r="AB728" s="66">
        <v>164164.53</v>
      </c>
      <c r="AC728" s="66">
        <v>470295.54157249996</v>
      </c>
      <c r="AD728" s="86">
        <f t="shared" si="79"/>
        <v>-290295.54157249996</v>
      </c>
      <c r="AE728" s="66">
        <v>184773.31110000002</v>
      </c>
      <c r="AF728" s="66">
        <v>575000</v>
      </c>
      <c r="AG728" s="66">
        <f t="shared" si="80"/>
        <v>-390226.68889999995</v>
      </c>
      <c r="AH728" s="66">
        <v>189788.27587189456</v>
      </c>
      <c r="AI728" s="66">
        <v>934894</v>
      </c>
      <c r="AJ728" s="66">
        <f t="shared" si="81"/>
        <v>-745105.72412810544</v>
      </c>
      <c r="AK728" s="66">
        <v>195054.65285363962</v>
      </c>
      <c r="AL728" s="66">
        <v>195054.65285363962</v>
      </c>
      <c r="AM728" s="66">
        <f t="shared" si="82"/>
        <v>0</v>
      </c>
      <c r="AN728" s="66">
        <v>200588.52987955822</v>
      </c>
      <c r="AO728" s="66">
        <v>200588.52987955822</v>
      </c>
      <c r="AP728" s="66">
        <f t="shared" si="83"/>
        <v>0</v>
      </c>
      <c r="AQ728" s="66">
        <v>206606.18577594496</v>
      </c>
      <c r="AR728" s="66">
        <f t="shared" si="84"/>
        <v>-1425627.9546006054</v>
      </c>
      <c r="AS728" s="66" t="s">
        <v>2003</v>
      </c>
      <c r="AT728" s="66" t="s">
        <v>2971</v>
      </c>
      <c r="AU728" s="66" t="s">
        <v>280</v>
      </c>
      <c r="AV728" s="66">
        <v>0</v>
      </c>
      <c r="AW728" s="86">
        <v>0</v>
      </c>
      <c r="AX728" s="86">
        <v>0</v>
      </c>
      <c r="AY728" s="86">
        <v>0</v>
      </c>
      <c r="AZ728" s="86">
        <v>0</v>
      </c>
      <c r="BA728" s="86">
        <v>0</v>
      </c>
      <c r="BB728" s="86"/>
    </row>
    <row r="729" spans="1:54" hidden="1">
      <c r="A729" s="52" t="str">
        <f t="shared" si="78"/>
        <v>R</v>
      </c>
      <c r="B729" s="84" t="s">
        <v>259</v>
      </c>
      <c r="C729" s="52" t="s">
        <v>2911</v>
      </c>
      <c r="D729" s="85" t="s">
        <v>2912</v>
      </c>
      <c r="E729" s="52" t="s">
        <v>2972</v>
      </c>
      <c r="F729" s="52" t="s">
        <v>2446</v>
      </c>
      <c r="G729" s="52" t="s">
        <v>2973</v>
      </c>
      <c r="H729" s="52" t="s">
        <v>2446</v>
      </c>
      <c r="I729" s="52" t="s">
        <v>2974</v>
      </c>
      <c r="J729" s="52" t="s">
        <v>2975</v>
      </c>
      <c r="K729" s="52" t="s">
        <v>268</v>
      </c>
      <c r="L729" s="52">
        <v>4207</v>
      </c>
      <c r="M729" s="52" t="s">
        <v>2177</v>
      </c>
      <c r="N729" s="52" t="s">
        <v>270</v>
      </c>
      <c r="O729" s="52" t="s">
        <v>456</v>
      </c>
      <c r="P729" s="52" t="s">
        <v>272</v>
      </c>
      <c r="Q729" s="52" t="s">
        <v>124</v>
      </c>
      <c r="R729" s="52" t="s">
        <v>273</v>
      </c>
      <c r="S729" s="52" t="s">
        <v>188</v>
      </c>
      <c r="T729" s="52" t="s">
        <v>2923</v>
      </c>
      <c r="U729" s="52" t="s">
        <v>198</v>
      </c>
      <c r="V729" s="52" t="s">
        <v>2847</v>
      </c>
      <c r="W729" s="52" t="s">
        <v>2848</v>
      </c>
      <c r="X729" s="52" t="s">
        <v>2918</v>
      </c>
      <c r="Y729" s="52" t="s">
        <v>198</v>
      </c>
      <c r="Z729" s="66">
        <v>961133.73394487996</v>
      </c>
      <c r="AA729" s="66">
        <v>2134042</v>
      </c>
      <c r="AB729" s="66">
        <v>481870.31</v>
      </c>
      <c r="AC729" s="66">
        <v>1161860.4462227998</v>
      </c>
      <c r="AD729" s="86">
        <f t="shared" si="79"/>
        <v>972181.55377720017</v>
      </c>
      <c r="AE729" s="66">
        <v>986621.45794945525</v>
      </c>
      <c r="AF729" s="66">
        <v>1890914</v>
      </c>
      <c r="AG729" s="66">
        <f t="shared" si="80"/>
        <v>-904292.54205054475</v>
      </c>
      <c r="AH729" s="66">
        <v>1013399.5235984165</v>
      </c>
      <c r="AI729" s="66">
        <v>2357658</v>
      </c>
      <c r="AJ729" s="66">
        <f t="shared" si="81"/>
        <v>-1344258.4764015835</v>
      </c>
      <c r="AK729" s="66">
        <v>1041520.0378918943</v>
      </c>
      <c r="AL729" s="66">
        <v>1145485</v>
      </c>
      <c r="AM729" s="66">
        <f t="shared" si="82"/>
        <v>-103964.96210810565</v>
      </c>
      <c r="AN729" s="66">
        <v>1071068.9039425217</v>
      </c>
      <c r="AO729" s="66">
        <v>3661750</v>
      </c>
      <c r="AP729" s="66">
        <f t="shared" si="83"/>
        <v>-2590681.0960574783</v>
      </c>
      <c r="AQ729" s="66">
        <v>4999682</v>
      </c>
      <c r="AR729" s="66">
        <f t="shared" si="84"/>
        <v>-3971015.522840512</v>
      </c>
      <c r="AS729" s="66" t="s">
        <v>2170</v>
      </c>
      <c r="AT729" s="66" t="s">
        <v>2976</v>
      </c>
      <c r="AU729" s="66" t="s">
        <v>280</v>
      </c>
      <c r="AV729" s="66">
        <v>0</v>
      </c>
      <c r="AW729" s="86">
        <v>0</v>
      </c>
      <c r="AX729" s="86">
        <v>0</v>
      </c>
      <c r="AY729" s="86">
        <v>0</v>
      </c>
      <c r="AZ729" s="86">
        <v>0</v>
      </c>
      <c r="BA729" s="86">
        <v>0</v>
      </c>
      <c r="BB729" s="86"/>
    </row>
    <row r="730" spans="1:54" hidden="1">
      <c r="A730" s="52" t="str">
        <f t="shared" si="78"/>
        <v>R</v>
      </c>
      <c r="B730" s="84" t="s">
        <v>259</v>
      </c>
      <c r="C730" s="52" t="s">
        <v>2911</v>
      </c>
      <c r="D730" s="85" t="s">
        <v>2912</v>
      </c>
      <c r="E730" s="52" t="s">
        <v>2972</v>
      </c>
      <c r="F730" s="52" t="s">
        <v>2446</v>
      </c>
      <c r="G730" s="52" t="s">
        <v>2973</v>
      </c>
      <c r="H730" s="52" t="s">
        <v>2446</v>
      </c>
      <c r="I730" s="52" t="s">
        <v>2977</v>
      </c>
      <c r="J730" s="52" t="s">
        <v>2978</v>
      </c>
      <c r="K730" s="52" t="s">
        <v>268</v>
      </c>
      <c r="L730" s="52">
        <v>4207</v>
      </c>
      <c r="M730" s="52" t="s">
        <v>2177</v>
      </c>
      <c r="N730" s="52" t="s">
        <v>270</v>
      </c>
      <c r="O730" s="52" t="s">
        <v>456</v>
      </c>
      <c r="P730" s="52" t="s">
        <v>272</v>
      </c>
      <c r="Q730" s="52" t="s">
        <v>124</v>
      </c>
      <c r="R730" s="52" t="s">
        <v>273</v>
      </c>
      <c r="S730" s="52" t="s">
        <v>188</v>
      </c>
      <c r="T730" s="52" t="s">
        <v>2923</v>
      </c>
      <c r="U730" s="52" t="s">
        <v>198</v>
      </c>
      <c r="V730" s="52" t="s">
        <v>2847</v>
      </c>
      <c r="W730" s="52" t="s">
        <v>2848</v>
      </c>
      <c r="X730" s="52" t="s">
        <v>2918</v>
      </c>
      <c r="Y730" s="52" t="s">
        <v>198</v>
      </c>
      <c r="Z730" s="66">
        <v>13455010.951977599</v>
      </c>
      <c r="AA730" s="66">
        <v>12282104</v>
      </c>
      <c r="AB730" s="66">
        <v>4339000.93</v>
      </c>
      <c r="AC730" s="66">
        <v>3184671.2680962998</v>
      </c>
      <c r="AD730" s="86">
        <f t="shared" si="79"/>
        <v>9097432.7319037002</v>
      </c>
      <c r="AE730" s="66">
        <v>13757663.494137287</v>
      </c>
      <c r="AF730" s="66">
        <v>2662642</v>
      </c>
      <c r="AG730" s="66">
        <f t="shared" si="80"/>
        <v>11095021.494137287</v>
      </c>
      <c r="AH730" s="66">
        <v>14160070.479520638</v>
      </c>
      <c r="AI730" s="66">
        <v>2763917</v>
      </c>
      <c r="AJ730" s="66">
        <f t="shared" si="81"/>
        <v>11396153.479520638</v>
      </c>
      <c r="AK730" s="66">
        <v>14577371.771235703</v>
      </c>
      <c r="AL730" s="66">
        <v>1864990</v>
      </c>
      <c r="AM730" s="66">
        <f t="shared" si="82"/>
        <v>12712381.771235703</v>
      </c>
      <c r="AN730" s="66">
        <v>15009910.779921517</v>
      </c>
      <c r="AO730" s="66">
        <v>2973173</v>
      </c>
      <c r="AP730" s="66">
        <f t="shared" si="83"/>
        <v>12036737.779921517</v>
      </c>
      <c r="AQ730" s="66">
        <v>3083722</v>
      </c>
      <c r="AR730" s="66">
        <f t="shared" si="84"/>
        <v>56337727.256718844</v>
      </c>
      <c r="AS730" s="66" t="s">
        <v>2170</v>
      </c>
      <c r="AT730" s="66" t="s">
        <v>2976</v>
      </c>
      <c r="AU730" s="66" t="s">
        <v>280</v>
      </c>
      <c r="AV730" s="66">
        <v>0</v>
      </c>
      <c r="AW730" s="86">
        <v>0</v>
      </c>
      <c r="AX730" s="86">
        <v>0</v>
      </c>
      <c r="AY730" s="86">
        <v>0</v>
      </c>
      <c r="AZ730" s="86">
        <v>0</v>
      </c>
      <c r="BA730" s="86">
        <v>0</v>
      </c>
      <c r="BB730" s="86"/>
    </row>
    <row r="731" spans="1:54" hidden="1">
      <c r="A731" s="52" t="str">
        <f t="shared" si="78"/>
        <v>R</v>
      </c>
      <c r="B731" s="84" t="s">
        <v>259</v>
      </c>
      <c r="C731" s="52" t="s">
        <v>2911</v>
      </c>
      <c r="D731" s="85" t="s">
        <v>2912</v>
      </c>
      <c r="E731" s="52" t="s">
        <v>2972</v>
      </c>
      <c r="F731" s="52" t="s">
        <v>2446</v>
      </c>
      <c r="G731" s="52" t="s">
        <v>2973</v>
      </c>
      <c r="H731" s="52" t="s">
        <v>2446</v>
      </c>
      <c r="I731" s="52" t="s">
        <v>2979</v>
      </c>
      <c r="J731" s="52" t="s">
        <v>2980</v>
      </c>
      <c r="K731" s="52" t="s">
        <v>268</v>
      </c>
      <c r="L731" s="52">
        <v>4207</v>
      </c>
      <c r="M731" s="52" t="s">
        <v>2177</v>
      </c>
      <c r="N731" s="52" t="s">
        <v>428</v>
      </c>
      <c r="O731" s="52" t="s">
        <v>456</v>
      </c>
      <c r="P731" s="52" t="s">
        <v>272</v>
      </c>
      <c r="Q731" s="52" t="s">
        <v>124</v>
      </c>
      <c r="R731" s="52" t="s">
        <v>273</v>
      </c>
      <c r="S731" s="52" t="s">
        <v>188</v>
      </c>
      <c r="T731" s="52" t="s">
        <v>2923</v>
      </c>
      <c r="U731" s="52" t="s">
        <v>198</v>
      </c>
      <c r="V731" s="52" t="s">
        <v>2847</v>
      </c>
      <c r="W731" s="52" t="s">
        <v>2848</v>
      </c>
      <c r="X731" s="52" t="s">
        <v>2918</v>
      </c>
      <c r="Y731" s="52" t="s">
        <v>198</v>
      </c>
      <c r="Z731" s="66">
        <v>0</v>
      </c>
      <c r="AA731" s="66">
        <v>244649</v>
      </c>
      <c r="AB731" s="66">
        <v>0</v>
      </c>
      <c r="AC731" s="66">
        <v>0</v>
      </c>
      <c r="AD731" s="86">
        <f t="shared" si="79"/>
        <v>244649</v>
      </c>
      <c r="AE731" s="66">
        <v>0</v>
      </c>
      <c r="AF731" s="66">
        <v>0</v>
      </c>
      <c r="AG731" s="66">
        <f t="shared" si="80"/>
        <v>0</v>
      </c>
      <c r="AH731" s="66">
        <v>0</v>
      </c>
      <c r="AI731" s="66">
        <v>0</v>
      </c>
      <c r="AJ731" s="66">
        <f t="shared" si="81"/>
        <v>0</v>
      </c>
      <c r="AK731" s="66">
        <v>0</v>
      </c>
      <c r="AL731" s="66">
        <v>0</v>
      </c>
      <c r="AM731" s="66">
        <f t="shared" si="82"/>
        <v>0</v>
      </c>
      <c r="AN731" s="66">
        <v>0</v>
      </c>
      <c r="AO731" s="66">
        <v>0</v>
      </c>
      <c r="AP731" s="66">
        <f t="shared" si="83"/>
        <v>0</v>
      </c>
      <c r="AQ731" s="66">
        <v>0</v>
      </c>
      <c r="AR731" s="66">
        <f t="shared" si="84"/>
        <v>244649</v>
      </c>
      <c r="AS731" s="66">
        <v>0</v>
      </c>
      <c r="AT731" s="66" t="s">
        <v>279</v>
      </c>
      <c r="AU731" s="66" t="s">
        <v>280</v>
      </c>
      <c r="AV731" s="66">
        <v>0</v>
      </c>
      <c r="AW731" s="86">
        <v>0</v>
      </c>
      <c r="AX731" s="86">
        <v>0</v>
      </c>
      <c r="AY731" s="86">
        <v>0</v>
      </c>
      <c r="AZ731" s="86">
        <v>0</v>
      </c>
      <c r="BA731" s="86">
        <v>0</v>
      </c>
      <c r="BB731" s="86"/>
    </row>
    <row r="732" spans="1:54" hidden="1">
      <c r="A732" s="52" t="str">
        <f t="shared" si="78"/>
        <v>R</v>
      </c>
      <c r="B732" s="84" t="s">
        <v>259</v>
      </c>
      <c r="C732" s="52" t="s">
        <v>2981</v>
      </c>
      <c r="D732" s="85" t="s">
        <v>2982</v>
      </c>
      <c r="E732" s="52" t="s">
        <v>2983</v>
      </c>
      <c r="F732" s="52" t="s">
        <v>2984</v>
      </c>
      <c r="G732" s="52" t="s">
        <v>2985</v>
      </c>
      <c r="H732" s="52" t="s">
        <v>2984</v>
      </c>
      <c r="I732" s="52" t="s">
        <v>2986</v>
      </c>
      <c r="J732" s="52" t="s">
        <v>2987</v>
      </c>
      <c r="K732" s="52" t="s">
        <v>268</v>
      </c>
      <c r="L732" s="52">
        <v>4022</v>
      </c>
      <c r="M732" s="52" t="s">
        <v>1997</v>
      </c>
      <c r="N732" s="52" t="s">
        <v>270</v>
      </c>
      <c r="O732" s="52" t="s">
        <v>306</v>
      </c>
      <c r="P732" s="52" t="s">
        <v>272</v>
      </c>
      <c r="Q732" s="52" t="s">
        <v>124</v>
      </c>
      <c r="R732" s="52" t="s">
        <v>273</v>
      </c>
      <c r="S732" s="52" t="s">
        <v>188</v>
      </c>
      <c r="T732" s="52" t="s">
        <v>2988</v>
      </c>
      <c r="U732" s="52" t="s">
        <v>200</v>
      </c>
      <c r="V732" s="52" t="s">
        <v>2026</v>
      </c>
      <c r="W732" s="52" t="s">
        <v>2027</v>
      </c>
      <c r="X732" s="52" t="s">
        <v>2028</v>
      </c>
      <c r="Y732" s="52" t="s">
        <v>2029</v>
      </c>
      <c r="Z732" s="66">
        <v>8200000</v>
      </c>
      <c r="AA732" s="66">
        <v>8200000</v>
      </c>
      <c r="AB732" s="66">
        <v>6853836.0700000003</v>
      </c>
      <c r="AC732" s="66">
        <v>158389.59040000002</v>
      </c>
      <c r="AD732" s="86">
        <f t="shared" si="79"/>
        <v>8041610.4095999999</v>
      </c>
      <c r="AE732" s="66">
        <v>0</v>
      </c>
      <c r="AF732" s="66">
        <v>0</v>
      </c>
      <c r="AG732" s="66">
        <f t="shared" si="80"/>
        <v>0</v>
      </c>
      <c r="AH732" s="66">
        <v>0</v>
      </c>
      <c r="AI732" s="66">
        <v>0</v>
      </c>
      <c r="AJ732" s="66">
        <f t="shared" si="81"/>
        <v>0</v>
      </c>
      <c r="AK732" s="66">
        <v>0</v>
      </c>
      <c r="AL732" s="66">
        <v>0</v>
      </c>
      <c r="AM732" s="66">
        <f t="shared" si="82"/>
        <v>0</v>
      </c>
      <c r="AN732" s="66">
        <v>0</v>
      </c>
      <c r="AO732" s="66">
        <v>0</v>
      </c>
      <c r="AP732" s="66">
        <f t="shared" si="83"/>
        <v>0</v>
      </c>
      <c r="AQ732" s="66">
        <v>0</v>
      </c>
      <c r="AR732" s="66">
        <f t="shared" si="84"/>
        <v>8041610.4095999999</v>
      </c>
      <c r="AS732" s="66" t="s">
        <v>2003</v>
      </c>
      <c r="AT732" s="66" t="s">
        <v>2989</v>
      </c>
      <c r="AU732" s="66" t="s">
        <v>280</v>
      </c>
      <c r="AV732" s="66">
        <v>0</v>
      </c>
      <c r="AW732" s="86">
        <v>0</v>
      </c>
      <c r="AX732" s="86">
        <v>0</v>
      </c>
      <c r="AY732" s="86">
        <v>0</v>
      </c>
      <c r="AZ732" s="86">
        <v>0</v>
      </c>
      <c r="BA732" s="86">
        <v>0</v>
      </c>
      <c r="BB732" s="86"/>
    </row>
    <row r="733" spans="1:54" hidden="1">
      <c r="A733" s="52" t="str">
        <f t="shared" si="78"/>
        <v>R</v>
      </c>
      <c r="B733" s="84" t="s">
        <v>259</v>
      </c>
      <c r="C733" s="52" t="s">
        <v>2990</v>
      </c>
      <c r="D733" s="85" t="s">
        <v>2991</v>
      </c>
      <c r="E733" s="52" t="s">
        <v>2992</v>
      </c>
      <c r="F733" s="52" t="s">
        <v>2993</v>
      </c>
      <c r="G733" s="52" t="s">
        <v>2994</v>
      </c>
      <c r="H733" s="52" t="s">
        <v>2993</v>
      </c>
      <c r="I733" s="52" t="s">
        <v>2995</v>
      </c>
      <c r="J733" s="52" t="s">
        <v>2996</v>
      </c>
      <c r="K733" s="52" t="s">
        <v>268</v>
      </c>
      <c r="L733" s="52">
        <v>4160</v>
      </c>
      <c r="M733" s="52" t="s">
        <v>2997</v>
      </c>
      <c r="N733" s="52" t="s">
        <v>270</v>
      </c>
      <c r="O733" s="52" t="s">
        <v>456</v>
      </c>
      <c r="P733" s="52" t="s">
        <v>272</v>
      </c>
      <c r="Q733" s="52" t="s">
        <v>124</v>
      </c>
      <c r="R733" s="52" t="s">
        <v>273</v>
      </c>
      <c r="S733" s="52" t="s">
        <v>188</v>
      </c>
      <c r="T733" s="52" t="s">
        <v>2834</v>
      </c>
      <c r="U733" s="52" t="s">
        <v>194</v>
      </c>
      <c r="V733" s="52" t="s">
        <v>2026</v>
      </c>
      <c r="W733" s="52" t="s">
        <v>2027</v>
      </c>
      <c r="X733" s="52" t="s">
        <v>2998</v>
      </c>
      <c r="Y733" s="52" t="s">
        <v>2999</v>
      </c>
      <c r="Z733" s="66">
        <v>0</v>
      </c>
      <c r="AA733" s="66">
        <v>381917</v>
      </c>
      <c r="AB733" s="66">
        <v>368053.93</v>
      </c>
      <c r="AC733" s="66">
        <v>305720.97699950001</v>
      </c>
      <c r="AD733" s="86">
        <f t="shared" si="79"/>
        <v>76196.02300049999</v>
      </c>
      <c r="AE733" s="66">
        <v>0</v>
      </c>
      <c r="AF733" s="66">
        <v>740000</v>
      </c>
      <c r="AG733" s="66">
        <f t="shared" si="80"/>
        <v>-740000</v>
      </c>
      <c r="AH733" s="66">
        <v>0</v>
      </c>
      <c r="AI733" s="66">
        <v>740000</v>
      </c>
      <c r="AJ733" s="66">
        <f t="shared" si="81"/>
        <v>-740000</v>
      </c>
      <c r="AK733" s="66">
        <v>0</v>
      </c>
      <c r="AL733" s="66">
        <v>740000</v>
      </c>
      <c r="AM733" s="66">
        <f t="shared" si="82"/>
        <v>-740000</v>
      </c>
      <c r="AN733" s="66">
        <v>0</v>
      </c>
      <c r="AO733" s="66">
        <v>740000</v>
      </c>
      <c r="AP733" s="66">
        <f t="shared" si="83"/>
        <v>-740000</v>
      </c>
      <c r="AQ733" s="66">
        <v>740000</v>
      </c>
      <c r="AR733" s="66">
        <f t="shared" si="84"/>
        <v>-2883803.9769994998</v>
      </c>
      <c r="AS733" s="66" t="s">
        <v>2814</v>
      </c>
      <c r="AT733" s="66" t="s">
        <v>279</v>
      </c>
      <c r="AU733" s="66" t="s">
        <v>280</v>
      </c>
      <c r="AV733" s="66">
        <v>0</v>
      </c>
      <c r="AW733" s="86">
        <v>0</v>
      </c>
      <c r="AX733" s="86">
        <v>0</v>
      </c>
      <c r="AY733" s="86">
        <v>0</v>
      </c>
      <c r="AZ733" s="86">
        <v>0</v>
      </c>
      <c r="BA733" s="86">
        <v>0</v>
      </c>
      <c r="BB733" s="86"/>
    </row>
    <row r="734" spans="1:54" hidden="1">
      <c r="A734" s="52" t="str">
        <f t="shared" si="78"/>
        <v>R</v>
      </c>
      <c r="B734" s="84" t="s">
        <v>259</v>
      </c>
      <c r="C734" s="52" t="s">
        <v>2990</v>
      </c>
      <c r="D734" s="85" t="s">
        <v>2991</v>
      </c>
      <c r="E734" s="52" t="s">
        <v>2992</v>
      </c>
      <c r="F734" s="52" t="s">
        <v>2993</v>
      </c>
      <c r="G734" s="52" t="s">
        <v>2994</v>
      </c>
      <c r="H734" s="52" t="s">
        <v>2993</v>
      </c>
      <c r="I734" s="52" t="s">
        <v>3000</v>
      </c>
      <c r="J734" s="52" t="s">
        <v>3001</v>
      </c>
      <c r="K734" s="52" t="s">
        <v>268</v>
      </c>
      <c r="L734" s="52">
        <v>4160</v>
      </c>
      <c r="M734" s="52" t="s">
        <v>2997</v>
      </c>
      <c r="N734" s="52" t="s">
        <v>270</v>
      </c>
      <c r="O734" s="52" t="s">
        <v>456</v>
      </c>
      <c r="P734" s="52" t="s">
        <v>272</v>
      </c>
      <c r="Q734" s="52" t="s">
        <v>124</v>
      </c>
      <c r="R734" s="52" t="s">
        <v>273</v>
      </c>
      <c r="S734" s="52" t="s">
        <v>188</v>
      </c>
      <c r="T734" s="52" t="s">
        <v>2834</v>
      </c>
      <c r="U734" s="52" t="s">
        <v>194</v>
      </c>
      <c r="V734" s="52" t="s">
        <v>2026</v>
      </c>
      <c r="W734" s="52" t="s">
        <v>2027</v>
      </c>
      <c r="X734" s="52" t="s">
        <v>2998</v>
      </c>
      <c r="Y734" s="52" t="s">
        <v>2999</v>
      </c>
      <c r="Z734" s="66">
        <v>0</v>
      </c>
      <c r="AA734" s="66">
        <v>280704</v>
      </c>
      <c r="AB734" s="66">
        <v>350358.07</v>
      </c>
      <c r="AC734" s="66">
        <v>404996.54750000004</v>
      </c>
      <c r="AD734" s="86">
        <f t="shared" si="79"/>
        <v>-124292.54750000004</v>
      </c>
      <c r="AE734" s="66">
        <v>0</v>
      </c>
      <c r="AF734" s="66">
        <v>579000</v>
      </c>
      <c r="AG734" s="66">
        <f t="shared" si="80"/>
        <v>-579000</v>
      </c>
      <c r="AH734" s="66">
        <v>0</v>
      </c>
      <c r="AI734" s="66">
        <v>579000</v>
      </c>
      <c r="AJ734" s="66">
        <f t="shared" si="81"/>
        <v>-579000</v>
      </c>
      <c r="AK734" s="66">
        <v>0</v>
      </c>
      <c r="AL734" s="66">
        <v>579000</v>
      </c>
      <c r="AM734" s="66">
        <f t="shared" si="82"/>
        <v>-579000</v>
      </c>
      <c r="AN734" s="66">
        <v>0</v>
      </c>
      <c r="AO734" s="66">
        <v>579000</v>
      </c>
      <c r="AP734" s="66">
        <f t="shared" si="83"/>
        <v>-579000</v>
      </c>
      <c r="AQ734" s="66">
        <v>579000</v>
      </c>
      <c r="AR734" s="66">
        <f t="shared" si="84"/>
        <v>-2440292.5474999999</v>
      </c>
      <c r="AS734" s="66" t="s">
        <v>2814</v>
      </c>
      <c r="AT734" s="66" t="s">
        <v>279</v>
      </c>
      <c r="AU734" s="66" t="s">
        <v>280</v>
      </c>
      <c r="AV734" s="66">
        <v>0</v>
      </c>
      <c r="AW734" s="86">
        <v>0</v>
      </c>
      <c r="AX734" s="86">
        <v>0</v>
      </c>
      <c r="AY734" s="86">
        <v>0</v>
      </c>
      <c r="AZ734" s="86">
        <v>0</v>
      </c>
      <c r="BA734" s="86">
        <v>0</v>
      </c>
      <c r="BB734" s="86"/>
    </row>
    <row r="735" spans="1:54" hidden="1">
      <c r="A735" s="52" t="str">
        <f t="shared" si="78"/>
        <v>R</v>
      </c>
      <c r="B735" s="84" t="s">
        <v>259</v>
      </c>
      <c r="C735" s="52" t="s">
        <v>2990</v>
      </c>
      <c r="D735" s="85" t="s">
        <v>2991</v>
      </c>
      <c r="E735" s="52" t="s">
        <v>2992</v>
      </c>
      <c r="F735" s="52" t="s">
        <v>2993</v>
      </c>
      <c r="G735" s="52" t="s">
        <v>2994</v>
      </c>
      <c r="H735" s="52" t="s">
        <v>2993</v>
      </c>
      <c r="I735" s="52" t="s">
        <v>3002</v>
      </c>
      <c r="J735" s="52" t="s">
        <v>3003</v>
      </c>
      <c r="K735" s="52" t="s">
        <v>268</v>
      </c>
      <c r="L735" s="52">
        <v>4160</v>
      </c>
      <c r="M735" s="52" t="s">
        <v>2997</v>
      </c>
      <c r="N735" s="52" t="s">
        <v>270</v>
      </c>
      <c r="O735" s="52" t="s">
        <v>456</v>
      </c>
      <c r="P735" s="52" t="s">
        <v>272</v>
      </c>
      <c r="Q735" s="52" t="s">
        <v>124</v>
      </c>
      <c r="R735" s="52" t="s">
        <v>273</v>
      </c>
      <c r="S735" s="52" t="s">
        <v>188</v>
      </c>
      <c r="T735" s="52" t="s">
        <v>2834</v>
      </c>
      <c r="U735" s="52" t="s">
        <v>194</v>
      </c>
      <c r="V735" s="52" t="s">
        <v>2026</v>
      </c>
      <c r="W735" s="52" t="s">
        <v>2027</v>
      </c>
      <c r="X735" s="52" t="s">
        <v>2998</v>
      </c>
      <c r="Y735" s="52" t="s">
        <v>2999</v>
      </c>
      <c r="Z735" s="66">
        <v>1412812.5</v>
      </c>
      <c r="AA735" s="66">
        <v>354635</v>
      </c>
      <c r="AB735" s="66">
        <v>399997.8</v>
      </c>
      <c r="AC735" s="66">
        <v>537323.69500000007</v>
      </c>
      <c r="AD735" s="86">
        <f t="shared" si="79"/>
        <v>-182688.69500000007</v>
      </c>
      <c r="AE735" s="66">
        <v>1442319.0265486729</v>
      </c>
      <c r="AF735" s="66">
        <v>1442319.0265486729</v>
      </c>
      <c r="AG735" s="66">
        <f t="shared" si="80"/>
        <v>0</v>
      </c>
      <c r="AH735" s="66">
        <v>1485728.6283185843</v>
      </c>
      <c r="AI735" s="66">
        <v>1485728.6283185843</v>
      </c>
      <c r="AJ735" s="66">
        <f t="shared" si="81"/>
        <v>0</v>
      </c>
      <c r="AK735" s="66">
        <v>1530538.5398230092</v>
      </c>
      <c r="AL735" s="66">
        <v>1530538.5398230092</v>
      </c>
      <c r="AM735" s="66">
        <f t="shared" si="82"/>
        <v>0</v>
      </c>
      <c r="AN735" s="66">
        <v>1576748.7610619471</v>
      </c>
      <c r="AO735" s="66">
        <v>1576748.7610619471</v>
      </c>
      <c r="AP735" s="66">
        <f t="shared" si="83"/>
        <v>0</v>
      </c>
      <c r="AQ735" s="66">
        <v>1624051.2238938056</v>
      </c>
      <c r="AR735" s="66">
        <f t="shared" si="84"/>
        <v>-182688.69500000007</v>
      </c>
      <c r="AS735" s="66" t="s">
        <v>2814</v>
      </c>
      <c r="AT735" s="66" t="s">
        <v>279</v>
      </c>
      <c r="AU735" s="66" t="s">
        <v>280</v>
      </c>
      <c r="AV735" s="66">
        <v>0</v>
      </c>
      <c r="AW735" s="86">
        <v>0</v>
      </c>
      <c r="AX735" s="86">
        <v>0</v>
      </c>
      <c r="AY735" s="86">
        <v>0</v>
      </c>
      <c r="AZ735" s="86">
        <v>0</v>
      </c>
      <c r="BA735" s="86">
        <v>0</v>
      </c>
      <c r="BB735" s="86"/>
    </row>
    <row r="736" spans="1:54" hidden="1">
      <c r="A736" s="52" t="str">
        <f t="shared" si="78"/>
        <v>R</v>
      </c>
      <c r="B736" s="84" t="s">
        <v>259</v>
      </c>
      <c r="C736" s="52" t="s">
        <v>2990</v>
      </c>
      <c r="D736" s="85" t="s">
        <v>2991</v>
      </c>
      <c r="E736" s="52" t="s">
        <v>2992</v>
      </c>
      <c r="F736" s="52" t="s">
        <v>2993</v>
      </c>
      <c r="G736" s="52" t="s">
        <v>2994</v>
      </c>
      <c r="H736" s="52" t="s">
        <v>2993</v>
      </c>
      <c r="I736" s="52" t="s">
        <v>3004</v>
      </c>
      <c r="J736" s="52" t="s">
        <v>3005</v>
      </c>
      <c r="K736" s="52" t="s">
        <v>268</v>
      </c>
      <c r="L736" s="52">
        <v>4160</v>
      </c>
      <c r="M736" s="52" t="s">
        <v>2997</v>
      </c>
      <c r="N736" s="52" t="s">
        <v>270</v>
      </c>
      <c r="O736" s="52" t="s">
        <v>456</v>
      </c>
      <c r="P736" s="52" t="s">
        <v>272</v>
      </c>
      <c r="Q736" s="52" t="s">
        <v>124</v>
      </c>
      <c r="R736" s="52" t="s">
        <v>273</v>
      </c>
      <c r="S736" s="52" t="s">
        <v>188</v>
      </c>
      <c r="T736" s="52" t="s">
        <v>2834</v>
      </c>
      <c r="U736" s="52" t="s">
        <v>194</v>
      </c>
      <c r="V736" s="52" t="s">
        <v>2026</v>
      </c>
      <c r="W736" s="52" t="s">
        <v>2027</v>
      </c>
      <c r="X736" s="52" t="s">
        <v>2998</v>
      </c>
      <c r="Y736" s="52" t="s">
        <v>2999</v>
      </c>
      <c r="Z736" s="66">
        <v>0</v>
      </c>
      <c r="AA736" s="66">
        <v>0</v>
      </c>
      <c r="AB736" s="66">
        <v>0</v>
      </c>
      <c r="AC736" s="66">
        <v>0</v>
      </c>
      <c r="AD736" s="86">
        <f t="shared" si="79"/>
        <v>0</v>
      </c>
      <c r="AE736" s="66">
        <v>0</v>
      </c>
      <c r="AF736" s="66">
        <v>0</v>
      </c>
      <c r="AG736" s="66">
        <f t="shared" si="80"/>
        <v>0</v>
      </c>
      <c r="AH736" s="66">
        <v>0</v>
      </c>
      <c r="AI736" s="66">
        <v>0</v>
      </c>
      <c r="AJ736" s="66">
        <f t="shared" si="81"/>
        <v>0</v>
      </c>
      <c r="AK736" s="66">
        <v>0</v>
      </c>
      <c r="AL736" s="66">
        <v>0</v>
      </c>
      <c r="AM736" s="66">
        <f t="shared" si="82"/>
        <v>0</v>
      </c>
      <c r="AN736" s="66">
        <v>0</v>
      </c>
      <c r="AO736" s="66">
        <v>0</v>
      </c>
      <c r="AP736" s="66">
        <f t="shared" si="83"/>
        <v>0</v>
      </c>
      <c r="AQ736" s="66">
        <v>0</v>
      </c>
      <c r="AR736" s="66">
        <f t="shared" si="84"/>
        <v>0</v>
      </c>
      <c r="AS736" s="66" t="s">
        <v>2814</v>
      </c>
      <c r="AT736" s="66" t="s">
        <v>279</v>
      </c>
      <c r="AU736" s="66" t="s">
        <v>280</v>
      </c>
      <c r="AV736" s="66">
        <v>0</v>
      </c>
      <c r="AW736" s="86">
        <v>0</v>
      </c>
      <c r="AX736" s="86">
        <v>0</v>
      </c>
      <c r="AY736" s="86">
        <v>0</v>
      </c>
      <c r="AZ736" s="86">
        <v>0</v>
      </c>
      <c r="BA736" s="86">
        <v>0</v>
      </c>
      <c r="BB736" s="86"/>
    </row>
    <row r="737" spans="1:54" hidden="1">
      <c r="A737" s="52" t="str">
        <f t="shared" si="78"/>
        <v>R</v>
      </c>
      <c r="B737" s="84" t="s">
        <v>259</v>
      </c>
      <c r="C737" s="52" t="s">
        <v>2990</v>
      </c>
      <c r="D737" s="85" t="s">
        <v>2991</v>
      </c>
      <c r="E737" s="52" t="s">
        <v>2992</v>
      </c>
      <c r="F737" s="52" t="s">
        <v>2993</v>
      </c>
      <c r="G737" s="52" t="s">
        <v>2994</v>
      </c>
      <c r="H737" s="52" t="s">
        <v>2993</v>
      </c>
      <c r="I737" s="52" t="s">
        <v>3006</v>
      </c>
      <c r="J737" s="52" t="s">
        <v>3007</v>
      </c>
      <c r="K737" s="52" t="s">
        <v>268</v>
      </c>
      <c r="L737" s="52">
        <v>4160</v>
      </c>
      <c r="M737" s="52" t="s">
        <v>2997</v>
      </c>
      <c r="N737" s="52" t="s">
        <v>270</v>
      </c>
      <c r="O737" s="52" t="s">
        <v>456</v>
      </c>
      <c r="P737" s="52" t="s">
        <v>272</v>
      </c>
      <c r="Q737" s="52" t="s">
        <v>124</v>
      </c>
      <c r="R737" s="52" t="s">
        <v>273</v>
      </c>
      <c r="S737" s="52" t="s">
        <v>188</v>
      </c>
      <c r="T737" s="52" t="s">
        <v>2834</v>
      </c>
      <c r="U737" s="52" t="s">
        <v>194</v>
      </c>
      <c r="V737" s="52" t="s">
        <v>2026</v>
      </c>
      <c r="W737" s="52" t="s">
        <v>2027</v>
      </c>
      <c r="X737" s="52" t="s">
        <v>2998</v>
      </c>
      <c r="Y737" s="52" t="s">
        <v>2999</v>
      </c>
      <c r="Z737" s="66">
        <v>0</v>
      </c>
      <c r="AA737" s="66">
        <v>395556</v>
      </c>
      <c r="AB737" s="66">
        <v>457313.21</v>
      </c>
      <c r="AC737" s="66">
        <v>513022.79874899989</v>
      </c>
      <c r="AD737" s="86">
        <f t="shared" si="79"/>
        <v>-117466.79874899989</v>
      </c>
      <c r="AE737" s="66">
        <v>0</v>
      </c>
      <c r="AF737" s="66">
        <v>725000</v>
      </c>
      <c r="AG737" s="66">
        <f t="shared" si="80"/>
        <v>-725000</v>
      </c>
      <c r="AH737" s="66">
        <v>0</v>
      </c>
      <c r="AI737" s="66">
        <v>725000</v>
      </c>
      <c r="AJ737" s="66">
        <f t="shared" si="81"/>
        <v>-725000</v>
      </c>
      <c r="AK737" s="66">
        <v>0</v>
      </c>
      <c r="AL737" s="66">
        <v>725000</v>
      </c>
      <c r="AM737" s="66">
        <f t="shared" si="82"/>
        <v>-725000</v>
      </c>
      <c r="AN737" s="66">
        <v>0</v>
      </c>
      <c r="AO737" s="66">
        <v>725000</v>
      </c>
      <c r="AP737" s="66">
        <f t="shared" si="83"/>
        <v>-725000</v>
      </c>
      <c r="AQ737" s="66">
        <v>725000</v>
      </c>
      <c r="AR737" s="66">
        <f t="shared" si="84"/>
        <v>-3017466.7987489998</v>
      </c>
      <c r="AS737" s="66" t="s">
        <v>2814</v>
      </c>
      <c r="AT737" s="66" t="s">
        <v>279</v>
      </c>
      <c r="AU737" s="66" t="s">
        <v>280</v>
      </c>
      <c r="AV737" s="66">
        <v>0</v>
      </c>
      <c r="AW737" s="86">
        <v>0</v>
      </c>
      <c r="AX737" s="86">
        <v>0</v>
      </c>
      <c r="AY737" s="86">
        <v>0</v>
      </c>
      <c r="AZ737" s="86">
        <v>0</v>
      </c>
      <c r="BA737" s="86">
        <v>0</v>
      </c>
      <c r="BB737" s="86"/>
    </row>
    <row r="738" spans="1:54" hidden="1">
      <c r="A738" s="52" t="str">
        <f t="shared" si="78"/>
        <v>R</v>
      </c>
      <c r="B738" s="84" t="s">
        <v>259</v>
      </c>
      <c r="C738" s="52" t="s">
        <v>2990</v>
      </c>
      <c r="D738" s="85" t="s">
        <v>2991</v>
      </c>
      <c r="E738" s="52" t="s">
        <v>2992</v>
      </c>
      <c r="F738" s="52" t="s">
        <v>2993</v>
      </c>
      <c r="G738" s="52" t="s">
        <v>2994</v>
      </c>
      <c r="H738" s="52" t="s">
        <v>2993</v>
      </c>
      <c r="I738" s="52" t="s">
        <v>3008</v>
      </c>
      <c r="J738" s="52" t="s">
        <v>3009</v>
      </c>
      <c r="K738" s="52" t="s">
        <v>268</v>
      </c>
      <c r="L738" s="52">
        <v>4160</v>
      </c>
      <c r="M738" s="52" t="s">
        <v>2997</v>
      </c>
      <c r="N738" s="52" t="s">
        <v>428</v>
      </c>
      <c r="O738" s="52" t="s">
        <v>456</v>
      </c>
      <c r="P738" s="52" t="s">
        <v>272</v>
      </c>
      <c r="Q738" s="52" t="s">
        <v>124</v>
      </c>
      <c r="R738" s="52" t="s">
        <v>273</v>
      </c>
      <c r="S738" s="52" t="s">
        <v>188</v>
      </c>
      <c r="T738" s="52" t="s">
        <v>2834</v>
      </c>
      <c r="U738" s="52" t="s">
        <v>194</v>
      </c>
      <c r="V738" s="52" t="s">
        <v>2026</v>
      </c>
      <c r="W738" s="52" t="s">
        <v>2027</v>
      </c>
      <c r="X738" s="52" t="s">
        <v>2998</v>
      </c>
      <c r="Y738" s="52" t="s">
        <v>2999</v>
      </c>
      <c r="Z738" s="66">
        <v>0</v>
      </c>
      <c r="AA738" s="66">
        <v>0</v>
      </c>
      <c r="AB738" s="66">
        <v>0</v>
      </c>
      <c r="AC738" s="66">
        <v>0</v>
      </c>
      <c r="AD738" s="86">
        <f t="shared" si="79"/>
        <v>0</v>
      </c>
      <c r="AE738" s="66">
        <v>0</v>
      </c>
      <c r="AF738" s="66">
        <v>0</v>
      </c>
      <c r="AG738" s="66">
        <f t="shared" si="80"/>
        <v>0</v>
      </c>
      <c r="AH738" s="66">
        <v>0</v>
      </c>
      <c r="AI738" s="66">
        <v>0</v>
      </c>
      <c r="AJ738" s="66">
        <f t="shared" si="81"/>
        <v>0</v>
      </c>
      <c r="AK738" s="66">
        <v>0</v>
      </c>
      <c r="AL738" s="66">
        <v>0</v>
      </c>
      <c r="AM738" s="66">
        <f t="shared" si="82"/>
        <v>0</v>
      </c>
      <c r="AN738" s="66">
        <v>0</v>
      </c>
      <c r="AO738" s="66">
        <v>0</v>
      </c>
      <c r="AP738" s="66">
        <f t="shared" si="83"/>
        <v>0</v>
      </c>
      <c r="AQ738" s="66">
        <v>0</v>
      </c>
      <c r="AR738" s="66">
        <f t="shared" si="84"/>
        <v>0</v>
      </c>
      <c r="AS738" s="66">
        <v>0</v>
      </c>
      <c r="AT738" s="66" t="s">
        <v>279</v>
      </c>
      <c r="AU738" s="66" t="s">
        <v>280</v>
      </c>
      <c r="AV738" s="66">
        <v>0</v>
      </c>
      <c r="AW738" s="86">
        <v>0</v>
      </c>
      <c r="AX738" s="86">
        <v>0</v>
      </c>
      <c r="AY738" s="86">
        <v>0</v>
      </c>
      <c r="AZ738" s="86">
        <v>0</v>
      </c>
      <c r="BA738" s="86">
        <v>0</v>
      </c>
      <c r="BB738" s="86"/>
    </row>
    <row r="739" spans="1:54" hidden="1">
      <c r="A739" s="52" t="str">
        <f t="shared" si="78"/>
        <v>R</v>
      </c>
      <c r="B739" s="84" t="s">
        <v>259</v>
      </c>
      <c r="C739" s="52" t="s">
        <v>2990</v>
      </c>
      <c r="D739" s="85" t="s">
        <v>2991</v>
      </c>
      <c r="E739" s="52" t="s">
        <v>3010</v>
      </c>
      <c r="F739" s="52" t="s">
        <v>2361</v>
      </c>
      <c r="G739" s="52" t="s">
        <v>3011</v>
      </c>
      <c r="H739" s="52" t="s">
        <v>2361</v>
      </c>
      <c r="I739" s="52" t="s">
        <v>3012</v>
      </c>
      <c r="J739" s="52" t="s">
        <v>3013</v>
      </c>
      <c r="K739" s="52" t="s">
        <v>268</v>
      </c>
      <c r="L739" s="52">
        <v>1115</v>
      </c>
      <c r="M739" s="52" t="s">
        <v>2365</v>
      </c>
      <c r="N739" s="52" t="s">
        <v>270</v>
      </c>
      <c r="O739" s="52" t="s">
        <v>456</v>
      </c>
      <c r="P739" s="52" t="s">
        <v>272</v>
      </c>
      <c r="Q739" s="52" t="s">
        <v>124</v>
      </c>
      <c r="R739" s="52" t="s">
        <v>273</v>
      </c>
      <c r="S739" s="52" t="s">
        <v>188</v>
      </c>
      <c r="T739" s="52" t="s">
        <v>2834</v>
      </c>
      <c r="U739" s="52" t="s">
        <v>194</v>
      </c>
      <c r="V739" s="52" t="s">
        <v>2026</v>
      </c>
      <c r="W739" s="52" t="s">
        <v>2027</v>
      </c>
      <c r="X739" s="52" t="s">
        <v>2998</v>
      </c>
      <c r="Y739" s="52" t="s">
        <v>2999</v>
      </c>
      <c r="Z739" s="66">
        <v>0</v>
      </c>
      <c r="AA739" s="66">
        <v>0</v>
      </c>
      <c r="AB739" s="66">
        <v>68861.66</v>
      </c>
      <c r="AC739" s="66">
        <v>0</v>
      </c>
      <c r="AD739" s="86">
        <f t="shared" si="79"/>
        <v>0</v>
      </c>
      <c r="AE739" s="66">
        <v>0</v>
      </c>
      <c r="AF739" s="66">
        <v>0</v>
      </c>
      <c r="AG739" s="66">
        <f t="shared" si="80"/>
        <v>0</v>
      </c>
      <c r="AH739" s="66">
        <v>0</v>
      </c>
      <c r="AI739" s="66">
        <v>0</v>
      </c>
      <c r="AJ739" s="66">
        <f t="shared" si="81"/>
        <v>0</v>
      </c>
      <c r="AK739" s="66">
        <v>0</v>
      </c>
      <c r="AL739" s="66">
        <v>0</v>
      </c>
      <c r="AM739" s="66">
        <f t="shared" si="82"/>
        <v>0</v>
      </c>
      <c r="AN739" s="66">
        <v>0</v>
      </c>
      <c r="AO739" s="66">
        <v>0</v>
      </c>
      <c r="AP739" s="66">
        <f t="shared" si="83"/>
        <v>0</v>
      </c>
      <c r="AQ739" s="66">
        <v>0</v>
      </c>
      <c r="AR739" s="66">
        <f t="shared" si="84"/>
        <v>0</v>
      </c>
      <c r="AS739" s="66" t="s">
        <v>2368</v>
      </c>
      <c r="AT739" s="66" t="s">
        <v>279</v>
      </c>
      <c r="AU739" s="66" t="s">
        <v>280</v>
      </c>
      <c r="AV739" s="66">
        <v>0</v>
      </c>
      <c r="AW739" s="86">
        <v>0</v>
      </c>
      <c r="AX739" s="86">
        <v>0</v>
      </c>
      <c r="AY739" s="86">
        <v>0</v>
      </c>
      <c r="AZ739" s="86">
        <v>0</v>
      </c>
      <c r="BA739" s="86">
        <v>0</v>
      </c>
      <c r="BB739" s="86"/>
    </row>
    <row r="740" spans="1:54" hidden="1">
      <c r="A740" s="52" t="str">
        <f t="shared" si="78"/>
        <v>R</v>
      </c>
      <c r="B740" s="84" t="s">
        <v>259</v>
      </c>
      <c r="C740" s="52" t="s">
        <v>2990</v>
      </c>
      <c r="D740" s="85" t="s">
        <v>2991</v>
      </c>
      <c r="E740" s="52" t="s">
        <v>3010</v>
      </c>
      <c r="F740" s="52" t="s">
        <v>2361</v>
      </c>
      <c r="G740" s="52" t="s">
        <v>3011</v>
      </c>
      <c r="H740" s="52" t="s">
        <v>2361</v>
      </c>
      <c r="I740" s="52" t="s">
        <v>3014</v>
      </c>
      <c r="J740" s="52" t="s">
        <v>3015</v>
      </c>
      <c r="K740" s="52" t="s">
        <v>268</v>
      </c>
      <c r="L740" s="52">
        <v>1150</v>
      </c>
      <c r="M740" s="52" t="s">
        <v>269</v>
      </c>
      <c r="N740" s="52" t="s">
        <v>270</v>
      </c>
      <c r="P740" s="52" t="s">
        <v>272</v>
      </c>
      <c r="Q740" s="52" t="s">
        <v>124</v>
      </c>
      <c r="R740" s="52" t="s">
        <v>273</v>
      </c>
      <c r="S740" s="52" t="s">
        <v>188</v>
      </c>
      <c r="T740" s="52" t="s">
        <v>2834</v>
      </c>
      <c r="U740" s="52" t="s">
        <v>194</v>
      </c>
      <c r="V740" s="52" t="s">
        <v>2026</v>
      </c>
      <c r="W740" s="52" t="s">
        <v>2027</v>
      </c>
      <c r="X740" s="52" t="s">
        <v>2998</v>
      </c>
      <c r="Y740" s="52" t="s">
        <v>2999</v>
      </c>
      <c r="Z740" s="66">
        <v>0</v>
      </c>
      <c r="AA740" s="66">
        <v>0</v>
      </c>
      <c r="AB740" s="66"/>
      <c r="AC740" s="66">
        <v>88476.849999999991</v>
      </c>
      <c r="AD740" s="86">
        <f t="shared" si="79"/>
        <v>-88476.849999999991</v>
      </c>
      <c r="AE740" s="66">
        <v>0</v>
      </c>
      <c r="AF740" s="66">
        <v>0</v>
      </c>
      <c r="AG740" s="66">
        <f t="shared" si="80"/>
        <v>0</v>
      </c>
      <c r="AH740" s="66">
        <v>0</v>
      </c>
      <c r="AI740" s="66">
        <v>0</v>
      </c>
      <c r="AJ740" s="66">
        <f t="shared" si="81"/>
        <v>0</v>
      </c>
      <c r="AK740" s="66">
        <v>0</v>
      </c>
      <c r="AL740" s="66">
        <v>0</v>
      </c>
      <c r="AM740" s="66">
        <f t="shared" si="82"/>
        <v>0</v>
      </c>
      <c r="AN740" s="66">
        <v>0</v>
      </c>
      <c r="AO740" s="66">
        <v>0</v>
      </c>
      <c r="AP740" s="66">
        <f t="shared" si="83"/>
        <v>0</v>
      </c>
      <c r="AQ740" s="66">
        <v>0</v>
      </c>
      <c r="AR740" s="66">
        <f t="shared" si="84"/>
        <v>-88476.849999999991</v>
      </c>
      <c r="AS740" s="66"/>
      <c r="AT740" s="66"/>
      <c r="AU740" s="66" t="s">
        <v>280</v>
      </c>
      <c r="AV740" s="66">
        <v>0</v>
      </c>
      <c r="AW740" s="86">
        <v>0</v>
      </c>
      <c r="AX740" s="86">
        <v>0</v>
      </c>
      <c r="AY740" s="86">
        <v>0</v>
      </c>
      <c r="AZ740" s="86">
        <v>0</v>
      </c>
      <c r="BA740" s="86">
        <v>0</v>
      </c>
      <c r="BB740" s="86"/>
    </row>
    <row r="741" spans="1:54" hidden="1">
      <c r="A741" s="52" t="str">
        <f t="shared" si="78"/>
        <v>R</v>
      </c>
      <c r="B741" s="84" t="s">
        <v>259</v>
      </c>
      <c r="C741" s="52" t="s">
        <v>2990</v>
      </c>
      <c r="D741" s="85" t="s">
        <v>2991</v>
      </c>
      <c r="E741" s="52" t="s">
        <v>3016</v>
      </c>
      <c r="F741" s="52" t="s">
        <v>3017</v>
      </c>
      <c r="G741" s="52" t="s">
        <v>3018</v>
      </c>
      <c r="H741" s="52" t="s">
        <v>3019</v>
      </c>
      <c r="I741" s="52" t="s">
        <v>3020</v>
      </c>
      <c r="J741" s="52" t="s">
        <v>3021</v>
      </c>
      <c r="K741" s="52" t="s">
        <v>268</v>
      </c>
      <c r="L741" s="52">
        <v>4022</v>
      </c>
      <c r="M741" s="52" t="s">
        <v>1997</v>
      </c>
      <c r="N741" s="52" t="s">
        <v>270</v>
      </c>
      <c r="O741" s="52" t="s">
        <v>456</v>
      </c>
      <c r="P741" s="52" t="s">
        <v>272</v>
      </c>
      <c r="Q741" s="52" t="s">
        <v>124</v>
      </c>
      <c r="R741" s="52" t="s">
        <v>273</v>
      </c>
      <c r="S741" s="52" t="s">
        <v>188</v>
      </c>
      <c r="T741" s="52" t="s">
        <v>2834</v>
      </c>
      <c r="U741" s="52" t="s">
        <v>194</v>
      </c>
      <c r="V741" s="52" t="s">
        <v>2026</v>
      </c>
      <c r="W741" s="52" t="s">
        <v>2027</v>
      </c>
      <c r="X741" s="52" t="s">
        <v>2998</v>
      </c>
      <c r="Y741" s="52" t="s">
        <v>2999</v>
      </c>
      <c r="Z741" s="66">
        <v>-3580796</v>
      </c>
      <c r="AA741" s="66">
        <v>0</v>
      </c>
      <c r="AB741" s="66">
        <v>0</v>
      </c>
      <c r="AC741" s="66">
        <v>0</v>
      </c>
      <c r="AD741" s="86">
        <f t="shared" si="79"/>
        <v>0</v>
      </c>
      <c r="AE741" s="66">
        <v>-3966198</v>
      </c>
      <c r="AF741" s="66">
        <v>-2966198</v>
      </c>
      <c r="AG741" s="66">
        <f t="shared" si="80"/>
        <v>-1000000</v>
      </c>
      <c r="AH741" s="66">
        <v>-4545263</v>
      </c>
      <c r="AI741" s="66">
        <v>-2945263</v>
      </c>
      <c r="AJ741" s="66">
        <f t="shared" si="81"/>
        <v>-1600000</v>
      </c>
      <c r="AK741" s="66">
        <v>-5137095</v>
      </c>
      <c r="AL741" s="66">
        <v>-3137095</v>
      </c>
      <c r="AM741" s="66">
        <f t="shared" si="82"/>
        <v>-2000000</v>
      </c>
      <c r="AN741" s="66">
        <v>-5607882</v>
      </c>
      <c r="AO741" s="66">
        <v>-3007882</v>
      </c>
      <c r="AP741" s="66">
        <f t="shared" si="83"/>
        <v>-2600000</v>
      </c>
      <c r="AQ741" s="66">
        <v>-2900000</v>
      </c>
      <c r="AR741" s="66">
        <f t="shared" si="84"/>
        <v>-7200000</v>
      </c>
      <c r="AS741" s="66" t="s">
        <v>2814</v>
      </c>
      <c r="AT741" s="66" t="s">
        <v>3022</v>
      </c>
      <c r="AU741" s="66" t="s">
        <v>280</v>
      </c>
      <c r="AV741" s="66">
        <v>0</v>
      </c>
      <c r="AW741" s="86">
        <v>0</v>
      </c>
      <c r="AX741" s="86">
        <v>0</v>
      </c>
      <c r="AY741" s="86">
        <v>0</v>
      </c>
      <c r="AZ741" s="86">
        <v>0</v>
      </c>
      <c r="BA741" s="86">
        <v>0</v>
      </c>
      <c r="BB741" s="86"/>
    </row>
    <row r="742" spans="1:54" hidden="1">
      <c r="A742" s="52" t="str">
        <f t="shared" si="78"/>
        <v>R</v>
      </c>
      <c r="B742" s="84" t="s">
        <v>259</v>
      </c>
      <c r="C742" s="52" t="s">
        <v>2990</v>
      </c>
      <c r="D742" s="85" t="s">
        <v>2991</v>
      </c>
      <c r="E742" s="52" t="s">
        <v>3016</v>
      </c>
      <c r="F742" s="52" t="s">
        <v>3017</v>
      </c>
      <c r="G742" s="52" t="s">
        <v>3023</v>
      </c>
      <c r="H742" s="52" t="s">
        <v>3024</v>
      </c>
      <c r="I742" s="52" t="s">
        <v>3025</v>
      </c>
      <c r="J742" s="52" t="s">
        <v>3026</v>
      </c>
      <c r="K742" s="52" t="s">
        <v>268</v>
      </c>
      <c r="L742" s="52">
        <v>4580</v>
      </c>
      <c r="M742" s="52" t="s">
        <v>2402</v>
      </c>
      <c r="N742" s="52" t="s">
        <v>270</v>
      </c>
      <c r="O742" s="52" t="s">
        <v>456</v>
      </c>
      <c r="P742" s="52" t="s">
        <v>272</v>
      </c>
      <c r="Q742" s="52" t="s">
        <v>124</v>
      </c>
      <c r="R742" s="52" t="s">
        <v>273</v>
      </c>
      <c r="S742" s="52" t="s">
        <v>188</v>
      </c>
      <c r="T742" s="52" t="s">
        <v>2834</v>
      </c>
      <c r="U742" s="52" t="s">
        <v>194</v>
      </c>
      <c r="V742" s="52" t="s">
        <v>2026</v>
      </c>
      <c r="W742" s="52" t="s">
        <v>2027</v>
      </c>
      <c r="X742" s="52" t="s">
        <v>2998</v>
      </c>
      <c r="Y742" s="52" t="s">
        <v>2999</v>
      </c>
      <c r="Z742" s="66">
        <v>330554.22690671898</v>
      </c>
      <c r="AA742" s="66">
        <v>266111</v>
      </c>
      <c r="AB742" s="66">
        <v>260388.13</v>
      </c>
      <c r="AC742" s="66">
        <v>110292.05</v>
      </c>
      <c r="AD742" s="86">
        <f t="shared" si="79"/>
        <v>155818.95000000001</v>
      </c>
      <c r="AE742" s="66">
        <v>337457.83730937255</v>
      </c>
      <c r="AF742" s="66">
        <v>250000</v>
      </c>
      <c r="AG742" s="66">
        <f t="shared" si="80"/>
        <v>87457.837309372553</v>
      </c>
      <c r="AH742" s="66">
        <v>347614.33532547991</v>
      </c>
      <c r="AI742" s="66">
        <v>250000</v>
      </c>
      <c r="AJ742" s="66">
        <f t="shared" si="81"/>
        <v>97614.335325479915</v>
      </c>
      <c r="AK742" s="66">
        <v>358098.46230984881</v>
      </c>
      <c r="AL742" s="66">
        <v>250000</v>
      </c>
      <c r="AM742" s="66">
        <f t="shared" si="82"/>
        <v>108098.46230984881</v>
      </c>
      <c r="AN742" s="66">
        <v>368910.21826247917</v>
      </c>
      <c r="AO742" s="66">
        <v>250000</v>
      </c>
      <c r="AP742" s="66">
        <f t="shared" si="83"/>
        <v>118910.21826247917</v>
      </c>
      <c r="AQ742" s="66">
        <v>250000</v>
      </c>
      <c r="AR742" s="66">
        <f t="shared" si="84"/>
        <v>567899.80320718046</v>
      </c>
      <c r="AS742" s="66" t="s">
        <v>2814</v>
      </c>
      <c r="AT742" s="66" t="s">
        <v>279</v>
      </c>
      <c r="AU742" s="66" t="s">
        <v>280</v>
      </c>
      <c r="AV742" s="66">
        <v>0</v>
      </c>
      <c r="AW742" s="86">
        <v>0</v>
      </c>
      <c r="AX742" s="86">
        <v>0</v>
      </c>
      <c r="AY742" s="86">
        <v>0</v>
      </c>
      <c r="AZ742" s="86">
        <v>0</v>
      </c>
      <c r="BA742" s="86">
        <v>0</v>
      </c>
      <c r="BB742" s="86"/>
    </row>
    <row r="743" spans="1:54" hidden="1">
      <c r="A743" s="52" t="str">
        <f t="shared" si="78"/>
        <v>R</v>
      </c>
      <c r="B743" s="84" t="s">
        <v>259</v>
      </c>
      <c r="C743" s="52" t="s">
        <v>2990</v>
      </c>
      <c r="D743" s="85" t="s">
        <v>2991</v>
      </c>
      <c r="E743" s="52" t="s">
        <v>3016</v>
      </c>
      <c r="F743" s="52" t="s">
        <v>3017</v>
      </c>
      <c r="G743" s="52" t="s">
        <v>3023</v>
      </c>
      <c r="H743" s="52" t="s">
        <v>3024</v>
      </c>
      <c r="I743" s="52" t="s">
        <v>3027</v>
      </c>
      <c r="J743" s="52" t="s">
        <v>3028</v>
      </c>
      <c r="K743" s="52" t="s">
        <v>268</v>
      </c>
      <c r="L743" s="52">
        <v>4580</v>
      </c>
      <c r="M743" s="52" t="s">
        <v>2402</v>
      </c>
      <c r="N743" s="52" t="s">
        <v>270</v>
      </c>
      <c r="O743" s="52" t="s">
        <v>456</v>
      </c>
      <c r="P743" s="52" t="s">
        <v>272</v>
      </c>
      <c r="Q743" s="52" t="s">
        <v>124</v>
      </c>
      <c r="R743" s="52" t="s">
        <v>273</v>
      </c>
      <c r="S743" s="52" t="s">
        <v>188</v>
      </c>
      <c r="T743" s="52" t="s">
        <v>2834</v>
      </c>
      <c r="U743" s="52" t="s">
        <v>194</v>
      </c>
      <c r="V743" s="52" t="s">
        <v>2026</v>
      </c>
      <c r="W743" s="52" t="s">
        <v>2027</v>
      </c>
      <c r="X743" s="52" t="s">
        <v>2998</v>
      </c>
      <c r="Y743" s="52" t="s">
        <v>2999</v>
      </c>
      <c r="Z743" s="66">
        <v>0</v>
      </c>
      <c r="AA743" s="66">
        <v>0</v>
      </c>
      <c r="AB743" s="66">
        <v>-605.98</v>
      </c>
      <c r="AC743" s="66">
        <v>-787.8</v>
      </c>
      <c r="AD743" s="86">
        <f t="shared" si="79"/>
        <v>787.8</v>
      </c>
      <c r="AE743" s="66">
        <v>0</v>
      </c>
      <c r="AF743" s="66">
        <v>127000</v>
      </c>
      <c r="AG743" s="66">
        <f t="shared" si="80"/>
        <v>-127000</v>
      </c>
      <c r="AH743" s="66">
        <v>0</v>
      </c>
      <c r="AI743" s="66">
        <v>127000</v>
      </c>
      <c r="AJ743" s="66">
        <f t="shared" si="81"/>
        <v>-127000</v>
      </c>
      <c r="AK743" s="66">
        <v>0</v>
      </c>
      <c r="AL743" s="66">
        <v>127000</v>
      </c>
      <c r="AM743" s="66">
        <f t="shared" si="82"/>
        <v>-127000</v>
      </c>
      <c r="AN743" s="66">
        <v>0</v>
      </c>
      <c r="AO743" s="66">
        <v>127000</v>
      </c>
      <c r="AP743" s="66">
        <f t="shared" si="83"/>
        <v>-127000</v>
      </c>
      <c r="AQ743" s="66">
        <v>127000</v>
      </c>
      <c r="AR743" s="66">
        <f t="shared" si="84"/>
        <v>-507212.2</v>
      </c>
      <c r="AS743" s="66" t="s">
        <v>2814</v>
      </c>
      <c r="AT743" s="66" t="s">
        <v>279</v>
      </c>
      <c r="AU743" s="66" t="s">
        <v>280</v>
      </c>
      <c r="AV743" s="66">
        <v>0</v>
      </c>
      <c r="AW743" s="86">
        <v>0</v>
      </c>
      <c r="AX743" s="86">
        <v>0</v>
      </c>
      <c r="AY743" s="86">
        <v>0</v>
      </c>
      <c r="AZ743" s="86">
        <v>0</v>
      </c>
      <c r="BA743" s="86">
        <v>0</v>
      </c>
      <c r="BB743" s="86"/>
    </row>
    <row r="744" spans="1:54" hidden="1">
      <c r="A744" s="52" t="str">
        <f t="shared" si="78"/>
        <v>R</v>
      </c>
      <c r="B744" s="84" t="s">
        <v>259</v>
      </c>
      <c r="C744" s="52" t="s">
        <v>2990</v>
      </c>
      <c r="D744" s="85" t="s">
        <v>2991</v>
      </c>
      <c r="E744" s="52" t="s">
        <v>3016</v>
      </c>
      <c r="F744" s="52" t="s">
        <v>3017</v>
      </c>
      <c r="G744" s="52" t="s">
        <v>3029</v>
      </c>
      <c r="H744" s="52" t="s">
        <v>3017</v>
      </c>
      <c r="I744" s="52" t="s">
        <v>3030</v>
      </c>
      <c r="J744" s="52" t="s">
        <v>3031</v>
      </c>
      <c r="K744" s="52" t="s">
        <v>268</v>
      </c>
      <c r="L744" s="52">
        <v>4022</v>
      </c>
      <c r="M744" s="52" t="s">
        <v>1997</v>
      </c>
      <c r="N744" s="52" t="s">
        <v>270</v>
      </c>
      <c r="O744" s="52" t="s">
        <v>456</v>
      </c>
      <c r="P744" s="52" t="s">
        <v>272</v>
      </c>
      <c r="Q744" s="52" t="s">
        <v>124</v>
      </c>
      <c r="R744" s="52" t="s">
        <v>273</v>
      </c>
      <c r="S744" s="52" t="s">
        <v>188</v>
      </c>
      <c r="T744" s="52" t="s">
        <v>2834</v>
      </c>
      <c r="U744" s="52" t="s">
        <v>194</v>
      </c>
      <c r="V744" s="52" t="s">
        <v>2026</v>
      </c>
      <c r="W744" s="52" t="s">
        <v>2027</v>
      </c>
      <c r="X744" s="52" t="s">
        <v>2998</v>
      </c>
      <c r="Y744" s="52" t="s">
        <v>2999</v>
      </c>
      <c r="Z744" s="66">
        <v>0</v>
      </c>
      <c r="AA744" s="66">
        <v>0</v>
      </c>
      <c r="AB744" s="66">
        <v>0</v>
      </c>
      <c r="AC744" s="66">
        <v>0</v>
      </c>
      <c r="AD744" s="86">
        <f t="shared" si="79"/>
        <v>0</v>
      </c>
      <c r="AE744" s="66">
        <v>0</v>
      </c>
      <c r="AF744" s="66">
        <v>0</v>
      </c>
      <c r="AG744" s="66">
        <f t="shared" si="80"/>
        <v>0</v>
      </c>
      <c r="AH744" s="66">
        <v>0</v>
      </c>
      <c r="AI744" s="66">
        <v>0</v>
      </c>
      <c r="AJ744" s="66">
        <f t="shared" si="81"/>
        <v>0</v>
      </c>
      <c r="AK744" s="66">
        <v>0</v>
      </c>
      <c r="AL744" s="66">
        <v>0</v>
      </c>
      <c r="AM744" s="66">
        <f t="shared" si="82"/>
        <v>0</v>
      </c>
      <c r="AN744" s="66">
        <v>0</v>
      </c>
      <c r="AO744" s="66">
        <v>0</v>
      </c>
      <c r="AP744" s="66">
        <f t="shared" si="83"/>
        <v>0</v>
      </c>
      <c r="AQ744" s="66">
        <v>0</v>
      </c>
      <c r="AR744" s="66">
        <f t="shared" si="84"/>
        <v>0</v>
      </c>
      <c r="AS744" s="66" t="s">
        <v>2814</v>
      </c>
      <c r="AT744" s="66" t="s">
        <v>279</v>
      </c>
      <c r="AU744" s="66" t="s">
        <v>280</v>
      </c>
      <c r="AV744" s="66">
        <v>0</v>
      </c>
      <c r="AW744" s="86">
        <v>0</v>
      </c>
      <c r="AX744" s="86">
        <v>0</v>
      </c>
      <c r="AY744" s="86">
        <v>0</v>
      </c>
      <c r="AZ744" s="86">
        <v>0</v>
      </c>
      <c r="BA744" s="86">
        <v>0</v>
      </c>
      <c r="BB744" s="86"/>
    </row>
    <row r="745" spans="1:54" hidden="1">
      <c r="A745" s="52" t="str">
        <f t="shared" si="78"/>
        <v>R</v>
      </c>
      <c r="B745" s="84" t="s">
        <v>259</v>
      </c>
      <c r="C745" s="52" t="s">
        <v>2990</v>
      </c>
      <c r="D745" s="85" t="s">
        <v>2991</v>
      </c>
      <c r="E745" s="52" t="s">
        <v>3016</v>
      </c>
      <c r="F745" s="52" t="s">
        <v>3017</v>
      </c>
      <c r="G745" s="52" t="s">
        <v>3032</v>
      </c>
      <c r="H745" s="52" t="s">
        <v>3033</v>
      </c>
      <c r="I745" s="52" t="s">
        <v>3034</v>
      </c>
      <c r="J745" s="52" t="s">
        <v>3035</v>
      </c>
      <c r="K745" s="52" t="s">
        <v>268</v>
      </c>
      <c r="L745" s="52">
        <v>4580</v>
      </c>
      <c r="M745" s="52" t="s">
        <v>2402</v>
      </c>
      <c r="N745" s="52" t="s">
        <v>270</v>
      </c>
      <c r="O745" s="52" t="s">
        <v>456</v>
      </c>
      <c r="P745" s="52" t="s">
        <v>466</v>
      </c>
      <c r="Q745" s="52" t="s">
        <v>57</v>
      </c>
      <c r="R745" s="52" t="s">
        <v>2820</v>
      </c>
      <c r="S745" s="52" t="s">
        <v>86</v>
      </c>
      <c r="T745" s="52" t="s">
        <v>3036</v>
      </c>
      <c r="U745" s="52" t="s">
        <v>3037</v>
      </c>
      <c r="V745" s="52" t="s">
        <v>2026</v>
      </c>
      <c r="W745" s="52" t="s">
        <v>2027</v>
      </c>
      <c r="X745" s="52" t="s">
        <v>2998</v>
      </c>
      <c r="Y745" s="52" t="s">
        <v>2999</v>
      </c>
      <c r="Z745" s="66">
        <v>43743824.020541549</v>
      </c>
      <c r="AA745" s="66">
        <v>43743824</v>
      </c>
      <c r="AB745" s="66">
        <v>42712154.310000002</v>
      </c>
      <c r="AC745" s="66">
        <v>45209902.569999993</v>
      </c>
      <c r="AD745" s="86">
        <f t="shared" si="79"/>
        <v>-1466078.5699999928</v>
      </c>
      <c r="AE745" s="66">
        <v>43508739.893890925</v>
      </c>
      <c r="AF745" s="66">
        <v>43508740</v>
      </c>
      <c r="AG745" s="66">
        <f t="shared" si="80"/>
        <v>-0.10610907524824142</v>
      </c>
      <c r="AH745" s="66">
        <v>43162885.856716767</v>
      </c>
      <c r="AI745" s="66">
        <v>43162885.856716767</v>
      </c>
      <c r="AJ745" s="66">
        <f t="shared" si="81"/>
        <v>0</v>
      </c>
      <c r="AK745" s="66">
        <v>42805875.979633763</v>
      </c>
      <c r="AL745" s="66">
        <v>42805875.979633763</v>
      </c>
      <c r="AM745" s="66">
        <f t="shared" si="82"/>
        <v>0</v>
      </c>
      <c r="AN745" s="66">
        <v>42437709.262641907</v>
      </c>
      <c r="AO745" s="66">
        <v>42437709.262641907</v>
      </c>
      <c r="AP745" s="66">
        <f t="shared" si="83"/>
        <v>0</v>
      </c>
      <c r="AQ745" s="66">
        <v>47591000</v>
      </c>
      <c r="AR745" s="66">
        <f t="shared" si="84"/>
        <v>-1466078.6761090681</v>
      </c>
      <c r="AS745" s="66" t="s">
        <v>2814</v>
      </c>
      <c r="AT745" s="66" t="s">
        <v>3038</v>
      </c>
      <c r="AU745" s="66" t="s">
        <v>280</v>
      </c>
      <c r="AV745" s="66">
        <v>0</v>
      </c>
      <c r="AW745" s="86">
        <v>0</v>
      </c>
      <c r="AX745" s="86">
        <v>0</v>
      </c>
      <c r="AY745" s="86">
        <v>0</v>
      </c>
      <c r="AZ745" s="86">
        <v>0</v>
      </c>
      <c r="BA745" s="86">
        <v>0</v>
      </c>
      <c r="BB745" s="86"/>
    </row>
    <row r="746" spans="1:54" hidden="1">
      <c r="A746" s="52" t="str">
        <f t="shared" si="78"/>
        <v>R</v>
      </c>
      <c r="B746" s="84" t="s">
        <v>259</v>
      </c>
      <c r="C746" s="52" t="s">
        <v>2990</v>
      </c>
      <c r="D746" s="85" t="s">
        <v>2991</v>
      </c>
      <c r="E746" s="52" t="s">
        <v>3016</v>
      </c>
      <c r="F746" s="52" t="s">
        <v>3017</v>
      </c>
      <c r="G746" s="52" t="s">
        <v>3032</v>
      </c>
      <c r="H746" s="52" t="s">
        <v>3033</v>
      </c>
      <c r="I746" s="52" t="s">
        <v>3039</v>
      </c>
      <c r="J746" s="52" t="s">
        <v>3040</v>
      </c>
      <c r="K746" s="52" t="s">
        <v>268</v>
      </c>
      <c r="L746" s="52">
        <v>4580</v>
      </c>
      <c r="M746" s="52" t="s">
        <v>2402</v>
      </c>
      <c r="N746" s="52" t="s">
        <v>270</v>
      </c>
      <c r="O746" s="52" t="s">
        <v>456</v>
      </c>
      <c r="P746" s="52" t="s">
        <v>466</v>
      </c>
      <c r="Q746" s="52" t="s">
        <v>57</v>
      </c>
      <c r="R746" s="52" t="s">
        <v>2820</v>
      </c>
      <c r="S746" s="52" t="s">
        <v>86</v>
      </c>
      <c r="T746" s="52" t="s">
        <v>3036</v>
      </c>
      <c r="U746" s="52" t="s">
        <v>3037</v>
      </c>
      <c r="V746" s="52" t="s">
        <v>2026</v>
      </c>
      <c r="W746" s="52" t="s">
        <v>2027</v>
      </c>
      <c r="X746" s="52" t="s">
        <v>2998</v>
      </c>
      <c r="Y746" s="52" t="s">
        <v>2999</v>
      </c>
      <c r="Z746" s="66">
        <v>8463948.4387815427</v>
      </c>
      <c r="AA746" s="66">
        <v>8463948</v>
      </c>
      <c r="AB746" s="66">
        <v>8329051.6299999999</v>
      </c>
      <c r="AC746" s="66">
        <v>9631796.2599999979</v>
      </c>
      <c r="AD746" s="86">
        <f t="shared" si="79"/>
        <v>-1167848.2599999979</v>
      </c>
      <c r="AE746" s="66">
        <v>8640717.6274145022</v>
      </c>
      <c r="AF746" s="66">
        <v>8640717.6274145022</v>
      </c>
      <c r="AG746" s="66">
        <f t="shared" si="80"/>
        <v>0</v>
      </c>
      <c r="AH746" s="66">
        <v>8900778.0608609598</v>
      </c>
      <c r="AI746" s="66">
        <v>8900778.0608609598</v>
      </c>
      <c r="AJ746" s="66">
        <f t="shared" si="81"/>
        <v>0</v>
      </c>
      <c r="AK746" s="66">
        <v>9169227.5405476224</v>
      </c>
      <c r="AL746" s="66">
        <v>9169227.5405476224</v>
      </c>
      <c r="AM746" s="66">
        <f t="shared" si="82"/>
        <v>0</v>
      </c>
      <c r="AN746" s="66">
        <v>9446066.0664744955</v>
      </c>
      <c r="AO746" s="66">
        <v>9446066.0664744955</v>
      </c>
      <c r="AP746" s="66">
        <f t="shared" si="83"/>
        <v>0</v>
      </c>
      <c r="AQ746" s="66">
        <v>4370000</v>
      </c>
      <c r="AR746" s="66">
        <f t="shared" si="84"/>
        <v>-1167848.2599999979</v>
      </c>
      <c r="AS746" s="66" t="s">
        <v>2814</v>
      </c>
      <c r="AT746" s="66" t="s">
        <v>279</v>
      </c>
      <c r="AU746" s="66" t="s">
        <v>280</v>
      </c>
      <c r="AV746" s="66">
        <v>0</v>
      </c>
      <c r="AW746" s="86">
        <v>0</v>
      </c>
      <c r="AX746" s="86">
        <v>0</v>
      </c>
      <c r="AY746" s="86">
        <v>0</v>
      </c>
      <c r="AZ746" s="86">
        <v>0</v>
      </c>
      <c r="BA746" s="86">
        <v>0</v>
      </c>
      <c r="BB746" s="86"/>
    </row>
    <row r="747" spans="1:54" hidden="1">
      <c r="A747" s="52" t="str">
        <f t="shared" si="78"/>
        <v>R</v>
      </c>
      <c r="B747" s="84" t="s">
        <v>259</v>
      </c>
      <c r="C747" s="52" t="s">
        <v>2990</v>
      </c>
      <c r="D747" s="85" t="s">
        <v>2991</v>
      </c>
      <c r="E747" s="52" t="s">
        <v>3016</v>
      </c>
      <c r="F747" s="52" t="s">
        <v>3017</v>
      </c>
      <c r="G747" s="52" t="s">
        <v>3032</v>
      </c>
      <c r="H747" s="52" t="s">
        <v>3033</v>
      </c>
      <c r="I747" s="52" t="s">
        <v>3041</v>
      </c>
      <c r="J747" s="52" t="s">
        <v>3042</v>
      </c>
      <c r="K747" s="52" t="s">
        <v>268</v>
      </c>
      <c r="L747" s="52">
        <v>4580</v>
      </c>
      <c r="M747" s="52" t="s">
        <v>2402</v>
      </c>
      <c r="N747" s="52" t="s">
        <v>270</v>
      </c>
      <c r="O747" s="52" t="s">
        <v>456</v>
      </c>
      <c r="P747" s="52" t="s">
        <v>466</v>
      </c>
      <c r="Q747" s="52" t="s">
        <v>57</v>
      </c>
      <c r="R747" s="52" t="s">
        <v>2820</v>
      </c>
      <c r="S747" s="52" t="s">
        <v>86</v>
      </c>
      <c r="T747" s="52" t="s">
        <v>3036</v>
      </c>
      <c r="U747" s="52" t="s">
        <v>3037</v>
      </c>
      <c r="V747" s="52" t="s">
        <v>2026</v>
      </c>
      <c r="W747" s="52" t="s">
        <v>2027</v>
      </c>
      <c r="X747" s="52" t="s">
        <v>2998</v>
      </c>
      <c r="Y747" s="52" t="s">
        <v>2999</v>
      </c>
      <c r="Z747" s="66">
        <v>2792227.1560121803</v>
      </c>
      <c r="AA747" s="66">
        <v>2792227</v>
      </c>
      <c r="AB747" s="66">
        <v>2964113.98</v>
      </c>
      <c r="AC747" s="66">
        <v>2699055.9400000004</v>
      </c>
      <c r="AD747" s="86">
        <f t="shared" si="79"/>
        <v>93171.05999999959</v>
      </c>
      <c r="AE747" s="66">
        <v>2850542.6966156205</v>
      </c>
      <c r="AF747" s="66">
        <v>2850542.6966156205</v>
      </c>
      <c r="AG747" s="66">
        <f t="shared" si="80"/>
        <v>0</v>
      </c>
      <c r="AH747" s="66">
        <v>2936335.7292322074</v>
      </c>
      <c r="AI747" s="66">
        <v>2936335.7292322074</v>
      </c>
      <c r="AJ747" s="66">
        <f t="shared" si="81"/>
        <v>0</v>
      </c>
      <c r="AK747" s="66">
        <v>3024896.2790299738</v>
      </c>
      <c r="AL747" s="66">
        <v>3024896.2790299738</v>
      </c>
      <c r="AM747" s="66">
        <f t="shared" si="82"/>
        <v>0</v>
      </c>
      <c r="AN747" s="66">
        <v>3116224.346008921</v>
      </c>
      <c r="AO747" s="66">
        <v>3116224.346008921</v>
      </c>
      <c r="AP747" s="66">
        <f t="shared" si="83"/>
        <v>0</v>
      </c>
      <c r="AQ747" s="66">
        <v>3039000</v>
      </c>
      <c r="AR747" s="66">
        <f t="shared" si="84"/>
        <v>93171.05999999959</v>
      </c>
      <c r="AS747" s="66" t="s">
        <v>2814</v>
      </c>
      <c r="AT747" s="66" t="s">
        <v>279</v>
      </c>
      <c r="AU747" s="66" t="s">
        <v>280</v>
      </c>
      <c r="AV747" s="66">
        <v>0</v>
      </c>
      <c r="AW747" s="86">
        <v>0</v>
      </c>
      <c r="AX747" s="86">
        <v>0</v>
      </c>
      <c r="AY747" s="86">
        <v>0</v>
      </c>
      <c r="AZ747" s="86">
        <v>0</v>
      </c>
      <c r="BA747" s="86">
        <v>0</v>
      </c>
      <c r="BB747" s="86"/>
    </row>
    <row r="748" spans="1:54" hidden="1">
      <c r="A748" s="52" t="str">
        <f t="shared" si="78"/>
        <v>R</v>
      </c>
      <c r="B748" s="84" t="s">
        <v>259</v>
      </c>
      <c r="C748" s="52" t="s">
        <v>2990</v>
      </c>
      <c r="D748" s="85" t="s">
        <v>2991</v>
      </c>
      <c r="E748" s="52" t="s">
        <v>3016</v>
      </c>
      <c r="F748" s="52" t="s">
        <v>3017</v>
      </c>
      <c r="G748" s="52" t="s">
        <v>3032</v>
      </c>
      <c r="H748" s="52" t="s">
        <v>3033</v>
      </c>
      <c r="I748" s="52" t="s">
        <v>3043</v>
      </c>
      <c r="J748" s="52" t="s">
        <v>3044</v>
      </c>
      <c r="K748" s="52" t="s">
        <v>268</v>
      </c>
      <c r="L748" s="52">
        <v>4580</v>
      </c>
      <c r="M748" s="52" t="s">
        <v>2402</v>
      </c>
      <c r="N748" s="52" t="s">
        <v>428</v>
      </c>
      <c r="O748" s="52" t="s">
        <v>456</v>
      </c>
      <c r="P748" s="52" t="s">
        <v>466</v>
      </c>
      <c r="Q748" s="52" t="s">
        <v>57</v>
      </c>
      <c r="R748" s="52" t="s">
        <v>2820</v>
      </c>
      <c r="S748" s="52" t="s">
        <v>86</v>
      </c>
      <c r="T748" s="52" t="s">
        <v>3036</v>
      </c>
      <c r="U748" s="52" t="s">
        <v>3037</v>
      </c>
      <c r="V748" s="52" t="s">
        <v>2026</v>
      </c>
      <c r="W748" s="52" t="s">
        <v>2027</v>
      </c>
      <c r="X748" s="52" t="s">
        <v>2998</v>
      </c>
      <c r="Y748" s="52" t="s">
        <v>2999</v>
      </c>
      <c r="Z748" s="66">
        <v>0</v>
      </c>
      <c r="AA748" s="66">
        <v>0</v>
      </c>
      <c r="AB748" s="66">
        <v>0</v>
      </c>
      <c r="AC748" s="66">
        <v>0</v>
      </c>
      <c r="AD748" s="86">
        <f t="shared" si="79"/>
        <v>0</v>
      </c>
      <c r="AE748" s="66">
        <v>0</v>
      </c>
      <c r="AF748" s="66">
        <v>0</v>
      </c>
      <c r="AG748" s="66">
        <f t="shared" si="80"/>
        <v>0</v>
      </c>
      <c r="AH748" s="66">
        <v>0</v>
      </c>
      <c r="AI748" s="66">
        <v>0</v>
      </c>
      <c r="AJ748" s="66">
        <f t="shared" si="81"/>
        <v>0</v>
      </c>
      <c r="AK748" s="66">
        <v>0</v>
      </c>
      <c r="AL748" s="66">
        <v>0</v>
      </c>
      <c r="AM748" s="66">
        <f t="shared" si="82"/>
        <v>0</v>
      </c>
      <c r="AN748" s="66">
        <v>0</v>
      </c>
      <c r="AO748" s="66">
        <v>0</v>
      </c>
      <c r="AP748" s="66">
        <f t="shared" si="83"/>
        <v>0</v>
      </c>
      <c r="AQ748" s="66">
        <v>0</v>
      </c>
      <c r="AR748" s="66">
        <f t="shared" si="84"/>
        <v>0</v>
      </c>
      <c r="AS748" s="66">
        <v>0</v>
      </c>
      <c r="AT748" s="66" t="s">
        <v>279</v>
      </c>
      <c r="AU748" s="66" t="s">
        <v>280</v>
      </c>
      <c r="AV748" s="66">
        <v>0</v>
      </c>
      <c r="AW748" s="86">
        <v>0</v>
      </c>
      <c r="AX748" s="86">
        <v>0</v>
      </c>
      <c r="AY748" s="86">
        <v>0</v>
      </c>
      <c r="AZ748" s="86">
        <v>0</v>
      </c>
      <c r="BA748" s="86">
        <v>0</v>
      </c>
      <c r="BB748" s="86"/>
    </row>
    <row r="749" spans="1:54" hidden="1">
      <c r="A749" s="52" t="str">
        <f t="shared" si="78"/>
        <v>R</v>
      </c>
      <c r="B749" s="84" t="s">
        <v>259</v>
      </c>
      <c r="C749" s="52" t="s">
        <v>2990</v>
      </c>
      <c r="D749" s="85" t="s">
        <v>2991</v>
      </c>
      <c r="E749" s="52" t="s">
        <v>3016</v>
      </c>
      <c r="F749" s="52" t="s">
        <v>3017</v>
      </c>
      <c r="G749" s="52" t="s">
        <v>3032</v>
      </c>
      <c r="H749" s="52" t="s">
        <v>3033</v>
      </c>
      <c r="I749" s="52" t="s">
        <v>3045</v>
      </c>
      <c r="J749" s="52" t="s">
        <v>3046</v>
      </c>
      <c r="K749" s="52" t="s">
        <v>268</v>
      </c>
      <c r="L749" s="52">
        <v>4580</v>
      </c>
      <c r="M749" s="52" t="s">
        <v>2402</v>
      </c>
      <c r="N749" s="52" t="s">
        <v>428</v>
      </c>
      <c r="O749" s="52" t="s">
        <v>456</v>
      </c>
      <c r="P749" s="52" t="s">
        <v>466</v>
      </c>
      <c r="Q749" s="52" t="s">
        <v>57</v>
      </c>
      <c r="R749" s="52" t="s">
        <v>2820</v>
      </c>
      <c r="S749" s="52" t="s">
        <v>86</v>
      </c>
      <c r="T749" s="52" t="s">
        <v>3036</v>
      </c>
      <c r="U749" s="52" t="s">
        <v>3037</v>
      </c>
      <c r="V749" s="52" t="s">
        <v>2026</v>
      </c>
      <c r="W749" s="52" t="s">
        <v>2027</v>
      </c>
      <c r="X749" s="52" t="s">
        <v>2998</v>
      </c>
      <c r="Y749" s="52" t="s">
        <v>2999</v>
      </c>
      <c r="Z749" s="66">
        <v>0</v>
      </c>
      <c r="AA749" s="66">
        <v>0</v>
      </c>
      <c r="AB749" s="66">
        <v>0</v>
      </c>
      <c r="AC749" s="66">
        <v>0</v>
      </c>
      <c r="AD749" s="86">
        <f t="shared" si="79"/>
        <v>0</v>
      </c>
      <c r="AE749" s="66">
        <v>0</v>
      </c>
      <c r="AF749" s="66">
        <v>0</v>
      </c>
      <c r="AG749" s="66">
        <f t="shared" si="80"/>
        <v>0</v>
      </c>
      <c r="AH749" s="66">
        <v>0</v>
      </c>
      <c r="AI749" s="66">
        <v>0</v>
      </c>
      <c r="AJ749" s="66">
        <f t="shared" si="81"/>
        <v>0</v>
      </c>
      <c r="AK749" s="66">
        <v>0</v>
      </c>
      <c r="AL749" s="66">
        <v>0</v>
      </c>
      <c r="AM749" s="66">
        <f t="shared" si="82"/>
        <v>0</v>
      </c>
      <c r="AN749" s="66">
        <v>0</v>
      </c>
      <c r="AO749" s="66">
        <v>0</v>
      </c>
      <c r="AP749" s="66">
        <f t="shared" si="83"/>
        <v>0</v>
      </c>
      <c r="AQ749" s="66">
        <v>0</v>
      </c>
      <c r="AR749" s="66">
        <f t="shared" si="84"/>
        <v>0</v>
      </c>
      <c r="AS749" s="66">
        <v>0</v>
      </c>
      <c r="AT749" s="66" t="s">
        <v>279</v>
      </c>
      <c r="AU749" s="66" t="s">
        <v>280</v>
      </c>
      <c r="AV749" s="66">
        <v>0</v>
      </c>
      <c r="AW749" s="86">
        <v>0</v>
      </c>
      <c r="AX749" s="86">
        <v>0</v>
      </c>
      <c r="AY749" s="86">
        <v>0</v>
      </c>
      <c r="AZ749" s="86">
        <v>0</v>
      </c>
      <c r="BA749" s="86">
        <v>0</v>
      </c>
      <c r="BB749" s="86"/>
    </row>
    <row r="750" spans="1:54" hidden="1">
      <c r="A750" s="52" t="str">
        <f t="shared" si="78"/>
        <v>R</v>
      </c>
      <c r="B750" s="84" t="s">
        <v>259</v>
      </c>
      <c r="C750" s="52" t="s">
        <v>2990</v>
      </c>
      <c r="D750" s="85" t="s">
        <v>2991</v>
      </c>
      <c r="E750" s="52" t="s">
        <v>3016</v>
      </c>
      <c r="F750" s="52" t="s">
        <v>3017</v>
      </c>
      <c r="G750" s="52" t="s">
        <v>3047</v>
      </c>
      <c r="H750" s="52" t="s">
        <v>3048</v>
      </c>
      <c r="I750" s="52" t="s">
        <v>3049</v>
      </c>
      <c r="J750" s="52" t="s">
        <v>3050</v>
      </c>
      <c r="K750" s="52" t="s">
        <v>268</v>
      </c>
      <c r="L750" s="52">
        <v>4022</v>
      </c>
      <c r="M750" s="52" t="s">
        <v>1997</v>
      </c>
      <c r="N750" s="52" t="s">
        <v>270</v>
      </c>
      <c r="O750" s="52" t="s">
        <v>456</v>
      </c>
      <c r="P750" s="52" t="s">
        <v>272</v>
      </c>
      <c r="Q750" s="52" t="s">
        <v>124</v>
      </c>
      <c r="R750" s="52" t="s">
        <v>273</v>
      </c>
      <c r="S750" s="52" t="s">
        <v>188</v>
      </c>
      <c r="T750" s="52" t="s">
        <v>2834</v>
      </c>
      <c r="U750" s="52" t="s">
        <v>194</v>
      </c>
      <c r="V750" s="52" t="s">
        <v>2026</v>
      </c>
      <c r="W750" s="52" t="s">
        <v>2027</v>
      </c>
      <c r="X750" s="52" t="s">
        <v>2998</v>
      </c>
      <c r="Y750" s="52" t="s">
        <v>2999</v>
      </c>
      <c r="Z750" s="66">
        <v>0</v>
      </c>
      <c r="AA750" s="66">
        <v>0</v>
      </c>
      <c r="AB750" s="66">
        <v>0</v>
      </c>
      <c r="AC750" s="66">
        <v>0</v>
      </c>
      <c r="AD750" s="86">
        <f t="shared" si="79"/>
        <v>0</v>
      </c>
      <c r="AE750" s="66">
        <v>0</v>
      </c>
      <c r="AF750" s="66">
        <v>0</v>
      </c>
      <c r="AG750" s="66">
        <f t="shared" si="80"/>
        <v>0</v>
      </c>
      <c r="AH750" s="66">
        <v>0</v>
      </c>
      <c r="AI750" s="66">
        <v>0</v>
      </c>
      <c r="AJ750" s="66">
        <f t="shared" si="81"/>
        <v>0</v>
      </c>
      <c r="AK750" s="66">
        <v>0</v>
      </c>
      <c r="AL750" s="66">
        <v>0</v>
      </c>
      <c r="AM750" s="66">
        <f t="shared" si="82"/>
        <v>0</v>
      </c>
      <c r="AN750" s="66">
        <v>0</v>
      </c>
      <c r="AO750" s="66">
        <v>0</v>
      </c>
      <c r="AP750" s="66">
        <f t="shared" si="83"/>
        <v>0</v>
      </c>
      <c r="AQ750" s="66">
        <v>0</v>
      </c>
      <c r="AR750" s="66">
        <f t="shared" si="84"/>
        <v>0</v>
      </c>
      <c r="AS750" s="66" t="s">
        <v>2814</v>
      </c>
      <c r="AT750" s="66" t="s">
        <v>279</v>
      </c>
      <c r="AU750" s="66" t="s">
        <v>280</v>
      </c>
      <c r="AV750" s="66">
        <v>0</v>
      </c>
      <c r="AW750" s="86">
        <v>0</v>
      </c>
      <c r="AX750" s="86">
        <v>0</v>
      </c>
      <c r="AY750" s="86">
        <v>0</v>
      </c>
      <c r="AZ750" s="86">
        <v>0</v>
      </c>
      <c r="BA750" s="86">
        <v>0</v>
      </c>
      <c r="BB750" s="86"/>
    </row>
    <row r="751" spans="1:54" hidden="1">
      <c r="A751" s="52" t="str">
        <f t="shared" si="78"/>
        <v>R</v>
      </c>
      <c r="B751" s="84" t="s">
        <v>259</v>
      </c>
      <c r="C751" s="52" t="s">
        <v>2990</v>
      </c>
      <c r="D751" s="85" t="s">
        <v>2991</v>
      </c>
      <c r="E751" s="52" t="s">
        <v>3016</v>
      </c>
      <c r="F751" s="52" t="s">
        <v>3017</v>
      </c>
      <c r="G751" s="52" t="s">
        <v>3047</v>
      </c>
      <c r="H751" s="52" t="s">
        <v>3048</v>
      </c>
      <c r="I751" s="52" t="s">
        <v>3051</v>
      </c>
      <c r="J751" s="52" t="s">
        <v>3052</v>
      </c>
      <c r="K751" s="52" t="s">
        <v>268</v>
      </c>
      <c r="L751" s="52">
        <v>4022</v>
      </c>
      <c r="M751" s="52" t="s">
        <v>1997</v>
      </c>
      <c r="N751" s="52" t="s">
        <v>270</v>
      </c>
      <c r="O751" s="52" t="s">
        <v>456</v>
      </c>
      <c r="P751" s="52" t="s">
        <v>272</v>
      </c>
      <c r="Q751" s="52" t="s">
        <v>124</v>
      </c>
      <c r="R751" s="52" t="s">
        <v>273</v>
      </c>
      <c r="S751" s="52" t="s">
        <v>188</v>
      </c>
      <c r="T751" s="52" t="s">
        <v>2834</v>
      </c>
      <c r="U751" s="52" t="s">
        <v>194</v>
      </c>
      <c r="V751" s="52" t="s">
        <v>2026</v>
      </c>
      <c r="W751" s="52" t="s">
        <v>2027</v>
      </c>
      <c r="X751" s="52" t="s">
        <v>2998</v>
      </c>
      <c r="Y751" s="52" t="s">
        <v>2999</v>
      </c>
      <c r="Z751" s="66">
        <v>51375.000000000007</v>
      </c>
      <c r="AA751" s="66">
        <v>41361</v>
      </c>
      <c r="AB751" s="66">
        <v>41596.74</v>
      </c>
      <c r="AC751" s="66">
        <v>1445.92</v>
      </c>
      <c r="AD751" s="86">
        <f t="shared" si="79"/>
        <v>39915.08</v>
      </c>
      <c r="AE751" s="66">
        <v>52447.964601769934</v>
      </c>
      <c r="AF751" s="66">
        <v>0</v>
      </c>
      <c r="AG751" s="66">
        <f t="shared" si="80"/>
        <v>52447.964601769934</v>
      </c>
      <c r="AH751" s="66">
        <v>54026.495575221255</v>
      </c>
      <c r="AI751" s="66">
        <v>0</v>
      </c>
      <c r="AJ751" s="66">
        <f t="shared" si="81"/>
        <v>54026.495575221255</v>
      </c>
      <c r="AK751" s="66">
        <v>55655.946902654883</v>
      </c>
      <c r="AL751" s="66">
        <v>0</v>
      </c>
      <c r="AM751" s="66">
        <f t="shared" si="82"/>
        <v>55655.946902654883</v>
      </c>
      <c r="AN751" s="66">
        <v>57336.318584070817</v>
      </c>
      <c r="AO751" s="66">
        <v>0</v>
      </c>
      <c r="AP751" s="66">
        <f t="shared" si="83"/>
        <v>57336.318584070817</v>
      </c>
      <c r="AQ751" s="66">
        <v>0</v>
      </c>
      <c r="AR751" s="66">
        <f t="shared" si="84"/>
        <v>259381.80566371686</v>
      </c>
      <c r="AS751" s="66" t="s">
        <v>2814</v>
      </c>
      <c r="AT751" s="66" t="s">
        <v>279</v>
      </c>
      <c r="AU751" s="66" t="s">
        <v>280</v>
      </c>
      <c r="AV751" s="66">
        <v>0</v>
      </c>
      <c r="AW751" s="86">
        <v>0</v>
      </c>
      <c r="AX751" s="86">
        <v>0</v>
      </c>
      <c r="AY751" s="86">
        <v>0</v>
      </c>
      <c r="AZ751" s="86">
        <v>0</v>
      </c>
      <c r="BA751" s="86">
        <v>0</v>
      </c>
      <c r="BB751" s="86"/>
    </row>
    <row r="752" spans="1:54" hidden="1">
      <c r="A752" s="52" t="str">
        <f t="shared" si="78"/>
        <v>R</v>
      </c>
      <c r="B752" s="84" t="s">
        <v>259</v>
      </c>
      <c r="C752" s="52" t="s">
        <v>2990</v>
      </c>
      <c r="D752" s="85" t="s">
        <v>2991</v>
      </c>
      <c r="E752" s="52" t="s">
        <v>3016</v>
      </c>
      <c r="F752" s="52" t="s">
        <v>3017</v>
      </c>
      <c r="G752" s="52" t="s">
        <v>3047</v>
      </c>
      <c r="H752" s="52" t="s">
        <v>3048</v>
      </c>
      <c r="I752" s="52" t="s">
        <v>3053</v>
      </c>
      <c r="J752" s="52" t="s">
        <v>3054</v>
      </c>
      <c r="K752" s="52" t="s">
        <v>268</v>
      </c>
      <c r="L752" s="52">
        <v>4022</v>
      </c>
      <c r="M752" s="52" t="s">
        <v>1997</v>
      </c>
      <c r="N752" s="52" t="s">
        <v>270</v>
      </c>
      <c r="O752" s="52" t="s">
        <v>456</v>
      </c>
      <c r="P752" s="52" t="s">
        <v>272</v>
      </c>
      <c r="Q752" s="52" t="s">
        <v>124</v>
      </c>
      <c r="R752" s="52" t="s">
        <v>273</v>
      </c>
      <c r="S752" s="52" t="s">
        <v>188</v>
      </c>
      <c r="T752" s="52" t="s">
        <v>2834</v>
      </c>
      <c r="U752" s="52" t="s">
        <v>194</v>
      </c>
      <c r="V752" s="52" t="s">
        <v>2026</v>
      </c>
      <c r="W752" s="52" t="s">
        <v>2027</v>
      </c>
      <c r="X752" s="52" t="s">
        <v>2998</v>
      </c>
      <c r="Y752" s="52" t="s">
        <v>2999</v>
      </c>
      <c r="Z752" s="66">
        <v>0</v>
      </c>
      <c r="AA752" s="66">
        <v>62042</v>
      </c>
      <c r="AB752" s="66">
        <v>62395.61</v>
      </c>
      <c r="AC752" s="66">
        <v>49.860000000000007</v>
      </c>
      <c r="AD752" s="86">
        <f t="shared" si="79"/>
        <v>61992.14</v>
      </c>
      <c r="AE752" s="66">
        <v>0</v>
      </c>
      <c r="AF752" s="66">
        <v>0</v>
      </c>
      <c r="AG752" s="66">
        <f t="shared" si="80"/>
        <v>0</v>
      </c>
      <c r="AH752" s="66">
        <v>0</v>
      </c>
      <c r="AI752" s="66">
        <v>0</v>
      </c>
      <c r="AJ752" s="66">
        <f t="shared" si="81"/>
        <v>0</v>
      </c>
      <c r="AK752" s="66">
        <v>0</v>
      </c>
      <c r="AL752" s="66">
        <v>0</v>
      </c>
      <c r="AM752" s="66">
        <f t="shared" si="82"/>
        <v>0</v>
      </c>
      <c r="AN752" s="66">
        <v>0</v>
      </c>
      <c r="AO752" s="66">
        <v>0</v>
      </c>
      <c r="AP752" s="66">
        <f t="shared" si="83"/>
        <v>0</v>
      </c>
      <c r="AQ752" s="66">
        <v>0</v>
      </c>
      <c r="AR752" s="66">
        <f t="shared" si="84"/>
        <v>61992.14</v>
      </c>
      <c r="AS752" s="66" t="s">
        <v>2814</v>
      </c>
      <c r="AT752" s="66" t="s">
        <v>279</v>
      </c>
      <c r="AU752" s="66" t="s">
        <v>280</v>
      </c>
      <c r="AV752" s="66">
        <v>0</v>
      </c>
      <c r="AW752" s="86">
        <v>0</v>
      </c>
      <c r="AX752" s="86">
        <v>0</v>
      </c>
      <c r="AY752" s="86">
        <v>0</v>
      </c>
      <c r="AZ752" s="86">
        <v>0</v>
      </c>
      <c r="BA752" s="86">
        <v>0</v>
      </c>
      <c r="BB752" s="86"/>
    </row>
    <row r="753" spans="1:54" hidden="1">
      <c r="A753" s="52" t="str">
        <f t="shared" si="78"/>
        <v>R</v>
      </c>
      <c r="B753" s="84" t="s">
        <v>259</v>
      </c>
      <c r="C753" s="52" t="s">
        <v>2990</v>
      </c>
      <c r="D753" s="85" t="s">
        <v>2991</v>
      </c>
      <c r="E753" s="52" t="s">
        <v>3016</v>
      </c>
      <c r="F753" s="52" t="s">
        <v>3017</v>
      </c>
      <c r="G753" s="52" t="s">
        <v>3047</v>
      </c>
      <c r="H753" s="52" t="s">
        <v>3048</v>
      </c>
      <c r="I753" s="52" t="s">
        <v>3055</v>
      </c>
      <c r="J753" s="52" t="s">
        <v>3056</v>
      </c>
      <c r="K753" s="52" t="s">
        <v>268</v>
      </c>
      <c r="L753" s="52">
        <v>4022</v>
      </c>
      <c r="M753" s="52" t="s">
        <v>1997</v>
      </c>
      <c r="N753" s="52" t="s">
        <v>270</v>
      </c>
      <c r="O753" s="52" t="s">
        <v>456</v>
      </c>
      <c r="P753" s="52" t="s">
        <v>272</v>
      </c>
      <c r="Q753" s="52" t="s">
        <v>124</v>
      </c>
      <c r="R753" s="52" t="s">
        <v>273</v>
      </c>
      <c r="S753" s="52" t="s">
        <v>188</v>
      </c>
      <c r="T753" s="52" t="s">
        <v>2834</v>
      </c>
      <c r="U753" s="52" t="s">
        <v>194</v>
      </c>
      <c r="V753" s="52" t="s">
        <v>2026</v>
      </c>
      <c r="W753" s="52" t="s">
        <v>2027</v>
      </c>
      <c r="X753" s="52" t="s">
        <v>2998</v>
      </c>
      <c r="Y753" s="52" t="s">
        <v>2999</v>
      </c>
      <c r="Z753" s="66">
        <v>0</v>
      </c>
      <c r="AA753" s="66">
        <v>0</v>
      </c>
      <c r="AB753" s="66">
        <v>0</v>
      </c>
      <c r="AC753" s="66">
        <v>904.52</v>
      </c>
      <c r="AD753" s="86">
        <f t="shared" si="79"/>
        <v>-904.52</v>
      </c>
      <c r="AE753" s="66">
        <v>0</v>
      </c>
      <c r="AF753" s="66">
        <v>0</v>
      </c>
      <c r="AG753" s="66">
        <f t="shared" si="80"/>
        <v>0</v>
      </c>
      <c r="AH753" s="66">
        <v>0</v>
      </c>
      <c r="AI753" s="66">
        <v>0</v>
      </c>
      <c r="AJ753" s="66">
        <f t="shared" si="81"/>
        <v>0</v>
      </c>
      <c r="AK753" s="66">
        <v>0</v>
      </c>
      <c r="AL753" s="66">
        <v>0</v>
      </c>
      <c r="AM753" s="66">
        <f t="shared" si="82"/>
        <v>0</v>
      </c>
      <c r="AN753" s="66">
        <v>0</v>
      </c>
      <c r="AO753" s="66">
        <v>0</v>
      </c>
      <c r="AP753" s="66">
        <f t="shared" si="83"/>
        <v>0</v>
      </c>
      <c r="AQ753" s="66">
        <v>0</v>
      </c>
      <c r="AR753" s="66">
        <f t="shared" si="84"/>
        <v>-904.52</v>
      </c>
      <c r="AS753" s="66" t="s">
        <v>2814</v>
      </c>
      <c r="AT753" s="66" t="s">
        <v>279</v>
      </c>
      <c r="AU753" s="66" t="s">
        <v>280</v>
      </c>
      <c r="AV753" s="66">
        <v>0</v>
      </c>
      <c r="AW753" s="86">
        <v>0</v>
      </c>
      <c r="AX753" s="86">
        <v>0</v>
      </c>
      <c r="AY753" s="86">
        <v>0</v>
      </c>
      <c r="AZ753" s="86">
        <v>0</v>
      </c>
      <c r="BA753" s="86">
        <v>0</v>
      </c>
      <c r="BB753" s="86"/>
    </row>
    <row r="754" spans="1:54" hidden="1">
      <c r="A754" s="52" t="str">
        <f t="shared" si="78"/>
        <v>R</v>
      </c>
      <c r="B754" s="84" t="s">
        <v>259</v>
      </c>
      <c r="C754" s="52" t="s">
        <v>2990</v>
      </c>
      <c r="D754" s="85" t="s">
        <v>2991</v>
      </c>
      <c r="E754" s="52" t="s">
        <v>3016</v>
      </c>
      <c r="F754" s="52" t="s">
        <v>3017</v>
      </c>
      <c r="G754" s="52" t="s">
        <v>3057</v>
      </c>
      <c r="H754" s="52" t="s">
        <v>3058</v>
      </c>
      <c r="I754" s="52" t="s">
        <v>3059</v>
      </c>
      <c r="J754" s="52" t="s">
        <v>3060</v>
      </c>
      <c r="K754" s="52" t="s">
        <v>268</v>
      </c>
      <c r="L754" s="52">
        <v>4580</v>
      </c>
      <c r="M754" s="52" t="s">
        <v>2402</v>
      </c>
      <c r="N754" s="52" t="s">
        <v>270</v>
      </c>
      <c r="O754" s="52" t="s">
        <v>456</v>
      </c>
      <c r="P754" s="52" t="s">
        <v>272</v>
      </c>
      <c r="Q754" s="52" t="s">
        <v>124</v>
      </c>
      <c r="R754" s="52" t="s">
        <v>273</v>
      </c>
      <c r="S754" s="52" t="s">
        <v>188</v>
      </c>
      <c r="T754" s="52" t="s">
        <v>2834</v>
      </c>
      <c r="U754" s="52" t="s">
        <v>194</v>
      </c>
      <c r="V754" s="52" t="s">
        <v>2026</v>
      </c>
      <c r="W754" s="52" t="s">
        <v>2027</v>
      </c>
      <c r="X754" s="52" t="s">
        <v>2998</v>
      </c>
      <c r="Y754" s="52" t="s">
        <v>2999</v>
      </c>
      <c r="Z754" s="66">
        <v>0</v>
      </c>
      <c r="AA754" s="66">
        <v>1089440</v>
      </c>
      <c r="AB754" s="66">
        <v>1006185.82</v>
      </c>
      <c r="AC754" s="66">
        <v>378252.03</v>
      </c>
      <c r="AD754" s="86">
        <f t="shared" si="79"/>
        <v>711187.97</v>
      </c>
      <c r="AE754" s="66">
        <v>0</v>
      </c>
      <c r="AF754" s="66">
        <v>800000</v>
      </c>
      <c r="AG754" s="66">
        <f t="shared" si="80"/>
        <v>-800000</v>
      </c>
      <c r="AH754" s="66">
        <v>0</v>
      </c>
      <c r="AI754" s="66">
        <v>825000</v>
      </c>
      <c r="AJ754" s="66">
        <f t="shared" si="81"/>
        <v>-825000</v>
      </c>
      <c r="AK754" s="66">
        <v>0</v>
      </c>
      <c r="AL754" s="66">
        <v>850000</v>
      </c>
      <c r="AM754" s="66">
        <f t="shared" si="82"/>
        <v>-850000</v>
      </c>
      <c r="AN754" s="66">
        <v>0</v>
      </c>
      <c r="AO754" s="66">
        <v>900000</v>
      </c>
      <c r="AP754" s="66">
        <f t="shared" si="83"/>
        <v>-900000</v>
      </c>
      <c r="AQ754" s="66">
        <v>900000</v>
      </c>
      <c r="AR754" s="66">
        <f t="shared" si="84"/>
        <v>-2663812.0300000003</v>
      </c>
      <c r="AS754" s="66" t="s">
        <v>2814</v>
      </c>
      <c r="AT754" s="66" t="s">
        <v>279</v>
      </c>
      <c r="AU754" s="66" t="s">
        <v>280</v>
      </c>
      <c r="AV754" s="66">
        <v>0</v>
      </c>
      <c r="AW754" s="86">
        <v>0</v>
      </c>
      <c r="AX754" s="86">
        <v>0</v>
      </c>
      <c r="AY754" s="86">
        <v>0</v>
      </c>
      <c r="AZ754" s="86">
        <v>0</v>
      </c>
      <c r="BA754" s="86">
        <v>0</v>
      </c>
      <c r="BB754" s="86"/>
    </row>
    <row r="755" spans="1:54" hidden="1">
      <c r="A755" s="52" t="str">
        <f t="shared" si="78"/>
        <v>R</v>
      </c>
      <c r="B755" s="84" t="s">
        <v>259</v>
      </c>
      <c r="C755" s="52" t="s">
        <v>2990</v>
      </c>
      <c r="D755" s="85" t="s">
        <v>2991</v>
      </c>
      <c r="E755" s="52" t="s">
        <v>3016</v>
      </c>
      <c r="F755" s="52" t="s">
        <v>3017</v>
      </c>
      <c r="G755" s="52" t="s">
        <v>3057</v>
      </c>
      <c r="H755" s="52" t="s">
        <v>3058</v>
      </c>
      <c r="I755" s="52" t="s">
        <v>3061</v>
      </c>
      <c r="J755" s="52" t="s">
        <v>3062</v>
      </c>
      <c r="K755" s="52" t="s">
        <v>268</v>
      </c>
      <c r="L755" s="52">
        <v>4580</v>
      </c>
      <c r="M755" s="52" t="s">
        <v>2402</v>
      </c>
      <c r="N755" s="52" t="s">
        <v>270</v>
      </c>
      <c r="O755" s="52" t="s">
        <v>456</v>
      </c>
      <c r="P755" s="52" t="s">
        <v>272</v>
      </c>
      <c r="Q755" s="52" t="s">
        <v>124</v>
      </c>
      <c r="R755" s="52" t="s">
        <v>273</v>
      </c>
      <c r="S755" s="52" t="s">
        <v>188</v>
      </c>
      <c r="T755" s="52" t="s">
        <v>2834</v>
      </c>
      <c r="U755" s="52" t="s">
        <v>194</v>
      </c>
      <c r="V755" s="52" t="s">
        <v>2026</v>
      </c>
      <c r="W755" s="52" t="s">
        <v>2027</v>
      </c>
      <c r="X755" s="52" t="s">
        <v>2998</v>
      </c>
      <c r="Y755" s="52" t="s">
        <v>2999</v>
      </c>
      <c r="Z755" s="66">
        <v>1353176.7664629836</v>
      </c>
      <c r="AA755" s="66">
        <v>0</v>
      </c>
      <c r="AB755" s="66">
        <v>67815.3</v>
      </c>
      <c r="AC755" s="66">
        <v>275971.83</v>
      </c>
      <c r="AD755" s="86">
        <f t="shared" si="79"/>
        <v>-275971.83</v>
      </c>
      <c r="AE755" s="66">
        <v>1381437.8033554852</v>
      </c>
      <c r="AF755" s="66">
        <v>380000</v>
      </c>
      <c r="AG755" s="66">
        <f t="shared" si="80"/>
        <v>1001437.8033554852</v>
      </c>
      <c r="AH755" s="66">
        <v>1423015.0576312328</v>
      </c>
      <c r="AI755" s="66">
        <v>400000</v>
      </c>
      <c r="AJ755" s="66">
        <f t="shared" si="81"/>
        <v>1023015.0576312328</v>
      </c>
      <c r="AK755" s="66">
        <v>1465933.5136578111</v>
      </c>
      <c r="AL755" s="66">
        <v>400000</v>
      </c>
      <c r="AM755" s="66">
        <f t="shared" si="82"/>
        <v>1065933.5136578111</v>
      </c>
      <c r="AN755" s="66">
        <v>1510193.1714352195</v>
      </c>
      <c r="AO755" s="66">
        <v>420000</v>
      </c>
      <c r="AP755" s="66">
        <f t="shared" si="83"/>
        <v>1090193.1714352195</v>
      </c>
      <c r="AQ755" s="66">
        <v>420000</v>
      </c>
      <c r="AR755" s="66">
        <f t="shared" si="84"/>
        <v>3904607.7160797482</v>
      </c>
      <c r="AS755" s="66" t="s">
        <v>2814</v>
      </c>
      <c r="AT755" s="66" t="s">
        <v>279</v>
      </c>
      <c r="AU755" s="66" t="s">
        <v>280</v>
      </c>
      <c r="AV755" s="66">
        <v>0</v>
      </c>
      <c r="AW755" s="86">
        <v>0</v>
      </c>
      <c r="AX755" s="86">
        <v>0</v>
      </c>
      <c r="AY755" s="86">
        <v>0</v>
      </c>
      <c r="AZ755" s="86">
        <v>0</v>
      </c>
      <c r="BA755" s="86">
        <v>0</v>
      </c>
      <c r="BB755" s="86"/>
    </row>
    <row r="756" spans="1:54" hidden="1">
      <c r="A756" s="52" t="str">
        <f t="shared" si="78"/>
        <v>R</v>
      </c>
      <c r="B756" s="84" t="s">
        <v>259</v>
      </c>
      <c r="C756" s="52" t="s">
        <v>2990</v>
      </c>
      <c r="D756" s="85" t="s">
        <v>2991</v>
      </c>
      <c r="E756" s="52" t="s">
        <v>3016</v>
      </c>
      <c r="F756" s="52" t="s">
        <v>3017</v>
      </c>
      <c r="G756" s="52" t="s">
        <v>3063</v>
      </c>
      <c r="H756" s="52" t="s">
        <v>3064</v>
      </c>
      <c r="I756" s="52" t="s">
        <v>3065</v>
      </c>
      <c r="J756" s="52" t="s">
        <v>3066</v>
      </c>
      <c r="K756" s="52" t="s">
        <v>268</v>
      </c>
      <c r="L756" s="52">
        <v>4580</v>
      </c>
      <c r="M756" s="52" t="s">
        <v>2402</v>
      </c>
      <c r="N756" s="52" t="s">
        <v>270</v>
      </c>
      <c r="O756" s="52" t="s">
        <v>456</v>
      </c>
      <c r="P756" s="52" t="s">
        <v>272</v>
      </c>
      <c r="Q756" s="52" t="s">
        <v>124</v>
      </c>
      <c r="R756" s="52" t="s">
        <v>273</v>
      </c>
      <c r="S756" s="52" t="s">
        <v>188</v>
      </c>
      <c r="T756" s="52" t="s">
        <v>2834</v>
      </c>
      <c r="U756" s="52" t="s">
        <v>194</v>
      </c>
      <c r="V756" s="52" t="s">
        <v>2026</v>
      </c>
      <c r="W756" s="52" t="s">
        <v>2027</v>
      </c>
      <c r="X756" s="52" t="s">
        <v>2998</v>
      </c>
      <c r="Y756" s="52" t="s">
        <v>2999</v>
      </c>
      <c r="Z756" s="66">
        <v>0</v>
      </c>
      <c r="AA756" s="66">
        <v>0</v>
      </c>
      <c r="AB756" s="66">
        <v>173360.53</v>
      </c>
      <c r="AC756" s="66">
        <v>475667.30000000005</v>
      </c>
      <c r="AD756" s="86">
        <f t="shared" si="79"/>
        <v>-475667.30000000005</v>
      </c>
      <c r="AE756" s="66">
        <v>0</v>
      </c>
      <c r="AF756" s="66">
        <v>500000</v>
      </c>
      <c r="AG756" s="66">
        <f t="shared" si="80"/>
        <v>-500000</v>
      </c>
      <c r="AH756" s="66">
        <v>0</v>
      </c>
      <c r="AI756" s="66">
        <v>500000</v>
      </c>
      <c r="AJ756" s="66">
        <f t="shared" si="81"/>
        <v>-500000</v>
      </c>
      <c r="AK756" s="66">
        <v>0</v>
      </c>
      <c r="AL756" s="66">
        <v>550000</v>
      </c>
      <c r="AM756" s="66">
        <f t="shared" si="82"/>
        <v>-550000</v>
      </c>
      <c r="AN756" s="66">
        <v>0</v>
      </c>
      <c r="AO756" s="66">
        <v>600000</v>
      </c>
      <c r="AP756" s="66">
        <f t="shared" si="83"/>
        <v>-600000</v>
      </c>
      <c r="AQ756" s="66">
        <v>650000</v>
      </c>
      <c r="AR756" s="66">
        <f t="shared" si="84"/>
        <v>-2625667.2999999998</v>
      </c>
      <c r="AS756" s="66" t="s">
        <v>2814</v>
      </c>
      <c r="AT756" s="66" t="s">
        <v>279</v>
      </c>
      <c r="AU756" s="66" t="s">
        <v>280</v>
      </c>
      <c r="AV756" s="66">
        <v>0</v>
      </c>
      <c r="AW756" s="86">
        <v>0</v>
      </c>
      <c r="AX756" s="86">
        <v>0</v>
      </c>
      <c r="AY756" s="86">
        <v>0</v>
      </c>
      <c r="AZ756" s="86">
        <v>0</v>
      </c>
      <c r="BA756" s="86">
        <v>0</v>
      </c>
      <c r="BB756" s="86"/>
    </row>
    <row r="757" spans="1:54" hidden="1">
      <c r="A757" s="52" t="str">
        <f t="shared" si="78"/>
        <v>R</v>
      </c>
      <c r="B757" s="84" t="s">
        <v>259</v>
      </c>
      <c r="C757" s="52" t="s">
        <v>2990</v>
      </c>
      <c r="D757" s="85" t="s">
        <v>2991</v>
      </c>
      <c r="E757" s="52" t="s">
        <v>3016</v>
      </c>
      <c r="F757" s="52" t="s">
        <v>3017</v>
      </c>
      <c r="G757" s="52" t="s">
        <v>3063</v>
      </c>
      <c r="H757" s="52" t="s">
        <v>3064</v>
      </c>
      <c r="I757" s="52" t="s">
        <v>3067</v>
      </c>
      <c r="J757" s="52" t="s">
        <v>3068</v>
      </c>
      <c r="K757" s="52" t="s">
        <v>268</v>
      </c>
      <c r="L757" s="52">
        <v>4580</v>
      </c>
      <c r="M757" s="52" t="s">
        <v>2402</v>
      </c>
      <c r="N757" s="52" t="s">
        <v>270</v>
      </c>
      <c r="O757" s="52" t="s">
        <v>456</v>
      </c>
      <c r="P757" s="52" t="s">
        <v>272</v>
      </c>
      <c r="Q757" s="52" t="s">
        <v>124</v>
      </c>
      <c r="R757" s="52" t="s">
        <v>273</v>
      </c>
      <c r="S757" s="52" t="s">
        <v>188</v>
      </c>
      <c r="T757" s="52" t="s">
        <v>2834</v>
      </c>
      <c r="U757" s="52" t="s">
        <v>194</v>
      </c>
      <c r="V757" s="52" t="s">
        <v>2026</v>
      </c>
      <c r="W757" s="52" t="s">
        <v>2027</v>
      </c>
      <c r="X757" s="52" t="s">
        <v>2998</v>
      </c>
      <c r="Y757" s="52" t="s">
        <v>2999</v>
      </c>
      <c r="Z757" s="66">
        <v>0</v>
      </c>
      <c r="AA757" s="66">
        <v>0</v>
      </c>
      <c r="AB757" s="66">
        <v>158369.53</v>
      </c>
      <c r="AC757" s="66">
        <v>2728895.61</v>
      </c>
      <c r="AD757" s="86">
        <f t="shared" si="79"/>
        <v>-2728895.61</v>
      </c>
      <c r="AE757" s="66">
        <v>0</v>
      </c>
      <c r="AF757" s="66">
        <v>2000000</v>
      </c>
      <c r="AG757" s="66">
        <f t="shared" si="80"/>
        <v>-2000000</v>
      </c>
      <c r="AH757" s="66">
        <v>0</v>
      </c>
      <c r="AI757" s="66">
        <v>2000000</v>
      </c>
      <c r="AJ757" s="66">
        <f t="shared" si="81"/>
        <v>-2000000</v>
      </c>
      <c r="AK757" s="66">
        <v>0</v>
      </c>
      <c r="AL757" s="66">
        <v>2000000</v>
      </c>
      <c r="AM757" s="66">
        <f t="shared" si="82"/>
        <v>-2000000</v>
      </c>
      <c r="AN757" s="66">
        <v>0</v>
      </c>
      <c r="AO757" s="66">
        <v>2000000</v>
      </c>
      <c r="AP757" s="66">
        <f t="shared" si="83"/>
        <v>-2000000</v>
      </c>
      <c r="AQ757" s="66">
        <v>2000000</v>
      </c>
      <c r="AR757" s="66">
        <f t="shared" si="84"/>
        <v>-10728895.609999999</v>
      </c>
      <c r="AS757" s="66" t="s">
        <v>2814</v>
      </c>
      <c r="AT757" s="66" t="s">
        <v>279</v>
      </c>
      <c r="AU757" s="66" t="s">
        <v>280</v>
      </c>
      <c r="AV757" s="66">
        <v>0</v>
      </c>
      <c r="AW757" s="86">
        <v>0</v>
      </c>
      <c r="AX757" s="86">
        <v>0</v>
      </c>
      <c r="AY757" s="86">
        <v>0</v>
      </c>
      <c r="AZ757" s="86">
        <v>0</v>
      </c>
      <c r="BA757" s="86">
        <v>0</v>
      </c>
      <c r="BB757" s="86"/>
    </row>
    <row r="758" spans="1:54" hidden="1">
      <c r="A758" s="52" t="str">
        <f t="shared" si="78"/>
        <v>R</v>
      </c>
      <c r="B758" s="84" t="s">
        <v>259</v>
      </c>
      <c r="C758" s="52" t="s">
        <v>2990</v>
      </c>
      <c r="D758" s="85" t="s">
        <v>2991</v>
      </c>
      <c r="E758" s="52" t="s">
        <v>3016</v>
      </c>
      <c r="F758" s="52" t="s">
        <v>3017</v>
      </c>
      <c r="G758" s="52" t="s">
        <v>3063</v>
      </c>
      <c r="H758" s="52" t="s">
        <v>3064</v>
      </c>
      <c r="I758" s="52" t="s">
        <v>3069</v>
      </c>
      <c r="J758" s="52" t="s">
        <v>3070</v>
      </c>
      <c r="K758" s="52" t="s">
        <v>268</v>
      </c>
      <c r="L758" s="52">
        <v>4580</v>
      </c>
      <c r="M758" s="52" t="s">
        <v>2402</v>
      </c>
      <c r="N758" s="52" t="s">
        <v>270</v>
      </c>
      <c r="O758" s="52" t="s">
        <v>456</v>
      </c>
      <c r="P758" s="52" t="s">
        <v>272</v>
      </c>
      <c r="Q758" s="52" t="s">
        <v>124</v>
      </c>
      <c r="R758" s="52" t="s">
        <v>273</v>
      </c>
      <c r="S758" s="52" t="s">
        <v>188</v>
      </c>
      <c r="T758" s="52" t="s">
        <v>2834</v>
      </c>
      <c r="U758" s="52" t="s">
        <v>194</v>
      </c>
      <c r="V758" s="52" t="s">
        <v>2026</v>
      </c>
      <c r="W758" s="52" t="s">
        <v>2027</v>
      </c>
      <c r="X758" s="52" t="s">
        <v>2998</v>
      </c>
      <c r="Y758" s="52" t="s">
        <v>2999</v>
      </c>
      <c r="Z758" s="66">
        <v>0</v>
      </c>
      <c r="AA758" s="66">
        <v>0</v>
      </c>
      <c r="AB758" s="66">
        <v>38568.35</v>
      </c>
      <c r="AC758" s="66">
        <v>88540.479999999996</v>
      </c>
      <c r="AD758" s="86">
        <f t="shared" si="79"/>
        <v>-88540.479999999996</v>
      </c>
      <c r="AE758" s="66">
        <v>0</v>
      </c>
      <c r="AF758" s="66">
        <v>255000</v>
      </c>
      <c r="AG758" s="66">
        <f t="shared" si="80"/>
        <v>-255000</v>
      </c>
      <c r="AH758" s="66">
        <v>0</v>
      </c>
      <c r="AI758" s="66">
        <v>255000</v>
      </c>
      <c r="AJ758" s="66">
        <f t="shared" si="81"/>
        <v>-255000</v>
      </c>
      <c r="AK758" s="66">
        <v>0</v>
      </c>
      <c r="AL758" s="66">
        <v>255000</v>
      </c>
      <c r="AM758" s="66">
        <f t="shared" si="82"/>
        <v>-255000</v>
      </c>
      <c r="AN758" s="66">
        <v>0</v>
      </c>
      <c r="AO758" s="66">
        <v>255000</v>
      </c>
      <c r="AP758" s="66">
        <f t="shared" si="83"/>
        <v>-255000</v>
      </c>
      <c r="AQ758" s="66">
        <v>255000</v>
      </c>
      <c r="AR758" s="66">
        <f t="shared" si="84"/>
        <v>-1108540.48</v>
      </c>
      <c r="AS758" s="66" t="s">
        <v>2814</v>
      </c>
      <c r="AT758" s="66" t="s">
        <v>279</v>
      </c>
      <c r="AU758" s="66" t="s">
        <v>280</v>
      </c>
      <c r="AV758" s="66">
        <v>0</v>
      </c>
      <c r="AW758" s="86">
        <v>0</v>
      </c>
      <c r="AX758" s="86">
        <v>0</v>
      </c>
      <c r="AY758" s="86">
        <v>0</v>
      </c>
      <c r="AZ758" s="86">
        <v>0</v>
      </c>
      <c r="BA758" s="86">
        <v>0</v>
      </c>
      <c r="BB758" s="86"/>
    </row>
    <row r="759" spans="1:54" hidden="1">
      <c r="A759" s="52" t="str">
        <f t="shared" si="78"/>
        <v>R</v>
      </c>
      <c r="B759" s="84" t="s">
        <v>259</v>
      </c>
      <c r="C759" s="52" t="s">
        <v>2990</v>
      </c>
      <c r="D759" s="85" t="s">
        <v>2991</v>
      </c>
      <c r="E759" s="52" t="s">
        <v>3016</v>
      </c>
      <c r="F759" s="52" t="s">
        <v>3017</v>
      </c>
      <c r="G759" s="52" t="s">
        <v>3063</v>
      </c>
      <c r="H759" s="52" t="s">
        <v>3064</v>
      </c>
      <c r="I759" s="52" t="s">
        <v>3071</v>
      </c>
      <c r="J759" s="52" t="s">
        <v>3072</v>
      </c>
      <c r="K759" s="52" t="s">
        <v>268</v>
      </c>
      <c r="L759" s="52">
        <v>4580</v>
      </c>
      <c r="M759" s="52" t="s">
        <v>2402</v>
      </c>
      <c r="N759" s="52" t="s">
        <v>428</v>
      </c>
      <c r="O759" s="52" t="s">
        <v>456</v>
      </c>
      <c r="P759" s="52" t="s">
        <v>272</v>
      </c>
      <c r="Q759" s="52" t="s">
        <v>124</v>
      </c>
      <c r="R759" s="52" t="s">
        <v>273</v>
      </c>
      <c r="S759" s="52" t="s">
        <v>188</v>
      </c>
      <c r="T759" s="52" t="s">
        <v>2834</v>
      </c>
      <c r="U759" s="52" t="s">
        <v>194</v>
      </c>
      <c r="V759" s="52" t="s">
        <v>2026</v>
      </c>
      <c r="W759" s="52" t="s">
        <v>2027</v>
      </c>
      <c r="X759" s="52" t="s">
        <v>2998</v>
      </c>
      <c r="Y759" s="52" t="s">
        <v>2999</v>
      </c>
      <c r="Z759" s="66">
        <v>0</v>
      </c>
      <c r="AA759" s="66">
        <v>398</v>
      </c>
      <c r="AB759" s="66">
        <v>0</v>
      </c>
      <c r="AC759" s="66">
        <v>0</v>
      </c>
      <c r="AD759" s="86">
        <f t="shared" si="79"/>
        <v>398</v>
      </c>
      <c r="AE759" s="66">
        <v>0</v>
      </c>
      <c r="AF759" s="66">
        <v>0</v>
      </c>
      <c r="AG759" s="66">
        <f t="shared" si="80"/>
        <v>0</v>
      </c>
      <c r="AH759" s="66">
        <v>0</v>
      </c>
      <c r="AI759" s="66">
        <v>0</v>
      </c>
      <c r="AJ759" s="66">
        <f t="shared" si="81"/>
        <v>0</v>
      </c>
      <c r="AK759" s="66">
        <v>0</v>
      </c>
      <c r="AL759" s="66">
        <v>0</v>
      </c>
      <c r="AM759" s="66">
        <f t="shared" si="82"/>
        <v>0</v>
      </c>
      <c r="AN759" s="66">
        <v>0</v>
      </c>
      <c r="AO759" s="66">
        <v>0</v>
      </c>
      <c r="AP759" s="66">
        <f t="shared" si="83"/>
        <v>0</v>
      </c>
      <c r="AQ759" s="66">
        <v>0</v>
      </c>
      <c r="AR759" s="66">
        <f t="shared" si="84"/>
        <v>398</v>
      </c>
      <c r="AS759" s="66">
        <v>0</v>
      </c>
      <c r="AT759" s="66" t="s">
        <v>279</v>
      </c>
      <c r="AU759" s="66" t="s">
        <v>280</v>
      </c>
      <c r="AV759" s="66">
        <v>0</v>
      </c>
      <c r="AW759" s="86">
        <v>0</v>
      </c>
      <c r="AX759" s="86">
        <v>0</v>
      </c>
      <c r="AY759" s="86">
        <v>0</v>
      </c>
      <c r="AZ759" s="86">
        <v>0</v>
      </c>
      <c r="BA759" s="86">
        <v>0</v>
      </c>
      <c r="BB759" s="86"/>
    </row>
    <row r="760" spans="1:54" hidden="1">
      <c r="A760" s="52" t="str">
        <f t="shared" si="78"/>
        <v>R</v>
      </c>
      <c r="B760" s="84" t="s">
        <v>259</v>
      </c>
      <c r="C760" s="52" t="s">
        <v>2990</v>
      </c>
      <c r="D760" s="85" t="s">
        <v>2991</v>
      </c>
      <c r="E760" s="52" t="s">
        <v>3016</v>
      </c>
      <c r="F760" s="52" t="s">
        <v>3017</v>
      </c>
      <c r="G760" s="52" t="s">
        <v>3063</v>
      </c>
      <c r="H760" s="52" t="s">
        <v>3064</v>
      </c>
      <c r="I760" s="52" t="s">
        <v>3073</v>
      </c>
      <c r="J760" s="52" t="s">
        <v>3074</v>
      </c>
      <c r="K760" s="52" t="s">
        <v>268</v>
      </c>
      <c r="L760" s="52">
        <v>4580</v>
      </c>
      <c r="M760" s="52" t="s">
        <v>2402</v>
      </c>
      <c r="N760" s="52" t="s">
        <v>428</v>
      </c>
      <c r="O760" s="52" t="s">
        <v>271</v>
      </c>
      <c r="P760" s="52" t="s">
        <v>272</v>
      </c>
      <c r="Q760" s="52" t="s">
        <v>124</v>
      </c>
      <c r="R760" s="52" t="s">
        <v>273</v>
      </c>
      <c r="S760" s="52" t="s">
        <v>188</v>
      </c>
      <c r="T760" s="52" t="s">
        <v>2834</v>
      </c>
      <c r="U760" s="52" t="s">
        <v>194</v>
      </c>
      <c r="V760" s="52" t="s">
        <v>2026</v>
      </c>
      <c r="W760" s="52" t="s">
        <v>2027</v>
      </c>
      <c r="X760" s="52" t="s">
        <v>2998</v>
      </c>
      <c r="Y760" s="52" t="s">
        <v>2999</v>
      </c>
      <c r="Z760" s="66">
        <v>0</v>
      </c>
      <c r="AA760" s="66">
        <v>0</v>
      </c>
      <c r="AB760" s="66">
        <v>0</v>
      </c>
      <c r="AC760" s="66">
        <v>0</v>
      </c>
      <c r="AD760" s="86">
        <f t="shared" si="79"/>
        <v>0</v>
      </c>
      <c r="AE760" s="66">
        <v>0</v>
      </c>
      <c r="AF760" s="66">
        <v>0</v>
      </c>
      <c r="AG760" s="66">
        <f t="shared" si="80"/>
        <v>0</v>
      </c>
      <c r="AH760" s="66">
        <v>0</v>
      </c>
      <c r="AI760" s="66">
        <v>0</v>
      </c>
      <c r="AJ760" s="66">
        <f t="shared" si="81"/>
        <v>0</v>
      </c>
      <c r="AK760" s="66">
        <v>0</v>
      </c>
      <c r="AL760" s="66">
        <v>0</v>
      </c>
      <c r="AM760" s="66">
        <f t="shared" si="82"/>
        <v>0</v>
      </c>
      <c r="AN760" s="66">
        <v>0</v>
      </c>
      <c r="AO760" s="66">
        <v>0</v>
      </c>
      <c r="AP760" s="66">
        <f t="shared" si="83"/>
        <v>0</v>
      </c>
      <c r="AQ760" s="66">
        <v>0</v>
      </c>
      <c r="AR760" s="66">
        <f t="shared" si="84"/>
        <v>0</v>
      </c>
      <c r="AS760" s="66">
        <v>0</v>
      </c>
      <c r="AT760" s="66" t="s">
        <v>279</v>
      </c>
      <c r="AU760" s="66" t="s">
        <v>280</v>
      </c>
      <c r="AV760" s="66">
        <v>0</v>
      </c>
      <c r="AW760" s="86">
        <v>0</v>
      </c>
      <c r="AX760" s="86">
        <v>0</v>
      </c>
      <c r="AY760" s="86">
        <v>0</v>
      </c>
      <c r="AZ760" s="86">
        <v>0</v>
      </c>
      <c r="BA760" s="86">
        <v>0</v>
      </c>
      <c r="BB760" s="86"/>
    </row>
    <row r="761" spans="1:54" hidden="1">
      <c r="A761" s="52" t="str">
        <f t="shared" si="78"/>
        <v>R</v>
      </c>
      <c r="B761" s="84" t="s">
        <v>259</v>
      </c>
      <c r="C761" s="52" t="s">
        <v>2990</v>
      </c>
      <c r="D761" s="85" t="s">
        <v>2991</v>
      </c>
      <c r="E761" s="52" t="s">
        <v>3016</v>
      </c>
      <c r="F761" s="52" t="s">
        <v>3017</v>
      </c>
      <c r="G761" s="52" t="s">
        <v>3075</v>
      </c>
      <c r="H761" s="52" t="s">
        <v>3076</v>
      </c>
      <c r="I761" s="52" t="s">
        <v>3077</v>
      </c>
      <c r="J761" s="52" t="s">
        <v>3078</v>
      </c>
      <c r="K761" s="52" t="s">
        <v>268</v>
      </c>
      <c r="L761" s="52">
        <v>4580</v>
      </c>
      <c r="M761" s="52" t="s">
        <v>2402</v>
      </c>
      <c r="N761" s="52" t="s">
        <v>270</v>
      </c>
      <c r="O761" s="52" t="s">
        <v>456</v>
      </c>
      <c r="P761" s="52" t="s">
        <v>272</v>
      </c>
      <c r="Q761" s="52" t="s">
        <v>124</v>
      </c>
      <c r="R761" s="52" t="s">
        <v>273</v>
      </c>
      <c r="S761" s="52" t="s">
        <v>188</v>
      </c>
      <c r="T761" s="52" t="s">
        <v>2834</v>
      </c>
      <c r="U761" s="52" t="s">
        <v>194</v>
      </c>
      <c r="V761" s="52" t="s">
        <v>2026</v>
      </c>
      <c r="W761" s="52" t="s">
        <v>2027</v>
      </c>
      <c r="X761" s="52" t="s">
        <v>2998</v>
      </c>
      <c r="Y761" s="52" t="s">
        <v>2999</v>
      </c>
      <c r="Z761" s="66">
        <v>0</v>
      </c>
      <c r="AA761" s="66">
        <v>0</v>
      </c>
      <c r="AB761" s="66">
        <v>6225.46</v>
      </c>
      <c r="AC761" s="66">
        <v>69408.09</v>
      </c>
      <c r="AD761" s="86">
        <f t="shared" si="79"/>
        <v>-69408.09</v>
      </c>
      <c r="AE761" s="66">
        <v>0</v>
      </c>
      <c r="AF761" s="66">
        <v>250000</v>
      </c>
      <c r="AG761" s="66">
        <f t="shared" si="80"/>
        <v>-250000</v>
      </c>
      <c r="AH761" s="66">
        <v>0</v>
      </c>
      <c r="AI761" s="66">
        <v>150000</v>
      </c>
      <c r="AJ761" s="66">
        <f t="shared" si="81"/>
        <v>-150000</v>
      </c>
      <c r="AK761" s="66">
        <v>0</v>
      </c>
      <c r="AL761" s="66">
        <v>150000</v>
      </c>
      <c r="AM761" s="66">
        <f t="shared" si="82"/>
        <v>-150000</v>
      </c>
      <c r="AN761" s="66">
        <v>0</v>
      </c>
      <c r="AO761" s="66">
        <v>150000</v>
      </c>
      <c r="AP761" s="66">
        <f t="shared" si="83"/>
        <v>-150000</v>
      </c>
      <c r="AQ761" s="66">
        <v>150000</v>
      </c>
      <c r="AR761" s="66">
        <f t="shared" si="84"/>
        <v>-769408.09</v>
      </c>
      <c r="AS761" s="66" t="s">
        <v>2814</v>
      </c>
      <c r="AT761" s="66" t="s">
        <v>279</v>
      </c>
      <c r="AU761" s="66" t="s">
        <v>280</v>
      </c>
      <c r="AV761" s="66">
        <v>0</v>
      </c>
      <c r="AW761" s="86">
        <v>0</v>
      </c>
      <c r="AX761" s="86">
        <v>0</v>
      </c>
      <c r="AY761" s="86">
        <v>0</v>
      </c>
      <c r="AZ761" s="86">
        <v>0</v>
      </c>
      <c r="BA761" s="86">
        <v>0</v>
      </c>
      <c r="BB761" s="86"/>
    </row>
    <row r="762" spans="1:54" hidden="1">
      <c r="A762" s="52" t="str">
        <f t="shared" si="78"/>
        <v>R</v>
      </c>
      <c r="B762" s="84" t="s">
        <v>259</v>
      </c>
      <c r="C762" s="52" t="s">
        <v>2990</v>
      </c>
      <c r="D762" s="85" t="s">
        <v>2991</v>
      </c>
      <c r="E762" s="52" t="s">
        <v>3016</v>
      </c>
      <c r="F762" s="52" t="s">
        <v>3017</v>
      </c>
      <c r="G762" s="52" t="s">
        <v>3079</v>
      </c>
      <c r="H762" s="52" t="s">
        <v>3080</v>
      </c>
      <c r="I762" s="52" t="s">
        <v>3081</v>
      </c>
      <c r="J762" s="52" t="s">
        <v>3082</v>
      </c>
      <c r="K762" s="52" t="s">
        <v>268</v>
      </c>
      <c r="L762" s="52">
        <v>4580</v>
      </c>
      <c r="M762" s="52" t="s">
        <v>2402</v>
      </c>
      <c r="N762" s="52" t="s">
        <v>270</v>
      </c>
      <c r="O762" s="52" t="s">
        <v>456</v>
      </c>
      <c r="P762" s="52" t="s">
        <v>272</v>
      </c>
      <c r="Q762" s="52" t="s">
        <v>124</v>
      </c>
      <c r="R762" s="52" t="s">
        <v>273</v>
      </c>
      <c r="S762" s="52" t="s">
        <v>188</v>
      </c>
      <c r="T762" s="52" t="s">
        <v>2834</v>
      </c>
      <c r="U762" s="52" t="s">
        <v>194</v>
      </c>
      <c r="V762" s="52" t="s">
        <v>2026</v>
      </c>
      <c r="W762" s="52" t="s">
        <v>2027</v>
      </c>
      <c r="X762" s="52" t="s">
        <v>2998</v>
      </c>
      <c r="Y762" s="52" t="s">
        <v>2999</v>
      </c>
      <c r="Z762" s="66">
        <v>2182192.6800000002</v>
      </c>
      <c r="AA762" s="66">
        <v>1756831</v>
      </c>
      <c r="AB762" s="66">
        <v>1752229.95</v>
      </c>
      <c r="AC762" s="66">
        <v>4612085.0203999998</v>
      </c>
      <c r="AD762" s="86">
        <f t="shared" si="79"/>
        <v>-2855254.0203999998</v>
      </c>
      <c r="AE762" s="66">
        <v>2225111.2640707977</v>
      </c>
      <c r="AF762" s="66">
        <v>2225111.2640707977</v>
      </c>
      <c r="AG762" s="66">
        <f t="shared" si="80"/>
        <v>0</v>
      </c>
      <c r="AH762" s="66">
        <v>2297260.7830088502</v>
      </c>
      <c r="AI762" s="66">
        <v>2297260.7830088502</v>
      </c>
      <c r="AJ762" s="66">
        <f t="shared" si="81"/>
        <v>0</v>
      </c>
      <c r="AK762" s="66">
        <v>2366430.5161061953</v>
      </c>
      <c r="AL762" s="66">
        <v>2366430.5161061953</v>
      </c>
      <c r="AM762" s="66">
        <f t="shared" si="82"/>
        <v>0</v>
      </c>
      <c r="AN762" s="66">
        <v>2293452.7433628323</v>
      </c>
      <c r="AO762" s="66">
        <v>2293452.7433628323</v>
      </c>
      <c r="AP762" s="66">
        <f t="shared" si="83"/>
        <v>0</v>
      </c>
      <c r="AQ762" s="66">
        <v>2300000</v>
      </c>
      <c r="AR762" s="66">
        <f t="shared" si="84"/>
        <v>-2855254.0203999998</v>
      </c>
      <c r="AS762" s="66" t="s">
        <v>2814</v>
      </c>
      <c r="AT762" s="66" t="s">
        <v>3083</v>
      </c>
      <c r="AU762" s="66" t="s">
        <v>280</v>
      </c>
      <c r="AV762" s="66">
        <v>0</v>
      </c>
      <c r="AW762" s="86">
        <v>0</v>
      </c>
      <c r="AX762" s="86">
        <v>0</v>
      </c>
      <c r="AY762" s="86">
        <v>0</v>
      </c>
      <c r="AZ762" s="86">
        <v>0</v>
      </c>
      <c r="BA762" s="86">
        <v>0</v>
      </c>
      <c r="BB762" s="86"/>
    </row>
    <row r="763" spans="1:54" hidden="1">
      <c r="A763" s="52" t="str">
        <f t="shared" si="78"/>
        <v>R</v>
      </c>
      <c r="B763" s="84" t="s">
        <v>259</v>
      </c>
      <c r="C763" s="52" t="s">
        <v>2990</v>
      </c>
      <c r="D763" s="85" t="s">
        <v>2991</v>
      </c>
      <c r="E763" s="52" t="s">
        <v>3016</v>
      </c>
      <c r="F763" s="52" t="s">
        <v>3017</v>
      </c>
      <c r="G763" s="52" t="s">
        <v>3079</v>
      </c>
      <c r="H763" s="52" t="s">
        <v>3080</v>
      </c>
      <c r="I763" s="52" t="s">
        <v>3084</v>
      </c>
      <c r="J763" s="52" t="s">
        <v>3085</v>
      </c>
      <c r="K763" s="52" t="s">
        <v>268</v>
      </c>
      <c r="L763" s="52">
        <v>3037</v>
      </c>
      <c r="M763" s="52" t="s">
        <v>2812</v>
      </c>
      <c r="N763" s="52" t="s">
        <v>270</v>
      </c>
      <c r="O763" s="52" t="s">
        <v>456</v>
      </c>
      <c r="P763" s="52" t="s">
        <v>272</v>
      </c>
      <c r="Q763" s="52" t="s">
        <v>124</v>
      </c>
      <c r="R763" s="52" t="s">
        <v>273</v>
      </c>
      <c r="S763" s="52" t="s">
        <v>188</v>
      </c>
      <c r="T763" s="52" t="s">
        <v>2834</v>
      </c>
      <c r="U763" s="52" t="s">
        <v>194</v>
      </c>
      <c r="V763" s="52" t="s">
        <v>2026</v>
      </c>
      <c r="W763" s="52" t="s">
        <v>2027</v>
      </c>
      <c r="X763" s="52" t="s">
        <v>2998</v>
      </c>
      <c r="Y763" s="52" t="s">
        <v>2999</v>
      </c>
      <c r="Z763" s="66">
        <v>0</v>
      </c>
      <c r="AA763" s="66">
        <v>0</v>
      </c>
      <c r="AB763" s="66">
        <v>0</v>
      </c>
      <c r="AC763" s="66">
        <v>0</v>
      </c>
      <c r="AD763" s="86">
        <f t="shared" si="79"/>
        <v>0</v>
      </c>
      <c r="AE763" s="66">
        <v>0</v>
      </c>
      <c r="AF763" s="66">
        <v>0</v>
      </c>
      <c r="AG763" s="66">
        <f t="shared" si="80"/>
        <v>0</v>
      </c>
      <c r="AH763" s="66">
        <v>0</v>
      </c>
      <c r="AI763" s="66">
        <v>0</v>
      </c>
      <c r="AJ763" s="66">
        <f t="shared" si="81"/>
        <v>0</v>
      </c>
      <c r="AK763" s="66">
        <v>0</v>
      </c>
      <c r="AL763" s="66">
        <v>0</v>
      </c>
      <c r="AM763" s="66">
        <f t="shared" si="82"/>
        <v>0</v>
      </c>
      <c r="AN763" s="66">
        <v>0</v>
      </c>
      <c r="AO763" s="66">
        <v>0</v>
      </c>
      <c r="AP763" s="66">
        <f t="shared" si="83"/>
        <v>0</v>
      </c>
      <c r="AQ763" s="66">
        <v>0</v>
      </c>
      <c r="AR763" s="66">
        <f t="shared" si="84"/>
        <v>0</v>
      </c>
      <c r="AS763" s="66" t="s">
        <v>2814</v>
      </c>
      <c r="AT763" s="66" t="s">
        <v>279</v>
      </c>
      <c r="AU763" s="66" t="s">
        <v>280</v>
      </c>
      <c r="AV763" s="66">
        <v>0</v>
      </c>
      <c r="AW763" s="86">
        <v>0</v>
      </c>
      <c r="AX763" s="86">
        <v>0</v>
      </c>
      <c r="AY763" s="86">
        <v>0</v>
      </c>
      <c r="AZ763" s="86">
        <v>0</v>
      </c>
      <c r="BA763" s="86">
        <v>0</v>
      </c>
      <c r="BB763" s="86"/>
    </row>
    <row r="764" spans="1:54" hidden="1">
      <c r="A764" s="52" t="str">
        <f t="shared" si="78"/>
        <v>R</v>
      </c>
      <c r="B764" s="84" t="s">
        <v>259</v>
      </c>
      <c r="C764" s="52" t="s">
        <v>2990</v>
      </c>
      <c r="D764" s="85" t="s">
        <v>2991</v>
      </c>
      <c r="E764" s="52" t="s">
        <v>3016</v>
      </c>
      <c r="F764" s="52" t="s">
        <v>3017</v>
      </c>
      <c r="G764" s="52" t="s">
        <v>3079</v>
      </c>
      <c r="H764" s="52" t="s">
        <v>3080</v>
      </c>
      <c r="I764" s="52" t="s">
        <v>3086</v>
      </c>
      <c r="J764" s="52" t="s">
        <v>3087</v>
      </c>
      <c r="K764" s="52" t="s">
        <v>268</v>
      </c>
      <c r="L764" s="52">
        <v>4022</v>
      </c>
      <c r="M764" s="52" t="s">
        <v>1997</v>
      </c>
      <c r="N764" s="52" t="s">
        <v>270</v>
      </c>
      <c r="O764" s="52" t="s">
        <v>456</v>
      </c>
      <c r="P764" s="52" t="s">
        <v>272</v>
      </c>
      <c r="Q764" s="52" t="s">
        <v>124</v>
      </c>
      <c r="R764" s="52" t="s">
        <v>273</v>
      </c>
      <c r="S764" s="52" t="s">
        <v>188</v>
      </c>
      <c r="T764" s="52" t="s">
        <v>2834</v>
      </c>
      <c r="U764" s="52" t="s">
        <v>194</v>
      </c>
      <c r="V764" s="52" t="s">
        <v>2026</v>
      </c>
      <c r="W764" s="52" t="s">
        <v>2027</v>
      </c>
      <c r="X764" s="52" t="s">
        <v>2998</v>
      </c>
      <c r="Y764" s="52" t="s">
        <v>2999</v>
      </c>
      <c r="Z764" s="66">
        <v>0</v>
      </c>
      <c r="AA764" s="66">
        <v>1819874</v>
      </c>
      <c r="AB764" s="66">
        <v>2121000.85</v>
      </c>
      <c r="AC764" s="66">
        <v>2359368.0600195001</v>
      </c>
      <c r="AD764" s="86">
        <f t="shared" si="79"/>
        <v>-539494.06001950009</v>
      </c>
      <c r="AE764" s="66">
        <v>0</v>
      </c>
      <c r="AF764" s="66">
        <v>2200000</v>
      </c>
      <c r="AG764" s="66">
        <f t="shared" si="80"/>
        <v>-2200000</v>
      </c>
      <c r="AH764" s="66">
        <v>0</v>
      </c>
      <c r="AI764" s="66">
        <v>2200000</v>
      </c>
      <c r="AJ764" s="66">
        <f t="shared" si="81"/>
        <v>-2200000</v>
      </c>
      <c r="AK764" s="66">
        <v>0</v>
      </c>
      <c r="AL764" s="66">
        <v>2200000</v>
      </c>
      <c r="AM764" s="66">
        <f t="shared" si="82"/>
        <v>-2200000</v>
      </c>
      <c r="AN764" s="66">
        <v>0</v>
      </c>
      <c r="AO764" s="66">
        <v>2000000</v>
      </c>
      <c r="AP764" s="66">
        <f t="shared" si="83"/>
        <v>-2000000</v>
      </c>
      <c r="AQ764" s="66">
        <v>1800000</v>
      </c>
      <c r="AR764" s="66">
        <f t="shared" si="84"/>
        <v>-9139494.0600195006</v>
      </c>
      <c r="AS764" s="66" t="s">
        <v>2814</v>
      </c>
      <c r="AT764" s="66" t="s">
        <v>279</v>
      </c>
      <c r="AU764" s="66" t="s">
        <v>280</v>
      </c>
      <c r="AV764" s="66">
        <v>0</v>
      </c>
      <c r="AW764" s="86">
        <v>0</v>
      </c>
      <c r="AX764" s="86">
        <v>0</v>
      </c>
      <c r="AY764" s="86">
        <v>0</v>
      </c>
      <c r="AZ764" s="86">
        <v>0</v>
      </c>
      <c r="BA764" s="86">
        <v>0</v>
      </c>
      <c r="BB764" s="86"/>
    </row>
    <row r="765" spans="1:54" hidden="1">
      <c r="A765" s="52" t="str">
        <f t="shared" si="78"/>
        <v>R</v>
      </c>
      <c r="B765" s="84" t="s">
        <v>259</v>
      </c>
      <c r="C765" s="52" t="s">
        <v>2990</v>
      </c>
      <c r="D765" s="85" t="s">
        <v>2991</v>
      </c>
      <c r="E765" s="52" t="s">
        <v>3016</v>
      </c>
      <c r="F765" s="52" t="s">
        <v>3017</v>
      </c>
      <c r="G765" s="52" t="s">
        <v>3079</v>
      </c>
      <c r="H765" s="52" t="s">
        <v>3080</v>
      </c>
      <c r="I765" s="52" t="s">
        <v>3088</v>
      </c>
      <c r="J765" s="52" t="s">
        <v>3089</v>
      </c>
      <c r="K765" s="52" t="s">
        <v>268</v>
      </c>
      <c r="L765" s="52">
        <v>4580</v>
      </c>
      <c r="M765" s="52" t="s">
        <v>2402</v>
      </c>
      <c r="N765" s="52" t="s">
        <v>270</v>
      </c>
      <c r="O765" s="52" t="s">
        <v>456</v>
      </c>
      <c r="P765" s="52" t="s">
        <v>272</v>
      </c>
      <c r="Q765" s="52" t="s">
        <v>124</v>
      </c>
      <c r="R765" s="52" t="s">
        <v>273</v>
      </c>
      <c r="S765" s="52" t="s">
        <v>188</v>
      </c>
      <c r="T765" s="52" t="s">
        <v>2834</v>
      </c>
      <c r="U765" s="52" t="s">
        <v>194</v>
      </c>
      <c r="V765" s="52" t="s">
        <v>2026</v>
      </c>
      <c r="W765" s="52" t="s">
        <v>2027</v>
      </c>
      <c r="X765" s="52" t="s">
        <v>2998</v>
      </c>
      <c r="Y765" s="52" t="s">
        <v>2999</v>
      </c>
      <c r="Z765" s="66">
        <v>3610439.8947109575</v>
      </c>
      <c r="AA765" s="66">
        <v>2906656</v>
      </c>
      <c r="AB765" s="66">
        <v>2776621</v>
      </c>
      <c r="AC765" s="66">
        <v>0</v>
      </c>
      <c r="AD765" s="86">
        <f t="shared" si="79"/>
        <v>2906656</v>
      </c>
      <c r="AE765" s="66">
        <v>3685843.7721580188</v>
      </c>
      <c r="AF765" s="66">
        <v>0</v>
      </c>
      <c r="AG765" s="66">
        <f t="shared" si="80"/>
        <v>3685843.7721580188</v>
      </c>
      <c r="AH765" s="66">
        <v>3796776.9342326773</v>
      </c>
      <c r="AI765" s="66">
        <v>0</v>
      </c>
      <c r="AJ765" s="66">
        <f t="shared" si="81"/>
        <v>3796776.9342326773</v>
      </c>
      <c r="AK765" s="66">
        <v>3911288.5854065185</v>
      </c>
      <c r="AL765" s="66">
        <v>0</v>
      </c>
      <c r="AM765" s="66">
        <f t="shared" si="82"/>
        <v>3911288.5854065185</v>
      </c>
      <c r="AN765" s="66">
        <v>4029378.7256795424</v>
      </c>
      <c r="AO765" s="66">
        <v>0</v>
      </c>
      <c r="AP765" s="66">
        <f t="shared" si="83"/>
        <v>4029378.7256795424</v>
      </c>
      <c r="AQ765" s="66">
        <v>0</v>
      </c>
      <c r="AR765" s="66">
        <f t="shared" si="84"/>
        <v>18329944.017476756</v>
      </c>
      <c r="AS765" s="66" t="s">
        <v>2814</v>
      </c>
      <c r="AT765" s="66" t="s">
        <v>279</v>
      </c>
      <c r="AU765" s="66" t="s">
        <v>280</v>
      </c>
      <c r="AV765" s="66">
        <v>0</v>
      </c>
      <c r="AW765" s="86">
        <v>0</v>
      </c>
      <c r="AX765" s="86">
        <v>0</v>
      </c>
      <c r="AY765" s="86">
        <v>0</v>
      </c>
      <c r="AZ765" s="86">
        <v>0</v>
      </c>
      <c r="BA765" s="86">
        <v>0</v>
      </c>
      <c r="BB765" s="86"/>
    </row>
    <row r="766" spans="1:54" hidden="1">
      <c r="A766" s="52" t="str">
        <f t="shared" si="78"/>
        <v>R</v>
      </c>
      <c r="B766" s="84" t="s">
        <v>259</v>
      </c>
      <c r="C766" s="52" t="s">
        <v>2990</v>
      </c>
      <c r="D766" s="85" t="s">
        <v>2991</v>
      </c>
      <c r="E766" s="52" t="s">
        <v>3016</v>
      </c>
      <c r="F766" s="52" t="s">
        <v>3017</v>
      </c>
      <c r="G766" s="52" t="s">
        <v>3079</v>
      </c>
      <c r="H766" s="52" t="s">
        <v>3080</v>
      </c>
      <c r="I766" s="52" t="s">
        <v>3090</v>
      </c>
      <c r="J766" s="52" t="s">
        <v>3091</v>
      </c>
      <c r="K766" s="52" t="s">
        <v>268</v>
      </c>
      <c r="L766" s="52">
        <v>3037</v>
      </c>
      <c r="M766" s="52" t="s">
        <v>2812</v>
      </c>
      <c r="N766" s="52" t="s">
        <v>270</v>
      </c>
      <c r="O766" s="52" t="s">
        <v>456</v>
      </c>
      <c r="P766" s="52" t="s">
        <v>272</v>
      </c>
      <c r="Q766" s="52" t="s">
        <v>124</v>
      </c>
      <c r="R766" s="52" t="s">
        <v>273</v>
      </c>
      <c r="S766" s="52" t="s">
        <v>188</v>
      </c>
      <c r="T766" s="52" t="s">
        <v>2834</v>
      </c>
      <c r="U766" s="52" t="s">
        <v>194</v>
      </c>
      <c r="V766" s="52" t="s">
        <v>2026</v>
      </c>
      <c r="W766" s="52" t="s">
        <v>2027</v>
      </c>
      <c r="X766" s="52" t="s">
        <v>2998</v>
      </c>
      <c r="Y766" s="52" t="s">
        <v>2999</v>
      </c>
      <c r="Z766" s="66">
        <v>843989.69697659195</v>
      </c>
      <c r="AA766" s="66">
        <v>679476</v>
      </c>
      <c r="AB766" s="66">
        <v>968657.65</v>
      </c>
      <c r="AC766" s="66">
        <v>551851.55332000006</v>
      </c>
      <c r="AD766" s="86">
        <f t="shared" si="79"/>
        <v>127624.44667999994</v>
      </c>
      <c r="AE766" s="66">
        <v>861616.3844532714</v>
      </c>
      <c r="AF766" s="66">
        <v>206000</v>
      </c>
      <c r="AG766" s="66">
        <f t="shared" si="80"/>
        <v>655616.3844532714</v>
      </c>
      <c r="AH766" s="66">
        <v>887548.52806302998</v>
      </c>
      <c r="AI766" s="66">
        <v>206000</v>
      </c>
      <c r="AJ766" s="66">
        <f t="shared" si="81"/>
        <v>681548.52806302998</v>
      </c>
      <c r="AK766" s="66">
        <v>914317.1924343938</v>
      </c>
      <c r="AL766" s="66">
        <v>206000</v>
      </c>
      <c r="AM766" s="66">
        <f t="shared" si="82"/>
        <v>708317.1924343938</v>
      </c>
      <c r="AN766" s="66">
        <v>941922.37756736251</v>
      </c>
      <c r="AO766" s="66">
        <v>206000</v>
      </c>
      <c r="AP766" s="66">
        <f t="shared" si="83"/>
        <v>735922.37756736251</v>
      </c>
      <c r="AQ766" s="66">
        <v>206000</v>
      </c>
      <c r="AR766" s="66">
        <f t="shared" si="84"/>
        <v>2909028.9291980579</v>
      </c>
      <c r="AS766" s="66" t="s">
        <v>2814</v>
      </c>
      <c r="AT766" s="66" t="s">
        <v>279</v>
      </c>
      <c r="AU766" s="66" t="s">
        <v>280</v>
      </c>
      <c r="AV766" s="66">
        <v>0</v>
      </c>
      <c r="AW766" s="86">
        <v>0</v>
      </c>
      <c r="AX766" s="86">
        <v>0</v>
      </c>
      <c r="AY766" s="86">
        <v>0</v>
      </c>
      <c r="AZ766" s="86">
        <v>0</v>
      </c>
      <c r="BA766" s="86">
        <v>0</v>
      </c>
      <c r="BB766" s="86"/>
    </row>
    <row r="767" spans="1:54" hidden="1">
      <c r="A767" s="52" t="str">
        <f t="shared" si="78"/>
        <v>R</v>
      </c>
      <c r="B767" s="84" t="s">
        <v>259</v>
      </c>
      <c r="C767" s="52" t="s">
        <v>2990</v>
      </c>
      <c r="D767" s="85" t="s">
        <v>2991</v>
      </c>
      <c r="E767" s="52" t="s">
        <v>3016</v>
      </c>
      <c r="F767" s="52" t="s">
        <v>3017</v>
      </c>
      <c r="G767" s="52" t="s">
        <v>3079</v>
      </c>
      <c r="H767" s="52" t="s">
        <v>3080</v>
      </c>
      <c r="I767" s="52" t="s">
        <v>3092</v>
      </c>
      <c r="J767" s="52" t="s">
        <v>3093</v>
      </c>
      <c r="K767" s="52" t="s">
        <v>268</v>
      </c>
      <c r="L767" s="52">
        <v>4580</v>
      </c>
      <c r="M767" s="52" t="s">
        <v>2402</v>
      </c>
      <c r="N767" s="52" t="s">
        <v>270</v>
      </c>
      <c r="O767" s="52" t="s">
        <v>456</v>
      </c>
      <c r="P767" s="52" t="s">
        <v>272</v>
      </c>
      <c r="Q767" s="52" t="s">
        <v>124</v>
      </c>
      <c r="R767" s="52" t="s">
        <v>273</v>
      </c>
      <c r="S767" s="52" t="s">
        <v>188</v>
      </c>
      <c r="T767" s="52" t="s">
        <v>2834</v>
      </c>
      <c r="U767" s="52" t="s">
        <v>194</v>
      </c>
      <c r="V767" s="52" t="s">
        <v>2026</v>
      </c>
      <c r="W767" s="52" t="s">
        <v>2027</v>
      </c>
      <c r="X767" s="52" t="s">
        <v>2998</v>
      </c>
      <c r="Y767" s="52" t="s">
        <v>2999</v>
      </c>
      <c r="Z767" s="66">
        <v>2774250</v>
      </c>
      <c r="AA767" s="66">
        <v>413608</v>
      </c>
      <c r="AB767" s="66">
        <v>440529.09</v>
      </c>
      <c r="AC767" s="66">
        <v>572032.17999999993</v>
      </c>
      <c r="AD767" s="86">
        <f t="shared" si="79"/>
        <v>-158424.17999999993</v>
      </c>
      <c r="AE767" s="66">
        <v>2832190.0884955763</v>
      </c>
      <c r="AF767" s="66">
        <v>500000</v>
      </c>
      <c r="AG767" s="66">
        <f t="shared" si="80"/>
        <v>2332190.0884955763</v>
      </c>
      <c r="AH767" s="66">
        <v>2917430.7610619473</v>
      </c>
      <c r="AI767" s="66">
        <v>500000</v>
      </c>
      <c r="AJ767" s="66">
        <f t="shared" si="81"/>
        <v>2417430.7610619473</v>
      </c>
      <c r="AK767" s="66">
        <v>3005421.1327433633</v>
      </c>
      <c r="AL767" s="66">
        <v>500000</v>
      </c>
      <c r="AM767" s="66">
        <f t="shared" si="82"/>
        <v>2505421.1327433633</v>
      </c>
      <c r="AN767" s="66">
        <v>3096161.2035398236</v>
      </c>
      <c r="AO767" s="66">
        <v>500000</v>
      </c>
      <c r="AP767" s="66">
        <f t="shared" si="83"/>
        <v>2596161.2035398236</v>
      </c>
      <c r="AQ767" s="66">
        <v>500000</v>
      </c>
      <c r="AR767" s="66">
        <f t="shared" si="84"/>
        <v>9692779.0058407113</v>
      </c>
      <c r="AS767" s="66" t="s">
        <v>2814</v>
      </c>
      <c r="AT767" s="66" t="s">
        <v>279</v>
      </c>
      <c r="AU767" s="66" t="s">
        <v>280</v>
      </c>
      <c r="AV767" s="66">
        <v>0</v>
      </c>
      <c r="AW767" s="86">
        <v>0</v>
      </c>
      <c r="AX767" s="86">
        <v>0</v>
      </c>
      <c r="AY767" s="86">
        <v>0</v>
      </c>
      <c r="AZ767" s="86">
        <v>0</v>
      </c>
      <c r="BA767" s="86">
        <v>0</v>
      </c>
      <c r="BB767" s="86"/>
    </row>
    <row r="768" spans="1:54" hidden="1">
      <c r="A768" s="52" t="str">
        <f t="shared" si="78"/>
        <v>R</v>
      </c>
      <c r="B768" s="84" t="s">
        <v>259</v>
      </c>
      <c r="C768" s="52" t="s">
        <v>2990</v>
      </c>
      <c r="D768" s="85" t="s">
        <v>2991</v>
      </c>
      <c r="E768" s="52" t="s">
        <v>3016</v>
      </c>
      <c r="F768" s="52" t="s">
        <v>3017</v>
      </c>
      <c r="G768" s="52" t="s">
        <v>3079</v>
      </c>
      <c r="H768" s="52" t="s">
        <v>3080</v>
      </c>
      <c r="I768" s="52" t="s">
        <v>3094</v>
      </c>
      <c r="J768" s="52" t="s">
        <v>3095</v>
      </c>
      <c r="K768" s="52" t="s">
        <v>268</v>
      </c>
      <c r="L768" s="52">
        <v>4022</v>
      </c>
      <c r="M768" s="52" t="s">
        <v>1997</v>
      </c>
      <c r="N768" s="52" t="s">
        <v>270</v>
      </c>
      <c r="O768" s="52" t="s">
        <v>456</v>
      </c>
      <c r="P768" s="52" t="s">
        <v>272</v>
      </c>
      <c r="Q768" s="52" t="s">
        <v>124</v>
      </c>
      <c r="R768" s="52" t="s">
        <v>273</v>
      </c>
      <c r="S768" s="52" t="s">
        <v>188</v>
      </c>
      <c r="T768" s="52" t="s">
        <v>2834</v>
      </c>
      <c r="U768" s="52" t="s">
        <v>194</v>
      </c>
      <c r="V768" s="52" t="s">
        <v>2026</v>
      </c>
      <c r="W768" s="52" t="s">
        <v>2027</v>
      </c>
      <c r="X768" s="52" t="s">
        <v>2998</v>
      </c>
      <c r="Y768" s="52" t="s">
        <v>2999</v>
      </c>
      <c r="Z768" s="66">
        <v>77062.5</v>
      </c>
      <c r="AA768" s="66">
        <v>0</v>
      </c>
      <c r="AB768" s="66">
        <v>335.18</v>
      </c>
      <c r="AC768" s="66">
        <v>349.23</v>
      </c>
      <c r="AD768" s="86">
        <f t="shared" si="79"/>
        <v>-349.23</v>
      </c>
      <c r="AE768" s="66">
        <v>78671.94690265489</v>
      </c>
      <c r="AF768" s="66">
        <v>75000</v>
      </c>
      <c r="AG768" s="66">
        <f t="shared" si="80"/>
        <v>3671.9469026548904</v>
      </c>
      <c r="AH768" s="66">
        <v>81039.743362831883</v>
      </c>
      <c r="AI768" s="66">
        <v>75000</v>
      </c>
      <c r="AJ768" s="66">
        <f t="shared" si="81"/>
        <v>6039.7433628318831</v>
      </c>
      <c r="AK768" s="66">
        <v>83483.920353982321</v>
      </c>
      <c r="AL768" s="66">
        <v>75000</v>
      </c>
      <c r="AM768" s="66">
        <f t="shared" si="82"/>
        <v>8483.9203539823211</v>
      </c>
      <c r="AN768" s="66">
        <v>86004.477876106219</v>
      </c>
      <c r="AO768" s="66">
        <v>75000</v>
      </c>
      <c r="AP768" s="66">
        <f t="shared" si="83"/>
        <v>11004.477876106219</v>
      </c>
      <c r="AQ768" s="66">
        <v>75000</v>
      </c>
      <c r="AR768" s="66">
        <f t="shared" si="84"/>
        <v>28850.858495575314</v>
      </c>
      <c r="AS768" s="66" t="s">
        <v>2814</v>
      </c>
      <c r="AT768" s="66" t="s">
        <v>279</v>
      </c>
      <c r="AU768" s="66" t="s">
        <v>280</v>
      </c>
      <c r="AV768" s="66">
        <v>0</v>
      </c>
      <c r="AW768" s="86">
        <v>0</v>
      </c>
      <c r="AX768" s="86">
        <v>0</v>
      </c>
      <c r="AY768" s="86">
        <v>0</v>
      </c>
      <c r="AZ768" s="86">
        <v>0</v>
      </c>
      <c r="BA768" s="86">
        <v>0</v>
      </c>
      <c r="BB768" s="86"/>
    </row>
    <row r="769" spans="1:54" hidden="1">
      <c r="A769" s="52" t="str">
        <f t="shared" si="78"/>
        <v>R</v>
      </c>
      <c r="B769" s="84" t="s">
        <v>259</v>
      </c>
      <c r="C769" s="52" t="s">
        <v>2990</v>
      </c>
      <c r="D769" s="85" t="s">
        <v>2991</v>
      </c>
      <c r="E769" s="52" t="s">
        <v>3016</v>
      </c>
      <c r="F769" s="52" t="s">
        <v>3017</v>
      </c>
      <c r="G769" s="52" t="s">
        <v>3079</v>
      </c>
      <c r="H769" s="52" t="s">
        <v>3080</v>
      </c>
      <c r="I769" s="52" t="s">
        <v>3096</v>
      </c>
      <c r="J769" s="52" t="s">
        <v>3097</v>
      </c>
      <c r="K769" s="52" t="s">
        <v>268</v>
      </c>
      <c r="L769" s="52">
        <v>3037</v>
      </c>
      <c r="M769" s="52" t="s">
        <v>2812</v>
      </c>
      <c r="N769" s="52" t="s">
        <v>270</v>
      </c>
      <c r="O769" s="52" t="s">
        <v>456</v>
      </c>
      <c r="P769" s="52" t="s">
        <v>272</v>
      </c>
      <c r="Q769" s="52" t="s">
        <v>124</v>
      </c>
      <c r="R769" s="52" t="s">
        <v>273</v>
      </c>
      <c r="S769" s="52" t="s">
        <v>188</v>
      </c>
      <c r="T769" s="52" t="s">
        <v>2834</v>
      </c>
      <c r="U769" s="52" t="s">
        <v>194</v>
      </c>
      <c r="V769" s="52" t="s">
        <v>2026</v>
      </c>
      <c r="W769" s="52" t="s">
        <v>2027</v>
      </c>
      <c r="X769" s="52" t="s">
        <v>2998</v>
      </c>
      <c r="Y769" s="52" t="s">
        <v>2999</v>
      </c>
      <c r="Z769" s="66">
        <v>0</v>
      </c>
      <c r="AA769" s="66">
        <v>0</v>
      </c>
      <c r="AB769" s="66">
        <v>0</v>
      </c>
      <c r="AC769" s="66">
        <v>119.11</v>
      </c>
      <c r="AD769" s="86">
        <f t="shared" si="79"/>
        <v>-119.11</v>
      </c>
      <c r="AE769" s="66">
        <v>0</v>
      </c>
      <c r="AF769" s="66">
        <v>100000</v>
      </c>
      <c r="AG769" s="66">
        <f t="shared" si="80"/>
        <v>-100000</v>
      </c>
      <c r="AH769" s="66">
        <v>0</v>
      </c>
      <c r="AI769" s="66">
        <v>0</v>
      </c>
      <c r="AJ769" s="66">
        <f t="shared" si="81"/>
        <v>0</v>
      </c>
      <c r="AK769" s="66">
        <v>0</v>
      </c>
      <c r="AL769" s="66">
        <v>0</v>
      </c>
      <c r="AM769" s="66">
        <f t="shared" si="82"/>
        <v>0</v>
      </c>
      <c r="AN769" s="66">
        <v>0</v>
      </c>
      <c r="AO769" s="66">
        <v>0</v>
      </c>
      <c r="AP769" s="66">
        <f t="shared" si="83"/>
        <v>0</v>
      </c>
      <c r="AQ769" s="66">
        <v>0</v>
      </c>
      <c r="AR769" s="66">
        <f t="shared" si="84"/>
        <v>-100119.11</v>
      </c>
      <c r="AS769" s="66" t="s">
        <v>2814</v>
      </c>
      <c r="AT769" s="66" t="s">
        <v>279</v>
      </c>
      <c r="AU769" s="66" t="s">
        <v>280</v>
      </c>
      <c r="AV769" s="66">
        <v>0</v>
      </c>
      <c r="AW769" s="86">
        <v>0</v>
      </c>
      <c r="AX769" s="86">
        <v>0</v>
      </c>
      <c r="AY769" s="86">
        <v>0</v>
      </c>
      <c r="AZ769" s="86">
        <v>0</v>
      </c>
      <c r="BA769" s="86">
        <v>0</v>
      </c>
      <c r="BB769" s="86"/>
    </row>
    <row r="770" spans="1:54" hidden="1">
      <c r="A770" s="52" t="str">
        <f t="shared" si="78"/>
        <v>R</v>
      </c>
      <c r="B770" s="84" t="s">
        <v>259</v>
      </c>
      <c r="C770" s="52" t="s">
        <v>2990</v>
      </c>
      <c r="D770" s="85" t="s">
        <v>2991</v>
      </c>
      <c r="E770" s="52" t="s">
        <v>3016</v>
      </c>
      <c r="F770" s="52" t="s">
        <v>3017</v>
      </c>
      <c r="G770" s="52" t="s">
        <v>3079</v>
      </c>
      <c r="H770" s="52" t="s">
        <v>3080</v>
      </c>
      <c r="I770" s="52" t="s">
        <v>3098</v>
      </c>
      <c r="J770" s="52" t="s">
        <v>3099</v>
      </c>
      <c r="K770" s="52" t="s">
        <v>268</v>
      </c>
      <c r="L770" s="52">
        <v>4580</v>
      </c>
      <c r="M770" s="52" t="s">
        <v>2402</v>
      </c>
      <c r="N770" s="52" t="s">
        <v>428</v>
      </c>
      <c r="O770" s="52" t="s">
        <v>456</v>
      </c>
      <c r="P770" s="52" t="s">
        <v>272</v>
      </c>
      <c r="Q770" s="52" t="s">
        <v>124</v>
      </c>
      <c r="R770" s="52" t="s">
        <v>273</v>
      </c>
      <c r="S770" s="52" t="s">
        <v>188</v>
      </c>
      <c r="T770" s="52" t="s">
        <v>2834</v>
      </c>
      <c r="U770" s="52" t="s">
        <v>194</v>
      </c>
      <c r="V770" s="52" t="s">
        <v>2026</v>
      </c>
      <c r="W770" s="52" t="s">
        <v>2027</v>
      </c>
      <c r="X770" s="52" t="s">
        <v>2998</v>
      </c>
      <c r="Y770" s="52" t="s">
        <v>2999</v>
      </c>
      <c r="Z770" s="66">
        <v>0</v>
      </c>
      <c r="AA770" s="66">
        <v>0</v>
      </c>
      <c r="AB770" s="66">
        <v>0</v>
      </c>
      <c r="AC770" s="66">
        <v>0</v>
      </c>
      <c r="AD770" s="86">
        <f t="shared" si="79"/>
        <v>0</v>
      </c>
      <c r="AE770" s="66">
        <v>0</v>
      </c>
      <c r="AF770" s="66">
        <v>0</v>
      </c>
      <c r="AG770" s="66">
        <f t="shared" si="80"/>
        <v>0</v>
      </c>
      <c r="AH770" s="66">
        <v>0</v>
      </c>
      <c r="AI770" s="66">
        <v>0</v>
      </c>
      <c r="AJ770" s="66">
        <f t="shared" si="81"/>
        <v>0</v>
      </c>
      <c r="AK770" s="66">
        <v>0</v>
      </c>
      <c r="AL770" s="66">
        <v>0</v>
      </c>
      <c r="AM770" s="66">
        <f t="shared" si="82"/>
        <v>0</v>
      </c>
      <c r="AN770" s="66">
        <v>0</v>
      </c>
      <c r="AO770" s="66">
        <v>0</v>
      </c>
      <c r="AP770" s="66">
        <f t="shared" si="83"/>
        <v>0</v>
      </c>
      <c r="AQ770" s="66">
        <v>0</v>
      </c>
      <c r="AR770" s="66">
        <f t="shared" si="84"/>
        <v>0</v>
      </c>
      <c r="AS770" s="66">
        <v>0</v>
      </c>
      <c r="AT770" s="66" t="s">
        <v>279</v>
      </c>
      <c r="AU770" s="66" t="s">
        <v>280</v>
      </c>
      <c r="AV770" s="66">
        <v>0</v>
      </c>
      <c r="AW770" s="86">
        <v>0</v>
      </c>
      <c r="AX770" s="86">
        <v>0</v>
      </c>
      <c r="AY770" s="86">
        <v>0</v>
      </c>
      <c r="AZ770" s="86">
        <v>0</v>
      </c>
      <c r="BA770" s="86">
        <v>0</v>
      </c>
      <c r="BB770" s="86"/>
    </row>
    <row r="771" spans="1:54" hidden="1">
      <c r="A771" s="52" t="str">
        <f t="shared" si="78"/>
        <v>R</v>
      </c>
      <c r="B771" s="84" t="s">
        <v>259</v>
      </c>
      <c r="C771" s="52" t="s">
        <v>2990</v>
      </c>
      <c r="D771" s="85" t="s">
        <v>2991</v>
      </c>
      <c r="E771" s="52" t="s">
        <v>3016</v>
      </c>
      <c r="F771" s="52" t="s">
        <v>3017</v>
      </c>
      <c r="G771" s="52" t="s">
        <v>3100</v>
      </c>
      <c r="H771" s="52" t="s">
        <v>3101</v>
      </c>
      <c r="I771" s="52" t="s">
        <v>3102</v>
      </c>
      <c r="J771" s="52" t="s">
        <v>3103</v>
      </c>
      <c r="K771" s="52" t="s">
        <v>268</v>
      </c>
      <c r="L771" s="52">
        <v>4580</v>
      </c>
      <c r="M771" s="52" t="s">
        <v>2402</v>
      </c>
      <c r="N771" s="52" t="s">
        <v>270</v>
      </c>
      <c r="O771" s="52" t="s">
        <v>456</v>
      </c>
      <c r="P771" s="52" t="s">
        <v>272</v>
      </c>
      <c r="Q771" s="52" t="s">
        <v>124</v>
      </c>
      <c r="R771" s="52" t="s">
        <v>273</v>
      </c>
      <c r="S771" s="52" t="s">
        <v>188</v>
      </c>
      <c r="T771" s="52" t="s">
        <v>2834</v>
      </c>
      <c r="U771" s="52" t="s">
        <v>194</v>
      </c>
      <c r="V771" s="52" t="s">
        <v>2026</v>
      </c>
      <c r="W771" s="52" t="s">
        <v>2027</v>
      </c>
      <c r="X771" s="52" t="s">
        <v>2998</v>
      </c>
      <c r="Y771" s="52" t="s">
        <v>2999</v>
      </c>
      <c r="Z771" s="66">
        <v>0</v>
      </c>
      <c r="AA771" s="66">
        <v>0</v>
      </c>
      <c r="AB771" s="66">
        <v>1191.47</v>
      </c>
      <c r="AC771" s="66">
        <v>1310.58</v>
      </c>
      <c r="AD771" s="86">
        <f t="shared" si="79"/>
        <v>-1310.58</v>
      </c>
      <c r="AE771" s="66">
        <v>0</v>
      </c>
      <c r="AF771" s="66">
        <v>0</v>
      </c>
      <c r="AG771" s="66">
        <f t="shared" si="80"/>
        <v>0</v>
      </c>
      <c r="AH771" s="66">
        <v>0</v>
      </c>
      <c r="AI771" s="66">
        <v>0</v>
      </c>
      <c r="AJ771" s="66">
        <f t="shared" si="81"/>
        <v>0</v>
      </c>
      <c r="AK771" s="66">
        <v>0</v>
      </c>
      <c r="AL771" s="66">
        <v>0</v>
      </c>
      <c r="AM771" s="66">
        <f t="shared" si="82"/>
        <v>0</v>
      </c>
      <c r="AN771" s="66">
        <v>0</v>
      </c>
      <c r="AO771" s="66">
        <v>0</v>
      </c>
      <c r="AP771" s="66">
        <f t="shared" si="83"/>
        <v>0</v>
      </c>
      <c r="AQ771" s="66">
        <v>0</v>
      </c>
      <c r="AR771" s="66">
        <f t="shared" si="84"/>
        <v>-1310.58</v>
      </c>
      <c r="AS771" s="66" t="s">
        <v>2814</v>
      </c>
      <c r="AT771" s="66" t="s">
        <v>279</v>
      </c>
      <c r="AU771" s="66" t="s">
        <v>280</v>
      </c>
      <c r="AV771" s="66">
        <v>0</v>
      </c>
      <c r="AW771" s="86">
        <v>0</v>
      </c>
      <c r="AX771" s="86">
        <v>0</v>
      </c>
      <c r="AY771" s="86">
        <v>0</v>
      </c>
      <c r="AZ771" s="86">
        <v>0</v>
      </c>
      <c r="BA771" s="86">
        <v>0</v>
      </c>
      <c r="BB771" s="86"/>
    </row>
    <row r="772" spans="1:54" hidden="1">
      <c r="A772" s="52" t="str">
        <f t="shared" si="78"/>
        <v>R</v>
      </c>
      <c r="B772" s="84" t="s">
        <v>259</v>
      </c>
      <c r="C772" s="52" t="s">
        <v>2990</v>
      </c>
      <c r="D772" s="85" t="s">
        <v>2991</v>
      </c>
      <c r="E772" s="52" t="s">
        <v>3016</v>
      </c>
      <c r="F772" s="52" t="s">
        <v>3017</v>
      </c>
      <c r="G772" s="52" t="s">
        <v>3104</v>
      </c>
      <c r="H772" s="52" t="s">
        <v>3105</v>
      </c>
      <c r="I772" s="52" t="s">
        <v>3106</v>
      </c>
      <c r="J772" s="52" t="s">
        <v>3107</v>
      </c>
      <c r="K772" s="52" t="s">
        <v>268</v>
      </c>
      <c r="L772" s="52">
        <v>4580</v>
      </c>
      <c r="M772" s="52" t="s">
        <v>2402</v>
      </c>
      <c r="N772" s="52" t="s">
        <v>270</v>
      </c>
      <c r="O772" s="52" t="s">
        <v>271</v>
      </c>
      <c r="P772" s="52" t="s">
        <v>272</v>
      </c>
      <c r="Q772" s="52" t="s">
        <v>124</v>
      </c>
      <c r="R772" s="52" t="s">
        <v>273</v>
      </c>
      <c r="S772" s="52" t="s">
        <v>188</v>
      </c>
      <c r="T772" s="52" t="s">
        <v>2834</v>
      </c>
      <c r="U772" s="52" t="s">
        <v>194</v>
      </c>
      <c r="V772" s="52" t="s">
        <v>2026</v>
      </c>
      <c r="W772" s="52" t="s">
        <v>2027</v>
      </c>
      <c r="X772" s="52" t="s">
        <v>2998</v>
      </c>
      <c r="Y772" s="52" t="s">
        <v>2999</v>
      </c>
      <c r="Z772" s="66">
        <v>0</v>
      </c>
      <c r="AA772" s="66">
        <v>0</v>
      </c>
      <c r="AB772" s="66">
        <v>12385.75</v>
      </c>
      <c r="AC772" s="66">
        <v>141510.60999999999</v>
      </c>
      <c r="AD772" s="86">
        <f t="shared" si="79"/>
        <v>-141510.60999999999</v>
      </c>
      <c r="AE772" s="66">
        <v>0</v>
      </c>
      <c r="AF772" s="66">
        <v>150000</v>
      </c>
      <c r="AG772" s="66">
        <f t="shared" si="80"/>
        <v>-150000</v>
      </c>
      <c r="AH772" s="66">
        <v>0</v>
      </c>
      <c r="AI772" s="66">
        <v>150000</v>
      </c>
      <c r="AJ772" s="66">
        <f t="shared" si="81"/>
        <v>-150000</v>
      </c>
      <c r="AK772" s="66">
        <v>0</v>
      </c>
      <c r="AL772" s="66">
        <v>150000</v>
      </c>
      <c r="AM772" s="66">
        <f t="shared" si="82"/>
        <v>-150000</v>
      </c>
      <c r="AN772" s="66">
        <v>0</v>
      </c>
      <c r="AO772" s="66">
        <v>150000</v>
      </c>
      <c r="AP772" s="66">
        <f t="shared" si="83"/>
        <v>-150000</v>
      </c>
      <c r="AQ772" s="66">
        <v>150000</v>
      </c>
      <c r="AR772" s="66">
        <f t="shared" si="84"/>
        <v>-741510.61</v>
      </c>
      <c r="AS772" s="66" t="s">
        <v>2814</v>
      </c>
      <c r="AT772" s="66" t="s">
        <v>279</v>
      </c>
      <c r="AU772" s="66" t="s">
        <v>280</v>
      </c>
      <c r="AV772" s="66">
        <v>0</v>
      </c>
      <c r="AW772" s="86">
        <v>0</v>
      </c>
      <c r="AX772" s="86">
        <v>0</v>
      </c>
      <c r="AY772" s="86">
        <v>0</v>
      </c>
      <c r="AZ772" s="86">
        <v>0</v>
      </c>
      <c r="BA772" s="86">
        <v>0</v>
      </c>
      <c r="BB772" s="86"/>
    </row>
    <row r="773" spans="1:54" hidden="1">
      <c r="A773" s="52" t="str">
        <f t="shared" si="78"/>
        <v>R</v>
      </c>
      <c r="B773" s="84" t="s">
        <v>259</v>
      </c>
      <c r="C773" s="52" t="s">
        <v>2990</v>
      </c>
      <c r="D773" s="85" t="s">
        <v>2991</v>
      </c>
      <c r="E773" s="52" t="s">
        <v>3108</v>
      </c>
      <c r="F773" s="52" t="s">
        <v>3109</v>
      </c>
      <c r="G773" s="52" t="s">
        <v>3110</v>
      </c>
      <c r="H773" s="52" t="s">
        <v>3111</v>
      </c>
      <c r="I773" s="52" t="s">
        <v>3112</v>
      </c>
      <c r="J773" s="52" t="s">
        <v>3113</v>
      </c>
      <c r="K773" s="52" t="s">
        <v>268</v>
      </c>
      <c r="L773" s="52">
        <v>3083</v>
      </c>
      <c r="M773" s="52" t="s">
        <v>3114</v>
      </c>
      <c r="N773" s="52" t="s">
        <v>270</v>
      </c>
      <c r="O773" s="52" t="s">
        <v>456</v>
      </c>
      <c r="P773" s="52" t="s">
        <v>272</v>
      </c>
      <c r="Q773" s="52" t="s">
        <v>124</v>
      </c>
      <c r="R773" s="52" t="s">
        <v>273</v>
      </c>
      <c r="S773" s="52" t="s">
        <v>188</v>
      </c>
      <c r="T773" s="52" t="s">
        <v>3115</v>
      </c>
      <c r="U773" s="52" t="s">
        <v>192</v>
      </c>
      <c r="V773" s="52" t="s">
        <v>3116</v>
      </c>
      <c r="W773" s="52" t="s">
        <v>3117</v>
      </c>
      <c r="X773" s="52" t="s">
        <v>3118</v>
      </c>
      <c r="Y773" s="52" t="s">
        <v>192</v>
      </c>
      <c r="Z773" s="66">
        <v>140000</v>
      </c>
      <c r="AA773" s="66">
        <v>0</v>
      </c>
      <c r="AB773" s="66">
        <v>0</v>
      </c>
      <c r="AC773" s="66">
        <v>0</v>
      </c>
      <c r="AD773" s="86">
        <f t="shared" si="79"/>
        <v>0</v>
      </c>
      <c r="AE773" s="66">
        <v>142923.89380530978</v>
      </c>
      <c r="AF773" s="66">
        <v>0</v>
      </c>
      <c r="AG773" s="66">
        <f t="shared" si="80"/>
        <v>142923.89380530978</v>
      </c>
      <c r="AH773" s="66">
        <v>147225.48672566374</v>
      </c>
      <c r="AI773" s="66">
        <v>0</v>
      </c>
      <c r="AJ773" s="66">
        <f t="shared" si="81"/>
        <v>147225.48672566374</v>
      </c>
      <c r="AK773" s="66">
        <v>151665.84070796461</v>
      </c>
      <c r="AL773" s="66">
        <v>0</v>
      </c>
      <c r="AM773" s="66">
        <f t="shared" si="82"/>
        <v>151665.84070796461</v>
      </c>
      <c r="AN773" s="66">
        <v>156244.95575221238</v>
      </c>
      <c r="AO773" s="66">
        <v>0</v>
      </c>
      <c r="AP773" s="66">
        <f t="shared" si="83"/>
        <v>156244.95575221238</v>
      </c>
      <c r="AQ773" s="66">
        <v>0</v>
      </c>
      <c r="AR773" s="66">
        <f t="shared" si="84"/>
        <v>598060.17699115048</v>
      </c>
      <c r="AS773" s="66" t="s">
        <v>2814</v>
      </c>
      <c r="AT773" s="66" t="s">
        <v>3119</v>
      </c>
      <c r="AU773" s="66" t="s">
        <v>280</v>
      </c>
      <c r="AV773" s="66">
        <v>0</v>
      </c>
      <c r="AW773" s="86">
        <v>0</v>
      </c>
      <c r="AX773" s="86">
        <v>0</v>
      </c>
      <c r="AY773" s="86">
        <v>0</v>
      </c>
      <c r="AZ773" s="86">
        <v>0</v>
      </c>
      <c r="BA773" s="86">
        <v>0</v>
      </c>
      <c r="BB773" s="86"/>
    </row>
    <row r="774" spans="1:54" hidden="1">
      <c r="A774" s="52" t="str">
        <f t="shared" si="78"/>
        <v>R</v>
      </c>
      <c r="B774" s="84" t="s">
        <v>259</v>
      </c>
      <c r="C774" s="52" t="s">
        <v>2990</v>
      </c>
      <c r="D774" s="85" t="s">
        <v>2991</v>
      </c>
      <c r="E774" s="52" t="s">
        <v>3108</v>
      </c>
      <c r="F774" s="52" t="s">
        <v>3109</v>
      </c>
      <c r="G774" s="52" t="s">
        <v>3110</v>
      </c>
      <c r="H774" s="52" t="s">
        <v>3111</v>
      </c>
      <c r="I774" s="52" t="s">
        <v>3120</v>
      </c>
      <c r="J774" s="52" t="s">
        <v>3121</v>
      </c>
      <c r="K774" s="52" t="s">
        <v>268</v>
      </c>
      <c r="L774" s="52">
        <v>3083</v>
      </c>
      <c r="M774" s="52" t="s">
        <v>3114</v>
      </c>
      <c r="N774" s="52" t="s">
        <v>270</v>
      </c>
      <c r="O774" s="52" t="s">
        <v>456</v>
      </c>
      <c r="P774" s="52" t="s">
        <v>272</v>
      </c>
      <c r="Q774" s="52" t="s">
        <v>124</v>
      </c>
      <c r="R774" s="52" t="s">
        <v>273</v>
      </c>
      <c r="S774" s="52" t="s">
        <v>188</v>
      </c>
      <c r="T774" s="52" t="s">
        <v>3115</v>
      </c>
      <c r="U774" s="52" t="s">
        <v>192</v>
      </c>
      <c r="V774" s="52" t="s">
        <v>3116</v>
      </c>
      <c r="W774" s="52" t="s">
        <v>3117</v>
      </c>
      <c r="X774" s="52" t="s">
        <v>3118</v>
      </c>
      <c r="Y774" s="52" t="s">
        <v>192</v>
      </c>
      <c r="Z774" s="66">
        <v>1335360.1729206799</v>
      </c>
      <c r="AA774" s="66">
        <v>1755360</v>
      </c>
      <c r="AB774" s="66">
        <v>736518.41</v>
      </c>
      <c r="AC774" s="66">
        <v>2483946.7323877001</v>
      </c>
      <c r="AD774" s="86">
        <f t="shared" si="79"/>
        <v>-728586.73238770012</v>
      </c>
      <c r="AE774" s="66">
        <v>1363249.1110453918</v>
      </c>
      <c r="AF774" s="66">
        <v>1500000</v>
      </c>
      <c r="AG774" s="66">
        <f t="shared" si="80"/>
        <v>-136750.88895460824</v>
      </c>
      <c r="AH774" s="66">
        <v>1404278.9386593795</v>
      </c>
      <c r="AI774" s="66">
        <v>1500000</v>
      </c>
      <c r="AJ774" s="66">
        <f t="shared" si="81"/>
        <v>-95721.061340620508</v>
      </c>
      <c r="AK774" s="66">
        <v>1446632.3090996246</v>
      </c>
      <c r="AL774" s="66">
        <v>1500000</v>
      </c>
      <c r="AM774" s="66">
        <f t="shared" si="82"/>
        <v>-53367.690900375368</v>
      </c>
      <c r="AN774" s="66">
        <v>1490309.2223661272</v>
      </c>
      <c r="AO774" s="66">
        <v>1300000</v>
      </c>
      <c r="AP774" s="66">
        <f t="shared" si="83"/>
        <v>190309.22236612719</v>
      </c>
      <c r="AQ774" s="66">
        <v>1300000</v>
      </c>
      <c r="AR774" s="66">
        <f t="shared" si="84"/>
        <v>-824117.15121717704</v>
      </c>
      <c r="AS774" s="66" t="s">
        <v>2814</v>
      </c>
      <c r="AT774" s="66" t="s">
        <v>3122</v>
      </c>
      <c r="AU774" s="66" t="s">
        <v>280</v>
      </c>
      <c r="AV774" s="66">
        <v>0</v>
      </c>
      <c r="AW774" s="86">
        <v>0</v>
      </c>
      <c r="AX774" s="86">
        <v>0</v>
      </c>
      <c r="AY774" s="86">
        <v>0</v>
      </c>
      <c r="AZ774" s="86">
        <v>0</v>
      </c>
      <c r="BA774" s="86">
        <v>0</v>
      </c>
      <c r="BB774" s="86"/>
    </row>
    <row r="775" spans="1:54" hidden="1">
      <c r="A775" s="52" t="str">
        <f t="shared" si="78"/>
        <v>R</v>
      </c>
      <c r="B775" s="84" t="s">
        <v>259</v>
      </c>
      <c r="C775" s="52" t="s">
        <v>2990</v>
      </c>
      <c r="D775" s="85" t="s">
        <v>2991</v>
      </c>
      <c r="E775" s="52" t="s">
        <v>3108</v>
      </c>
      <c r="F775" s="52" t="s">
        <v>3109</v>
      </c>
      <c r="G775" s="52" t="s">
        <v>3110</v>
      </c>
      <c r="H775" s="52" t="s">
        <v>3111</v>
      </c>
      <c r="I775" s="52" t="s">
        <v>3123</v>
      </c>
      <c r="J775" s="52" t="s">
        <v>3124</v>
      </c>
      <c r="K775" s="52" t="s">
        <v>268</v>
      </c>
      <c r="L775" s="52">
        <v>3083</v>
      </c>
      <c r="M775" s="52" t="s">
        <v>3114</v>
      </c>
      <c r="N775" s="52" t="s">
        <v>270</v>
      </c>
      <c r="O775" s="52" t="s">
        <v>456</v>
      </c>
      <c r="P775" s="52" t="s">
        <v>272</v>
      </c>
      <c r="Q775" s="52" t="s">
        <v>124</v>
      </c>
      <c r="R775" s="52" t="s">
        <v>273</v>
      </c>
      <c r="S775" s="52" t="s">
        <v>188</v>
      </c>
      <c r="T775" s="52" t="s">
        <v>3115</v>
      </c>
      <c r="U775" s="52" t="s">
        <v>192</v>
      </c>
      <c r="V775" s="52" t="s">
        <v>3116</v>
      </c>
      <c r="W775" s="52" t="s">
        <v>3117</v>
      </c>
      <c r="X775" s="52" t="s">
        <v>3118</v>
      </c>
      <c r="Y775" s="52" t="s">
        <v>192</v>
      </c>
      <c r="Z775" s="66">
        <v>-27762.158487137589</v>
      </c>
      <c r="AA775" s="66">
        <v>419988</v>
      </c>
      <c r="AB775" s="66">
        <v>114924.72</v>
      </c>
      <c r="AC775" s="66">
        <v>453166.86928500014</v>
      </c>
      <c r="AD775" s="86">
        <f t="shared" si="79"/>
        <v>-33178.869285000139</v>
      </c>
      <c r="AE775" s="66">
        <v>-28341.969938726816</v>
      </c>
      <c r="AF775" s="66">
        <v>1200000</v>
      </c>
      <c r="AG775" s="66">
        <f t="shared" si="80"/>
        <v>-1228341.9699387269</v>
      </c>
      <c r="AH775" s="66">
        <v>32116.048352353046</v>
      </c>
      <c r="AI775" s="66">
        <v>1200000</v>
      </c>
      <c r="AJ775" s="66">
        <f t="shared" si="81"/>
        <v>-1167883.951647647</v>
      </c>
      <c r="AK775" s="66">
        <v>82370.960130649662</v>
      </c>
      <c r="AL775" s="66">
        <v>1200000</v>
      </c>
      <c r="AM775" s="66">
        <f t="shared" si="82"/>
        <v>-1117629.0398693504</v>
      </c>
      <c r="AN775" s="66">
        <v>229863.41308830414</v>
      </c>
      <c r="AO775" s="66">
        <v>1100000</v>
      </c>
      <c r="AP775" s="66">
        <f t="shared" si="83"/>
        <v>-870136.58691169589</v>
      </c>
      <c r="AQ775" s="66">
        <v>1100000</v>
      </c>
      <c r="AR775" s="66">
        <f t="shared" si="84"/>
        <v>-4417170.4176524207</v>
      </c>
      <c r="AS775" s="66" t="s">
        <v>2814</v>
      </c>
      <c r="AT775" s="66" t="s">
        <v>3122</v>
      </c>
      <c r="AU775" s="66" t="s">
        <v>280</v>
      </c>
      <c r="AV775" s="66">
        <v>0</v>
      </c>
      <c r="AW775" s="86">
        <v>0</v>
      </c>
      <c r="AX775" s="86">
        <v>0</v>
      </c>
      <c r="AY775" s="86">
        <v>0</v>
      </c>
      <c r="AZ775" s="86">
        <v>0</v>
      </c>
      <c r="BA775" s="86">
        <v>0</v>
      </c>
      <c r="BB775" s="86"/>
    </row>
    <row r="776" spans="1:54" hidden="1">
      <c r="A776" s="52" t="str">
        <f t="shared" si="78"/>
        <v>R</v>
      </c>
      <c r="B776" s="84" t="s">
        <v>259</v>
      </c>
      <c r="C776" s="52" t="s">
        <v>2990</v>
      </c>
      <c r="D776" s="85" t="s">
        <v>2991</v>
      </c>
      <c r="E776" s="52" t="s">
        <v>3108</v>
      </c>
      <c r="F776" s="52" t="s">
        <v>3109</v>
      </c>
      <c r="G776" s="52" t="s">
        <v>3110</v>
      </c>
      <c r="H776" s="52" t="s">
        <v>3111</v>
      </c>
      <c r="I776" s="52" t="s">
        <v>3125</v>
      </c>
      <c r="J776" s="52" t="s">
        <v>3126</v>
      </c>
      <c r="K776" s="52" t="s">
        <v>268</v>
      </c>
      <c r="L776" s="52">
        <v>3083</v>
      </c>
      <c r="M776" s="52" t="s">
        <v>3114</v>
      </c>
      <c r="N776" s="52" t="s">
        <v>270</v>
      </c>
      <c r="O776" s="52" t="s">
        <v>456</v>
      </c>
      <c r="P776" s="52" t="s">
        <v>272</v>
      </c>
      <c r="Q776" s="52" t="s">
        <v>124</v>
      </c>
      <c r="R776" s="52" t="s">
        <v>273</v>
      </c>
      <c r="S776" s="52" t="s">
        <v>188</v>
      </c>
      <c r="T776" s="52" t="s">
        <v>3115</v>
      </c>
      <c r="U776" s="52" t="s">
        <v>192</v>
      </c>
      <c r="V776" s="52" t="s">
        <v>3116</v>
      </c>
      <c r="W776" s="52" t="s">
        <v>3117</v>
      </c>
      <c r="X776" s="52" t="s">
        <v>3118</v>
      </c>
      <c r="Y776" s="52" t="s">
        <v>192</v>
      </c>
      <c r="Z776" s="66">
        <v>1816337.4375</v>
      </c>
      <c r="AA776" s="66">
        <v>329659</v>
      </c>
      <c r="AB776" s="66">
        <v>43442.34</v>
      </c>
      <c r="AC776" s="66">
        <v>240805.02901150001</v>
      </c>
      <c r="AD776" s="86">
        <f t="shared" si="79"/>
        <v>88853.97098849999</v>
      </c>
      <c r="AE776" s="66">
        <v>1854271.5645132749</v>
      </c>
      <c r="AF776" s="66">
        <v>350000</v>
      </c>
      <c r="AG776" s="66">
        <f t="shared" si="80"/>
        <v>1504271.5645132749</v>
      </c>
      <c r="AH776" s="66">
        <v>1910079.7378141596</v>
      </c>
      <c r="AI776" s="66">
        <v>350000</v>
      </c>
      <c r="AJ776" s="66">
        <f t="shared" si="81"/>
        <v>1560079.7378141596</v>
      </c>
      <c r="AK776" s="66">
        <v>1967688.1747699119</v>
      </c>
      <c r="AL776" s="66">
        <v>350000</v>
      </c>
      <c r="AM776" s="66">
        <f t="shared" si="82"/>
        <v>1617688.1747699119</v>
      </c>
      <c r="AN776" s="66">
        <v>2027096.8753805314</v>
      </c>
      <c r="AO776" s="66">
        <v>350000</v>
      </c>
      <c r="AP776" s="66">
        <f t="shared" si="83"/>
        <v>1677096.8753805314</v>
      </c>
      <c r="AQ776" s="66">
        <v>350000</v>
      </c>
      <c r="AR776" s="66">
        <f t="shared" si="84"/>
        <v>6447990.3234663783</v>
      </c>
      <c r="AS776" s="66" t="s">
        <v>2814</v>
      </c>
      <c r="AT776" s="66" t="s">
        <v>279</v>
      </c>
      <c r="AU776" s="66" t="s">
        <v>280</v>
      </c>
      <c r="AV776" s="66">
        <v>0</v>
      </c>
      <c r="AW776" s="86">
        <v>0</v>
      </c>
      <c r="AX776" s="86">
        <v>0</v>
      </c>
      <c r="AY776" s="86">
        <v>0</v>
      </c>
      <c r="AZ776" s="86">
        <v>0</v>
      </c>
      <c r="BA776" s="86">
        <v>0</v>
      </c>
      <c r="BB776" s="86"/>
    </row>
    <row r="777" spans="1:54" hidden="1">
      <c r="A777" s="52" t="str">
        <f t="shared" si="78"/>
        <v>R</v>
      </c>
      <c r="B777" s="84" t="s">
        <v>259</v>
      </c>
      <c r="C777" s="52" t="s">
        <v>2990</v>
      </c>
      <c r="D777" s="85" t="s">
        <v>2991</v>
      </c>
      <c r="E777" s="52" t="s">
        <v>3108</v>
      </c>
      <c r="F777" s="52" t="s">
        <v>3109</v>
      </c>
      <c r="G777" s="52" t="s">
        <v>3110</v>
      </c>
      <c r="H777" s="52" t="s">
        <v>3111</v>
      </c>
      <c r="I777" s="52" t="s">
        <v>3127</v>
      </c>
      <c r="J777" s="52" t="s">
        <v>3128</v>
      </c>
      <c r="K777" s="52" t="s">
        <v>268</v>
      </c>
      <c r="L777" s="52">
        <v>3083</v>
      </c>
      <c r="M777" s="52" t="s">
        <v>3114</v>
      </c>
      <c r="N777" s="52" t="s">
        <v>270</v>
      </c>
      <c r="O777" s="52" t="s">
        <v>456</v>
      </c>
      <c r="P777" s="52" t="s">
        <v>272</v>
      </c>
      <c r="Q777" s="52" t="s">
        <v>124</v>
      </c>
      <c r="R777" s="52" t="s">
        <v>273</v>
      </c>
      <c r="S777" s="52" t="s">
        <v>188</v>
      </c>
      <c r="T777" s="52" t="s">
        <v>3115</v>
      </c>
      <c r="U777" s="52" t="s">
        <v>192</v>
      </c>
      <c r="V777" s="52" t="s">
        <v>3116</v>
      </c>
      <c r="W777" s="52" t="s">
        <v>3117</v>
      </c>
      <c r="X777" s="52" t="s">
        <v>3118</v>
      </c>
      <c r="Y777" s="52" t="s">
        <v>192</v>
      </c>
      <c r="Z777" s="66">
        <v>3855462.5625</v>
      </c>
      <c r="AA777" s="66">
        <v>1563470</v>
      </c>
      <c r="AB777" s="66">
        <v>432297.92</v>
      </c>
      <c r="AC777" s="66">
        <v>1981971.6598495001</v>
      </c>
      <c r="AD777" s="86">
        <f t="shared" si="79"/>
        <v>-418501.65984950005</v>
      </c>
      <c r="AE777" s="66">
        <v>3935983.7275221245</v>
      </c>
      <c r="AF777" s="66">
        <v>1350000</v>
      </c>
      <c r="AG777" s="66">
        <f t="shared" si="80"/>
        <v>2585983.7275221245</v>
      </c>
      <c r="AH777" s="66">
        <v>4054445.3736902666</v>
      </c>
      <c r="AI777" s="66">
        <v>1350000</v>
      </c>
      <c r="AJ777" s="66">
        <f t="shared" si="81"/>
        <v>2704445.3736902666</v>
      </c>
      <c r="AK777" s="66">
        <v>4176728.3632831872</v>
      </c>
      <c r="AL777" s="66">
        <v>1350000</v>
      </c>
      <c r="AM777" s="66">
        <f t="shared" si="82"/>
        <v>2826728.3632831872</v>
      </c>
      <c r="AN777" s="66">
        <v>4302832.6963008856</v>
      </c>
      <c r="AO777" s="66">
        <v>1350000</v>
      </c>
      <c r="AP777" s="66">
        <f t="shared" si="83"/>
        <v>2952832.6963008856</v>
      </c>
      <c r="AQ777" s="66">
        <v>1350000</v>
      </c>
      <c r="AR777" s="66">
        <f t="shared" si="84"/>
        <v>10651488.500946963</v>
      </c>
      <c r="AS777" s="66" t="s">
        <v>2814</v>
      </c>
      <c r="AT777" s="66" t="s">
        <v>279</v>
      </c>
      <c r="AU777" s="66" t="s">
        <v>280</v>
      </c>
      <c r="AV777" s="66">
        <v>0</v>
      </c>
      <c r="AW777" s="86">
        <v>0</v>
      </c>
      <c r="AX777" s="86">
        <v>0</v>
      </c>
      <c r="AY777" s="86">
        <v>0</v>
      </c>
      <c r="AZ777" s="86">
        <v>0</v>
      </c>
      <c r="BA777" s="86">
        <v>0</v>
      </c>
      <c r="BB777" s="86"/>
    </row>
    <row r="778" spans="1:54" hidden="1">
      <c r="A778" s="52" t="str">
        <f t="shared" si="78"/>
        <v>R</v>
      </c>
      <c r="B778" s="84" t="s">
        <v>259</v>
      </c>
      <c r="C778" s="52" t="s">
        <v>2990</v>
      </c>
      <c r="D778" s="85" t="s">
        <v>2991</v>
      </c>
      <c r="E778" s="52" t="s">
        <v>3108</v>
      </c>
      <c r="F778" s="52" t="s">
        <v>3109</v>
      </c>
      <c r="G778" s="52" t="s">
        <v>3110</v>
      </c>
      <c r="H778" s="52" t="s">
        <v>3111</v>
      </c>
      <c r="I778" s="52" t="s">
        <v>3129</v>
      </c>
      <c r="J778" s="52" t="s">
        <v>3130</v>
      </c>
      <c r="K778" s="52" t="s">
        <v>268</v>
      </c>
      <c r="L778" s="52">
        <v>3083</v>
      </c>
      <c r="M778" s="52" t="s">
        <v>3114</v>
      </c>
      <c r="N778" s="52" t="s">
        <v>270</v>
      </c>
      <c r="O778" s="52" t="s">
        <v>456</v>
      </c>
      <c r="P778" s="52" t="s">
        <v>272</v>
      </c>
      <c r="Q778" s="52" t="s">
        <v>124</v>
      </c>
      <c r="R778" s="52" t="s">
        <v>273</v>
      </c>
      <c r="S778" s="52" t="s">
        <v>188</v>
      </c>
      <c r="T778" s="52" t="s">
        <v>3115</v>
      </c>
      <c r="U778" s="52" t="s">
        <v>192</v>
      </c>
      <c r="V778" s="52" t="s">
        <v>3116</v>
      </c>
      <c r="W778" s="52" t="s">
        <v>3117</v>
      </c>
      <c r="X778" s="52" t="s">
        <v>3118</v>
      </c>
      <c r="Y778" s="52" t="s">
        <v>192</v>
      </c>
      <c r="Z778" s="66">
        <v>0</v>
      </c>
      <c r="AA778" s="66">
        <v>269727</v>
      </c>
      <c r="AB778" s="66">
        <v>65817.460000000006</v>
      </c>
      <c r="AC778" s="66">
        <v>270963.74760000006</v>
      </c>
      <c r="AD778" s="86">
        <f t="shared" si="79"/>
        <v>-1236.7476000000606</v>
      </c>
      <c r="AE778" s="66">
        <v>0</v>
      </c>
      <c r="AF778" s="66">
        <v>275000</v>
      </c>
      <c r="AG778" s="66">
        <f t="shared" si="80"/>
        <v>-275000</v>
      </c>
      <c r="AH778" s="66">
        <v>0</v>
      </c>
      <c r="AI778" s="66">
        <v>280000</v>
      </c>
      <c r="AJ778" s="66">
        <f t="shared" si="81"/>
        <v>-280000</v>
      </c>
      <c r="AK778" s="66">
        <v>0</v>
      </c>
      <c r="AL778" s="66">
        <v>280000</v>
      </c>
      <c r="AM778" s="66">
        <f t="shared" si="82"/>
        <v>-280000</v>
      </c>
      <c r="AN778" s="66">
        <v>0</v>
      </c>
      <c r="AO778" s="66">
        <v>280000</v>
      </c>
      <c r="AP778" s="66">
        <f t="shared" si="83"/>
        <v>-280000</v>
      </c>
      <c r="AQ778" s="66">
        <v>280000</v>
      </c>
      <c r="AR778" s="66">
        <f t="shared" si="84"/>
        <v>-1116236.7476000001</v>
      </c>
      <c r="AS778" s="66" t="s">
        <v>2814</v>
      </c>
      <c r="AT778" s="66" t="s">
        <v>279</v>
      </c>
      <c r="AU778" s="66" t="s">
        <v>280</v>
      </c>
      <c r="AV778" s="66">
        <v>0</v>
      </c>
      <c r="AW778" s="86">
        <v>0</v>
      </c>
      <c r="AX778" s="86">
        <v>0</v>
      </c>
      <c r="AY778" s="86">
        <v>0</v>
      </c>
      <c r="AZ778" s="86">
        <v>0</v>
      </c>
      <c r="BA778" s="86">
        <v>0</v>
      </c>
      <c r="BB778" s="86"/>
    </row>
    <row r="779" spans="1:54" hidden="1">
      <c r="A779" s="52" t="str">
        <f t="shared" si="78"/>
        <v>R</v>
      </c>
      <c r="B779" s="84" t="s">
        <v>259</v>
      </c>
      <c r="C779" s="52" t="s">
        <v>2990</v>
      </c>
      <c r="D779" s="85" t="s">
        <v>2991</v>
      </c>
      <c r="E779" s="52" t="s">
        <v>3108</v>
      </c>
      <c r="F779" s="52" t="s">
        <v>3109</v>
      </c>
      <c r="G779" s="52" t="s">
        <v>3110</v>
      </c>
      <c r="H779" s="52" t="s">
        <v>3111</v>
      </c>
      <c r="I779" s="52" t="s">
        <v>3131</v>
      </c>
      <c r="J779" s="52" t="s">
        <v>3132</v>
      </c>
      <c r="K779" s="52" t="s">
        <v>268</v>
      </c>
      <c r="L779" s="52">
        <v>3083</v>
      </c>
      <c r="M779" s="52" t="s">
        <v>3114</v>
      </c>
      <c r="N779" s="52" t="s">
        <v>270</v>
      </c>
      <c r="O779" s="52" t="s">
        <v>456</v>
      </c>
      <c r="P779" s="52" t="s">
        <v>272</v>
      </c>
      <c r="Q779" s="52" t="s">
        <v>124</v>
      </c>
      <c r="R779" s="52" t="s">
        <v>273</v>
      </c>
      <c r="S779" s="52" t="s">
        <v>188</v>
      </c>
      <c r="T779" s="52" t="s">
        <v>3115</v>
      </c>
      <c r="U779" s="52" t="s">
        <v>192</v>
      </c>
      <c r="V779" s="52" t="s">
        <v>3116</v>
      </c>
      <c r="W779" s="52" t="s">
        <v>3117</v>
      </c>
      <c r="X779" s="52" t="s">
        <v>3118</v>
      </c>
      <c r="Y779" s="52" t="s">
        <v>192</v>
      </c>
      <c r="Z779" s="66">
        <v>0</v>
      </c>
      <c r="AA779" s="66">
        <v>34735</v>
      </c>
      <c r="AB779" s="66">
        <v>36179.699999999997</v>
      </c>
      <c r="AC779" s="66">
        <v>61438.451799500006</v>
      </c>
      <c r="AD779" s="86">
        <f t="shared" si="79"/>
        <v>-26703.451799500006</v>
      </c>
      <c r="AE779" s="66">
        <v>0</v>
      </c>
      <c r="AF779" s="66">
        <v>40000</v>
      </c>
      <c r="AG779" s="66">
        <f t="shared" si="80"/>
        <v>-40000</v>
      </c>
      <c r="AH779" s="66">
        <v>0</v>
      </c>
      <c r="AI779" s="66">
        <v>42000</v>
      </c>
      <c r="AJ779" s="66">
        <f t="shared" si="81"/>
        <v>-42000</v>
      </c>
      <c r="AK779" s="66">
        <v>0</v>
      </c>
      <c r="AL779" s="66">
        <v>42000</v>
      </c>
      <c r="AM779" s="66">
        <f t="shared" si="82"/>
        <v>-42000</v>
      </c>
      <c r="AN779" s="66">
        <v>0</v>
      </c>
      <c r="AO779" s="66">
        <v>42000</v>
      </c>
      <c r="AP779" s="66">
        <f t="shared" si="83"/>
        <v>-42000</v>
      </c>
      <c r="AQ779" s="66">
        <v>42000</v>
      </c>
      <c r="AR779" s="66">
        <f t="shared" si="84"/>
        <v>-192703.45179950001</v>
      </c>
      <c r="AS779" s="66" t="s">
        <v>2814</v>
      </c>
      <c r="AT779" s="66" t="s">
        <v>279</v>
      </c>
      <c r="AU779" s="66" t="s">
        <v>280</v>
      </c>
      <c r="AV779" s="66">
        <v>0</v>
      </c>
      <c r="AW779" s="86">
        <v>0</v>
      </c>
      <c r="AX779" s="86">
        <v>0</v>
      </c>
      <c r="AY779" s="86">
        <v>0</v>
      </c>
      <c r="AZ779" s="86">
        <v>0</v>
      </c>
      <c r="BA779" s="86">
        <v>0</v>
      </c>
      <c r="BB779" s="86"/>
    </row>
    <row r="780" spans="1:54" hidden="1">
      <c r="A780" s="52" t="str">
        <f t="shared" si="78"/>
        <v>R</v>
      </c>
      <c r="B780" s="84" t="s">
        <v>259</v>
      </c>
      <c r="C780" s="52" t="s">
        <v>2990</v>
      </c>
      <c r="D780" s="85" t="s">
        <v>2991</v>
      </c>
      <c r="E780" s="52" t="s">
        <v>3108</v>
      </c>
      <c r="F780" s="52" t="s">
        <v>3109</v>
      </c>
      <c r="G780" s="52" t="s">
        <v>3110</v>
      </c>
      <c r="H780" s="52" t="s">
        <v>3111</v>
      </c>
      <c r="I780" s="52" t="s">
        <v>3133</v>
      </c>
      <c r="J780" s="52" t="s">
        <v>3134</v>
      </c>
      <c r="K780" s="52" t="s">
        <v>268</v>
      </c>
      <c r="L780" s="52">
        <v>3083</v>
      </c>
      <c r="M780" s="52" t="s">
        <v>3114</v>
      </c>
      <c r="N780" s="52" t="s">
        <v>270</v>
      </c>
      <c r="O780" s="52" t="s">
        <v>456</v>
      </c>
      <c r="P780" s="52" t="s">
        <v>272</v>
      </c>
      <c r="Q780" s="52" t="s">
        <v>124</v>
      </c>
      <c r="R780" s="52" t="s">
        <v>273</v>
      </c>
      <c r="S780" s="52" t="s">
        <v>188</v>
      </c>
      <c r="T780" s="52" t="s">
        <v>3115</v>
      </c>
      <c r="U780" s="52" t="s">
        <v>192</v>
      </c>
      <c r="V780" s="52" t="s">
        <v>3116</v>
      </c>
      <c r="W780" s="52" t="s">
        <v>3117</v>
      </c>
      <c r="X780" s="52" t="s">
        <v>3118</v>
      </c>
      <c r="Y780" s="52" t="s">
        <v>192</v>
      </c>
      <c r="Z780" s="66">
        <v>0</v>
      </c>
      <c r="AA780" s="66">
        <v>187457</v>
      </c>
      <c r="AB780" s="66">
        <v>72455.289999999994</v>
      </c>
      <c r="AC780" s="66">
        <v>206812.52298950002</v>
      </c>
      <c r="AD780" s="86">
        <f t="shared" si="79"/>
        <v>-19355.522989500023</v>
      </c>
      <c r="AE780" s="66">
        <v>0</v>
      </c>
      <c r="AF780" s="66">
        <v>116000</v>
      </c>
      <c r="AG780" s="66">
        <f t="shared" si="80"/>
        <v>-116000</v>
      </c>
      <c r="AH780" s="66">
        <v>0</v>
      </c>
      <c r="AI780" s="66">
        <v>116000</v>
      </c>
      <c r="AJ780" s="66">
        <f t="shared" si="81"/>
        <v>-116000</v>
      </c>
      <c r="AK780" s="66">
        <v>0</v>
      </c>
      <c r="AL780" s="66">
        <v>116000</v>
      </c>
      <c r="AM780" s="66">
        <f t="shared" si="82"/>
        <v>-116000</v>
      </c>
      <c r="AN780" s="66">
        <v>0</v>
      </c>
      <c r="AO780" s="66">
        <v>116000</v>
      </c>
      <c r="AP780" s="66">
        <f t="shared" si="83"/>
        <v>-116000</v>
      </c>
      <c r="AQ780" s="66">
        <v>116000</v>
      </c>
      <c r="AR780" s="66">
        <f t="shared" si="84"/>
        <v>-483355.52298950002</v>
      </c>
      <c r="AS780" s="66" t="s">
        <v>2814</v>
      </c>
      <c r="AT780" s="66" t="s">
        <v>279</v>
      </c>
      <c r="AU780" s="66" t="s">
        <v>280</v>
      </c>
      <c r="AV780" s="66">
        <v>0</v>
      </c>
      <c r="AW780" s="86">
        <v>0</v>
      </c>
      <c r="AX780" s="86">
        <v>0</v>
      </c>
      <c r="AY780" s="86">
        <v>0</v>
      </c>
      <c r="AZ780" s="86">
        <v>0</v>
      </c>
      <c r="BA780" s="86">
        <v>0</v>
      </c>
      <c r="BB780" s="86"/>
    </row>
    <row r="781" spans="1:54" hidden="1">
      <c r="A781" s="52" t="str">
        <f t="shared" ref="A781:A844" si="85">LEFT(C781,1)</f>
        <v>R</v>
      </c>
      <c r="B781" s="84" t="s">
        <v>259</v>
      </c>
      <c r="C781" s="52" t="s">
        <v>2990</v>
      </c>
      <c r="D781" s="85" t="s">
        <v>2991</v>
      </c>
      <c r="E781" s="52" t="s">
        <v>3108</v>
      </c>
      <c r="F781" s="52" t="s">
        <v>3109</v>
      </c>
      <c r="G781" s="52" t="s">
        <v>3110</v>
      </c>
      <c r="H781" s="52" t="s">
        <v>3111</v>
      </c>
      <c r="I781" s="52" t="s">
        <v>3135</v>
      </c>
      <c r="J781" s="52" t="s">
        <v>3136</v>
      </c>
      <c r="K781" s="52" t="s">
        <v>268</v>
      </c>
      <c r="L781" s="52">
        <v>3083</v>
      </c>
      <c r="M781" s="52" t="s">
        <v>3114</v>
      </c>
      <c r="N781" s="52" t="s">
        <v>270</v>
      </c>
      <c r="O781" s="52" t="s">
        <v>456</v>
      </c>
      <c r="P781" s="52" t="s">
        <v>272</v>
      </c>
      <c r="Q781" s="52" t="s">
        <v>124</v>
      </c>
      <c r="R781" s="52" t="s">
        <v>273</v>
      </c>
      <c r="S781" s="52" t="s">
        <v>188</v>
      </c>
      <c r="T781" s="52" t="s">
        <v>3115</v>
      </c>
      <c r="U781" s="52" t="s">
        <v>192</v>
      </c>
      <c r="V781" s="52" t="s">
        <v>3116</v>
      </c>
      <c r="W781" s="52" t="s">
        <v>3117</v>
      </c>
      <c r="X781" s="52" t="s">
        <v>3118</v>
      </c>
      <c r="Y781" s="52" t="s">
        <v>192</v>
      </c>
      <c r="Z781" s="66">
        <v>0</v>
      </c>
      <c r="AA781" s="66">
        <v>1165848</v>
      </c>
      <c r="AB781" s="66">
        <v>267463.15000000002</v>
      </c>
      <c r="AC781" s="66">
        <v>928909.45838999993</v>
      </c>
      <c r="AD781" s="86">
        <f t="shared" ref="AD781:AD844" si="86">AA781-AC781</f>
        <v>236938.54161000007</v>
      </c>
      <c r="AE781" s="66">
        <v>0</v>
      </c>
      <c r="AF781" s="66">
        <v>1181000</v>
      </c>
      <c r="AG781" s="66">
        <f t="shared" ref="AG781:AG844" si="87">AE781-AF781</f>
        <v>-1181000</v>
      </c>
      <c r="AH781" s="66">
        <v>0</v>
      </c>
      <c r="AI781" s="66">
        <v>1181000</v>
      </c>
      <c r="AJ781" s="66">
        <f t="shared" ref="AJ781:AJ844" si="88">AH781-AI781</f>
        <v>-1181000</v>
      </c>
      <c r="AK781" s="66">
        <v>0</v>
      </c>
      <c r="AL781" s="66">
        <v>1181000</v>
      </c>
      <c r="AM781" s="66">
        <f t="shared" ref="AM781:AM844" si="89">AK781-AL781</f>
        <v>-1181000</v>
      </c>
      <c r="AN781" s="66">
        <v>0</v>
      </c>
      <c r="AO781" s="66">
        <v>1181000</v>
      </c>
      <c r="AP781" s="66">
        <f t="shared" ref="AP781:AP844" si="90">AN781-AO781</f>
        <v>-1181000</v>
      </c>
      <c r="AQ781" s="66">
        <v>1181000</v>
      </c>
      <c r="AR781" s="66">
        <f t="shared" ref="AR781:AR844" si="91">AP781+AM781+AJ781+AG781+AD781</f>
        <v>-4487061.4583900003</v>
      </c>
      <c r="AS781" s="66" t="s">
        <v>2814</v>
      </c>
      <c r="AT781" s="66" t="s">
        <v>279</v>
      </c>
      <c r="AU781" s="66" t="s">
        <v>280</v>
      </c>
      <c r="AV781" s="66">
        <v>0</v>
      </c>
      <c r="AW781" s="86">
        <v>0</v>
      </c>
      <c r="AX781" s="86">
        <v>0</v>
      </c>
      <c r="AY781" s="86">
        <v>0</v>
      </c>
      <c r="AZ781" s="86">
        <v>0</v>
      </c>
      <c r="BA781" s="86">
        <v>0</v>
      </c>
      <c r="BB781" s="86"/>
    </row>
    <row r="782" spans="1:54" hidden="1">
      <c r="A782" s="52" t="str">
        <f t="shared" si="85"/>
        <v>R</v>
      </c>
      <c r="B782" s="84" t="s">
        <v>259</v>
      </c>
      <c r="C782" s="52" t="s">
        <v>2990</v>
      </c>
      <c r="D782" s="85" t="s">
        <v>2991</v>
      </c>
      <c r="E782" s="52" t="s">
        <v>3108</v>
      </c>
      <c r="F782" s="52" t="s">
        <v>3109</v>
      </c>
      <c r="G782" s="52" t="s">
        <v>3110</v>
      </c>
      <c r="H782" s="52" t="s">
        <v>3111</v>
      </c>
      <c r="I782" s="52" t="s">
        <v>3137</v>
      </c>
      <c r="J782" s="52" t="s">
        <v>3138</v>
      </c>
      <c r="K782" s="52" t="s">
        <v>268</v>
      </c>
      <c r="L782" s="52">
        <v>3083</v>
      </c>
      <c r="M782" s="52" t="s">
        <v>3114</v>
      </c>
      <c r="N782" s="52" t="s">
        <v>428</v>
      </c>
      <c r="O782" s="52" t="s">
        <v>626</v>
      </c>
      <c r="P782" s="52" t="s">
        <v>272</v>
      </c>
      <c r="Q782" s="52" t="s">
        <v>124</v>
      </c>
      <c r="R782" s="52" t="s">
        <v>273</v>
      </c>
      <c r="S782" s="52" t="s">
        <v>188</v>
      </c>
      <c r="T782" s="52" t="s">
        <v>3115</v>
      </c>
      <c r="U782" s="52" t="s">
        <v>192</v>
      </c>
      <c r="V782" s="52" t="s">
        <v>3116</v>
      </c>
      <c r="W782" s="52" t="s">
        <v>3117</v>
      </c>
      <c r="X782" s="52" t="s">
        <v>3118</v>
      </c>
      <c r="Y782" s="52" t="s">
        <v>192</v>
      </c>
      <c r="Z782" s="66">
        <v>0</v>
      </c>
      <c r="AA782" s="66">
        <v>0</v>
      </c>
      <c r="AB782" s="66">
        <v>0</v>
      </c>
      <c r="AC782" s="66">
        <v>0</v>
      </c>
      <c r="AD782" s="86">
        <f t="shared" si="86"/>
        <v>0</v>
      </c>
      <c r="AE782" s="66">
        <v>0</v>
      </c>
      <c r="AF782" s="66">
        <v>0</v>
      </c>
      <c r="AG782" s="66">
        <f t="shared" si="87"/>
        <v>0</v>
      </c>
      <c r="AH782" s="66">
        <v>0</v>
      </c>
      <c r="AI782" s="66">
        <v>0</v>
      </c>
      <c r="AJ782" s="66">
        <f t="shared" si="88"/>
        <v>0</v>
      </c>
      <c r="AK782" s="66">
        <v>0</v>
      </c>
      <c r="AL782" s="66">
        <v>0</v>
      </c>
      <c r="AM782" s="66">
        <f t="shared" si="89"/>
        <v>0</v>
      </c>
      <c r="AN782" s="66">
        <v>0</v>
      </c>
      <c r="AO782" s="66">
        <v>0</v>
      </c>
      <c r="AP782" s="66">
        <f t="shared" si="90"/>
        <v>0</v>
      </c>
      <c r="AQ782" s="66">
        <v>0</v>
      </c>
      <c r="AR782" s="66">
        <f t="shared" si="91"/>
        <v>0</v>
      </c>
      <c r="AS782" s="66">
        <v>0</v>
      </c>
      <c r="AT782" s="66" t="s">
        <v>279</v>
      </c>
      <c r="AU782" s="66" t="s">
        <v>280</v>
      </c>
      <c r="AV782" s="66">
        <v>0</v>
      </c>
      <c r="AW782" s="86">
        <v>0</v>
      </c>
      <c r="AX782" s="86">
        <v>0</v>
      </c>
      <c r="AY782" s="86">
        <v>0</v>
      </c>
      <c r="AZ782" s="86">
        <v>0</v>
      </c>
      <c r="BA782" s="86">
        <v>0</v>
      </c>
      <c r="BB782" s="86"/>
    </row>
    <row r="783" spans="1:54" hidden="1">
      <c r="A783" s="52" t="str">
        <f t="shared" si="85"/>
        <v>R</v>
      </c>
      <c r="B783" s="84" t="s">
        <v>259</v>
      </c>
      <c r="C783" s="52" t="s">
        <v>2990</v>
      </c>
      <c r="D783" s="85" t="s">
        <v>2991</v>
      </c>
      <c r="E783" s="52" t="s">
        <v>3108</v>
      </c>
      <c r="F783" s="52" t="s">
        <v>3109</v>
      </c>
      <c r="G783" s="52" t="s">
        <v>3110</v>
      </c>
      <c r="H783" s="52" t="s">
        <v>3111</v>
      </c>
      <c r="I783" s="52" t="s">
        <v>3139</v>
      </c>
      <c r="J783" s="52" t="s">
        <v>3140</v>
      </c>
      <c r="K783" s="52" t="s">
        <v>268</v>
      </c>
      <c r="L783" s="52">
        <v>3083</v>
      </c>
      <c r="M783" s="52" t="s">
        <v>3114</v>
      </c>
      <c r="N783" s="52" t="s">
        <v>428</v>
      </c>
      <c r="O783" s="52" t="s">
        <v>456</v>
      </c>
      <c r="P783" s="52" t="s">
        <v>272</v>
      </c>
      <c r="Q783" s="52" t="s">
        <v>124</v>
      </c>
      <c r="R783" s="52" t="s">
        <v>273</v>
      </c>
      <c r="S783" s="52" t="s">
        <v>188</v>
      </c>
      <c r="T783" s="52" t="s">
        <v>2834</v>
      </c>
      <c r="U783" s="52" t="s">
        <v>194</v>
      </c>
      <c r="V783" s="52" t="s">
        <v>2847</v>
      </c>
      <c r="W783" s="52" t="s">
        <v>2848</v>
      </c>
      <c r="X783" s="52" t="s">
        <v>2849</v>
      </c>
      <c r="Y783" s="52" t="s">
        <v>2850</v>
      </c>
      <c r="Z783" s="66">
        <v>0</v>
      </c>
      <c r="AA783" s="66">
        <v>0</v>
      </c>
      <c r="AB783" s="66">
        <v>0</v>
      </c>
      <c r="AC783" s="66">
        <v>0</v>
      </c>
      <c r="AD783" s="86">
        <f t="shared" si="86"/>
        <v>0</v>
      </c>
      <c r="AE783" s="66">
        <v>0</v>
      </c>
      <c r="AF783" s="66">
        <v>0</v>
      </c>
      <c r="AG783" s="66">
        <f t="shared" si="87"/>
        <v>0</v>
      </c>
      <c r="AH783" s="66">
        <v>0</v>
      </c>
      <c r="AI783" s="66">
        <v>0</v>
      </c>
      <c r="AJ783" s="66">
        <f t="shared" si="88"/>
        <v>0</v>
      </c>
      <c r="AK783" s="66">
        <v>0</v>
      </c>
      <c r="AL783" s="66">
        <v>0</v>
      </c>
      <c r="AM783" s="66">
        <f t="shared" si="89"/>
        <v>0</v>
      </c>
      <c r="AN783" s="66">
        <v>0</v>
      </c>
      <c r="AO783" s="66">
        <v>0</v>
      </c>
      <c r="AP783" s="66">
        <f t="shared" si="90"/>
        <v>0</v>
      </c>
      <c r="AQ783" s="66">
        <v>0</v>
      </c>
      <c r="AR783" s="66">
        <f t="shared" si="91"/>
        <v>0</v>
      </c>
      <c r="AS783" s="66">
        <v>0</v>
      </c>
      <c r="AT783" s="66" t="s">
        <v>279</v>
      </c>
      <c r="AU783" s="66" t="s">
        <v>280</v>
      </c>
      <c r="AV783" s="66">
        <v>0</v>
      </c>
      <c r="AW783" s="86">
        <v>0</v>
      </c>
      <c r="AX783" s="86">
        <v>0</v>
      </c>
      <c r="AY783" s="86">
        <v>0</v>
      </c>
      <c r="AZ783" s="86">
        <v>0</v>
      </c>
      <c r="BA783" s="86">
        <v>0</v>
      </c>
      <c r="BB783" s="86"/>
    </row>
    <row r="784" spans="1:54" hidden="1">
      <c r="A784" s="52" t="str">
        <f t="shared" si="85"/>
        <v>R</v>
      </c>
      <c r="B784" s="84" t="s">
        <v>259</v>
      </c>
      <c r="C784" s="52" t="s">
        <v>2990</v>
      </c>
      <c r="D784" s="85" t="s">
        <v>2991</v>
      </c>
      <c r="E784" s="52" t="s">
        <v>3141</v>
      </c>
      <c r="F784" s="52" t="s">
        <v>3142</v>
      </c>
      <c r="G784" s="52" t="s">
        <v>3143</v>
      </c>
      <c r="H784" s="52" t="s">
        <v>3142</v>
      </c>
      <c r="I784" s="52" t="s">
        <v>3144</v>
      </c>
      <c r="J784" s="52" t="s">
        <v>3145</v>
      </c>
      <c r="K784" s="52" t="s">
        <v>268</v>
      </c>
      <c r="L784" s="52">
        <v>4580</v>
      </c>
      <c r="M784" s="52" t="s">
        <v>2402</v>
      </c>
      <c r="N784" s="52" t="s">
        <v>270</v>
      </c>
      <c r="O784" s="52" t="s">
        <v>456</v>
      </c>
      <c r="P784" s="52" t="s">
        <v>272</v>
      </c>
      <c r="Q784" s="52" t="s">
        <v>124</v>
      </c>
      <c r="R784" s="52" t="s">
        <v>273</v>
      </c>
      <c r="S784" s="52" t="s">
        <v>188</v>
      </c>
      <c r="T784" s="52" t="s">
        <v>2255</v>
      </c>
      <c r="U784" s="52" t="s">
        <v>190</v>
      </c>
      <c r="V784" s="52" t="s">
        <v>2026</v>
      </c>
      <c r="W784" s="52" t="s">
        <v>2027</v>
      </c>
      <c r="X784" s="52" t="s">
        <v>2028</v>
      </c>
      <c r="Y784" s="52" t="s">
        <v>2029</v>
      </c>
      <c r="Z784" s="66">
        <v>1750000</v>
      </c>
      <c r="AA784" s="66">
        <v>1750000</v>
      </c>
      <c r="AB784" s="66">
        <v>1503444.33</v>
      </c>
      <c r="AC784" s="66">
        <v>634766.24000000011</v>
      </c>
      <c r="AD784" s="86">
        <f t="shared" si="86"/>
        <v>1115233.7599999998</v>
      </c>
      <c r="AE784" s="66">
        <v>1786548.6725663722</v>
      </c>
      <c r="AF784" s="66">
        <v>1155959</v>
      </c>
      <c r="AG784" s="66">
        <f t="shared" si="87"/>
        <v>630589.6725663722</v>
      </c>
      <c r="AH784" s="66">
        <v>1840318.5840707968</v>
      </c>
      <c r="AI784" s="66">
        <v>1186014</v>
      </c>
      <c r="AJ784" s="66">
        <f t="shared" si="88"/>
        <v>654304.58407079685</v>
      </c>
      <c r="AK784" s="66">
        <v>1895823.008849558</v>
      </c>
      <c r="AL784" s="66">
        <v>1216851</v>
      </c>
      <c r="AM784" s="66">
        <f t="shared" si="89"/>
        <v>678972.00884955795</v>
      </c>
      <c r="AN784" s="66">
        <v>1953061.9469026551</v>
      </c>
      <c r="AO784" s="66">
        <v>1248489</v>
      </c>
      <c r="AP784" s="66">
        <f t="shared" si="90"/>
        <v>704572.94690265507</v>
      </c>
      <c r="AQ784" s="66">
        <v>1280949</v>
      </c>
      <c r="AR784" s="66">
        <f t="shared" si="91"/>
        <v>3783672.9723893818</v>
      </c>
      <c r="AS784" s="66" t="s">
        <v>2170</v>
      </c>
      <c r="AT784" s="66" t="s">
        <v>279</v>
      </c>
      <c r="AU784" s="66" t="s">
        <v>280</v>
      </c>
      <c r="AV784" s="66">
        <v>0</v>
      </c>
      <c r="AW784" s="86">
        <v>0</v>
      </c>
      <c r="AX784" s="86">
        <v>0</v>
      </c>
      <c r="AY784" s="86">
        <v>0</v>
      </c>
      <c r="AZ784" s="86">
        <v>0</v>
      </c>
      <c r="BA784" s="86">
        <v>0</v>
      </c>
      <c r="BB784" s="86"/>
    </row>
    <row r="785" spans="1:54" hidden="1">
      <c r="A785" s="52" t="str">
        <f t="shared" si="85"/>
        <v>R</v>
      </c>
      <c r="B785" s="84" t="s">
        <v>259</v>
      </c>
      <c r="C785" s="52" t="s">
        <v>2990</v>
      </c>
      <c r="D785" s="85" t="s">
        <v>2991</v>
      </c>
      <c r="E785" s="52" t="s">
        <v>3141</v>
      </c>
      <c r="F785" s="52" t="s">
        <v>3142</v>
      </c>
      <c r="G785" s="52" t="s">
        <v>3143</v>
      </c>
      <c r="H785" s="52" t="s">
        <v>3142</v>
      </c>
      <c r="I785" s="52" t="s">
        <v>3146</v>
      </c>
      <c r="J785" s="52" t="s">
        <v>3147</v>
      </c>
      <c r="K785" s="52" t="s">
        <v>268</v>
      </c>
      <c r="L785" s="52">
        <v>4207</v>
      </c>
      <c r="M785" s="52" t="s">
        <v>2177</v>
      </c>
      <c r="N785" s="52" t="s">
        <v>270</v>
      </c>
      <c r="O785" s="52" t="s">
        <v>456</v>
      </c>
      <c r="P785" s="52" t="s">
        <v>272</v>
      </c>
      <c r="Q785" s="52" t="s">
        <v>124</v>
      </c>
      <c r="R785" s="52" t="s">
        <v>273</v>
      </c>
      <c r="S785" s="52" t="s">
        <v>188</v>
      </c>
      <c r="T785" s="52" t="s">
        <v>2988</v>
      </c>
      <c r="U785" s="52" t="s">
        <v>200</v>
      </c>
      <c r="V785" s="52" t="s">
        <v>2847</v>
      </c>
      <c r="W785" s="52" t="s">
        <v>2848</v>
      </c>
      <c r="X785" s="52" t="s">
        <v>2918</v>
      </c>
      <c r="Y785" s="52" t="s">
        <v>198</v>
      </c>
      <c r="Z785" s="66">
        <v>725003.97165543947</v>
      </c>
      <c r="AA785" s="106">
        <v>725004</v>
      </c>
      <c r="AB785" s="66">
        <v>716077.6</v>
      </c>
      <c r="AC785" s="66">
        <v>695741.02659140003</v>
      </c>
      <c r="AD785" s="86">
        <f t="shared" si="86"/>
        <v>29262.973408599966</v>
      </c>
      <c r="AE785" s="66">
        <v>740145.64752364182</v>
      </c>
      <c r="AF785" s="66">
        <v>740145.64752364182</v>
      </c>
      <c r="AG785" s="66">
        <f t="shared" si="87"/>
        <v>0</v>
      </c>
      <c r="AH785" s="66">
        <v>762421.8757500815</v>
      </c>
      <c r="AI785" s="66">
        <v>762421.8757500815</v>
      </c>
      <c r="AJ785" s="66">
        <f t="shared" si="88"/>
        <v>0</v>
      </c>
      <c r="AK785" s="66">
        <v>785416.69198382553</v>
      </c>
      <c r="AL785" s="66">
        <v>785416.69198382553</v>
      </c>
      <c r="AM785" s="66">
        <f t="shared" si="89"/>
        <v>0</v>
      </c>
      <c r="AN785" s="66">
        <v>809130.09622487437</v>
      </c>
      <c r="AO785" s="66">
        <v>809130.09622487437</v>
      </c>
      <c r="AP785" s="66">
        <f t="shared" si="90"/>
        <v>0</v>
      </c>
      <c r="AQ785" s="66">
        <v>2833403.9991116198</v>
      </c>
      <c r="AR785" s="66">
        <f t="shared" si="91"/>
        <v>29262.973408599966</v>
      </c>
      <c r="AS785" s="66" t="s">
        <v>3148</v>
      </c>
      <c r="AT785" s="66" t="s">
        <v>3149</v>
      </c>
      <c r="AU785" s="66" t="s">
        <v>280</v>
      </c>
      <c r="AV785" s="66">
        <v>0</v>
      </c>
      <c r="AW785" s="86">
        <v>0</v>
      </c>
      <c r="AX785" s="86">
        <v>0</v>
      </c>
      <c r="AY785" s="86">
        <v>0</v>
      </c>
      <c r="AZ785" s="86">
        <v>0</v>
      </c>
      <c r="BA785" s="86">
        <v>0</v>
      </c>
      <c r="BB785" s="86"/>
    </row>
    <row r="786" spans="1:54" hidden="1">
      <c r="A786" s="52" t="str">
        <f t="shared" si="85"/>
        <v>R</v>
      </c>
      <c r="B786" s="84" t="s">
        <v>259</v>
      </c>
      <c r="C786" s="52" t="s">
        <v>2990</v>
      </c>
      <c r="D786" s="85" t="s">
        <v>2991</v>
      </c>
      <c r="E786" s="52" t="s">
        <v>3141</v>
      </c>
      <c r="F786" s="52" t="s">
        <v>3142</v>
      </c>
      <c r="G786" s="52" t="s">
        <v>3143</v>
      </c>
      <c r="H786" s="52" t="s">
        <v>3142</v>
      </c>
      <c r="I786" s="52" t="s">
        <v>3150</v>
      </c>
      <c r="J786" s="52" t="s">
        <v>3151</v>
      </c>
      <c r="K786" s="52" t="s">
        <v>268</v>
      </c>
      <c r="L786" s="52">
        <v>4207</v>
      </c>
      <c r="M786" s="52" t="s">
        <v>2177</v>
      </c>
      <c r="N786" s="52" t="s">
        <v>428</v>
      </c>
      <c r="O786" s="52" t="s">
        <v>456</v>
      </c>
      <c r="P786" s="52" t="s">
        <v>272</v>
      </c>
      <c r="Q786" s="52" t="s">
        <v>124</v>
      </c>
      <c r="R786" s="52" t="s">
        <v>273</v>
      </c>
      <c r="S786" s="52" t="s">
        <v>188</v>
      </c>
      <c r="T786" s="52" t="s">
        <v>2988</v>
      </c>
      <c r="U786" s="52" t="s">
        <v>200</v>
      </c>
      <c r="V786" s="52" t="s">
        <v>2847</v>
      </c>
      <c r="W786" s="52" t="s">
        <v>2848</v>
      </c>
      <c r="X786" s="52" t="s">
        <v>2918</v>
      </c>
      <c r="Y786" s="52" t="s">
        <v>198</v>
      </c>
      <c r="Z786" s="66">
        <v>0</v>
      </c>
      <c r="AA786" s="66">
        <v>0</v>
      </c>
      <c r="AB786" s="66">
        <v>0</v>
      </c>
      <c r="AC786" s="66">
        <v>0</v>
      </c>
      <c r="AD786" s="86">
        <f t="shared" si="86"/>
        <v>0</v>
      </c>
      <c r="AE786" s="66">
        <v>0</v>
      </c>
      <c r="AF786" s="66">
        <v>0</v>
      </c>
      <c r="AG786" s="66">
        <f t="shared" si="87"/>
        <v>0</v>
      </c>
      <c r="AH786" s="66">
        <v>0</v>
      </c>
      <c r="AI786" s="66">
        <v>0</v>
      </c>
      <c r="AJ786" s="66">
        <f t="shared" si="88"/>
        <v>0</v>
      </c>
      <c r="AK786" s="66">
        <v>0</v>
      </c>
      <c r="AL786" s="66">
        <v>0</v>
      </c>
      <c r="AM786" s="66">
        <f t="shared" si="89"/>
        <v>0</v>
      </c>
      <c r="AN786" s="66">
        <v>0</v>
      </c>
      <c r="AO786" s="66">
        <v>0</v>
      </c>
      <c r="AP786" s="66">
        <f t="shared" si="90"/>
        <v>0</v>
      </c>
      <c r="AQ786" s="66">
        <v>0</v>
      </c>
      <c r="AR786" s="66">
        <f t="shared" si="91"/>
        <v>0</v>
      </c>
      <c r="AS786" s="66">
        <v>0</v>
      </c>
      <c r="AT786" s="66" t="s">
        <v>279</v>
      </c>
      <c r="AU786" s="66" t="s">
        <v>280</v>
      </c>
      <c r="AV786" s="66">
        <v>0</v>
      </c>
      <c r="AW786" s="86">
        <v>0</v>
      </c>
      <c r="AX786" s="86">
        <v>0</v>
      </c>
      <c r="AY786" s="86">
        <v>0</v>
      </c>
      <c r="AZ786" s="86">
        <v>0</v>
      </c>
      <c r="BA786" s="86">
        <v>0</v>
      </c>
      <c r="BB786" s="86"/>
    </row>
    <row r="787" spans="1:54" hidden="1">
      <c r="A787" s="52" t="str">
        <f t="shared" si="85"/>
        <v>R</v>
      </c>
      <c r="B787" s="84" t="s">
        <v>259</v>
      </c>
      <c r="C787" s="52" t="s">
        <v>2990</v>
      </c>
      <c r="D787" s="85" t="s">
        <v>2991</v>
      </c>
      <c r="E787" s="52" t="s">
        <v>3141</v>
      </c>
      <c r="F787" s="52" t="s">
        <v>3142</v>
      </c>
      <c r="G787" s="52" t="s">
        <v>3152</v>
      </c>
      <c r="H787" s="52" t="s">
        <v>2442</v>
      </c>
      <c r="I787" s="52" t="s">
        <v>3153</v>
      </c>
      <c r="J787" s="52" t="s">
        <v>3154</v>
      </c>
      <c r="K787" s="52" t="s">
        <v>268</v>
      </c>
      <c r="L787" s="52">
        <v>4580</v>
      </c>
      <c r="M787" s="52" t="s">
        <v>2402</v>
      </c>
      <c r="N787" s="52" t="s">
        <v>270</v>
      </c>
      <c r="O787" s="52" t="s">
        <v>306</v>
      </c>
      <c r="P787" s="52" t="s">
        <v>272</v>
      </c>
      <c r="Q787" s="52" t="s">
        <v>124</v>
      </c>
      <c r="R787" s="52" t="s">
        <v>273</v>
      </c>
      <c r="S787" s="52" t="s">
        <v>188</v>
      </c>
      <c r="T787" s="52" t="s">
        <v>2813</v>
      </c>
      <c r="U787" s="52" t="s">
        <v>191</v>
      </c>
      <c r="V787" s="52" t="s">
        <v>2026</v>
      </c>
      <c r="W787" s="52" t="s">
        <v>2027</v>
      </c>
      <c r="X787" s="52" t="s">
        <v>2028</v>
      </c>
      <c r="Y787" s="52" t="s">
        <v>2029</v>
      </c>
      <c r="Z787" s="66">
        <v>27414.096617108455</v>
      </c>
      <c r="AA787" s="66">
        <v>27414</v>
      </c>
      <c r="AB787" s="66">
        <v>27413.73</v>
      </c>
      <c r="AC787" s="66">
        <v>0</v>
      </c>
      <c r="AD787" s="86">
        <f t="shared" si="86"/>
        <v>27414</v>
      </c>
      <c r="AE787" s="66">
        <v>27986.638811943645</v>
      </c>
      <c r="AF787" s="66">
        <v>27986.638811943645</v>
      </c>
      <c r="AG787" s="66">
        <f t="shared" si="87"/>
        <v>0</v>
      </c>
      <c r="AH787" s="66">
        <v>28828.95512570117</v>
      </c>
      <c r="AI787" s="66">
        <v>28828.95512570117</v>
      </c>
      <c r="AJ787" s="66">
        <f t="shared" si="88"/>
        <v>0</v>
      </c>
      <c r="AK787" s="66">
        <v>29698.442933450875</v>
      </c>
      <c r="AL787" s="66">
        <v>29698.442933450875</v>
      </c>
      <c r="AM787" s="66">
        <f t="shared" si="89"/>
        <v>0</v>
      </c>
      <c r="AN787" s="66">
        <v>30595.102235192757</v>
      </c>
      <c r="AO787" s="66">
        <v>30595.102235192757</v>
      </c>
      <c r="AP787" s="66">
        <f t="shared" si="90"/>
        <v>0</v>
      </c>
      <c r="AQ787" s="66">
        <v>31512.955302248542</v>
      </c>
      <c r="AR787" s="66">
        <f t="shared" si="91"/>
        <v>27414</v>
      </c>
      <c r="AS787" s="66" t="s">
        <v>2814</v>
      </c>
      <c r="AT787" s="66" t="s">
        <v>279</v>
      </c>
      <c r="AU787" s="66" t="s">
        <v>280</v>
      </c>
      <c r="AV787" s="66">
        <v>0</v>
      </c>
      <c r="AW787" s="86">
        <v>0</v>
      </c>
      <c r="AX787" s="86">
        <v>0</v>
      </c>
      <c r="AY787" s="86">
        <v>0</v>
      </c>
      <c r="AZ787" s="86">
        <v>0</v>
      </c>
      <c r="BA787" s="86">
        <v>0</v>
      </c>
      <c r="BB787" s="86"/>
    </row>
    <row r="788" spans="1:54" hidden="1">
      <c r="A788" s="52" t="str">
        <f t="shared" si="85"/>
        <v>R</v>
      </c>
      <c r="B788" s="84" t="s">
        <v>259</v>
      </c>
      <c r="C788" s="52" t="s">
        <v>2990</v>
      </c>
      <c r="D788" s="85" t="s">
        <v>2991</v>
      </c>
      <c r="E788" s="52" t="s">
        <v>3155</v>
      </c>
      <c r="F788" s="52" t="s">
        <v>3156</v>
      </c>
      <c r="G788" s="52" t="s">
        <v>3157</v>
      </c>
      <c r="H788" s="52" t="s">
        <v>3156</v>
      </c>
      <c r="I788" s="52" t="s">
        <v>3158</v>
      </c>
      <c r="J788" s="52" t="s">
        <v>3159</v>
      </c>
      <c r="K788" s="52" t="s">
        <v>268</v>
      </c>
      <c r="L788" s="52">
        <v>4580</v>
      </c>
      <c r="M788" s="52" t="s">
        <v>2402</v>
      </c>
      <c r="N788" s="52" t="s">
        <v>270</v>
      </c>
      <c r="O788" s="52" t="s">
        <v>456</v>
      </c>
      <c r="P788" s="52" t="s">
        <v>272</v>
      </c>
      <c r="Q788" s="52" t="s">
        <v>124</v>
      </c>
      <c r="R788" s="52" t="s">
        <v>273</v>
      </c>
      <c r="S788" s="52" t="s">
        <v>188</v>
      </c>
      <c r="T788" s="52" t="s">
        <v>2813</v>
      </c>
      <c r="U788" s="52" t="s">
        <v>191</v>
      </c>
      <c r="V788" s="52" t="s">
        <v>2026</v>
      </c>
      <c r="W788" s="52" t="s">
        <v>2027</v>
      </c>
      <c r="X788" s="52" t="s">
        <v>3160</v>
      </c>
      <c r="Y788" s="52" t="s">
        <v>3161</v>
      </c>
      <c r="Z788" s="66">
        <v>226050.00000000003</v>
      </c>
      <c r="AA788" s="66">
        <v>226050</v>
      </c>
      <c r="AB788" s="66">
        <v>225995.63</v>
      </c>
      <c r="AC788" s="66">
        <v>10779.145</v>
      </c>
      <c r="AD788" s="86">
        <f t="shared" si="86"/>
        <v>215270.85500000001</v>
      </c>
      <c r="AE788" s="66">
        <v>230771.04424778768</v>
      </c>
      <c r="AF788" s="66">
        <v>230771.04424778768</v>
      </c>
      <c r="AG788" s="66">
        <f t="shared" si="87"/>
        <v>0</v>
      </c>
      <c r="AH788" s="66">
        <v>237716.5805309735</v>
      </c>
      <c r="AI788" s="66">
        <v>237716.5805309735</v>
      </c>
      <c r="AJ788" s="66">
        <f t="shared" si="88"/>
        <v>0</v>
      </c>
      <c r="AK788" s="66">
        <v>244886.16637168149</v>
      </c>
      <c r="AL788" s="66">
        <v>244886.16637168149</v>
      </c>
      <c r="AM788" s="66">
        <f t="shared" si="89"/>
        <v>0</v>
      </c>
      <c r="AN788" s="66">
        <v>252279.80176991154</v>
      </c>
      <c r="AO788" s="66">
        <v>252279.80176991154</v>
      </c>
      <c r="AP788" s="66">
        <f t="shared" si="90"/>
        <v>0</v>
      </c>
      <c r="AQ788" s="66">
        <v>259848.19582300889</v>
      </c>
      <c r="AR788" s="66">
        <f t="shared" si="91"/>
        <v>215270.85500000001</v>
      </c>
      <c r="AS788" s="66" t="s">
        <v>2814</v>
      </c>
      <c r="AT788" s="66" t="s">
        <v>279</v>
      </c>
      <c r="AU788" s="66" t="s">
        <v>280</v>
      </c>
      <c r="AV788" s="66">
        <v>0</v>
      </c>
      <c r="AW788" s="86">
        <v>0</v>
      </c>
      <c r="AX788" s="86">
        <v>0</v>
      </c>
      <c r="AY788" s="86">
        <v>0</v>
      </c>
      <c r="AZ788" s="86">
        <v>0</v>
      </c>
      <c r="BA788" s="86">
        <v>0</v>
      </c>
      <c r="BB788" s="86"/>
    </row>
    <row r="789" spans="1:54" hidden="1">
      <c r="A789" s="52" t="str">
        <f t="shared" si="85"/>
        <v>R</v>
      </c>
      <c r="B789" s="84" t="s">
        <v>259</v>
      </c>
      <c r="C789" s="52" t="s">
        <v>2990</v>
      </c>
      <c r="D789" s="85" t="s">
        <v>2991</v>
      </c>
      <c r="E789" s="52" t="s">
        <v>3155</v>
      </c>
      <c r="F789" s="52" t="s">
        <v>3156</v>
      </c>
      <c r="G789" s="52" t="s">
        <v>3157</v>
      </c>
      <c r="H789" s="52" t="s">
        <v>3156</v>
      </c>
      <c r="I789" s="52" t="s">
        <v>3162</v>
      </c>
      <c r="J789" s="52" t="s">
        <v>3163</v>
      </c>
      <c r="K789" s="52" t="s">
        <v>268</v>
      </c>
      <c r="L789" s="52">
        <v>4022</v>
      </c>
      <c r="M789" s="52" t="s">
        <v>1997</v>
      </c>
      <c r="N789" s="52" t="s">
        <v>270</v>
      </c>
      <c r="O789" s="52" t="s">
        <v>456</v>
      </c>
      <c r="P789" s="52" t="s">
        <v>272</v>
      </c>
      <c r="Q789" s="52" t="s">
        <v>124</v>
      </c>
      <c r="R789" s="52" t="s">
        <v>273</v>
      </c>
      <c r="S789" s="52" t="s">
        <v>188</v>
      </c>
      <c r="T789" s="52" t="s">
        <v>2813</v>
      </c>
      <c r="U789" s="52" t="s">
        <v>191</v>
      </c>
      <c r="V789" s="52" t="s">
        <v>2026</v>
      </c>
      <c r="W789" s="52" t="s">
        <v>2027</v>
      </c>
      <c r="X789" s="52" t="s">
        <v>2998</v>
      </c>
      <c r="Y789" s="52" t="s">
        <v>2999</v>
      </c>
      <c r="Z789" s="66">
        <v>105728.16679375</v>
      </c>
      <c r="AA789" s="66">
        <v>105728</v>
      </c>
      <c r="AB789" s="66">
        <v>106331.06</v>
      </c>
      <c r="AC789" s="66">
        <v>58985.825249000001</v>
      </c>
      <c r="AD789" s="86">
        <f t="shared" si="86"/>
        <v>46742.174750999999</v>
      </c>
      <c r="AE789" s="66">
        <v>107936.29487900004</v>
      </c>
      <c r="AF789" s="66">
        <v>107936.29487900004</v>
      </c>
      <c r="AG789" s="66">
        <f t="shared" si="87"/>
        <v>0</v>
      </c>
      <c r="AH789" s="66">
        <v>114242.44670917577</v>
      </c>
      <c r="AI789" s="66">
        <v>114242.44670917577</v>
      </c>
      <c r="AJ789" s="66">
        <f t="shared" si="88"/>
        <v>0</v>
      </c>
      <c r="AK789" s="66">
        <v>120145.93393309851</v>
      </c>
      <c r="AL789" s="66">
        <v>120145.93393309851</v>
      </c>
      <c r="AM789" s="66">
        <f t="shared" si="89"/>
        <v>0</v>
      </c>
      <c r="AN789" s="66">
        <v>131004.82640682066</v>
      </c>
      <c r="AO789" s="66">
        <v>131004.82640682066</v>
      </c>
      <c r="AP789" s="66">
        <f t="shared" si="90"/>
        <v>0</v>
      </c>
      <c r="AQ789" s="66">
        <v>134934.97119902528</v>
      </c>
      <c r="AR789" s="66">
        <f t="shared" si="91"/>
        <v>46742.174750999999</v>
      </c>
      <c r="AS789" s="66" t="s">
        <v>2814</v>
      </c>
      <c r="AT789" s="66" t="s">
        <v>279</v>
      </c>
      <c r="AU789" s="66" t="s">
        <v>280</v>
      </c>
      <c r="AV789" s="66">
        <v>0</v>
      </c>
      <c r="AW789" s="86">
        <v>0</v>
      </c>
      <c r="AX789" s="86">
        <v>0</v>
      </c>
      <c r="AY789" s="86">
        <v>0</v>
      </c>
      <c r="AZ789" s="86">
        <v>0</v>
      </c>
      <c r="BA789" s="86">
        <v>0</v>
      </c>
      <c r="BB789" s="86"/>
    </row>
    <row r="790" spans="1:54" hidden="1">
      <c r="A790" s="52" t="str">
        <f t="shared" si="85"/>
        <v>R</v>
      </c>
      <c r="B790" s="84" t="s">
        <v>259</v>
      </c>
      <c r="C790" s="52" t="s">
        <v>2990</v>
      </c>
      <c r="D790" s="85" t="s">
        <v>2991</v>
      </c>
      <c r="E790" s="52" t="s">
        <v>3155</v>
      </c>
      <c r="F790" s="52" t="s">
        <v>3156</v>
      </c>
      <c r="G790" s="52" t="s">
        <v>3157</v>
      </c>
      <c r="H790" s="52" t="s">
        <v>3156</v>
      </c>
      <c r="I790" s="52" t="s">
        <v>3164</v>
      </c>
      <c r="J790" s="52" t="s">
        <v>3165</v>
      </c>
      <c r="K790" s="52" t="s">
        <v>268</v>
      </c>
      <c r="L790" s="52">
        <v>4022</v>
      </c>
      <c r="M790" s="52" t="s">
        <v>1997</v>
      </c>
      <c r="N790" s="52" t="s">
        <v>270</v>
      </c>
      <c r="O790" s="52" t="s">
        <v>456</v>
      </c>
      <c r="P790" s="52" t="s">
        <v>272</v>
      </c>
      <c r="Q790" s="52" t="s">
        <v>124</v>
      </c>
      <c r="R790" s="52" t="s">
        <v>273</v>
      </c>
      <c r="S790" s="52" t="s">
        <v>188</v>
      </c>
      <c r="T790" s="52" t="s">
        <v>2988</v>
      </c>
      <c r="U790" s="52" t="s">
        <v>200</v>
      </c>
      <c r="V790" s="52" t="s">
        <v>2026</v>
      </c>
      <c r="W790" s="52" t="s">
        <v>2027</v>
      </c>
      <c r="X790" s="52" t="s">
        <v>2028</v>
      </c>
      <c r="Y790" s="52" t="s">
        <v>2029</v>
      </c>
      <c r="Z790" s="66">
        <v>0</v>
      </c>
      <c r="AA790" s="66">
        <v>0</v>
      </c>
      <c r="AB790" s="66">
        <v>0</v>
      </c>
      <c r="AC790" s="66">
        <v>0</v>
      </c>
      <c r="AD790" s="86">
        <f t="shared" si="86"/>
        <v>0</v>
      </c>
      <c r="AE790" s="66">
        <v>0</v>
      </c>
      <c r="AF790" s="66">
        <v>0</v>
      </c>
      <c r="AG790" s="66">
        <f t="shared" si="87"/>
        <v>0</v>
      </c>
      <c r="AH790" s="66">
        <v>0</v>
      </c>
      <c r="AI790" s="66">
        <v>0</v>
      </c>
      <c r="AJ790" s="66">
        <f t="shared" si="88"/>
        <v>0</v>
      </c>
      <c r="AK790" s="66">
        <v>0</v>
      </c>
      <c r="AL790" s="66">
        <v>0</v>
      </c>
      <c r="AM790" s="66">
        <f t="shared" si="89"/>
        <v>0</v>
      </c>
      <c r="AN790" s="66">
        <v>0</v>
      </c>
      <c r="AO790" s="66">
        <v>0</v>
      </c>
      <c r="AP790" s="66">
        <f t="shared" si="90"/>
        <v>0</v>
      </c>
      <c r="AQ790" s="66">
        <v>0</v>
      </c>
      <c r="AR790" s="66">
        <f t="shared" si="91"/>
        <v>0</v>
      </c>
      <c r="AS790" s="66" t="s">
        <v>2814</v>
      </c>
      <c r="AT790" s="66" t="s">
        <v>279</v>
      </c>
      <c r="AU790" s="66" t="s">
        <v>280</v>
      </c>
      <c r="AV790" s="66">
        <v>0</v>
      </c>
      <c r="AW790" s="86">
        <v>0</v>
      </c>
      <c r="AX790" s="86">
        <v>0</v>
      </c>
      <c r="AY790" s="86">
        <v>0</v>
      </c>
      <c r="AZ790" s="86">
        <v>0</v>
      </c>
      <c r="BA790" s="86">
        <v>0</v>
      </c>
      <c r="BB790" s="86"/>
    </row>
    <row r="791" spans="1:54" hidden="1">
      <c r="A791" s="52" t="str">
        <f t="shared" si="85"/>
        <v>R</v>
      </c>
      <c r="B791" s="84" t="s">
        <v>259</v>
      </c>
      <c r="C791" s="52" t="s">
        <v>2990</v>
      </c>
      <c r="D791" s="85" t="s">
        <v>2991</v>
      </c>
      <c r="E791" s="52" t="s">
        <v>3155</v>
      </c>
      <c r="F791" s="52" t="s">
        <v>3156</v>
      </c>
      <c r="G791" s="52" t="s">
        <v>3157</v>
      </c>
      <c r="H791" s="52" t="s">
        <v>3156</v>
      </c>
      <c r="I791" s="52" t="s">
        <v>3166</v>
      </c>
      <c r="J791" s="52" t="s">
        <v>3167</v>
      </c>
      <c r="K791" s="52" t="s">
        <v>268</v>
      </c>
      <c r="L791" s="52">
        <v>4022</v>
      </c>
      <c r="M791" s="52" t="s">
        <v>1997</v>
      </c>
      <c r="N791" s="52" t="s">
        <v>270</v>
      </c>
      <c r="O791" s="52" t="s">
        <v>456</v>
      </c>
      <c r="P791" s="52" t="s">
        <v>272</v>
      </c>
      <c r="Q791" s="52" t="s">
        <v>124</v>
      </c>
      <c r="R791" s="52" t="s">
        <v>273</v>
      </c>
      <c r="S791" s="52" t="s">
        <v>188</v>
      </c>
      <c r="T791" s="52" t="s">
        <v>2988</v>
      </c>
      <c r="U791" s="52" t="s">
        <v>200</v>
      </c>
      <c r="V791" s="52" t="s">
        <v>2026</v>
      </c>
      <c r="W791" s="52" t="s">
        <v>2027</v>
      </c>
      <c r="X791" s="52" t="s">
        <v>2028</v>
      </c>
      <c r="Y791" s="52" t="s">
        <v>2029</v>
      </c>
      <c r="Z791" s="66">
        <v>2824316.8364382898</v>
      </c>
      <c r="AA791" s="91">
        <v>3458379</v>
      </c>
      <c r="AB791" s="66">
        <v>2762642.91</v>
      </c>
      <c r="AC791" s="66">
        <v>1787484.9295655002</v>
      </c>
      <c r="AD791" s="86">
        <f t="shared" si="86"/>
        <v>1670894.0704344998</v>
      </c>
      <c r="AE791" s="66">
        <v>2883302.5685975309</v>
      </c>
      <c r="AF791" s="66">
        <v>0</v>
      </c>
      <c r="AG791" s="66">
        <f t="shared" si="87"/>
        <v>2883302.5685975309</v>
      </c>
      <c r="AH791" s="66">
        <v>2970081.5779436706</v>
      </c>
      <c r="AI791" s="66">
        <v>0</v>
      </c>
      <c r="AJ791" s="66">
        <f t="shared" si="88"/>
        <v>2970081.5779436706</v>
      </c>
      <c r="AK791" s="66">
        <v>3059659.9101719428</v>
      </c>
      <c r="AL791" s="66">
        <v>4919858</v>
      </c>
      <c r="AM791" s="66">
        <f t="shared" si="89"/>
        <v>-1860198.0898280572</v>
      </c>
      <c r="AN791" s="66">
        <v>3152037.565282349</v>
      </c>
      <c r="AO791" s="66">
        <v>5974858</v>
      </c>
      <c r="AP791" s="66">
        <f t="shared" si="90"/>
        <v>-2822820.434717651</v>
      </c>
      <c r="AQ791" s="66">
        <v>824858</v>
      </c>
      <c r="AR791" s="66">
        <f t="shared" si="91"/>
        <v>2841259.6924299924</v>
      </c>
      <c r="AS791" s="66" t="s">
        <v>2814</v>
      </c>
      <c r="AT791" s="66" t="s">
        <v>3168</v>
      </c>
      <c r="AU791" s="66" t="s">
        <v>280</v>
      </c>
      <c r="AV791" s="66">
        <v>0</v>
      </c>
      <c r="AW791" s="86">
        <v>0</v>
      </c>
      <c r="AX791" s="86">
        <v>0</v>
      </c>
      <c r="AY791" s="86">
        <v>0</v>
      </c>
      <c r="AZ791" s="86">
        <v>0</v>
      </c>
      <c r="BA791" s="86">
        <v>0</v>
      </c>
      <c r="BB791" s="86"/>
    </row>
    <row r="792" spans="1:54" hidden="1">
      <c r="A792" s="52" t="str">
        <f t="shared" si="85"/>
        <v>R</v>
      </c>
      <c r="B792" s="84" t="s">
        <v>259</v>
      </c>
      <c r="C792" s="52" t="s">
        <v>2990</v>
      </c>
      <c r="D792" s="85" t="s">
        <v>2991</v>
      </c>
      <c r="E792" s="52" t="s">
        <v>3155</v>
      </c>
      <c r="F792" s="52" t="s">
        <v>3156</v>
      </c>
      <c r="G792" s="52" t="s">
        <v>3157</v>
      </c>
      <c r="H792" s="52" t="s">
        <v>3156</v>
      </c>
      <c r="I792" s="52" t="s">
        <v>3169</v>
      </c>
      <c r="J792" s="52" t="s">
        <v>3170</v>
      </c>
      <c r="K792" s="52" t="s">
        <v>268</v>
      </c>
      <c r="L792" s="52">
        <v>4022</v>
      </c>
      <c r="M792" s="52" t="s">
        <v>1997</v>
      </c>
      <c r="N792" s="52" t="s">
        <v>270</v>
      </c>
      <c r="O792" s="52" t="s">
        <v>456</v>
      </c>
      <c r="P792" s="52" t="s">
        <v>272</v>
      </c>
      <c r="Q792" s="52" t="s">
        <v>124</v>
      </c>
      <c r="R792" s="52" t="s">
        <v>273</v>
      </c>
      <c r="S792" s="52" t="s">
        <v>188</v>
      </c>
      <c r="T792" s="52" t="s">
        <v>2988</v>
      </c>
      <c r="U792" s="52" t="s">
        <v>200</v>
      </c>
      <c r="V792" s="52" t="s">
        <v>2026</v>
      </c>
      <c r="W792" s="52" t="s">
        <v>2027</v>
      </c>
      <c r="X792" s="52" t="s">
        <v>2028</v>
      </c>
      <c r="Y792" s="52" t="s">
        <v>2029</v>
      </c>
      <c r="Z792" s="66">
        <v>1350701.2248372131</v>
      </c>
      <c r="AA792" s="66">
        <v>1350701</v>
      </c>
      <c r="AB792" s="66">
        <v>1239859.97</v>
      </c>
      <c r="AC792" s="66">
        <v>843872.24024650001</v>
      </c>
      <c r="AD792" s="86">
        <f t="shared" si="86"/>
        <v>506828.75975349999</v>
      </c>
      <c r="AE792" s="66">
        <v>1378910.5601523975</v>
      </c>
      <c r="AF792" s="66">
        <v>0</v>
      </c>
      <c r="AG792" s="66">
        <f t="shared" si="87"/>
        <v>1378910.5601523975</v>
      </c>
      <c r="AH792" s="66">
        <v>1420411.7517686347</v>
      </c>
      <c r="AI792" s="66">
        <v>0</v>
      </c>
      <c r="AJ792" s="66">
        <f t="shared" si="88"/>
        <v>1420411.7517686347</v>
      </c>
      <c r="AK792" s="66">
        <v>1463251.6915015248</v>
      </c>
      <c r="AL792" s="66">
        <v>0</v>
      </c>
      <c r="AM792" s="66">
        <f t="shared" si="89"/>
        <v>1463251.6915015248</v>
      </c>
      <c r="AN792" s="66">
        <v>1507430.3793510676</v>
      </c>
      <c r="AO792" s="66">
        <v>809574</v>
      </c>
      <c r="AP792" s="66">
        <f t="shared" si="90"/>
        <v>697856.37935106759</v>
      </c>
      <c r="AQ792" s="66">
        <v>10874</v>
      </c>
      <c r="AR792" s="66">
        <f t="shared" si="91"/>
        <v>5467259.1425271248</v>
      </c>
      <c r="AS792" s="66" t="s">
        <v>2814</v>
      </c>
      <c r="AT792" s="66" t="s">
        <v>3171</v>
      </c>
      <c r="AU792" s="66" t="s">
        <v>280</v>
      </c>
      <c r="AV792" s="66">
        <v>0</v>
      </c>
      <c r="AW792" s="86">
        <v>0</v>
      </c>
      <c r="AX792" s="86">
        <v>0</v>
      </c>
      <c r="AY792" s="86">
        <v>0</v>
      </c>
      <c r="AZ792" s="86">
        <v>0</v>
      </c>
      <c r="BA792" s="86">
        <v>0</v>
      </c>
      <c r="BB792" s="86"/>
    </row>
    <row r="793" spans="1:54" hidden="1">
      <c r="A793" s="52" t="str">
        <f t="shared" si="85"/>
        <v>R</v>
      </c>
      <c r="B793" s="84" t="s">
        <v>259</v>
      </c>
      <c r="C793" s="52" t="s">
        <v>2990</v>
      </c>
      <c r="D793" s="85" t="s">
        <v>2991</v>
      </c>
      <c r="E793" s="52" t="s">
        <v>3155</v>
      </c>
      <c r="F793" s="52" t="s">
        <v>3156</v>
      </c>
      <c r="G793" s="52" t="s">
        <v>3157</v>
      </c>
      <c r="H793" s="52" t="s">
        <v>3156</v>
      </c>
      <c r="I793" s="52" t="s">
        <v>3172</v>
      </c>
      <c r="J793" s="52" t="s">
        <v>3173</v>
      </c>
      <c r="K793" s="52" t="s">
        <v>268</v>
      </c>
      <c r="L793" s="52">
        <v>4022</v>
      </c>
      <c r="M793" s="52" t="s">
        <v>1997</v>
      </c>
      <c r="N793" s="52" t="s">
        <v>270</v>
      </c>
      <c r="O793" s="52" t="s">
        <v>456</v>
      </c>
      <c r="P793" s="52" t="s">
        <v>272</v>
      </c>
      <c r="Q793" s="52" t="s">
        <v>124</v>
      </c>
      <c r="R793" s="52" t="s">
        <v>273</v>
      </c>
      <c r="S793" s="52" t="s">
        <v>188</v>
      </c>
      <c r="T793" s="52" t="s">
        <v>2988</v>
      </c>
      <c r="U793" s="52" t="s">
        <v>200</v>
      </c>
      <c r="V793" s="52" t="s">
        <v>2026</v>
      </c>
      <c r="W793" s="52" t="s">
        <v>2027</v>
      </c>
      <c r="X793" s="52" t="s">
        <v>2028</v>
      </c>
      <c r="Y793" s="52" t="s">
        <v>2029</v>
      </c>
      <c r="Z793" s="66">
        <v>0</v>
      </c>
      <c r="AA793" s="66">
        <v>0</v>
      </c>
      <c r="AB793" s="66">
        <v>0</v>
      </c>
      <c r="AC793" s="66">
        <v>0</v>
      </c>
      <c r="AD793" s="86">
        <f t="shared" si="86"/>
        <v>0</v>
      </c>
      <c r="AE793" s="66">
        <v>0</v>
      </c>
      <c r="AF793" s="66">
        <v>0</v>
      </c>
      <c r="AG793" s="66">
        <f t="shared" si="87"/>
        <v>0</v>
      </c>
      <c r="AH793" s="66">
        <v>0</v>
      </c>
      <c r="AI793" s="66">
        <v>0</v>
      </c>
      <c r="AJ793" s="66">
        <f t="shared" si="88"/>
        <v>0</v>
      </c>
      <c r="AK793" s="66">
        <v>0</v>
      </c>
      <c r="AL793" s="66">
        <v>200000</v>
      </c>
      <c r="AM793" s="66">
        <f t="shared" si="89"/>
        <v>-200000</v>
      </c>
      <c r="AN793" s="66">
        <v>0</v>
      </c>
      <c r="AO793" s="66">
        <v>0</v>
      </c>
      <c r="AP793" s="66">
        <f t="shared" si="90"/>
        <v>0</v>
      </c>
      <c r="AQ793" s="66">
        <v>0</v>
      </c>
      <c r="AR793" s="66">
        <f t="shared" si="91"/>
        <v>-200000</v>
      </c>
      <c r="AS793" s="66" t="s">
        <v>2814</v>
      </c>
      <c r="AT793" s="66" t="s">
        <v>3174</v>
      </c>
      <c r="AU793" s="66" t="s">
        <v>280</v>
      </c>
      <c r="AV793" s="66">
        <v>0</v>
      </c>
      <c r="AW793" s="86">
        <v>0</v>
      </c>
      <c r="AX793" s="86">
        <v>0</v>
      </c>
      <c r="AY793" s="86">
        <v>0</v>
      </c>
      <c r="AZ793" s="86">
        <v>0</v>
      </c>
      <c r="BA793" s="86">
        <v>0</v>
      </c>
      <c r="BB793" s="86"/>
    </row>
    <row r="794" spans="1:54" hidden="1">
      <c r="A794" s="52" t="str">
        <f t="shared" si="85"/>
        <v>R</v>
      </c>
      <c r="B794" s="84" t="s">
        <v>259</v>
      </c>
      <c r="C794" s="52" t="s">
        <v>2990</v>
      </c>
      <c r="D794" s="85" t="s">
        <v>2991</v>
      </c>
      <c r="E794" s="52" t="s">
        <v>3155</v>
      </c>
      <c r="F794" s="52" t="s">
        <v>3156</v>
      </c>
      <c r="G794" s="52" t="s">
        <v>3157</v>
      </c>
      <c r="H794" s="52" t="s">
        <v>3156</v>
      </c>
      <c r="I794" s="52" t="s">
        <v>3175</v>
      </c>
      <c r="J794" s="52" t="s">
        <v>3176</v>
      </c>
      <c r="K794" s="52" t="s">
        <v>268</v>
      </c>
      <c r="L794" s="52">
        <v>4022</v>
      </c>
      <c r="M794" s="52" t="s">
        <v>1997</v>
      </c>
      <c r="N794" s="52" t="s">
        <v>270</v>
      </c>
      <c r="O794" s="52" t="s">
        <v>306</v>
      </c>
      <c r="P794" s="52" t="s">
        <v>272</v>
      </c>
      <c r="Q794" s="52" t="s">
        <v>124</v>
      </c>
      <c r="R794" s="52" t="s">
        <v>273</v>
      </c>
      <c r="S794" s="52" t="s">
        <v>188</v>
      </c>
      <c r="T794" s="52" t="s">
        <v>2988</v>
      </c>
      <c r="U794" s="52" t="s">
        <v>200</v>
      </c>
      <c r="V794" s="52" t="s">
        <v>2026</v>
      </c>
      <c r="W794" s="52" t="s">
        <v>2027</v>
      </c>
      <c r="X794" s="52" t="s">
        <v>2028</v>
      </c>
      <c r="Y794" s="52" t="s">
        <v>2029</v>
      </c>
      <c r="Z794" s="66">
        <v>0</v>
      </c>
      <c r="AA794" s="66">
        <v>0</v>
      </c>
      <c r="AB794" s="66">
        <v>-1012.36</v>
      </c>
      <c r="AC794" s="66">
        <v>-159.09000000000003</v>
      </c>
      <c r="AD794" s="86">
        <f t="shared" si="86"/>
        <v>159.09000000000003</v>
      </c>
      <c r="AE794" s="66">
        <v>0</v>
      </c>
      <c r="AF794" s="66">
        <v>0</v>
      </c>
      <c r="AG794" s="66">
        <f t="shared" si="87"/>
        <v>0</v>
      </c>
      <c r="AH794" s="66">
        <v>0</v>
      </c>
      <c r="AI794" s="66">
        <v>0</v>
      </c>
      <c r="AJ794" s="66">
        <f t="shared" si="88"/>
        <v>0</v>
      </c>
      <c r="AK794" s="66">
        <v>0</v>
      </c>
      <c r="AL794" s="66">
        <v>0</v>
      </c>
      <c r="AM794" s="66">
        <f t="shared" si="89"/>
        <v>0</v>
      </c>
      <c r="AN794" s="66">
        <v>0</v>
      </c>
      <c r="AO794" s="66">
        <v>0</v>
      </c>
      <c r="AP794" s="66">
        <f t="shared" si="90"/>
        <v>0</v>
      </c>
      <c r="AQ794" s="66">
        <v>0</v>
      </c>
      <c r="AR794" s="66">
        <f t="shared" si="91"/>
        <v>159.09000000000003</v>
      </c>
      <c r="AS794" s="66" t="s">
        <v>2814</v>
      </c>
      <c r="AT794" s="66" t="s">
        <v>279</v>
      </c>
      <c r="AU794" s="66" t="s">
        <v>280</v>
      </c>
      <c r="AV794" s="66">
        <v>0</v>
      </c>
      <c r="AW794" s="86">
        <v>0</v>
      </c>
      <c r="AX794" s="86">
        <v>0</v>
      </c>
      <c r="AY794" s="86">
        <v>0</v>
      </c>
      <c r="AZ794" s="86">
        <v>0</v>
      </c>
      <c r="BA794" s="86">
        <v>0</v>
      </c>
      <c r="BB794" s="86"/>
    </row>
    <row r="795" spans="1:54" hidden="1">
      <c r="A795" s="52" t="str">
        <f t="shared" si="85"/>
        <v>R</v>
      </c>
      <c r="B795" s="84" t="s">
        <v>259</v>
      </c>
      <c r="C795" s="52" t="s">
        <v>2990</v>
      </c>
      <c r="D795" s="85" t="s">
        <v>2991</v>
      </c>
      <c r="E795" s="52" t="s">
        <v>3155</v>
      </c>
      <c r="F795" s="52" t="s">
        <v>3156</v>
      </c>
      <c r="G795" s="52" t="s">
        <v>3157</v>
      </c>
      <c r="H795" s="52" t="s">
        <v>3156</v>
      </c>
      <c r="I795" s="52" t="s">
        <v>3177</v>
      </c>
      <c r="J795" s="52" t="s">
        <v>3178</v>
      </c>
      <c r="K795" s="52" t="s">
        <v>268</v>
      </c>
      <c r="L795" s="52">
        <v>4207</v>
      </c>
      <c r="M795" s="52" t="s">
        <v>2177</v>
      </c>
      <c r="N795" s="52" t="s">
        <v>270</v>
      </c>
      <c r="O795" s="52" t="s">
        <v>456</v>
      </c>
      <c r="P795" s="52" t="s">
        <v>272</v>
      </c>
      <c r="Q795" s="52" t="s">
        <v>124</v>
      </c>
      <c r="R795" s="52" t="s">
        <v>273</v>
      </c>
      <c r="S795" s="52" t="s">
        <v>188</v>
      </c>
      <c r="T795" s="52" t="s">
        <v>2988</v>
      </c>
      <c r="U795" s="52" t="s">
        <v>200</v>
      </c>
      <c r="V795" s="52" t="s">
        <v>2026</v>
      </c>
      <c r="W795" s="52" t="s">
        <v>2027</v>
      </c>
      <c r="X795" s="52" t="s">
        <v>2028</v>
      </c>
      <c r="Y795" s="52" t="s">
        <v>2029</v>
      </c>
      <c r="Z795" s="66">
        <v>0</v>
      </c>
      <c r="AA795" s="66">
        <v>0</v>
      </c>
      <c r="AB795" s="66">
        <v>0</v>
      </c>
      <c r="AC795" s="66">
        <v>0</v>
      </c>
      <c r="AD795" s="86">
        <f t="shared" si="86"/>
        <v>0</v>
      </c>
      <c r="AE795" s="66">
        <v>0</v>
      </c>
      <c r="AF795" s="66">
        <v>0</v>
      </c>
      <c r="AG795" s="66">
        <f t="shared" si="87"/>
        <v>0</v>
      </c>
      <c r="AH795" s="66">
        <v>0</v>
      </c>
      <c r="AI795" s="66">
        <v>0</v>
      </c>
      <c r="AJ795" s="66">
        <f t="shared" si="88"/>
        <v>0</v>
      </c>
      <c r="AK795" s="66">
        <v>0</v>
      </c>
      <c r="AL795" s="66">
        <v>0</v>
      </c>
      <c r="AM795" s="66">
        <f t="shared" si="89"/>
        <v>0</v>
      </c>
      <c r="AN795" s="66">
        <v>0</v>
      </c>
      <c r="AO795" s="66">
        <v>0</v>
      </c>
      <c r="AP795" s="66">
        <f t="shared" si="90"/>
        <v>0</v>
      </c>
      <c r="AQ795" s="66">
        <v>0</v>
      </c>
      <c r="AR795" s="66">
        <f t="shared" si="91"/>
        <v>0</v>
      </c>
      <c r="AS795" s="66" t="s">
        <v>3148</v>
      </c>
      <c r="AT795" s="66" t="s">
        <v>279</v>
      </c>
      <c r="AU795" s="66" t="s">
        <v>280</v>
      </c>
      <c r="AV795" s="66">
        <v>0</v>
      </c>
      <c r="AW795" s="86">
        <v>0</v>
      </c>
      <c r="AX795" s="86">
        <v>0</v>
      </c>
      <c r="AY795" s="86">
        <v>0</v>
      </c>
      <c r="AZ795" s="86">
        <v>0</v>
      </c>
      <c r="BA795" s="86">
        <v>0</v>
      </c>
      <c r="BB795" s="86"/>
    </row>
    <row r="796" spans="1:54" hidden="1">
      <c r="A796" s="52" t="str">
        <f t="shared" si="85"/>
        <v>R</v>
      </c>
      <c r="B796" s="84" t="s">
        <v>259</v>
      </c>
      <c r="C796" s="52" t="s">
        <v>2990</v>
      </c>
      <c r="D796" s="85" t="s">
        <v>2991</v>
      </c>
      <c r="E796" s="52" t="s">
        <v>3155</v>
      </c>
      <c r="F796" s="52" t="s">
        <v>3156</v>
      </c>
      <c r="G796" s="52" t="s">
        <v>3157</v>
      </c>
      <c r="H796" s="52" t="s">
        <v>3156</v>
      </c>
      <c r="I796" s="52" t="s">
        <v>3179</v>
      </c>
      <c r="J796" s="52" t="s">
        <v>3180</v>
      </c>
      <c r="K796" s="52" t="s">
        <v>268</v>
      </c>
      <c r="L796" s="52">
        <v>4022</v>
      </c>
      <c r="M796" s="52" t="s">
        <v>1997</v>
      </c>
      <c r="N796" s="52" t="s">
        <v>428</v>
      </c>
      <c r="O796" s="52" t="s">
        <v>456</v>
      </c>
      <c r="P796" s="52" t="s">
        <v>272</v>
      </c>
      <c r="Q796" s="52" t="s">
        <v>124</v>
      </c>
      <c r="R796" s="52" t="s">
        <v>273</v>
      </c>
      <c r="S796" s="52" t="s">
        <v>188</v>
      </c>
      <c r="T796" s="52" t="s">
        <v>2988</v>
      </c>
      <c r="U796" s="52" t="s">
        <v>200</v>
      </c>
      <c r="V796" s="52" t="s">
        <v>2026</v>
      </c>
      <c r="W796" s="52" t="s">
        <v>2027</v>
      </c>
      <c r="X796" s="52" t="s">
        <v>2028</v>
      </c>
      <c r="Y796" s="52" t="s">
        <v>2029</v>
      </c>
      <c r="Z796" s="66">
        <v>0</v>
      </c>
      <c r="AA796" s="66">
        <v>0</v>
      </c>
      <c r="AB796" s="66">
        <v>0</v>
      </c>
      <c r="AC796" s="66">
        <v>0</v>
      </c>
      <c r="AD796" s="86">
        <f t="shared" si="86"/>
        <v>0</v>
      </c>
      <c r="AE796" s="66">
        <v>0</v>
      </c>
      <c r="AF796" s="66">
        <v>0</v>
      </c>
      <c r="AG796" s="66">
        <f t="shared" si="87"/>
        <v>0</v>
      </c>
      <c r="AH796" s="66">
        <v>0</v>
      </c>
      <c r="AI796" s="66">
        <v>0</v>
      </c>
      <c r="AJ796" s="66">
        <f t="shared" si="88"/>
        <v>0</v>
      </c>
      <c r="AK796" s="66">
        <v>0</v>
      </c>
      <c r="AL796" s="66">
        <v>0</v>
      </c>
      <c r="AM796" s="66">
        <f t="shared" si="89"/>
        <v>0</v>
      </c>
      <c r="AN796" s="66">
        <v>0</v>
      </c>
      <c r="AO796" s="66">
        <v>0</v>
      </c>
      <c r="AP796" s="66">
        <f t="shared" si="90"/>
        <v>0</v>
      </c>
      <c r="AQ796" s="66">
        <v>0</v>
      </c>
      <c r="AR796" s="66">
        <f t="shared" si="91"/>
        <v>0</v>
      </c>
      <c r="AS796" s="66">
        <v>0</v>
      </c>
      <c r="AT796" s="66" t="s">
        <v>279</v>
      </c>
      <c r="AU796" s="66" t="s">
        <v>280</v>
      </c>
      <c r="AV796" s="66">
        <v>0</v>
      </c>
      <c r="AW796" s="86">
        <v>0</v>
      </c>
      <c r="AX796" s="86">
        <v>0</v>
      </c>
      <c r="AY796" s="86">
        <v>0</v>
      </c>
      <c r="AZ796" s="86">
        <v>0</v>
      </c>
      <c r="BA796" s="86">
        <v>0</v>
      </c>
      <c r="BB796" s="86"/>
    </row>
    <row r="797" spans="1:54" hidden="1">
      <c r="A797" s="52" t="str">
        <f t="shared" si="85"/>
        <v>R</v>
      </c>
      <c r="B797" s="84" t="s">
        <v>259</v>
      </c>
      <c r="C797" s="52" t="s">
        <v>2990</v>
      </c>
      <c r="D797" s="85" t="s">
        <v>2991</v>
      </c>
      <c r="E797" s="52" t="s">
        <v>3155</v>
      </c>
      <c r="F797" s="52" t="s">
        <v>3156</v>
      </c>
      <c r="G797" s="52" t="s">
        <v>3157</v>
      </c>
      <c r="H797" s="52" t="s">
        <v>3156</v>
      </c>
      <c r="I797" s="52" t="s">
        <v>3181</v>
      </c>
      <c r="J797" s="52" t="s">
        <v>3182</v>
      </c>
      <c r="K797" s="52" t="s">
        <v>268</v>
      </c>
      <c r="L797" s="52">
        <v>4022</v>
      </c>
      <c r="M797" s="52" t="s">
        <v>1997</v>
      </c>
      <c r="N797" s="52" t="s">
        <v>428</v>
      </c>
      <c r="O797" s="52" t="s">
        <v>456</v>
      </c>
      <c r="P797" s="52" t="s">
        <v>272</v>
      </c>
      <c r="Q797" s="52" t="s">
        <v>124</v>
      </c>
      <c r="R797" s="52" t="s">
        <v>273</v>
      </c>
      <c r="S797" s="52" t="s">
        <v>188</v>
      </c>
      <c r="T797" s="98" t="s">
        <v>2834</v>
      </c>
      <c r="U797" s="98" t="s">
        <v>194</v>
      </c>
      <c r="V797" s="52" t="s">
        <v>2026</v>
      </c>
      <c r="W797" s="52" t="s">
        <v>2027</v>
      </c>
      <c r="X797" s="52" t="s">
        <v>2028</v>
      </c>
      <c r="Y797" s="52" t="s">
        <v>2029</v>
      </c>
      <c r="Z797" s="66">
        <v>0</v>
      </c>
      <c r="AA797" s="66">
        <v>80609</v>
      </c>
      <c r="AB797" s="66">
        <v>0</v>
      </c>
      <c r="AC797" s="66">
        <v>0</v>
      </c>
      <c r="AD797" s="86">
        <f t="shared" si="86"/>
        <v>80609</v>
      </c>
      <c r="AE797" s="66">
        <v>0</v>
      </c>
      <c r="AF797" s="66">
        <v>0</v>
      </c>
      <c r="AG797" s="66">
        <f t="shared" si="87"/>
        <v>0</v>
      </c>
      <c r="AH797" s="66">
        <v>0</v>
      </c>
      <c r="AI797" s="66">
        <v>0</v>
      </c>
      <c r="AJ797" s="66">
        <f t="shared" si="88"/>
        <v>0</v>
      </c>
      <c r="AK797" s="66">
        <v>0</v>
      </c>
      <c r="AL797" s="66">
        <v>0</v>
      </c>
      <c r="AM797" s="66">
        <f t="shared" si="89"/>
        <v>0</v>
      </c>
      <c r="AN797" s="66">
        <v>0</v>
      </c>
      <c r="AO797" s="66">
        <v>0</v>
      </c>
      <c r="AP797" s="66">
        <f t="shared" si="90"/>
        <v>0</v>
      </c>
      <c r="AQ797" s="66">
        <v>0</v>
      </c>
      <c r="AR797" s="66">
        <f t="shared" si="91"/>
        <v>80609</v>
      </c>
      <c r="AS797" s="66">
        <v>0</v>
      </c>
      <c r="AT797" s="66" t="s">
        <v>279</v>
      </c>
      <c r="AU797" s="66" t="s">
        <v>280</v>
      </c>
      <c r="AV797" s="66">
        <v>0</v>
      </c>
      <c r="AW797" s="86">
        <v>0</v>
      </c>
      <c r="AX797" s="86">
        <v>0</v>
      </c>
      <c r="AY797" s="86">
        <v>0</v>
      </c>
      <c r="AZ797" s="86">
        <v>0</v>
      </c>
      <c r="BA797" s="86">
        <v>0</v>
      </c>
      <c r="BB797" s="86"/>
    </row>
    <row r="798" spans="1:54" hidden="1">
      <c r="A798" s="52" t="str">
        <f t="shared" si="85"/>
        <v>R</v>
      </c>
      <c r="B798" s="84" t="s">
        <v>259</v>
      </c>
      <c r="C798" s="90" t="s">
        <v>3183</v>
      </c>
      <c r="D798" s="90" t="s">
        <v>3184</v>
      </c>
      <c r="E798" s="90" t="s">
        <v>3185</v>
      </c>
      <c r="F798" s="90" t="s">
        <v>3186</v>
      </c>
      <c r="G798" s="90" t="s">
        <v>3187</v>
      </c>
      <c r="H798" s="90" t="s">
        <v>2580</v>
      </c>
      <c r="I798" s="90" t="s">
        <v>3188</v>
      </c>
      <c r="J798" s="90" t="s">
        <v>3189</v>
      </c>
      <c r="K798" s="52" t="s">
        <v>268</v>
      </c>
      <c r="L798" s="90">
        <v>5150</v>
      </c>
      <c r="M798" s="90" t="s">
        <v>1309</v>
      </c>
      <c r="N798" s="90" t="s">
        <v>270</v>
      </c>
      <c r="O798" s="90" t="s">
        <v>306</v>
      </c>
      <c r="P798" s="90" t="s">
        <v>272</v>
      </c>
      <c r="Q798" s="90" t="s">
        <v>124</v>
      </c>
      <c r="R798" s="90" t="s">
        <v>543</v>
      </c>
      <c r="S798" s="90" t="s">
        <v>129</v>
      </c>
      <c r="T798" s="90" t="s">
        <v>1310</v>
      </c>
      <c r="U798" s="90" t="s">
        <v>131</v>
      </c>
      <c r="V798" s="90" t="s">
        <v>275</v>
      </c>
      <c r="W798" s="90" t="s">
        <v>276</v>
      </c>
      <c r="X798" s="90" t="s">
        <v>2040</v>
      </c>
      <c r="Y798" s="90" t="s">
        <v>2041</v>
      </c>
      <c r="Z798" s="91">
        <v>0</v>
      </c>
      <c r="AA798" s="91">
        <v>0</v>
      </c>
      <c r="AB798" s="66">
        <v>0</v>
      </c>
      <c r="AC798" s="66">
        <v>0</v>
      </c>
      <c r="AD798" s="86">
        <f t="shared" si="86"/>
        <v>0</v>
      </c>
      <c r="AE798" s="91">
        <v>0</v>
      </c>
      <c r="AF798" s="66">
        <v>0</v>
      </c>
      <c r="AG798" s="66">
        <f t="shared" si="87"/>
        <v>0</v>
      </c>
      <c r="AH798" s="91">
        <v>0</v>
      </c>
      <c r="AI798" s="66">
        <v>0</v>
      </c>
      <c r="AJ798" s="66">
        <f t="shared" si="88"/>
        <v>0</v>
      </c>
      <c r="AK798" s="91">
        <v>0</v>
      </c>
      <c r="AL798" s="66">
        <v>0</v>
      </c>
      <c r="AM798" s="66">
        <f t="shared" si="89"/>
        <v>0</v>
      </c>
      <c r="AN798" s="91">
        <v>0</v>
      </c>
      <c r="AO798" s="66">
        <v>0</v>
      </c>
      <c r="AP798" s="66">
        <f t="shared" si="90"/>
        <v>0</v>
      </c>
      <c r="AQ798" s="66">
        <v>0</v>
      </c>
      <c r="AR798" s="66">
        <f t="shared" si="91"/>
        <v>0</v>
      </c>
      <c r="AS798" s="66">
        <v>0</v>
      </c>
      <c r="AT798" s="66" t="s">
        <v>279</v>
      </c>
      <c r="AU798" s="66" t="s">
        <v>280</v>
      </c>
      <c r="AV798" s="66">
        <v>0</v>
      </c>
      <c r="AW798" s="86">
        <v>0</v>
      </c>
      <c r="AX798" s="86">
        <v>0</v>
      </c>
      <c r="AY798" s="86">
        <v>0</v>
      </c>
      <c r="AZ798" s="86">
        <v>0</v>
      </c>
      <c r="BA798" s="86">
        <v>0</v>
      </c>
      <c r="BB798" s="86"/>
    </row>
    <row r="799" spans="1:54" hidden="1">
      <c r="A799" s="52" t="str">
        <f t="shared" si="85"/>
        <v>R</v>
      </c>
      <c r="B799" s="84" t="s">
        <v>259</v>
      </c>
      <c r="C799" s="52" t="s">
        <v>3183</v>
      </c>
      <c r="D799" s="85" t="s">
        <v>3184</v>
      </c>
      <c r="E799" s="52" t="s">
        <v>3185</v>
      </c>
      <c r="F799" s="52" t="s">
        <v>3186</v>
      </c>
      <c r="G799" s="52" t="s">
        <v>3190</v>
      </c>
      <c r="H799" s="52" t="s">
        <v>3186</v>
      </c>
      <c r="I799" s="52" t="s">
        <v>3191</v>
      </c>
      <c r="J799" s="52" t="s">
        <v>3192</v>
      </c>
      <c r="K799" s="52" t="s">
        <v>268</v>
      </c>
      <c r="L799" s="52">
        <v>5030</v>
      </c>
      <c r="M799" s="52" t="s">
        <v>3193</v>
      </c>
      <c r="N799" s="52" t="s">
        <v>270</v>
      </c>
      <c r="O799" s="52" t="s">
        <v>456</v>
      </c>
      <c r="P799" s="52" t="s">
        <v>466</v>
      </c>
      <c r="Q799" s="52" t="s">
        <v>57</v>
      </c>
      <c r="R799" s="52" t="s">
        <v>2024</v>
      </c>
      <c r="S799" s="52" t="s">
        <v>91</v>
      </c>
      <c r="T799" s="52" t="s">
        <v>2337</v>
      </c>
      <c r="U799" s="52" t="s">
        <v>94</v>
      </c>
      <c r="V799" s="52" t="s">
        <v>275</v>
      </c>
      <c r="W799" s="52" t="s">
        <v>276</v>
      </c>
      <c r="X799" s="52" t="s">
        <v>489</v>
      </c>
      <c r="Y799" s="52" t="s">
        <v>490</v>
      </c>
      <c r="Z799" s="66">
        <v>0</v>
      </c>
      <c r="AA799" s="66">
        <v>0</v>
      </c>
      <c r="AB799" s="66">
        <v>0</v>
      </c>
      <c r="AC799" s="66">
        <v>0</v>
      </c>
      <c r="AD799" s="86">
        <f t="shared" si="86"/>
        <v>0</v>
      </c>
      <c r="AE799" s="66">
        <v>0</v>
      </c>
      <c r="AF799" s="66">
        <v>0</v>
      </c>
      <c r="AG799" s="66">
        <f t="shared" si="87"/>
        <v>0</v>
      </c>
      <c r="AH799" s="66">
        <v>0</v>
      </c>
      <c r="AI799" s="66">
        <v>0</v>
      </c>
      <c r="AJ799" s="66">
        <f t="shared" si="88"/>
        <v>0</v>
      </c>
      <c r="AK799" s="66">
        <v>0</v>
      </c>
      <c r="AL799" s="66">
        <v>0</v>
      </c>
      <c r="AM799" s="66">
        <f t="shared" si="89"/>
        <v>0</v>
      </c>
      <c r="AN799" s="66">
        <v>0</v>
      </c>
      <c r="AO799" s="66">
        <v>0</v>
      </c>
      <c r="AP799" s="66">
        <f t="shared" si="90"/>
        <v>0</v>
      </c>
      <c r="AQ799" s="66">
        <v>0</v>
      </c>
      <c r="AR799" s="66">
        <f t="shared" si="91"/>
        <v>0</v>
      </c>
      <c r="AS799" s="66">
        <v>0</v>
      </c>
      <c r="AT799" s="66" t="s">
        <v>279</v>
      </c>
      <c r="AU799" s="66" t="s">
        <v>280</v>
      </c>
      <c r="AV799" s="66">
        <v>0</v>
      </c>
      <c r="AW799" s="86">
        <v>0</v>
      </c>
      <c r="AX799" s="86">
        <v>0</v>
      </c>
      <c r="AY799" s="86">
        <v>0</v>
      </c>
      <c r="AZ799" s="86">
        <v>0</v>
      </c>
      <c r="BA799" s="86">
        <v>0</v>
      </c>
      <c r="BB799" s="86"/>
    </row>
    <row r="800" spans="1:54" hidden="1">
      <c r="A800" s="52" t="str">
        <f t="shared" si="85"/>
        <v>R</v>
      </c>
      <c r="B800" s="84" t="s">
        <v>259</v>
      </c>
      <c r="C800" s="90" t="s">
        <v>3183</v>
      </c>
      <c r="D800" s="90" t="s">
        <v>3184</v>
      </c>
      <c r="E800" s="90" t="s">
        <v>3194</v>
      </c>
      <c r="F800" s="90" t="s">
        <v>3195</v>
      </c>
      <c r="G800" s="90" t="s">
        <v>3196</v>
      </c>
      <c r="H800" s="90" t="s">
        <v>3195</v>
      </c>
      <c r="I800" s="90" t="s">
        <v>3197</v>
      </c>
      <c r="J800" s="90" t="s">
        <v>3198</v>
      </c>
      <c r="K800" s="52" t="s">
        <v>268</v>
      </c>
      <c r="L800" s="90">
        <v>5150</v>
      </c>
      <c r="M800" s="90" t="s">
        <v>1309</v>
      </c>
      <c r="N800" s="90" t="s">
        <v>270</v>
      </c>
      <c r="O800" s="90" t="s">
        <v>306</v>
      </c>
      <c r="P800" s="90" t="s">
        <v>272</v>
      </c>
      <c r="Q800" s="90" t="s">
        <v>124</v>
      </c>
      <c r="R800" s="90" t="s">
        <v>543</v>
      </c>
      <c r="S800" s="90" t="s">
        <v>129</v>
      </c>
      <c r="T800" s="90" t="s">
        <v>1358</v>
      </c>
      <c r="U800" s="90" t="s">
        <v>132</v>
      </c>
      <c r="V800" s="90" t="s">
        <v>275</v>
      </c>
      <c r="W800" s="90" t="s">
        <v>276</v>
      </c>
      <c r="X800" s="90" t="s">
        <v>2464</v>
      </c>
      <c r="Y800" s="90" t="s">
        <v>2465</v>
      </c>
      <c r="Z800" s="91">
        <v>0</v>
      </c>
      <c r="AA800" s="91">
        <v>0</v>
      </c>
      <c r="AB800" s="66">
        <v>0</v>
      </c>
      <c r="AC800" s="66">
        <v>0</v>
      </c>
      <c r="AD800" s="86">
        <f t="shared" si="86"/>
        <v>0</v>
      </c>
      <c r="AE800" s="91">
        <v>0</v>
      </c>
      <c r="AF800" s="66">
        <v>0</v>
      </c>
      <c r="AG800" s="66">
        <f t="shared" si="87"/>
        <v>0</v>
      </c>
      <c r="AH800" s="91">
        <v>0</v>
      </c>
      <c r="AI800" s="66">
        <v>0</v>
      </c>
      <c r="AJ800" s="66">
        <f t="shared" si="88"/>
        <v>0</v>
      </c>
      <c r="AK800" s="91">
        <v>0</v>
      </c>
      <c r="AL800" s="66">
        <v>0</v>
      </c>
      <c r="AM800" s="66">
        <f t="shared" si="89"/>
        <v>0</v>
      </c>
      <c r="AN800" s="91">
        <v>0</v>
      </c>
      <c r="AO800" s="66">
        <v>0</v>
      </c>
      <c r="AP800" s="66">
        <f t="shared" si="90"/>
        <v>0</v>
      </c>
      <c r="AQ800" s="66">
        <v>0</v>
      </c>
      <c r="AR800" s="66">
        <f t="shared" si="91"/>
        <v>0</v>
      </c>
      <c r="AS800" s="66">
        <v>0</v>
      </c>
      <c r="AT800" s="66" t="s">
        <v>279</v>
      </c>
      <c r="AU800" s="66" t="s">
        <v>280</v>
      </c>
      <c r="AV800" s="66">
        <v>0</v>
      </c>
      <c r="AW800" s="86">
        <v>0</v>
      </c>
      <c r="AX800" s="86">
        <v>0</v>
      </c>
      <c r="AY800" s="86">
        <v>0</v>
      </c>
      <c r="AZ800" s="86">
        <v>0</v>
      </c>
      <c r="BA800" s="86">
        <v>0</v>
      </c>
      <c r="BB800" s="86"/>
    </row>
    <row r="801" spans="1:54" hidden="1">
      <c r="A801" s="52" t="str">
        <f t="shared" si="85"/>
        <v>R</v>
      </c>
      <c r="B801" s="84" t="s">
        <v>259</v>
      </c>
      <c r="C801" s="90" t="s">
        <v>3183</v>
      </c>
      <c r="D801" s="90" t="s">
        <v>3184</v>
      </c>
      <c r="E801" s="90" t="s">
        <v>3199</v>
      </c>
      <c r="F801" s="90" t="s">
        <v>3200</v>
      </c>
      <c r="G801" s="90" t="s">
        <v>3201</v>
      </c>
      <c r="H801" s="90" t="s">
        <v>3200</v>
      </c>
      <c r="I801" s="90" t="s">
        <v>3202</v>
      </c>
      <c r="J801" s="90" t="s">
        <v>3203</v>
      </c>
      <c r="K801" s="52" t="s">
        <v>268</v>
      </c>
      <c r="L801" s="90">
        <v>4022</v>
      </c>
      <c r="M801" s="90" t="s">
        <v>1997</v>
      </c>
      <c r="N801" s="90" t="s">
        <v>270</v>
      </c>
      <c r="O801" s="90" t="s">
        <v>626</v>
      </c>
      <c r="P801" s="90" t="s">
        <v>272</v>
      </c>
      <c r="Q801" s="90" t="s">
        <v>124</v>
      </c>
      <c r="R801" s="90" t="s">
        <v>543</v>
      </c>
      <c r="S801" s="90" t="s">
        <v>129</v>
      </c>
      <c r="T801" s="90" t="s">
        <v>3204</v>
      </c>
      <c r="U801" s="90" t="s">
        <v>3205</v>
      </c>
      <c r="V801" s="90" t="s">
        <v>275</v>
      </c>
      <c r="W801" s="90" t="s">
        <v>276</v>
      </c>
      <c r="X801" s="90" t="s">
        <v>2040</v>
      </c>
      <c r="Y801" s="90" t="s">
        <v>2041</v>
      </c>
      <c r="Z801" s="91">
        <v>0</v>
      </c>
      <c r="AA801" s="91">
        <v>0</v>
      </c>
      <c r="AB801" s="66">
        <v>0</v>
      </c>
      <c r="AC801" s="66">
        <v>0</v>
      </c>
      <c r="AD801" s="86">
        <f t="shared" si="86"/>
        <v>0</v>
      </c>
      <c r="AE801" s="91">
        <v>0</v>
      </c>
      <c r="AF801" s="66">
        <v>0</v>
      </c>
      <c r="AG801" s="66">
        <f t="shared" si="87"/>
        <v>0</v>
      </c>
      <c r="AH801" s="91">
        <v>0</v>
      </c>
      <c r="AI801" s="66">
        <v>0</v>
      </c>
      <c r="AJ801" s="66">
        <f t="shared" si="88"/>
        <v>0</v>
      </c>
      <c r="AK801" s="91">
        <v>0</v>
      </c>
      <c r="AL801" s="66">
        <v>0</v>
      </c>
      <c r="AM801" s="66">
        <f t="shared" si="89"/>
        <v>0</v>
      </c>
      <c r="AN801" s="91">
        <v>0</v>
      </c>
      <c r="AO801" s="66">
        <v>0</v>
      </c>
      <c r="AP801" s="66">
        <f t="shared" si="90"/>
        <v>0</v>
      </c>
      <c r="AQ801" s="66">
        <v>0</v>
      </c>
      <c r="AR801" s="66">
        <f t="shared" si="91"/>
        <v>0</v>
      </c>
      <c r="AS801" s="66">
        <v>0</v>
      </c>
      <c r="AT801" s="66" t="s">
        <v>279</v>
      </c>
      <c r="AU801" s="66" t="s">
        <v>280</v>
      </c>
      <c r="AV801" s="66">
        <v>0</v>
      </c>
      <c r="AW801" s="86">
        <v>0</v>
      </c>
      <c r="AX801" s="86">
        <v>0</v>
      </c>
      <c r="AY801" s="86">
        <v>0</v>
      </c>
      <c r="AZ801" s="86">
        <v>0</v>
      </c>
      <c r="BA801" s="86">
        <v>0</v>
      </c>
      <c r="BB801" s="86"/>
    </row>
    <row r="802" spans="1:54" hidden="1">
      <c r="A802" s="52" t="str">
        <f t="shared" si="85"/>
        <v>R</v>
      </c>
      <c r="B802" s="84" t="s">
        <v>259</v>
      </c>
      <c r="C802" s="90" t="s">
        <v>3183</v>
      </c>
      <c r="D802" s="90" t="s">
        <v>3184</v>
      </c>
      <c r="E802" s="90" t="s">
        <v>3199</v>
      </c>
      <c r="F802" s="90" t="s">
        <v>3200</v>
      </c>
      <c r="G802" s="90" t="s">
        <v>3201</v>
      </c>
      <c r="H802" s="90" t="s">
        <v>3200</v>
      </c>
      <c r="I802" s="90" t="s">
        <v>3206</v>
      </c>
      <c r="J802" s="90" t="s">
        <v>3207</v>
      </c>
      <c r="K802" s="52" t="s">
        <v>268</v>
      </c>
      <c r="L802" s="90">
        <v>4022</v>
      </c>
      <c r="M802" s="90" t="s">
        <v>1997</v>
      </c>
      <c r="N802" s="90" t="s">
        <v>270</v>
      </c>
      <c r="O802" s="90" t="s">
        <v>626</v>
      </c>
      <c r="P802" s="90" t="s">
        <v>272</v>
      </c>
      <c r="Q802" s="90" t="s">
        <v>124</v>
      </c>
      <c r="R802" s="90" t="s">
        <v>543</v>
      </c>
      <c r="S802" s="90" t="s">
        <v>129</v>
      </c>
      <c r="T802" s="90" t="s">
        <v>3204</v>
      </c>
      <c r="U802" s="90" t="s">
        <v>3205</v>
      </c>
      <c r="V802" s="90" t="s">
        <v>275</v>
      </c>
      <c r="W802" s="90" t="s">
        <v>276</v>
      </c>
      <c r="X802" s="90" t="s">
        <v>2040</v>
      </c>
      <c r="Y802" s="90" t="s">
        <v>2041</v>
      </c>
      <c r="Z802" s="91">
        <v>0</v>
      </c>
      <c r="AA802" s="91">
        <v>0</v>
      </c>
      <c r="AB802" s="66">
        <v>0</v>
      </c>
      <c r="AC802" s="66">
        <v>0</v>
      </c>
      <c r="AD802" s="86">
        <f t="shared" si="86"/>
        <v>0</v>
      </c>
      <c r="AE802" s="91">
        <v>0</v>
      </c>
      <c r="AF802" s="66">
        <v>0</v>
      </c>
      <c r="AG802" s="66">
        <f t="shared" si="87"/>
        <v>0</v>
      </c>
      <c r="AH802" s="91">
        <v>0</v>
      </c>
      <c r="AI802" s="66">
        <v>0</v>
      </c>
      <c r="AJ802" s="66">
        <f t="shared" si="88"/>
        <v>0</v>
      </c>
      <c r="AK802" s="91">
        <v>0</v>
      </c>
      <c r="AL802" s="66">
        <v>0</v>
      </c>
      <c r="AM802" s="66">
        <f t="shared" si="89"/>
        <v>0</v>
      </c>
      <c r="AN802" s="91">
        <v>0</v>
      </c>
      <c r="AO802" s="66">
        <v>0</v>
      </c>
      <c r="AP802" s="66">
        <f t="shared" si="90"/>
        <v>0</v>
      </c>
      <c r="AQ802" s="66">
        <v>0</v>
      </c>
      <c r="AR802" s="66">
        <f t="shared" si="91"/>
        <v>0</v>
      </c>
      <c r="AS802" s="66">
        <v>0</v>
      </c>
      <c r="AT802" s="66" t="s">
        <v>279</v>
      </c>
      <c r="AU802" s="66" t="s">
        <v>280</v>
      </c>
      <c r="AV802" s="66">
        <v>0</v>
      </c>
      <c r="AW802" s="86">
        <v>0</v>
      </c>
      <c r="AX802" s="86">
        <v>0</v>
      </c>
      <c r="AY802" s="86">
        <v>0</v>
      </c>
      <c r="AZ802" s="86">
        <v>0</v>
      </c>
      <c r="BA802" s="86">
        <v>0</v>
      </c>
      <c r="BB802" s="86"/>
    </row>
    <row r="803" spans="1:54" hidden="1">
      <c r="A803" s="52" t="str">
        <f t="shared" si="85"/>
        <v>R</v>
      </c>
      <c r="B803" s="84" t="s">
        <v>259</v>
      </c>
      <c r="C803" s="90" t="s">
        <v>3183</v>
      </c>
      <c r="D803" s="90" t="s">
        <v>3184</v>
      </c>
      <c r="E803" s="90" t="s">
        <v>3199</v>
      </c>
      <c r="F803" s="90" t="s">
        <v>3200</v>
      </c>
      <c r="G803" s="90" t="s">
        <v>3201</v>
      </c>
      <c r="H803" s="90" t="s">
        <v>3200</v>
      </c>
      <c r="I803" s="90" t="s">
        <v>3208</v>
      </c>
      <c r="J803" s="90" t="s">
        <v>3209</v>
      </c>
      <c r="K803" s="52" t="s">
        <v>268</v>
      </c>
      <c r="L803" s="90">
        <v>5361</v>
      </c>
      <c r="M803" s="90" t="s">
        <v>3210</v>
      </c>
      <c r="N803" s="90" t="s">
        <v>270</v>
      </c>
      <c r="O803" s="90" t="s">
        <v>306</v>
      </c>
      <c r="P803" s="90" t="s">
        <v>272</v>
      </c>
      <c r="Q803" s="90" t="s">
        <v>124</v>
      </c>
      <c r="R803" s="90" t="s">
        <v>543</v>
      </c>
      <c r="S803" s="90" t="s">
        <v>129</v>
      </c>
      <c r="T803" s="90" t="s">
        <v>3204</v>
      </c>
      <c r="U803" s="90" t="s">
        <v>3205</v>
      </c>
      <c r="V803" s="90" t="s">
        <v>275</v>
      </c>
      <c r="W803" s="90" t="s">
        <v>276</v>
      </c>
      <c r="X803" s="90" t="s">
        <v>2040</v>
      </c>
      <c r="Y803" s="90" t="s">
        <v>2041</v>
      </c>
      <c r="Z803" s="91">
        <v>0</v>
      </c>
      <c r="AA803" s="91">
        <v>0</v>
      </c>
      <c r="AB803" s="66">
        <v>0</v>
      </c>
      <c r="AC803" s="66">
        <v>0</v>
      </c>
      <c r="AD803" s="86">
        <f t="shared" si="86"/>
        <v>0</v>
      </c>
      <c r="AE803" s="91">
        <v>0</v>
      </c>
      <c r="AF803" s="66">
        <v>0</v>
      </c>
      <c r="AG803" s="66">
        <f t="shared" si="87"/>
        <v>0</v>
      </c>
      <c r="AH803" s="91">
        <v>0</v>
      </c>
      <c r="AI803" s="66">
        <v>0</v>
      </c>
      <c r="AJ803" s="66">
        <f t="shared" si="88"/>
        <v>0</v>
      </c>
      <c r="AK803" s="91">
        <v>0</v>
      </c>
      <c r="AL803" s="66">
        <v>0</v>
      </c>
      <c r="AM803" s="66">
        <f t="shared" si="89"/>
        <v>0</v>
      </c>
      <c r="AN803" s="91">
        <v>0</v>
      </c>
      <c r="AO803" s="66">
        <v>0</v>
      </c>
      <c r="AP803" s="66">
        <f t="shared" si="90"/>
        <v>0</v>
      </c>
      <c r="AQ803" s="66">
        <v>0</v>
      </c>
      <c r="AR803" s="66">
        <f t="shared" si="91"/>
        <v>0</v>
      </c>
      <c r="AS803" s="66">
        <v>0</v>
      </c>
      <c r="AT803" s="66" t="s">
        <v>279</v>
      </c>
      <c r="AU803" s="66" t="s">
        <v>280</v>
      </c>
      <c r="AV803" s="66">
        <v>0</v>
      </c>
      <c r="AW803" s="86">
        <v>0</v>
      </c>
      <c r="AX803" s="86">
        <v>0</v>
      </c>
      <c r="AY803" s="86">
        <v>0</v>
      </c>
      <c r="AZ803" s="86">
        <v>0</v>
      </c>
      <c r="BA803" s="86">
        <v>0</v>
      </c>
      <c r="BB803" s="86"/>
    </row>
    <row r="804" spans="1:54" hidden="1">
      <c r="A804" s="52" t="str">
        <f t="shared" si="85"/>
        <v>R</v>
      </c>
      <c r="B804" s="84" t="s">
        <v>259</v>
      </c>
      <c r="C804" s="52" t="s">
        <v>3211</v>
      </c>
      <c r="D804" s="85" t="s">
        <v>3212</v>
      </c>
      <c r="E804" s="52" t="s">
        <v>3213</v>
      </c>
      <c r="F804" s="52" t="s">
        <v>3214</v>
      </c>
      <c r="G804" s="52" t="s">
        <v>3215</v>
      </c>
      <c r="H804" s="52" t="s">
        <v>3214</v>
      </c>
      <c r="I804" s="52" t="s">
        <v>3216</v>
      </c>
      <c r="J804" s="52" t="s">
        <v>3217</v>
      </c>
      <c r="K804" s="52" t="s">
        <v>268</v>
      </c>
      <c r="L804" s="52">
        <v>4022</v>
      </c>
      <c r="M804" s="52" t="s">
        <v>1997</v>
      </c>
      <c r="N804" s="52" t="s">
        <v>270</v>
      </c>
      <c r="O804" s="52" t="s">
        <v>306</v>
      </c>
      <c r="P804" s="52" t="s">
        <v>272</v>
      </c>
      <c r="Q804" s="52" t="s">
        <v>124</v>
      </c>
      <c r="R804" s="52" t="s">
        <v>273</v>
      </c>
      <c r="S804" s="52" t="s">
        <v>188</v>
      </c>
      <c r="T804" s="52" t="s">
        <v>2014</v>
      </c>
      <c r="U804" s="52" t="s">
        <v>199</v>
      </c>
      <c r="V804" s="52" t="s">
        <v>275</v>
      </c>
      <c r="W804" s="52" t="s">
        <v>276</v>
      </c>
      <c r="X804" s="52" t="s">
        <v>2015</v>
      </c>
      <c r="Y804" s="52" t="s">
        <v>2016</v>
      </c>
      <c r="Z804" s="66">
        <v>0</v>
      </c>
      <c r="AA804" s="66">
        <v>0</v>
      </c>
      <c r="AB804" s="66">
        <v>0</v>
      </c>
      <c r="AC804" s="66">
        <v>0</v>
      </c>
      <c r="AD804" s="86">
        <f t="shared" si="86"/>
        <v>0</v>
      </c>
      <c r="AE804" s="66">
        <v>0</v>
      </c>
      <c r="AF804" s="66">
        <v>0</v>
      </c>
      <c r="AG804" s="66">
        <f t="shared" si="87"/>
        <v>0</v>
      </c>
      <c r="AH804" s="66">
        <v>0</v>
      </c>
      <c r="AI804" s="66">
        <v>0</v>
      </c>
      <c r="AJ804" s="66">
        <f t="shared" si="88"/>
        <v>0</v>
      </c>
      <c r="AK804" s="66">
        <v>0</v>
      </c>
      <c r="AL804" s="66">
        <v>0</v>
      </c>
      <c r="AM804" s="66">
        <f t="shared" si="89"/>
        <v>0</v>
      </c>
      <c r="AN804" s="66">
        <v>0</v>
      </c>
      <c r="AO804" s="66">
        <v>0</v>
      </c>
      <c r="AP804" s="66">
        <f t="shared" si="90"/>
        <v>0</v>
      </c>
      <c r="AQ804" s="66">
        <v>0</v>
      </c>
      <c r="AR804" s="66">
        <f t="shared" si="91"/>
        <v>0</v>
      </c>
      <c r="AS804" s="66" t="s">
        <v>2042</v>
      </c>
      <c r="AT804" s="66" t="s">
        <v>279</v>
      </c>
      <c r="AU804" s="66" t="s">
        <v>280</v>
      </c>
      <c r="AV804" s="66">
        <v>0</v>
      </c>
      <c r="AW804" s="86">
        <v>0</v>
      </c>
      <c r="AX804" s="86">
        <v>0</v>
      </c>
      <c r="AY804" s="86">
        <v>0</v>
      </c>
      <c r="AZ804" s="86">
        <v>0</v>
      </c>
      <c r="BA804" s="86">
        <v>0</v>
      </c>
      <c r="BB804" s="86"/>
    </row>
    <row r="805" spans="1:54" hidden="1">
      <c r="A805" s="52" t="str">
        <f t="shared" si="85"/>
        <v>R</v>
      </c>
      <c r="B805" s="84" t="s">
        <v>259</v>
      </c>
      <c r="C805" s="52" t="s">
        <v>3211</v>
      </c>
      <c r="D805" s="85" t="s">
        <v>3212</v>
      </c>
      <c r="E805" s="52" t="s">
        <v>3213</v>
      </c>
      <c r="F805" s="52" t="s">
        <v>3214</v>
      </c>
      <c r="G805" s="52" t="s">
        <v>3215</v>
      </c>
      <c r="H805" s="52" t="s">
        <v>3214</v>
      </c>
      <c r="I805" s="52" t="s">
        <v>3218</v>
      </c>
      <c r="J805" s="52" t="s">
        <v>3219</v>
      </c>
      <c r="K805" s="52" t="s">
        <v>268</v>
      </c>
      <c r="L805" s="52">
        <v>4022</v>
      </c>
      <c r="M805" s="52" t="s">
        <v>1997</v>
      </c>
      <c r="N805" s="52" t="s">
        <v>270</v>
      </c>
      <c r="O805" s="52" t="s">
        <v>306</v>
      </c>
      <c r="P805" s="52" t="s">
        <v>272</v>
      </c>
      <c r="Q805" s="52" t="s">
        <v>124</v>
      </c>
      <c r="R805" s="52" t="s">
        <v>273</v>
      </c>
      <c r="S805" s="52" t="s">
        <v>188</v>
      </c>
      <c r="T805" s="52" t="s">
        <v>2014</v>
      </c>
      <c r="U805" s="52" t="s">
        <v>199</v>
      </c>
      <c r="V805" s="52" t="s">
        <v>275</v>
      </c>
      <c r="W805" s="52" t="s">
        <v>276</v>
      </c>
      <c r="X805" s="52" t="s">
        <v>2015</v>
      </c>
      <c r="Y805" s="52" t="s">
        <v>2016</v>
      </c>
      <c r="Z805" s="66">
        <v>550000</v>
      </c>
      <c r="AA805" s="66">
        <v>550000</v>
      </c>
      <c r="AB805" s="66">
        <v>709687.65</v>
      </c>
      <c r="AC805" s="66">
        <v>292148.2401</v>
      </c>
      <c r="AD805" s="86">
        <f t="shared" si="86"/>
        <v>257851.7599</v>
      </c>
      <c r="AE805" s="66">
        <v>0</v>
      </c>
      <c r="AF805" s="66">
        <v>0</v>
      </c>
      <c r="AG805" s="66">
        <f t="shared" si="87"/>
        <v>0</v>
      </c>
      <c r="AH805" s="66">
        <v>0</v>
      </c>
      <c r="AI805" s="66">
        <v>0</v>
      </c>
      <c r="AJ805" s="66">
        <f t="shared" si="88"/>
        <v>0</v>
      </c>
      <c r="AK805" s="66">
        <v>0</v>
      </c>
      <c r="AL805" s="66">
        <v>0</v>
      </c>
      <c r="AM805" s="66">
        <f t="shared" si="89"/>
        <v>0</v>
      </c>
      <c r="AN805" s="66">
        <v>0</v>
      </c>
      <c r="AO805" s="66">
        <v>0</v>
      </c>
      <c r="AP805" s="66">
        <f t="shared" si="90"/>
        <v>0</v>
      </c>
      <c r="AQ805" s="66">
        <v>0</v>
      </c>
      <c r="AR805" s="66">
        <f t="shared" si="91"/>
        <v>257851.7599</v>
      </c>
      <c r="AS805" s="66" t="s">
        <v>2042</v>
      </c>
      <c r="AT805" s="66" t="s">
        <v>3220</v>
      </c>
      <c r="AU805" s="66" t="s">
        <v>280</v>
      </c>
      <c r="AV805" s="66">
        <v>0</v>
      </c>
      <c r="AW805" s="86">
        <v>0</v>
      </c>
      <c r="AX805" s="86">
        <v>0</v>
      </c>
      <c r="AY805" s="86">
        <v>0</v>
      </c>
      <c r="AZ805" s="86">
        <v>0</v>
      </c>
      <c r="BA805" s="86">
        <v>0</v>
      </c>
      <c r="BB805" s="86"/>
    </row>
    <row r="806" spans="1:54" hidden="1">
      <c r="A806" s="52" t="str">
        <f t="shared" si="85"/>
        <v>R</v>
      </c>
      <c r="B806" s="84" t="s">
        <v>259</v>
      </c>
      <c r="C806" s="52" t="s">
        <v>3221</v>
      </c>
      <c r="D806" s="85" t="s">
        <v>3222</v>
      </c>
      <c r="E806" s="52" t="s">
        <v>3223</v>
      </c>
      <c r="F806" s="52" t="s">
        <v>3224</v>
      </c>
      <c r="G806" s="52" t="s">
        <v>3225</v>
      </c>
      <c r="H806" s="52" t="s">
        <v>3224</v>
      </c>
      <c r="I806" s="52" t="s">
        <v>3226</v>
      </c>
      <c r="J806" s="52" t="s">
        <v>3227</v>
      </c>
      <c r="K806" s="52" t="s">
        <v>268</v>
      </c>
      <c r="L806" s="52">
        <v>4022</v>
      </c>
      <c r="M806" s="52" t="s">
        <v>1997</v>
      </c>
      <c r="N806" s="52" t="s">
        <v>270</v>
      </c>
      <c r="O806" s="52" t="s">
        <v>677</v>
      </c>
      <c r="P806" s="52" t="s">
        <v>272</v>
      </c>
      <c r="Q806" s="52" t="s">
        <v>124</v>
      </c>
      <c r="R806" s="52" t="s">
        <v>273</v>
      </c>
      <c r="S806" s="52" t="s">
        <v>188</v>
      </c>
      <c r="T806" s="52" t="s">
        <v>2014</v>
      </c>
      <c r="U806" s="52" t="s">
        <v>199</v>
      </c>
      <c r="V806" s="52" t="s">
        <v>275</v>
      </c>
      <c r="W806" s="52" t="s">
        <v>276</v>
      </c>
      <c r="X806" s="52" t="s">
        <v>2015</v>
      </c>
      <c r="Y806" s="52" t="s">
        <v>2016</v>
      </c>
      <c r="Z806" s="66">
        <v>0</v>
      </c>
      <c r="AA806" s="66">
        <v>0</v>
      </c>
      <c r="AB806" s="66">
        <v>0</v>
      </c>
      <c r="AC806" s="66">
        <v>0</v>
      </c>
      <c r="AD806" s="86">
        <f t="shared" si="86"/>
        <v>0</v>
      </c>
      <c r="AE806" s="66">
        <v>0</v>
      </c>
      <c r="AF806" s="66">
        <v>0</v>
      </c>
      <c r="AG806" s="66">
        <f t="shared" si="87"/>
        <v>0</v>
      </c>
      <c r="AH806" s="66">
        <v>0</v>
      </c>
      <c r="AI806" s="66">
        <v>0</v>
      </c>
      <c r="AJ806" s="66">
        <f t="shared" si="88"/>
        <v>0</v>
      </c>
      <c r="AK806" s="66">
        <v>58894.676533345242</v>
      </c>
      <c r="AL806" s="66">
        <v>58894.676533345242</v>
      </c>
      <c r="AM806" s="66">
        <f t="shared" si="89"/>
        <v>0</v>
      </c>
      <c r="AN806" s="66">
        <v>265809.4826917309</v>
      </c>
      <c r="AO806" s="66">
        <v>265809.4826917309</v>
      </c>
      <c r="AP806" s="66">
        <f t="shared" si="90"/>
        <v>0</v>
      </c>
      <c r="AQ806" s="66">
        <v>1315000</v>
      </c>
      <c r="AR806" s="66">
        <f t="shared" si="91"/>
        <v>0</v>
      </c>
      <c r="AS806" s="66" t="s">
        <v>2042</v>
      </c>
      <c r="AT806" s="66" t="s">
        <v>279</v>
      </c>
      <c r="AU806" s="66" t="s">
        <v>280</v>
      </c>
      <c r="AV806" s="66">
        <v>0</v>
      </c>
      <c r="AW806" s="86">
        <v>0</v>
      </c>
      <c r="AX806" s="86">
        <v>0</v>
      </c>
      <c r="AY806" s="86">
        <v>0</v>
      </c>
      <c r="AZ806" s="86">
        <v>0</v>
      </c>
      <c r="BA806" s="86">
        <v>0</v>
      </c>
      <c r="BB806" s="86"/>
    </row>
    <row r="807" spans="1:54" hidden="1">
      <c r="A807" s="52" t="str">
        <f t="shared" si="85"/>
        <v>R</v>
      </c>
      <c r="B807" s="84" t="s">
        <v>259</v>
      </c>
      <c r="C807" s="52" t="s">
        <v>3228</v>
      </c>
      <c r="D807" s="85" t="s">
        <v>3229</v>
      </c>
      <c r="E807" s="52" t="s">
        <v>3230</v>
      </c>
      <c r="F807" s="52" t="s">
        <v>3231</v>
      </c>
      <c r="G807" s="52" t="s">
        <v>3232</v>
      </c>
      <c r="H807" s="52" t="s">
        <v>3231</v>
      </c>
      <c r="I807" s="52" t="s">
        <v>3233</v>
      </c>
      <c r="J807" s="52" t="s">
        <v>3234</v>
      </c>
      <c r="K807" s="52" t="s">
        <v>268</v>
      </c>
      <c r="L807" s="52">
        <v>4022</v>
      </c>
      <c r="M807" s="52" t="s">
        <v>1997</v>
      </c>
      <c r="N807" s="52" t="s">
        <v>270</v>
      </c>
      <c r="O807" s="52" t="s">
        <v>306</v>
      </c>
      <c r="P807" s="52" t="s">
        <v>272</v>
      </c>
      <c r="Q807" s="52" t="s">
        <v>124</v>
      </c>
      <c r="R807" s="52" t="s">
        <v>273</v>
      </c>
      <c r="S807" s="52" t="s">
        <v>188</v>
      </c>
      <c r="T807" s="52" t="s">
        <v>2014</v>
      </c>
      <c r="U807" s="52" t="s">
        <v>199</v>
      </c>
      <c r="V807" s="52" t="s">
        <v>275</v>
      </c>
      <c r="W807" s="52" t="s">
        <v>276</v>
      </c>
      <c r="X807" s="52" t="s">
        <v>2015</v>
      </c>
      <c r="Y807" s="52" t="s">
        <v>2016</v>
      </c>
      <c r="Z807" s="66">
        <v>0</v>
      </c>
      <c r="AA807" s="66">
        <v>0</v>
      </c>
      <c r="AB807" s="66">
        <v>0</v>
      </c>
      <c r="AC807" s="66">
        <v>0</v>
      </c>
      <c r="AD807" s="86">
        <f t="shared" si="86"/>
        <v>0</v>
      </c>
      <c r="AE807" s="66">
        <v>0</v>
      </c>
      <c r="AF807" s="66">
        <v>0</v>
      </c>
      <c r="AG807" s="66">
        <f t="shared" si="87"/>
        <v>0</v>
      </c>
      <c r="AH807" s="66">
        <v>34902.318469565223</v>
      </c>
      <c r="AI807" s="66">
        <v>34902.318469565223</v>
      </c>
      <c r="AJ807" s="66">
        <f t="shared" si="88"/>
        <v>0</v>
      </c>
      <c r="AK807" s="66">
        <v>294150.79213333334</v>
      </c>
      <c r="AL807" s="66">
        <v>294150.79213333334</v>
      </c>
      <c r="AM807" s="66">
        <f t="shared" si="89"/>
        <v>0</v>
      </c>
      <c r="AN807" s="66">
        <v>569488.09900546214</v>
      </c>
      <c r="AO807" s="66">
        <v>569488.09900546214</v>
      </c>
      <c r="AP807" s="66">
        <f t="shared" si="90"/>
        <v>0</v>
      </c>
      <c r="AQ807" s="66">
        <v>0</v>
      </c>
      <c r="AR807" s="66">
        <f t="shared" si="91"/>
        <v>0</v>
      </c>
      <c r="AS807" s="66" t="s">
        <v>2042</v>
      </c>
      <c r="AT807" s="66" t="s">
        <v>279</v>
      </c>
      <c r="AU807" s="66" t="s">
        <v>280</v>
      </c>
      <c r="AV807" s="66">
        <v>0</v>
      </c>
      <c r="AW807" s="86">
        <v>0</v>
      </c>
      <c r="AX807" s="86">
        <v>0</v>
      </c>
      <c r="AY807" s="86">
        <v>0</v>
      </c>
      <c r="AZ807" s="86">
        <v>0</v>
      </c>
      <c r="BA807" s="86">
        <v>0</v>
      </c>
      <c r="BB807" s="86"/>
    </row>
    <row r="808" spans="1:54" hidden="1">
      <c r="A808" s="52" t="str">
        <f t="shared" si="85"/>
        <v>R</v>
      </c>
      <c r="B808" s="84" t="s">
        <v>259</v>
      </c>
      <c r="C808" s="52" t="s">
        <v>3228</v>
      </c>
      <c r="D808" s="85" t="s">
        <v>3229</v>
      </c>
      <c r="E808" s="52" t="s">
        <v>3230</v>
      </c>
      <c r="F808" s="52" t="s">
        <v>3231</v>
      </c>
      <c r="G808" s="52" t="s">
        <v>3232</v>
      </c>
      <c r="H808" s="52" t="s">
        <v>3231</v>
      </c>
      <c r="I808" s="52" t="s">
        <v>3235</v>
      </c>
      <c r="J808" s="52" t="s">
        <v>3236</v>
      </c>
      <c r="K808" s="52" t="s">
        <v>268</v>
      </c>
      <c r="L808" s="52">
        <v>4022</v>
      </c>
      <c r="M808" s="52" t="s">
        <v>1997</v>
      </c>
      <c r="N808" s="52" t="s">
        <v>270</v>
      </c>
      <c r="O808" s="52" t="s">
        <v>306</v>
      </c>
      <c r="P808" s="52" t="s">
        <v>272</v>
      </c>
      <c r="Q808" s="52" t="s">
        <v>124</v>
      </c>
      <c r="R808" s="52" t="s">
        <v>273</v>
      </c>
      <c r="S808" s="52" t="s">
        <v>188</v>
      </c>
      <c r="T808" s="52" t="s">
        <v>2014</v>
      </c>
      <c r="U808" s="52" t="s">
        <v>199</v>
      </c>
      <c r="V808" s="52" t="s">
        <v>275</v>
      </c>
      <c r="W808" s="52" t="s">
        <v>276</v>
      </c>
      <c r="X808" s="52" t="s">
        <v>2015</v>
      </c>
      <c r="Y808" s="52" t="s">
        <v>2016</v>
      </c>
      <c r="Z808" s="66">
        <v>0</v>
      </c>
      <c r="AA808" s="66">
        <v>0</v>
      </c>
      <c r="AB808" s="66">
        <v>0</v>
      </c>
      <c r="AC808" s="66">
        <v>0</v>
      </c>
      <c r="AD808" s="86">
        <f t="shared" si="86"/>
        <v>0</v>
      </c>
      <c r="AE808" s="66">
        <v>0</v>
      </c>
      <c r="AF808" s="66">
        <v>0</v>
      </c>
      <c r="AG808" s="66">
        <f t="shared" si="87"/>
        <v>0</v>
      </c>
      <c r="AH808" s="66">
        <v>0</v>
      </c>
      <c r="AI808" s="89">
        <f>100000+900000</f>
        <v>1000000</v>
      </c>
      <c r="AJ808" s="66">
        <f t="shared" si="88"/>
        <v>-1000000</v>
      </c>
      <c r="AK808" s="66">
        <v>0</v>
      </c>
      <c r="AL808" s="89">
        <f>200000+800000</f>
        <v>1000000</v>
      </c>
      <c r="AM808" s="66">
        <f t="shared" si="89"/>
        <v>-1000000</v>
      </c>
      <c r="AN808" s="66">
        <v>0</v>
      </c>
      <c r="AO808" s="89">
        <f>12000000</f>
        <v>12000000</v>
      </c>
      <c r="AP808" s="66">
        <f t="shared" si="90"/>
        <v>-12000000</v>
      </c>
      <c r="AQ808" s="89">
        <f>12000000</f>
        <v>12000000</v>
      </c>
      <c r="AR808" s="66">
        <f t="shared" si="91"/>
        <v>-14000000</v>
      </c>
      <c r="AS808" s="66" t="s">
        <v>2042</v>
      </c>
      <c r="AT808" s="66" t="s">
        <v>3237</v>
      </c>
      <c r="AU808" s="66" t="s">
        <v>280</v>
      </c>
      <c r="AV808" s="66">
        <v>-12000000</v>
      </c>
      <c r="AW808" s="86">
        <v>0</v>
      </c>
      <c r="AX808" s="86">
        <v>900000</v>
      </c>
      <c r="AY808" s="86">
        <v>800000</v>
      </c>
      <c r="AZ808" s="86">
        <v>12000000</v>
      </c>
      <c r="BA808" s="86">
        <v>12000000</v>
      </c>
      <c r="BB808" s="86"/>
    </row>
    <row r="809" spans="1:54" hidden="1">
      <c r="A809" s="52" t="str">
        <f t="shared" si="85"/>
        <v>R</v>
      </c>
      <c r="B809" s="84" t="s">
        <v>259</v>
      </c>
      <c r="C809" s="52" t="s">
        <v>3228</v>
      </c>
      <c r="D809" s="85" t="s">
        <v>3229</v>
      </c>
      <c r="E809" s="52" t="s">
        <v>3238</v>
      </c>
      <c r="F809" s="52" t="s">
        <v>3239</v>
      </c>
      <c r="G809" s="52" t="s">
        <v>3240</v>
      </c>
      <c r="H809" s="52" t="s">
        <v>3239</v>
      </c>
      <c r="I809" s="52" t="s">
        <v>3241</v>
      </c>
      <c r="J809" s="52" t="s">
        <v>3242</v>
      </c>
      <c r="K809" s="52" t="s">
        <v>268</v>
      </c>
      <c r="L809" s="52">
        <v>4022</v>
      </c>
      <c r="M809" s="52" t="s">
        <v>1997</v>
      </c>
      <c r="N809" s="52" t="s">
        <v>270</v>
      </c>
      <c r="O809" s="52" t="s">
        <v>306</v>
      </c>
      <c r="P809" s="52" t="s">
        <v>272</v>
      </c>
      <c r="Q809" s="52" t="s">
        <v>124</v>
      </c>
      <c r="R809" s="52" t="s">
        <v>273</v>
      </c>
      <c r="S809" s="52" t="s">
        <v>188</v>
      </c>
      <c r="T809" s="52" t="s">
        <v>2014</v>
      </c>
      <c r="U809" s="52" t="s">
        <v>199</v>
      </c>
      <c r="V809" s="52" t="s">
        <v>275</v>
      </c>
      <c r="W809" s="52" t="s">
        <v>276</v>
      </c>
      <c r="X809" s="52" t="s">
        <v>2015</v>
      </c>
      <c r="Y809" s="52" t="s">
        <v>2016</v>
      </c>
      <c r="Z809" s="66">
        <v>0</v>
      </c>
      <c r="AA809" s="66">
        <v>0</v>
      </c>
      <c r="AB809" s="66">
        <v>431.33</v>
      </c>
      <c r="AC809" s="66">
        <v>-1894.42</v>
      </c>
      <c r="AD809" s="86">
        <f t="shared" si="86"/>
        <v>1894.42</v>
      </c>
      <c r="AE809" s="66">
        <v>0</v>
      </c>
      <c r="AF809" s="66">
        <v>0</v>
      </c>
      <c r="AG809" s="66">
        <f t="shared" si="87"/>
        <v>0</v>
      </c>
      <c r="AH809" s="66">
        <v>0</v>
      </c>
      <c r="AI809" s="66">
        <v>0</v>
      </c>
      <c r="AJ809" s="66">
        <f t="shared" si="88"/>
        <v>0</v>
      </c>
      <c r="AK809" s="66">
        <v>0</v>
      </c>
      <c r="AL809" s="66">
        <v>0</v>
      </c>
      <c r="AM809" s="66">
        <f t="shared" si="89"/>
        <v>0</v>
      </c>
      <c r="AN809" s="66">
        <v>0</v>
      </c>
      <c r="AO809" s="66">
        <v>0</v>
      </c>
      <c r="AP809" s="66">
        <f t="shared" si="90"/>
        <v>0</v>
      </c>
      <c r="AQ809" s="66">
        <v>0</v>
      </c>
      <c r="AR809" s="66">
        <f t="shared" si="91"/>
        <v>1894.42</v>
      </c>
      <c r="AS809" s="66" t="s">
        <v>2003</v>
      </c>
      <c r="AT809" s="66" t="s">
        <v>279</v>
      </c>
      <c r="AU809" s="66" t="s">
        <v>280</v>
      </c>
      <c r="AV809" s="66">
        <v>0</v>
      </c>
      <c r="AW809" s="86">
        <v>0</v>
      </c>
      <c r="AX809" s="86">
        <v>0</v>
      </c>
      <c r="AY809" s="86">
        <v>0</v>
      </c>
      <c r="AZ809" s="86">
        <v>0</v>
      </c>
      <c r="BA809" s="86">
        <v>0</v>
      </c>
      <c r="BB809" s="86"/>
    </row>
    <row r="810" spans="1:54" hidden="1">
      <c r="A810" s="52" t="str">
        <f t="shared" si="85"/>
        <v>R</v>
      </c>
      <c r="B810" s="84" t="s">
        <v>259</v>
      </c>
      <c r="C810" s="52" t="s">
        <v>3228</v>
      </c>
      <c r="D810" s="85" t="s">
        <v>3229</v>
      </c>
      <c r="E810" s="52" t="s">
        <v>3238</v>
      </c>
      <c r="F810" s="52" t="s">
        <v>3239</v>
      </c>
      <c r="G810" s="52" t="s">
        <v>3240</v>
      </c>
      <c r="H810" s="52" t="s">
        <v>3239</v>
      </c>
      <c r="I810" s="52" t="s">
        <v>3243</v>
      </c>
      <c r="J810" s="52" t="s">
        <v>3244</v>
      </c>
      <c r="K810" s="52" t="s">
        <v>268</v>
      </c>
      <c r="L810" s="52">
        <v>4022</v>
      </c>
      <c r="M810" s="52" t="s">
        <v>1997</v>
      </c>
      <c r="N810" s="52" t="s">
        <v>270</v>
      </c>
      <c r="O810" s="52" t="s">
        <v>306</v>
      </c>
      <c r="P810" s="98" t="s">
        <v>466</v>
      </c>
      <c r="Q810" s="98" t="s">
        <v>57</v>
      </c>
      <c r="R810" s="98" t="s">
        <v>2024</v>
      </c>
      <c r="S810" s="98" t="s">
        <v>91</v>
      </c>
      <c r="T810" s="98" t="s">
        <v>2358</v>
      </c>
      <c r="U810" s="98" t="s">
        <v>24</v>
      </c>
      <c r="V810" s="52" t="s">
        <v>275</v>
      </c>
      <c r="W810" s="52" t="s">
        <v>276</v>
      </c>
      <c r="X810" s="52" t="s">
        <v>2015</v>
      </c>
      <c r="Y810" s="52" t="s">
        <v>2016</v>
      </c>
      <c r="Z810" s="66">
        <v>0</v>
      </c>
      <c r="AA810" s="66">
        <v>0</v>
      </c>
      <c r="AB810" s="66">
        <v>9675.27</v>
      </c>
      <c r="AC810" s="66">
        <v>9847.7900000000009</v>
      </c>
      <c r="AD810" s="86">
        <f t="shared" si="86"/>
        <v>-9847.7900000000009</v>
      </c>
      <c r="AE810" s="66">
        <v>0</v>
      </c>
      <c r="AF810" s="66">
        <v>0</v>
      </c>
      <c r="AG810" s="66">
        <f t="shared" si="87"/>
        <v>0</v>
      </c>
      <c r="AH810" s="89">
        <v>986989.42110792804</v>
      </c>
      <c r="AI810" s="66">
        <v>0</v>
      </c>
      <c r="AJ810" s="66">
        <f t="shared" si="88"/>
        <v>986989.42110792804</v>
      </c>
      <c r="AK810" s="89">
        <v>11183428.21255365</v>
      </c>
      <c r="AL810" s="66">
        <v>0</v>
      </c>
      <c r="AM810" s="66">
        <f t="shared" si="89"/>
        <v>11183428.21255365</v>
      </c>
      <c r="AN810" s="66">
        <v>0</v>
      </c>
      <c r="AO810" s="66">
        <v>0</v>
      </c>
      <c r="AP810" s="66">
        <f t="shared" si="90"/>
        <v>0</v>
      </c>
      <c r="AQ810" s="66">
        <v>0</v>
      </c>
      <c r="AR810" s="66">
        <f t="shared" si="91"/>
        <v>12160569.843661578</v>
      </c>
      <c r="AS810" s="66" t="s">
        <v>2003</v>
      </c>
      <c r="AT810" s="66" t="s">
        <v>3245</v>
      </c>
      <c r="AU810" s="66" t="s">
        <v>280</v>
      </c>
      <c r="AV810" s="66">
        <v>0</v>
      </c>
      <c r="AW810" s="86">
        <v>0</v>
      </c>
      <c r="AX810" s="86">
        <v>0</v>
      </c>
      <c r="AY810" s="86">
        <v>0</v>
      </c>
      <c r="AZ810" s="86">
        <v>0</v>
      </c>
      <c r="BA810" s="86">
        <v>0</v>
      </c>
      <c r="BB810" s="86"/>
    </row>
    <row r="811" spans="1:54" hidden="1">
      <c r="A811" s="52" t="str">
        <f t="shared" si="85"/>
        <v>R</v>
      </c>
      <c r="B811" s="84" t="s">
        <v>259</v>
      </c>
      <c r="C811" s="52" t="s">
        <v>3228</v>
      </c>
      <c r="D811" s="85" t="s">
        <v>3229</v>
      </c>
      <c r="E811" s="52" t="s">
        <v>3238</v>
      </c>
      <c r="F811" s="52" t="s">
        <v>3239</v>
      </c>
      <c r="G811" s="52" t="s">
        <v>3240</v>
      </c>
      <c r="H811" s="52" t="s">
        <v>3239</v>
      </c>
      <c r="I811" s="52" t="s">
        <v>3246</v>
      </c>
      <c r="J811" s="52" t="s">
        <v>3247</v>
      </c>
      <c r="K811" s="52" t="s">
        <v>268</v>
      </c>
      <c r="L811" s="52">
        <v>4022</v>
      </c>
      <c r="M811" s="52" t="s">
        <v>1997</v>
      </c>
      <c r="N811" s="52" t="s">
        <v>270</v>
      </c>
      <c r="O811" s="52" t="s">
        <v>306</v>
      </c>
      <c r="P811" s="107" t="s">
        <v>272</v>
      </c>
      <c r="Q811" s="107" t="s">
        <v>124</v>
      </c>
      <c r="R811" s="52" t="s">
        <v>273</v>
      </c>
      <c r="S811" s="52" t="s">
        <v>188</v>
      </c>
      <c r="T811" s="52" t="s">
        <v>2014</v>
      </c>
      <c r="U811" s="52" t="s">
        <v>199</v>
      </c>
      <c r="V811" s="52" t="s">
        <v>275</v>
      </c>
      <c r="W811" s="52" t="s">
        <v>276</v>
      </c>
      <c r="X811" s="52" t="s">
        <v>2015</v>
      </c>
      <c r="Y811" s="52" t="s">
        <v>2016</v>
      </c>
      <c r="Z811" s="66">
        <v>0</v>
      </c>
      <c r="AA811" s="66">
        <v>0</v>
      </c>
      <c r="AB811" s="66">
        <v>4751.9799999999996</v>
      </c>
      <c r="AC811" s="66">
        <v>4751.9799999999996</v>
      </c>
      <c r="AD811" s="86">
        <f t="shared" si="86"/>
        <v>-4751.9799999999996</v>
      </c>
      <c r="AE811" s="66">
        <v>4634932.4489264032</v>
      </c>
      <c r="AF811" s="89">
        <f>4634932.4489264-4634932.4489264</f>
        <v>0</v>
      </c>
      <c r="AG811" s="66">
        <f t="shared" si="87"/>
        <v>4634932.4489264032</v>
      </c>
      <c r="AH811" s="66">
        <v>4741678.6825289903</v>
      </c>
      <c r="AI811" s="89">
        <f>4741678.68252899-4741678.68252899+4634932.4489264</f>
        <v>4634932.4489264004</v>
      </c>
      <c r="AJ811" s="66">
        <f t="shared" si="88"/>
        <v>106746.23360258993</v>
      </c>
      <c r="AK811" s="100">
        <v>0</v>
      </c>
      <c r="AL811" s="89">
        <f>4741678.68252899</f>
        <v>4741678.6825289903</v>
      </c>
      <c r="AM811" s="66">
        <f t="shared" si="89"/>
        <v>-4741678.6825289903</v>
      </c>
      <c r="AN811" s="66">
        <v>0</v>
      </c>
      <c r="AO811" s="66">
        <v>0</v>
      </c>
      <c r="AP811" s="66">
        <f t="shared" si="90"/>
        <v>0</v>
      </c>
      <c r="AQ811" s="66">
        <v>0</v>
      </c>
      <c r="AR811" s="66">
        <f t="shared" si="91"/>
        <v>-4751.9799999972056</v>
      </c>
      <c r="AS811" s="66" t="s">
        <v>2003</v>
      </c>
      <c r="AT811" s="66" t="s">
        <v>279</v>
      </c>
      <c r="AU811" s="66" t="s">
        <v>280</v>
      </c>
      <c r="AV811" s="66">
        <v>0</v>
      </c>
      <c r="AW811" s="86">
        <v>-4634932.4489264032</v>
      </c>
      <c r="AX811" s="86">
        <v>-106746.23360259365</v>
      </c>
      <c r="AY811" s="86">
        <v>4741678.6825289903</v>
      </c>
      <c r="AZ811" s="86">
        <v>0</v>
      </c>
      <c r="BA811" s="86">
        <v>0</v>
      </c>
      <c r="BB811" s="86"/>
    </row>
    <row r="812" spans="1:54" hidden="1">
      <c r="A812" s="52" t="str">
        <f t="shared" si="85"/>
        <v>R</v>
      </c>
      <c r="B812" s="84" t="s">
        <v>259</v>
      </c>
      <c r="C812" s="52" t="s">
        <v>3228</v>
      </c>
      <c r="D812" s="85" t="s">
        <v>3229</v>
      </c>
      <c r="E812" s="52" t="s">
        <v>3238</v>
      </c>
      <c r="F812" s="52" t="s">
        <v>3239</v>
      </c>
      <c r="G812" s="52" t="s">
        <v>3240</v>
      </c>
      <c r="H812" s="52" t="s">
        <v>3239</v>
      </c>
      <c r="I812" s="52" t="s">
        <v>3248</v>
      </c>
      <c r="J812" s="52" t="s">
        <v>3249</v>
      </c>
      <c r="K812" s="52" t="s">
        <v>268</v>
      </c>
      <c r="L812" s="52">
        <v>4022</v>
      </c>
      <c r="M812" s="52" t="s">
        <v>1997</v>
      </c>
      <c r="N812" s="52" t="s">
        <v>428</v>
      </c>
      <c r="O812" s="52" t="s">
        <v>306</v>
      </c>
      <c r="P812" s="52" t="s">
        <v>272</v>
      </c>
      <c r="Q812" s="52" t="s">
        <v>124</v>
      </c>
      <c r="R812" s="52" t="s">
        <v>273</v>
      </c>
      <c r="S812" s="52" t="s">
        <v>188</v>
      </c>
      <c r="T812" s="52" t="s">
        <v>2014</v>
      </c>
      <c r="U812" s="52" t="s">
        <v>199</v>
      </c>
      <c r="V812" s="52" t="s">
        <v>275</v>
      </c>
      <c r="W812" s="52" t="s">
        <v>276</v>
      </c>
      <c r="X812" s="52" t="s">
        <v>2067</v>
      </c>
      <c r="Y812" s="52" t="s">
        <v>2068</v>
      </c>
      <c r="Z812" s="66">
        <v>0</v>
      </c>
      <c r="AA812" s="66">
        <v>0</v>
      </c>
      <c r="AB812" s="66">
        <v>0</v>
      </c>
      <c r="AC812" s="66">
        <v>0</v>
      </c>
      <c r="AD812" s="86">
        <f t="shared" si="86"/>
        <v>0</v>
      </c>
      <c r="AE812" s="66">
        <v>0</v>
      </c>
      <c r="AF812" s="66">
        <v>0</v>
      </c>
      <c r="AG812" s="66">
        <f t="shared" si="87"/>
        <v>0</v>
      </c>
      <c r="AH812" s="66">
        <v>0</v>
      </c>
      <c r="AI812" s="66">
        <v>0</v>
      </c>
      <c r="AJ812" s="66">
        <f t="shared" si="88"/>
        <v>0</v>
      </c>
      <c r="AK812" s="66">
        <v>0</v>
      </c>
      <c r="AL812" s="66">
        <v>0</v>
      </c>
      <c r="AM812" s="66">
        <f t="shared" si="89"/>
        <v>0</v>
      </c>
      <c r="AN812" s="66">
        <v>0</v>
      </c>
      <c r="AO812" s="66">
        <v>0</v>
      </c>
      <c r="AP812" s="66">
        <f t="shared" si="90"/>
        <v>0</v>
      </c>
      <c r="AQ812" s="66">
        <v>0</v>
      </c>
      <c r="AR812" s="66">
        <f t="shared" si="91"/>
        <v>0</v>
      </c>
      <c r="AS812" s="66">
        <v>0</v>
      </c>
      <c r="AT812" s="66" t="s">
        <v>279</v>
      </c>
      <c r="AU812" s="66" t="s">
        <v>280</v>
      </c>
      <c r="AV812" s="66">
        <v>0</v>
      </c>
      <c r="AW812" s="86">
        <v>0</v>
      </c>
      <c r="AX812" s="86">
        <v>0</v>
      </c>
      <c r="AY812" s="86">
        <v>0</v>
      </c>
      <c r="AZ812" s="86">
        <v>0</v>
      </c>
      <c r="BA812" s="86">
        <v>0</v>
      </c>
      <c r="BB812" s="86"/>
    </row>
    <row r="813" spans="1:54" hidden="1">
      <c r="A813" s="52" t="str">
        <f t="shared" si="85"/>
        <v>R</v>
      </c>
      <c r="B813" s="84" t="s">
        <v>259</v>
      </c>
      <c r="C813" s="52" t="s">
        <v>3228</v>
      </c>
      <c r="D813" s="85" t="s">
        <v>3229</v>
      </c>
      <c r="E813" s="52" t="s">
        <v>3238</v>
      </c>
      <c r="F813" s="52" t="s">
        <v>3239</v>
      </c>
      <c r="G813" s="52" t="s">
        <v>3240</v>
      </c>
      <c r="H813" s="52" t="s">
        <v>3239</v>
      </c>
      <c r="I813" s="52" t="s">
        <v>3250</v>
      </c>
      <c r="J813" s="52" t="s">
        <v>3251</v>
      </c>
      <c r="K813" s="52" t="s">
        <v>268</v>
      </c>
      <c r="L813" s="52">
        <v>4022</v>
      </c>
      <c r="M813" s="52" t="s">
        <v>1997</v>
      </c>
      <c r="N813" s="52" t="s">
        <v>428</v>
      </c>
      <c r="O813" s="52" t="s">
        <v>306</v>
      </c>
      <c r="P813" s="52" t="s">
        <v>272</v>
      </c>
      <c r="Q813" s="52" t="s">
        <v>124</v>
      </c>
      <c r="R813" s="52" t="s">
        <v>273</v>
      </c>
      <c r="S813" s="52" t="s">
        <v>188</v>
      </c>
      <c r="T813" s="52" t="s">
        <v>2014</v>
      </c>
      <c r="U813" s="52" t="s">
        <v>199</v>
      </c>
      <c r="V813" s="52" t="s">
        <v>275</v>
      </c>
      <c r="W813" s="52" t="s">
        <v>276</v>
      </c>
      <c r="X813" s="52" t="s">
        <v>2067</v>
      </c>
      <c r="Y813" s="52" t="s">
        <v>2068</v>
      </c>
      <c r="Z813" s="66">
        <v>0</v>
      </c>
      <c r="AA813" s="66">
        <v>0</v>
      </c>
      <c r="AB813" s="66">
        <v>0</v>
      </c>
      <c r="AC813" s="66">
        <v>0</v>
      </c>
      <c r="AD813" s="86">
        <f t="shared" si="86"/>
        <v>0</v>
      </c>
      <c r="AE813" s="66">
        <v>0</v>
      </c>
      <c r="AF813" s="66">
        <v>0</v>
      </c>
      <c r="AG813" s="66">
        <f t="shared" si="87"/>
        <v>0</v>
      </c>
      <c r="AH813" s="66">
        <v>0</v>
      </c>
      <c r="AI813" s="66">
        <v>0</v>
      </c>
      <c r="AJ813" s="66">
        <f t="shared" si="88"/>
        <v>0</v>
      </c>
      <c r="AK813" s="66">
        <v>0</v>
      </c>
      <c r="AL813" s="66">
        <v>0</v>
      </c>
      <c r="AM813" s="66">
        <f t="shared" si="89"/>
        <v>0</v>
      </c>
      <c r="AN813" s="66">
        <v>0</v>
      </c>
      <c r="AO813" s="66">
        <v>0</v>
      </c>
      <c r="AP813" s="66">
        <f t="shared" si="90"/>
        <v>0</v>
      </c>
      <c r="AQ813" s="66">
        <v>0</v>
      </c>
      <c r="AR813" s="66">
        <f t="shared" si="91"/>
        <v>0</v>
      </c>
      <c r="AS813" s="66">
        <v>0</v>
      </c>
      <c r="AT813" s="66" t="s">
        <v>279</v>
      </c>
      <c r="AU813" s="66" t="s">
        <v>280</v>
      </c>
      <c r="AV813" s="66">
        <v>0</v>
      </c>
      <c r="AW813" s="86">
        <v>0</v>
      </c>
      <c r="AX813" s="86">
        <v>0</v>
      </c>
      <c r="AY813" s="86">
        <v>0</v>
      </c>
      <c r="AZ813" s="86">
        <v>0</v>
      </c>
      <c r="BA813" s="86">
        <v>0</v>
      </c>
      <c r="BB813" s="86"/>
    </row>
    <row r="814" spans="1:54" hidden="1">
      <c r="A814" s="52" t="str">
        <f t="shared" si="85"/>
        <v>R</v>
      </c>
      <c r="B814" s="84" t="s">
        <v>259</v>
      </c>
      <c r="C814" s="52" t="s">
        <v>3228</v>
      </c>
      <c r="D814" s="85" t="s">
        <v>3229</v>
      </c>
      <c r="E814" s="52" t="s">
        <v>3252</v>
      </c>
      <c r="F814" s="52" t="s">
        <v>3253</v>
      </c>
      <c r="G814" s="52" t="s">
        <v>3254</v>
      </c>
      <c r="H814" s="52" t="s">
        <v>3253</v>
      </c>
      <c r="I814" s="52" t="s">
        <v>3255</v>
      </c>
      <c r="J814" s="52" t="s">
        <v>3256</v>
      </c>
      <c r="K814" s="52" t="s">
        <v>268</v>
      </c>
      <c r="L814" s="52">
        <v>4022</v>
      </c>
      <c r="M814" s="52" t="s">
        <v>1997</v>
      </c>
      <c r="N814" s="52" t="s">
        <v>270</v>
      </c>
      <c r="O814" s="52" t="s">
        <v>306</v>
      </c>
      <c r="P814" s="52" t="s">
        <v>272</v>
      </c>
      <c r="Q814" s="52" t="s">
        <v>124</v>
      </c>
      <c r="R814" s="52" t="s">
        <v>273</v>
      </c>
      <c r="S814" s="52" t="s">
        <v>188</v>
      </c>
      <c r="T814" s="52" t="s">
        <v>2014</v>
      </c>
      <c r="U814" s="52" t="s">
        <v>199</v>
      </c>
      <c r="V814" s="52" t="s">
        <v>275</v>
      </c>
      <c r="W814" s="52" t="s">
        <v>276</v>
      </c>
      <c r="X814" s="52" t="s">
        <v>2015</v>
      </c>
      <c r="Y814" s="52" t="s">
        <v>2016</v>
      </c>
      <c r="Z814" s="66">
        <v>0</v>
      </c>
      <c r="AA814" s="66">
        <v>0</v>
      </c>
      <c r="AB814" s="66">
        <v>0</v>
      </c>
      <c r="AC814" s="66">
        <v>0</v>
      </c>
      <c r="AD814" s="86">
        <f t="shared" si="86"/>
        <v>0</v>
      </c>
      <c r="AE814" s="66">
        <v>0</v>
      </c>
      <c r="AF814" s="66">
        <v>0</v>
      </c>
      <c r="AG814" s="66">
        <f t="shared" si="87"/>
        <v>0</v>
      </c>
      <c r="AH814" s="66">
        <v>0</v>
      </c>
      <c r="AI814" s="66">
        <v>0</v>
      </c>
      <c r="AJ814" s="66">
        <f t="shared" si="88"/>
        <v>0</v>
      </c>
      <c r="AK814" s="66">
        <v>0</v>
      </c>
      <c r="AL814" s="66">
        <v>0</v>
      </c>
      <c r="AM814" s="66">
        <f t="shared" si="89"/>
        <v>0</v>
      </c>
      <c r="AN814" s="66">
        <v>0</v>
      </c>
      <c r="AO814" s="66">
        <v>0</v>
      </c>
      <c r="AP814" s="66">
        <f t="shared" si="90"/>
        <v>0</v>
      </c>
      <c r="AQ814" s="66">
        <v>0</v>
      </c>
      <c r="AR814" s="66">
        <f t="shared" si="91"/>
        <v>0</v>
      </c>
      <c r="AS814" s="66" t="s">
        <v>2003</v>
      </c>
      <c r="AT814" s="66" t="s">
        <v>279</v>
      </c>
      <c r="AU814" s="66" t="s">
        <v>280</v>
      </c>
      <c r="AV814" s="66">
        <v>0</v>
      </c>
      <c r="AW814" s="86">
        <v>0</v>
      </c>
      <c r="AX814" s="86">
        <v>0</v>
      </c>
      <c r="AY814" s="86">
        <v>0</v>
      </c>
      <c r="AZ814" s="86">
        <v>0</v>
      </c>
      <c r="BA814" s="86">
        <v>0</v>
      </c>
      <c r="BB814" s="86"/>
    </row>
    <row r="815" spans="1:54" hidden="1">
      <c r="A815" s="52" t="str">
        <f t="shared" si="85"/>
        <v>R</v>
      </c>
      <c r="B815" s="84" t="s">
        <v>259</v>
      </c>
      <c r="C815" s="52" t="s">
        <v>3257</v>
      </c>
      <c r="D815" s="85" t="s">
        <v>3258</v>
      </c>
      <c r="E815" s="52" t="s">
        <v>3259</v>
      </c>
      <c r="F815" s="52" t="s">
        <v>3260</v>
      </c>
      <c r="G815" s="52" t="s">
        <v>3261</v>
      </c>
      <c r="H815" s="52" t="s">
        <v>3260</v>
      </c>
      <c r="I815" s="52" t="s">
        <v>3262</v>
      </c>
      <c r="J815" s="52" t="s">
        <v>3263</v>
      </c>
      <c r="K815" s="52" t="s">
        <v>268</v>
      </c>
      <c r="L815" s="52">
        <v>4022</v>
      </c>
      <c r="M815" s="52" t="s">
        <v>1997</v>
      </c>
      <c r="N815" s="52" t="s">
        <v>270</v>
      </c>
      <c r="O815" s="52" t="s">
        <v>306</v>
      </c>
      <c r="P815" s="52" t="s">
        <v>272</v>
      </c>
      <c r="Q815" s="52" t="s">
        <v>124</v>
      </c>
      <c r="R815" s="52" t="s">
        <v>273</v>
      </c>
      <c r="S815" s="52" t="s">
        <v>188</v>
      </c>
      <c r="T815" s="52" t="s">
        <v>2014</v>
      </c>
      <c r="U815" s="52" t="s">
        <v>199</v>
      </c>
      <c r="V815" s="52" t="s">
        <v>275</v>
      </c>
      <c r="W815" s="52" t="s">
        <v>276</v>
      </c>
      <c r="X815" s="52" t="s">
        <v>2015</v>
      </c>
      <c r="Y815" s="52" t="s">
        <v>2016</v>
      </c>
      <c r="Z815" s="66">
        <v>0</v>
      </c>
      <c r="AA815" s="66">
        <v>0</v>
      </c>
      <c r="AB815" s="66">
        <v>2343.4</v>
      </c>
      <c r="AC815" s="66">
        <v>2343.4</v>
      </c>
      <c r="AD815" s="86">
        <f t="shared" si="86"/>
        <v>-2343.4</v>
      </c>
      <c r="AE815" s="66">
        <v>0</v>
      </c>
      <c r="AF815" s="66">
        <v>0</v>
      </c>
      <c r="AG815" s="66">
        <f t="shared" si="87"/>
        <v>0</v>
      </c>
      <c r="AH815" s="66">
        <v>0</v>
      </c>
      <c r="AI815" s="66">
        <v>0</v>
      </c>
      <c r="AJ815" s="66">
        <f t="shared" si="88"/>
        <v>0</v>
      </c>
      <c r="AK815" s="66">
        <v>0</v>
      </c>
      <c r="AL815" s="66">
        <v>0</v>
      </c>
      <c r="AM815" s="66">
        <f t="shared" si="89"/>
        <v>0</v>
      </c>
      <c r="AN815" s="66">
        <v>0</v>
      </c>
      <c r="AO815" s="66">
        <v>0</v>
      </c>
      <c r="AP815" s="66">
        <f t="shared" si="90"/>
        <v>0</v>
      </c>
      <c r="AQ815" s="66">
        <v>0</v>
      </c>
      <c r="AR815" s="66">
        <f t="shared" si="91"/>
        <v>-2343.4</v>
      </c>
      <c r="AS815" s="66" t="s">
        <v>2003</v>
      </c>
      <c r="AT815" s="66" t="s">
        <v>279</v>
      </c>
      <c r="AU815" s="66" t="s">
        <v>280</v>
      </c>
      <c r="AV815" s="66">
        <v>0</v>
      </c>
      <c r="AW815" s="86">
        <v>0</v>
      </c>
      <c r="AX815" s="86">
        <v>0</v>
      </c>
      <c r="AY815" s="86">
        <v>0</v>
      </c>
      <c r="AZ815" s="86">
        <v>0</v>
      </c>
      <c r="BA815" s="86">
        <v>0</v>
      </c>
      <c r="BB815" s="86"/>
    </row>
    <row r="816" spans="1:54" hidden="1">
      <c r="A816" s="52" t="str">
        <f t="shared" si="85"/>
        <v>R</v>
      </c>
      <c r="B816" s="84" t="s">
        <v>259</v>
      </c>
      <c r="C816" s="52" t="s">
        <v>3257</v>
      </c>
      <c r="D816" s="85" t="s">
        <v>3258</v>
      </c>
      <c r="E816" s="52" t="s">
        <v>3259</v>
      </c>
      <c r="F816" s="52" t="s">
        <v>3260</v>
      </c>
      <c r="G816" s="52" t="s">
        <v>3261</v>
      </c>
      <c r="H816" s="52" t="s">
        <v>3260</v>
      </c>
      <c r="I816" s="52" t="s">
        <v>3264</v>
      </c>
      <c r="J816" s="52" t="s">
        <v>3265</v>
      </c>
      <c r="K816" s="52" t="s">
        <v>268</v>
      </c>
      <c r="L816" s="52">
        <v>4022</v>
      </c>
      <c r="M816" s="52" t="s">
        <v>1997</v>
      </c>
      <c r="N816" s="52" t="s">
        <v>270</v>
      </c>
      <c r="O816" s="52" t="s">
        <v>306</v>
      </c>
      <c r="P816" s="52" t="s">
        <v>272</v>
      </c>
      <c r="Q816" s="52" t="s">
        <v>124</v>
      </c>
      <c r="R816" s="52" t="s">
        <v>273</v>
      </c>
      <c r="S816" s="52" t="s">
        <v>188</v>
      </c>
      <c r="T816" s="52" t="s">
        <v>2014</v>
      </c>
      <c r="U816" s="52" t="s">
        <v>199</v>
      </c>
      <c r="V816" s="52" t="s">
        <v>275</v>
      </c>
      <c r="W816" s="52" t="s">
        <v>276</v>
      </c>
      <c r="X816" s="52" t="s">
        <v>2015</v>
      </c>
      <c r="Y816" s="52" t="s">
        <v>2016</v>
      </c>
      <c r="Z816" s="66">
        <v>0</v>
      </c>
      <c r="AA816" s="66">
        <v>0</v>
      </c>
      <c r="AB816" s="66">
        <v>0</v>
      </c>
      <c r="AC816" s="66">
        <v>0</v>
      </c>
      <c r="AD816" s="86">
        <f t="shared" si="86"/>
        <v>0</v>
      </c>
      <c r="AE816" s="66">
        <v>0</v>
      </c>
      <c r="AF816" s="66">
        <v>0</v>
      </c>
      <c r="AG816" s="66">
        <f t="shared" si="87"/>
        <v>0</v>
      </c>
      <c r="AH816" s="66">
        <v>0</v>
      </c>
      <c r="AI816" s="66">
        <v>0</v>
      </c>
      <c r="AJ816" s="66">
        <f t="shared" si="88"/>
        <v>0</v>
      </c>
      <c r="AK816" s="66">
        <v>0</v>
      </c>
      <c r="AL816" s="66">
        <v>0</v>
      </c>
      <c r="AM816" s="66">
        <f t="shared" si="89"/>
        <v>0</v>
      </c>
      <c r="AN816" s="66">
        <v>0</v>
      </c>
      <c r="AO816" s="66">
        <v>0</v>
      </c>
      <c r="AP816" s="66">
        <f t="shared" si="90"/>
        <v>0</v>
      </c>
      <c r="AQ816" s="66">
        <v>0</v>
      </c>
      <c r="AR816" s="66">
        <f t="shared" si="91"/>
        <v>0</v>
      </c>
      <c r="AS816" s="66" t="s">
        <v>2003</v>
      </c>
      <c r="AT816" s="66" t="s">
        <v>279</v>
      </c>
      <c r="AU816" s="66" t="s">
        <v>280</v>
      </c>
      <c r="AV816" s="66">
        <v>0</v>
      </c>
      <c r="AW816" s="86">
        <v>0</v>
      </c>
      <c r="AX816" s="86">
        <v>0</v>
      </c>
      <c r="AY816" s="86">
        <v>0</v>
      </c>
      <c r="AZ816" s="86">
        <v>0</v>
      </c>
      <c r="BA816" s="86">
        <v>0</v>
      </c>
      <c r="BB816" s="86"/>
    </row>
    <row r="817" spans="1:54" hidden="1">
      <c r="A817" s="52" t="str">
        <f t="shared" si="85"/>
        <v>R</v>
      </c>
      <c r="B817" s="84" t="s">
        <v>259</v>
      </c>
      <c r="C817" s="52" t="s">
        <v>3257</v>
      </c>
      <c r="D817" s="85" t="s">
        <v>3258</v>
      </c>
      <c r="E817" s="52" t="s">
        <v>3259</v>
      </c>
      <c r="F817" s="52" t="s">
        <v>3260</v>
      </c>
      <c r="G817" s="52" t="s">
        <v>3261</v>
      </c>
      <c r="H817" s="52" t="s">
        <v>3260</v>
      </c>
      <c r="I817" s="52" t="s">
        <v>3266</v>
      </c>
      <c r="J817" s="52" t="s">
        <v>3267</v>
      </c>
      <c r="K817" s="52" t="s">
        <v>268</v>
      </c>
      <c r="L817" s="52">
        <v>4022</v>
      </c>
      <c r="M817" s="52" t="s">
        <v>1997</v>
      </c>
      <c r="N817" s="52" t="s">
        <v>428</v>
      </c>
      <c r="O817" s="52" t="s">
        <v>306</v>
      </c>
      <c r="P817" s="52" t="s">
        <v>272</v>
      </c>
      <c r="Q817" s="52" t="s">
        <v>124</v>
      </c>
      <c r="R817" s="52" t="s">
        <v>273</v>
      </c>
      <c r="S817" s="52" t="s">
        <v>188</v>
      </c>
      <c r="T817" s="52" t="s">
        <v>2014</v>
      </c>
      <c r="U817" s="52" t="s">
        <v>199</v>
      </c>
      <c r="V817" s="52" t="s">
        <v>275</v>
      </c>
      <c r="W817" s="52" t="s">
        <v>276</v>
      </c>
      <c r="X817" s="52" t="s">
        <v>2015</v>
      </c>
      <c r="Y817" s="52" t="s">
        <v>2016</v>
      </c>
      <c r="Z817" s="66">
        <v>0</v>
      </c>
      <c r="AA817" s="66">
        <v>0</v>
      </c>
      <c r="AB817" s="66">
        <v>0</v>
      </c>
      <c r="AC817" s="66">
        <v>0</v>
      </c>
      <c r="AD817" s="86">
        <f t="shared" si="86"/>
        <v>0</v>
      </c>
      <c r="AE817" s="66">
        <v>0</v>
      </c>
      <c r="AF817" s="66">
        <v>0</v>
      </c>
      <c r="AG817" s="66">
        <f t="shared" si="87"/>
        <v>0</v>
      </c>
      <c r="AH817" s="66">
        <v>0</v>
      </c>
      <c r="AI817" s="66">
        <v>0</v>
      </c>
      <c r="AJ817" s="66">
        <f t="shared" si="88"/>
        <v>0</v>
      </c>
      <c r="AK817" s="66">
        <v>0</v>
      </c>
      <c r="AL817" s="66">
        <v>0</v>
      </c>
      <c r="AM817" s="66">
        <f t="shared" si="89"/>
        <v>0</v>
      </c>
      <c r="AN817" s="66">
        <v>0</v>
      </c>
      <c r="AO817" s="66">
        <v>0</v>
      </c>
      <c r="AP817" s="66">
        <f t="shared" si="90"/>
        <v>0</v>
      </c>
      <c r="AQ817" s="66">
        <v>0</v>
      </c>
      <c r="AR817" s="66">
        <f t="shared" si="91"/>
        <v>0</v>
      </c>
      <c r="AS817" s="66">
        <v>0</v>
      </c>
      <c r="AT817" s="66" t="s">
        <v>279</v>
      </c>
      <c r="AU817" s="66" t="s">
        <v>280</v>
      </c>
      <c r="AV817" s="66">
        <v>0</v>
      </c>
      <c r="AW817" s="86">
        <v>0</v>
      </c>
      <c r="AX817" s="86">
        <v>0</v>
      </c>
      <c r="AY817" s="86">
        <v>0</v>
      </c>
      <c r="AZ817" s="86">
        <v>0</v>
      </c>
      <c r="BA817" s="86">
        <v>0</v>
      </c>
      <c r="BB817" s="86"/>
    </row>
    <row r="818" spans="1:54" hidden="1">
      <c r="A818" s="52" t="str">
        <f t="shared" si="85"/>
        <v>R</v>
      </c>
      <c r="B818" s="84" t="s">
        <v>259</v>
      </c>
      <c r="C818" s="52" t="s">
        <v>3257</v>
      </c>
      <c r="D818" s="85" t="s">
        <v>3258</v>
      </c>
      <c r="E818" s="52" t="s">
        <v>3268</v>
      </c>
      <c r="F818" s="52" t="s">
        <v>3269</v>
      </c>
      <c r="G818" s="52" t="s">
        <v>3270</v>
      </c>
      <c r="H818" s="52" t="s">
        <v>3269</v>
      </c>
      <c r="I818" s="52" t="s">
        <v>3271</v>
      </c>
      <c r="J818" s="52" t="s">
        <v>3272</v>
      </c>
      <c r="K818" s="52" t="s">
        <v>268</v>
      </c>
      <c r="L818" s="52">
        <v>4022</v>
      </c>
      <c r="M818" s="52" t="s">
        <v>1997</v>
      </c>
      <c r="N818" s="52" t="s">
        <v>270</v>
      </c>
      <c r="O818" s="52" t="s">
        <v>306</v>
      </c>
      <c r="P818" s="52" t="s">
        <v>272</v>
      </c>
      <c r="Q818" s="52" t="s">
        <v>124</v>
      </c>
      <c r="R818" s="52" t="s">
        <v>273</v>
      </c>
      <c r="S818" s="52" t="s">
        <v>188</v>
      </c>
      <c r="T818" s="52" t="s">
        <v>2014</v>
      </c>
      <c r="U818" s="52" t="s">
        <v>199</v>
      </c>
      <c r="V818" s="52" t="s">
        <v>275</v>
      </c>
      <c r="W818" s="52" t="s">
        <v>276</v>
      </c>
      <c r="X818" s="52" t="s">
        <v>2067</v>
      </c>
      <c r="Y818" s="52" t="s">
        <v>2068</v>
      </c>
      <c r="Z818" s="66">
        <v>0</v>
      </c>
      <c r="AA818" s="66">
        <v>0</v>
      </c>
      <c r="AB818" s="66">
        <v>0</v>
      </c>
      <c r="AC818" s="66">
        <v>0</v>
      </c>
      <c r="AD818" s="86">
        <f t="shared" si="86"/>
        <v>0</v>
      </c>
      <c r="AE818" s="66">
        <v>0</v>
      </c>
      <c r="AF818" s="66">
        <v>0</v>
      </c>
      <c r="AG818" s="66">
        <f t="shared" si="87"/>
        <v>0</v>
      </c>
      <c r="AH818" s="66">
        <v>0</v>
      </c>
      <c r="AI818" s="66">
        <v>0</v>
      </c>
      <c r="AJ818" s="66">
        <f t="shared" si="88"/>
        <v>0</v>
      </c>
      <c r="AK818" s="66">
        <v>0</v>
      </c>
      <c r="AL818" s="66">
        <v>0</v>
      </c>
      <c r="AM818" s="66">
        <f t="shared" si="89"/>
        <v>0</v>
      </c>
      <c r="AN818" s="66">
        <v>0</v>
      </c>
      <c r="AO818" s="66">
        <v>0</v>
      </c>
      <c r="AP818" s="66">
        <f t="shared" si="90"/>
        <v>0</v>
      </c>
      <c r="AQ818" s="66">
        <v>0</v>
      </c>
      <c r="AR818" s="66">
        <f t="shared" si="91"/>
        <v>0</v>
      </c>
      <c r="AS818" s="66" t="s">
        <v>2003</v>
      </c>
      <c r="AT818" s="66" t="s">
        <v>279</v>
      </c>
      <c r="AU818" s="66" t="s">
        <v>280</v>
      </c>
      <c r="AV818" s="66">
        <v>0</v>
      </c>
      <c r="AW818" s="86">
        <v>0</v>
      </c>
      <c r="AX818" s="86">
        <v>0</v>
      </c>
      <c r="AY818" s="86">
        <v>0</v>
      </c>
      <c r="AZ818" s="86">
        <v>0</v>
      </c>
      <c r="BA818" s="86">
        <v>0</v>
      </c>
      <c r="BB818" s="86"/>
    </row>
    <row r="819" spans="1:54" hidden="1">
      <c r="A819" s="52" t="str">
        <f t="shared" si="85"/>
        <v>R</v>
      </c>
      <c r="B819" s="84" t="s">
        <v>259</v>
      </c>
      <c r="C819" s="52" t="s">
        <v>3273</v>
      </c>
      <c r="D819" s="85" t="s">
        <v>3274</v>
      </c>
      <c r="E819" s="52" t="s">
        <v>3275</v>
      </c>
      <c r="F819" s="52" t="s">
        <v>3276</v>
      </c>
      <c r="G819" s="52" t="s">
        <v>3277</v>
      </c>
      <c r="H819" s="52" t="s">
        <v>3276</v>
      </c>
      <c r="I819" s="52" t="s">
        <v>3278</v>
      </c>
      <c r="J819" s="52" t="s">
        <v>3279</v>
      </c>
      <c r="K819" s="52" t="s">
        <v>268</v>
      </c>
      <c r="L819" s="52">
        <v>4022</v>
      </c>
      <c r="M819" s="52" t="s">
        <v>1997</v>
      </c>
      <c r="N819" s="52" t="s">
        <v>270</v>
      </c>
      <c r="O819" s="52" t="s">
        <v>306</v>
      </c>
      <c r="P819" s="52" t="s">
        <v>272</v>
      </c>
      <c r="Q819" s="52" t="s">
        <v>124</v>
      </c>
      <c r="R819" s="52" t="s">
        <v>273</v>
      </c>
      <c r="S819" s="52" t="s">
        <v>188</v>
      </c>
      <c r="T819" s="52" t="s">
        <v>2988</v>
      </c>
      <c r="U819" s="52" t="s">
        <v>200</v>
      </c>
      <c r="V819" s="52" t="s">
        <v>2026</v>
      </c>
      <c r="W819" s="52" t="s">
        <v>2027</v>
      </c>
      <c r="X819" s="52" t="s">
        <v>2028</v>
      </c>
      <c r="Y819" s="52" t="s">
        <v>2029</v>
      </c>
      <c r="Z819" s="66">
        <v>0</v>
      </c>
      <c r="AA819" s="66">
        <v>0</v>
      </c>
      <c r="AB819" s="66">
        <v>-79</v>
      </c>
      <c r="AC819" s="66">
        <v>-159</v>
      </c>
      <c r="AD819" s="86">
        <f t="shared" si="86"/>
        <v>159</v>
      </c>
      <c r="AE819" s="66">
        <v>57212.411175804053</v>
      </c>
      <c r="AF819" s="66">
        <v>57212.411175804053</v>
      </c>
      <c r="AG819" s="66">
        <f t="shared" si="87"/>
        <v>0</v>
      </c>
      <c r="AH819" s="66">
        <v>4244943</v>
      </c>
      <c r="AI819" s="66">
        <v>4244943</v>
      </c>
      <c r="AJ819" s="66">
        <f t="shared" si="88"/>
        <v>0</v>
      </c>
      <c r="AK819" s="66">
        <v>0</v>
      </c>
      <c r="AL819" s="66">
        <v>0</v>
      </c>
      <c r="AM819" s="66">
        <f t="shared" si="89"/>
        <v>0</v>
      </c>
      <c r="AN819" s="66">
        <v>173402</v>
      </c>
      <c r="AO819" s="66">
        <v>0</v>
      </c>
      <c r="AP819" s="66">
        <f t="shared" si="90"/>
        <v>173402</v>
      </c>
      <c r="AQ819" s="66">
        <v>0</v>
      </c>
      <c r="AR819" s="66">
        <f t="shared" si="91"/>
        <v>173561</v>
      </c>
      <c r="AS819" s="66" t="s">
        <v>2003</v>
      </c>
      <c r="AT819" s="66" t="s">
        <v>279</v>
      </c>
      <c r="AU819" s="66" t="s">
        <v>280</v>
      </c>
      <c r="AV819" s="66">
        <v>0</v>
      </c>
      <c r="AW819" s="86">
        <v>0</v>
      </c>
      <c r="AX819" s="86">
        <v>0</v>
      </c>
      <c r="AY819" s="86">
        <v>0</v>
      </c>
      <c r="AZ819" s="86">
        <v>0</v>
      </c>
      <c r="BA819" s="86">
        <v>0</v>
      </c>
      <c r="BB819" s="86"/>
    </row>
    <row r="820" spans="1:54" hidden="1">
      <c r="A820" s="52" t="str">
        <f t="shared" si="85"/>
        <v>R</v>
      </c>
      <c r="B820" s="84" t="s">
        <v>259</v>
      </c>
      <c r="C820" s="52" t="s">
        <v>3280</v>
      </c>
      <c r="D820" s="85" t="s">
        <v>3281</v>
      </c>
      <c r="E820" s="52" t="s">
        <v>3282</v>
      </c>
      <c r="F820" s="52" t="s">
        <v>3283</v>
      </c>
      <c r="G820" s="52" t="s">
        <v>3284</v>
      </c>
      <c r="H820" s="52" t="s">
        <v>3283</v>
      </c>
      <c r="I820" s="52" t="s">
        <v>3285</v>
      </c>
      <c r="J820" s="52" t="s">
        <v>3286</v>
      </c>
      <c r="K820" s="52" t="s">
        <v>268</v>
      </c>
      <c r="L820" s="52">
        <v>4022</v>
      </c>
      <c r="M820" s="52" t="s">
        <v>1997</v>
      </c>
      <c r="N820" s="52" t="s">
        <v>270</v>
      </c>
      <c r="O820" s="52" t="s">
        <v>677</v>
      </c>
      <c r="P820" s="52" t="s">
        <v>272</v>
      </c>
      <c r="Q820" s="52" t="s">
        <v>124</v>
      </c>
      <c r="R820" s="52" t="s">
        <v>273</v>
      </c>
      <c r="S820" s="52" t="s">
        <v>188</v>
      </c>
      <c r="T820" s="98" t="s">
        <v>2014</v>
      </c>
      <c r="U820" s="98" t="s">
        <v>199</v>
      </c>
      <c r="V820" s="52" t="s">
        <v>2026</v>
      </c>
      <c r="W820" s="52" t="s">
        <v>2027</v>
      </c>
      <c r="X820" s="52" t="s">
        <v>2028</v>
      </c>
      <c r="Y820" s="52" t="s">
        <v>2029</v>
      </c>
      <c r="Z820" s="66">
        <v>0</v>
      </c>
      <c r="AA820" s="66">
        <v>0</v>
      </c>
      <c r="AB820" s="66">
        <v>0</v>
      </c>
      <c r="AC820" s="66">
        <v>0</v>
      </c>
      <c r="AD820" s="86">
        <f t="shared" si="86"/>
        <v>0</v>
      </c>
      <c r="AE820" s="66">
        <v>0</v>
      </c>
      <c r="AF820" s="66">
        <v>0</v>
      </c>
      <c r="AG820" s="66">
        <f t="shared" si="87"/>
        <v>0</v>
      </c>
      <c r="AH820" s="66">
        <v>0</v>
      </c>
      <c r="AI820" s="66">
        <v>0</v>
      </c>
      <c r="AJ820" s="66">
        <f t="shared" si="88"/>
        <v>0</v>
      </c>
      <c r="AK820" s="66">
        <v>0</v>
      </c>
      <c r="AL820" s="66">
        <v>0</v>
      </c>
      <c r="AM820" s="66">
        <f t="shared" si="89"/>
        <v>0</v>
      </c>
      <c r="AN820" s="91">
        <v>327992.88625683641</v>
      </c>
      <c r="AO820" s="66">
        <v>327992.88625683641</v>
      </c>
      <c r="AP820" s="66">
        <f t="shared" si="90"/>
        <v>0</v>
      </c>
      <c r="AQ820" s="66">
        <v>0</v>
      </c>
      <c r="AR820" s="66">
        <f t="shared" si="91"/>
        <v>0</v>
      </c>
      <c r="AS820" s="66" t="s">
        <v>2042</v>
      </c>
      <c r="AT820" s="66" t="s">
        <v>279</v>
      </c>
      <c r="AU820" s="66" t="s">
        <v>280</v>
      </c>
      <c r="AV820" s="66">
        <v>0</v>
      </c>
      <c r="AW820" s="86">
        <v>0</v>
      </c>
      <c r="AX820" s="86">
        <v>0</v>
      </c>
      <c r="AY820" s="86">
        <v>0</v>
      </c>
      <c r="AZ820" s="86">
        <v>0</v>
      </c>
      <c r="BA820" s="86">
        <v>0</v>
      </c>
      <c r="BB820" s="86"/>
    </row>
    <row r="821" spans="1:54" hidden="1">
      <c r="A821" s="52" t="str">
        <f t="shared" si="85"/>
        <v>R</v>
      </c>
      <c r="B821" s="84" t="s">
        <v>259</v>
      </c>
      <c r="C821" s="52" t="s">
        <v>3287</v>
      </c>
      <c r="D821" s="85" t="s">
        <v>3288</v>
      </c>
      <c r="E821" s="52" t="s">
        <v>3289</v>
      </c>
      <c r="F821" s="52" t="s">
        <v>3290</v>
      </c>
      <c r="G821" s="52" t="s">
        <v>3291</v>
      </c>
      <c r="H821" s="52" t="s">
        <v>3290</v>
      </c>
      <c r="I821" s="52" t="s">
        <v>3292</v>
      </c>
      <c r="J821" s="52" t="s">
        <v>3293</v>
      </c>
      <c r="K821" s="52" t="s">
        <v>268</v>
      </c>
      <c r="L821" s="52">
        <v>4022</v>
      </c>
      <c r="M821" s="52" t="s">
        <v>1997</v>
      </c>
      <c r="N821" s="52" t="s">
        <v>270</v>
      </c>
      <c r="O821" s="52" t="s">
        <v>677</v>
      </c>
      <c r="P821" s="52" t="s">
        <v>272</v>
      </c>
      <c r="Q821" s="52" t="s">
        <v>124</v>
      </c>
      <c r="R821" s="52" t="s">
        <v>273</v>
      </c>
      <c r="S821" s="52" t="s">
        <v>188</v>
      </c>
      <c r="T821" s="98" t="s">
        <v>2014</v>
      </c>
      <c r="U821" s="98" t="s">
        <v>199</v>
      </c>
      <c r="V821" s="52" t="s">
        <v>2026</v>
      </c>
      <c r="W821" s="52" t="s">
        <v>2027</v>
      </c>
      <c r="X821" s="52" t="s">
        <v>2028</v>
      </c>
      <c r="Y821" s="52" t="s">
        <v>2029</v>
      </c>
      <c r="Z821" s="66">
        <v>0</v>
      </c>
      <c r="AA821" s="66">
        <v>0</v>
      </c>
      <c r="AB821" s="66">
        <v>0</v>
      </c>
      <c r="AC821" s="66">
        <v>0</v>
      </c>
      <c r="AD821" s="86">
        <f t="shared" si="86"/>
        <v>0</v>
      </c>
      <c r="AE821" s="66">
        <v>0</v>
      </c>
      <c r="AF821" s="66">
        <v>0</v>
      </c>
      <c r="AG821" s="66">
        <f t="shared" si="87"/>
        <v>0</v>
      </c>
      <c r="AH821" s="66">
        <v>0</v>
      </c>
      <c r="AI821" s="66">
        <v>0</v>
      </c>
      <c r="AJ821" s="66">
        <f t="shared" si="88"/>
        <v>0</v>
      </c>
      <c r="AK821" s="91">
        <v>84372.124885635872</v>
      </c>
      <c r="AL821" s="66">
        <v>84372.124885635872</v>
      </c>
      <c r="AM821" s="66">
        <f t="shared" si="89"/>
        <v>0</v>
      </c>
      <c r="AN821" s="91">
        <v>84372.642095914736</v>
      </c>
      <c r="AO821" s="66">
        <v>84372.642095914736</v>
      </c>
      <c r="AP821" s="66">
        <f t="shared" si="90"/>
        <v>0</v>
      </c>
      <c r="AQ821" s="66">
        <v>0</v>
      </c>
      <c r="AR821" s="66">
        <f t="shared" si="91"/>
        <v>0</v>
      </c>
      <c r="AS821" s="66" t="s">
        <v>2042</v>
      </c>
      <c r="AT821" s="66" t="s">
        <v>279</v>
      </c>
      <c r="AU821" s="66" t="s">
        <v>280</v>
      </c>
      <c r="AV821" s="66">
        <v>0</v>
      </c>
      <c r="AW821" s="86">
        <v>0</v>
      </c>
      <c r="AX821" s="86">
        <v>0</v>
      </c>
      <c r="AY821" s="86">
        <v>0</v>
      </c>
      <c r="AZ821" s="86">
        <v>0</v>
      </c>
      <c r="BA821" s="86">
        <v>0</v>
      </c>
      <c r="BB821" s="86"/>
    </row>
    <row r="822" spans="1:54" hidden="1">
      <c r="A822" s="52" t="str">
        <f t="shared" si="85"/>
        <v>R</v>
      </c>
      <c r="B822" s="84" t="s">
        <v>259</v>
      </c>
      <c r="C822" s="52" t="s">
        <v>3294</v>
      </c>
      <c r="D822" s="85" t="s">
        <v>3295</v>
      </c>
      <c r="E822" s="52" t="s">
        <v>3296</v>
      </c>
      <c r="F822" s="52" t="s">
        <v>3297</v>
      </c>
      <c r="G822" s="52" t="s">
        <v>3298</v>
      </c>
      <c r="H822" s="52" t="s">
        <v>3297</v>
      </c>
      <c r="I822" s="52" t="s">
        <v>3299</v>
      </c>
      <c r="J822" s="52" t="s">
        <v>3300</v>
      </c>
      <c r="K822" s="52" t="s">
        <v>268</v>
      </c>
      <c r="L822" s="52">
        <v>1224</v>
      </c>
      <c r="M822" s="52" t="s">
        <v>2676</v>
      </c>
      <c r="N822" s="52" t="s">
        <v>270</v>
      </c>
      <c r="O822" s="52" t="s">
        <v>306</v>
      </c>
      <c r="P822" s="52" t="s">
        <v>466</v>
      </c>
      <c r="Q822" s="52" t="s">
        <v>57</v>
      </c>
      <c r="R822" s="52" t="s">
        <v>530</v>
      </c>
      <c r="S822" s="52" t="s">
        <v>110</v>
      </c>
      <c r="T822" s="52" t="s">
        <v>3301</v>
      </c>
      <c r="U822" s="52" t="s">
        <v>114</v>
      </c>
      <c r="V822" s="52" t="s">
        <v>275</v>
      </c>
      <c r="W822" s="52" t="s">
        <v>276</v>
      </c>
      <c r="X822" s="52" t="s">
        <v>277</v>
      </c>
      <c r="Y822" s="52" t="s">
        <v>278</v>
      </c>
      <c r="Z822" s="66">
        <v>0</v>
      </c>
      <c r="AA822" s="66">
        <v>350898</v>
      </c>
      <c r="AB822" s="66">
        <v>350648.6</v>
      </c>
      <c r="AC822" s="66">
        <v>58563.778700000003</v>
      </c>
      <c r="AD822" s="86">
        <f t="shared" si="86"/>
        <v>292334.22129999998</v>
      </c>
      <c r="AE822" s="66">
        <v>0</v>
      </c>
      <c r="AF822" s="66">
        <v>361424.94</v>
      </c>
      <c r="AG822" s="66">
        <f t="shared" si="87"/>
        <v>-361424.94</v>
      </c>
      <c r="AH822" s="66">
        <v>0</v>
      </c>
      <c r="AI822" s="66">
        <v>126794.02</v>
      </c>
      <c r="AJ822" s="66">
        <f t="shared" si="88"/>
        <v>-126794.02</v>
      </c>
      <c r="AK822" s="66">
        <v>0</v>
      </c>
      <c r="AL822" s="66">
        <v>0</v>
      </c>
      <c r="AM822" s="66">
        <f t="shared" si="89"/>
        <v>0</v>
      </c>
      <c r="AN822" s="66">
        <v>0</v>
      </c>
      <c r="AO822" s="66">
        <v>0</v>
      </c>
      <c r="AP822" s="66">
        <f t="shared" si="90"/>
        <v>0</v>
      </c>
      <c r="AQ822" s="66">
        <v>0</v>
      </c>
      <c r="AR822" s="66">
        <f t="shared" si="91"/>
        <v>-195884.73870000005</v>
      </c>
      <c r="AS822" s="66" t="s">
        <v>3302</v>
      </c>
      <c r="AT822" s="66" t="s">
        <v>3303</v>
      </c>
      <c r="AU822" s="66" t="s">
        <v>312</v>
      </c>
      <c r="AV822" s="66">
        <v>0</v>
      </c>
      <c r="AW822" s="86">
        <v>0</v>
      </c>
      <c r="AX822" s="86">
        <v>0</v>
      </c>
      <c r="AY822" s="86">
        <v>0</v>
      </c>
      <c r="AZ822" s="86">
        <v>0</v>
      </c>
      <c r="BA822" s="86">
        <v>0</v>
      </c>
      <c r="BB822" s="86"/>
    </row>
    <row r="823" spans="1:54" hidden="1">
      <c r="A823" s="52" t="str">
        <f t="shared" si="85"/>
        <v>R</v>
      </c>
      <c r="B823" s="84" t="s">
        <v>259</v>
      </c>
      <c r="C823" s="52" t="s">
        <v>3294</v>
      </c>
      <c r="D823" s="85" t="s">
        <v>3295</v>
      </c>
      <c r="E823" s="52" t="s">
        <v>3296</v>
      </c>
      <c r="F823" s="52" t="s">
        <v>3297</v>
      </c>
      <c r="G823" s="52" t="s">
        <v>3298</v>
      </c>
      <c r="H823" s="52" t="s">
        <v>3297</v>
      </c>
      <c r="I823" s="52" t="s">
        <v>3304</v>
      </c>
      <c r="J823" s="52" t="s">
        <v>3305</v>
      </c>
      <c r="K823" s="52" t="s">
        <v>268</v>
      </c>
      <c r="L823" s="52">
        <v>1224</v>
      </c>
      <c r="M823" s="52" t="s">
        <v>2676</v>
      </c>
      <c r="N823" s="52" t="s">
        <v>270</v>
      </c>
      <c r="O823" s="52" t="s">
        <v>456</v>
      </c>
      <c r="P823" s="52" t="s">
        <v>466</v>
      </c>
      <c r="Q823" s="52" t="s">
        <v>57</v>
      </c>
      <c r="R823" s="52" t="s">
        <v>530</v>
      </c>
      <c r="S823" s="52" t="s">
        <v>110</v>
      </c>
      <c r="T823" s="52" t="s">
        <v>2668</v>
      </c>
      <c r="U823" s="52" t="s">
        <v>112</v>
      </c>
      <c r="V823" s="52" t="s">
        <v>2026</v>
      </c>
      <c r="W823" s="52" t="s">
        <v>2027</v>
      </c>
      <c r="X823" s="52" t="s">
        <v>2660</v>
      </c>
      <c r="Y823" s="52" t="s">
        <v>2661</v>
      </c>
      <c r="Z823" s="66">
        <v>0</v>
      </c>
      <c r="AA823" s="66">
        <v>0</v>
      </c>
      <c r="AB823" s="66">
        <v>0</v>
      </c>
      <c r="AC823" s="66">
        <v>2340795.3929630001</v>
      </c>
      <c r="AD823" s="86">
        <f t="shared" si="86"/>
        <v>-2340795.3929630001</v>
      </c>
      <c r="AE823" s="66">
        <v>0</v>
      </c>
      <c r="AF823" s="66">
        <v>3582796.8</v>
      </c>
      <c r="AG823" s="66">
        <f t="shared" si="87"/>
        <v>-3582796.8</v>
      </c>
      <c r="AH823" s="66">
        <v>0</v>
      </c>
      <c r="AI823" s="66">
        <v>0</v>
      </c>
      <c r="AJ823" s="66">
        <f t="shared" si="88"/>
        <v>0</v>
      </c>
      <c r="AK823" s="66">
        <v>0</v>
      </c>
      <c r="AL823" s="66">
        <v>0</v>
      </c>
      <c r="AM823" s="66">
        <f t="shared" si="89"/>
        <v>0</v>
      </c>
      <c r="AN823" s="66">
        <v>0</v>
      </c>
      <c r="AO823" s="66">
        <v>0</v>
      </c>
      <c r="AP823" s="66">
        <f t="shared" si="90"/>
        <v>0</v>
      </c>
      <c r="AQ823" s="66">
        <v>0</v>
      </c>
      <c r="AR823" s="66">
        <f t="shared" si="91"/>
        <v>-5923592.1929630004</v>
      </c>
      <c r="AS823" s="66" t="s">
        <v>2651</v>
      </c>
      <c r="AT823" s="66" t="s">
        <v>3306</v>
      </c>
      <c r="AU823" s="66" t="s">
        <v>312</v>
      </c>
      <c r="AV823" s="66">
        <v>0</v>
      </c>
      <c r="AW823" s="86">
        <v>0</v>
      </c>
      <c r="AX823" s="86">
        <v>0</v>
      </c>
      <c r="AY823" s="86">
        <v>0</v>
      </c>
      <c r="AZ823" s="86">
        <v>0</v>
      </c>
      <c r="BA823" s="86">
        <v>0</v>
      </c>
      <c r="BB823" s="86"/>
    </row>
    <row r="824" spans="1:54" hidden="1">
      <c r="A824" s="52" t="str">
        <f t="shared" si="85"/>
        <v>R</v>
      </c>
      <c r="B824" s="84" t="s">
        <v>259</v>
      </c>
      <c r="C824" s="52" t="s">
        <v>3294</v>
      </c>
      <c r="D824" s="85" t="s">
        <v>3295</v>
      </c>
      <c r="E824" s="52" t="s">
        <v>3296</v>
      </c>
      <c r="F824" s="52" t="s">
        <v>3297</v>
      </c>
      <c r="G824" s="52" t="s">
        <v>3298</v>
      </c>
      <c r="H824" s="52" t="s">
        <v>3297</v>
      </c>
      <c r="I824" s="52" t="s">
        <v>3307</v>
      </c>
      <c r="J824" s="52" t="s">
        <v>3308</v>
      </c>
      <c r="K824" s="52" t="s">
        <v>268</v>
      </c>
      <c r="L824" s="52">
        <v>3037</v>
      </c>
      <c r="M824" s="52" t="s">
        <v>2812</v>
      </c>
      <c r="N824" s="52" t="s">
        <v>270</v>
      </c>
      <c r="O824" s="52" t="s">
        <v>306</v>
      </c>
      <c r="P824" s="52" t="s">
        <v>466</v>
      </c>
      <c r="Q824" s="52" t="s">
        <v>57</v>
      </c>
      <c r="R824" s="52" t="s">
        <v>530</v>
      </c>
      <c r="S824" s="52" t="s">
        <v>110</v>
      </c>
      <c r="T824" s="52" t="s">
        <v>3301</v>
      </c>
      <c r="U824" s="52" t="s">
        <v>114</v>
      </c>
      <c r="V824" s="52" t="s">
        <v>2026</v>
      </c>
      <c r="W824" s="52" t="s">
        <v>2027</v>
      </c>
      <c r="X824" s="52" t="s">
        <v>2660</v>
      </c>
      <c r="Y824" s="52" t="s">
        <v>2661</v>
      </c>
      <c r="Z824" s="66">
        <v>7370000</v>
      </c>
      <c r="AA824" s="66">
        <v>5865372</v>
      </c>
      <c r="AB824" s="66">
        <v>6949990.0099999998</v>
      </c>
      <c r="AC824" s="66">
        <v>3813927.4819999998</v>
      </c>
      <c r="AD824" s="86">
        <f t="shared" si="86"/>
        <v>2051444.5180000002</v>
      </c>
      <c r="AE824" s="66">
        <v>5422000</v>
      </c>
      <c r="AF824" s="66">
        <v>4580000</v>
      </c>
      <c r="AG824" s="66">
        <f t="shared" si="87"/>
        <v>842000</v>
      </c>
      <c r="AH824" s="66">
        <v>0</v>
      </c>
      <c r="AI824" s="66">
        <v>0</v>
      </c>
      <c r="AJ824" s="66">
        <f t="shared" si="88"/>
        <v>0</v>
      </c>
      <c r="AK824" s="66">
        <v>0</v>
      </c>
      <c r="AL824" s="66">
        <v>0</v>
      </c>
      <c r="AM824" s="66">
        <f t="shared" si="89"/>
        <v>0</v>
      </c>
      <c r="AN824" s="66">
        <v>0</v>
      </c>
      <c r="AO824" s="66">
        <v>0</v>
      </c>
      <c r="AP824" s="66">
        <f t="shared" si="90"/>
        <v>0</v>
      </c>
      <c r="AQ824" s="66">
        <v>0</v>
      </c>
      <c r="AR824" s="66">
        <f t="shared" si="91"/>
        <v>2893444.5180000002</v>
      </c>
      <c r="AS824" s="66" t="s">
        <v>3302</v>
      </c>
      <c r="AT824" s="66" t="s">
        <v>3309</v>
      </c>
      <c r="AU824" s="66" t="s">
        <v>312</v>
      </c>
      <c r="AV824" s="66">
        <v>0</v>
      </c>
      <c r="AW824" s="86">
        <v>0</v>
      </c>
      <c r="AX824" s="86">
        <v>0</v>
      </c>
      <c r="AY824" s="86">
        <v>0</v>
      </c>
      <c r="AZ824" s="86">
        <v>0</v>
      </c>
      <c r="BA824" s="86">
        <v>0</v>
      </c>
      <c r="BB824" s="86"/>
    </row>
    <row r="825" spans="1:54" hidden="1">
      <c r="A825" s="52" t="str">
        <f t="shared" si="85"/>
        <v>R</v>
      </c>
      <c r="B825" s="84" t="s">
        <v>259</v>
      </c>
      <c r="C825" s="52" t="s">
        <v>3294</v>
      </c>
      <c r="D825" s="85" t="s">
        <v>3295</v>
      </c>
      <c r="E825" s="52" t="s">
        <v>3296</v>
      </c>
      <c r="F825" s="52" t="s">
        <v>3297</v>
      </c>
      <c r="G825" s="52" t="s">
        <v>3298</v>
      </c>
      <c r="H825" s="52" t="s">
        <v>3297</v>
      </c>
      <c r="I825" s="52" t="s">
        <v>3310</v>
      </c>
      <c r="J825" s="52" t="s">
        <v>3311</v>
      </c>
      <c r="K825" s="52" t="s">
        <v>268</v>
      </c>
      <c r="L825" s="52">
        <v>4059</v>
      </c>
      <c r="M825" s="52" t="s">
        <v>3312</v>
      </c>
      <c r="N825" s="52" t="s">
        <v>270</v>
      </c>
      <c r="O825" s="52" t="s">
        <v>271</v>
      </c>
      <c r="P825" s="52" t="s">
        <v>466</v>
      </c>
      <c r="Q825" s="52" t="s">
        <v>57</v>
      </c>
      <c r="R825" s="52" t="s">
        <v>530</v>
      </c>
      <c r="S825" s="52" t="s">
        <v>110</v>
      </c>
      <c r="T825" s="52" t="s">
        <v>3301</v>
      </c>
      <c r="U825" s="52" t="s">
        <v>114</v>
      </c>
      <c r="V825" s="52" t="s">
        <v>275</v>
      </c>
      <c r="W825" s="52" t="s">
        <v>276</v>
      </c>
      <c r="X825" s="52" t="s">
        <v>277</v>
      </c>
      <c r="Y825" s="52" t="s">
        <v>278</v>
      </c>
      <c r="Z825" s="66">
        <v>0</v>
      </c>
      <c r="AA825" s="66">
        <v>1153730</v>
      </c>
      <c r="AB825" s="66">
        <v>1819668.72</v>
      </c>
      <c r="AC825" s="66">
        <v>1005475.6949999999</v>
      </c>
      <c r="AD825" s="86">
        <f t="shared" si="86"/>
        <v>148254.30500000005</v>
      </c>
      <c r="AE825" s="66">
        <v>0</v>
      </c>
      <c r="AF825" s="66">
        <v>1188341.9000000001</v>
      </c>
      <c r="AG825" s="66">
        <f t="shared" si="87"/>
        <v>-1188341.9000000001</v>
      </c>
      <c r="AH825" s="66">
        <v>0</v>
      </c>
      <c r="AI825" s="66">
        <v>0</v>
      </c>
      <c r="AJ825" s="66">
        <f t="shared" si="88"/>
        <v>0</v>
      </c>
      <c r="AK825" s="66">
        <v>0</v>
      </c>
      <c r="AL825" s="66">
        <v>0</v>
      </c>
      <c r="AM825" s="66">
        <f t="shared" si="89"/>
        <v>0</v>
      </c>
      <c r="AN825" s="66">
        <v>0</v>
      </c>
      <c r="AO825" s="66">
        <v>0</v>
      </c>
      <c r="AP825" s="66">
        <f t="shared" si="90"/>
        <v>0</v>
      </c>
      <c r="AQ825" s="66">
        <v>0</v>
      </c>
      <c r="AR825" s="66">
        <f t="shared" si="91"/>
        <v>-1040087.5950000001</v>
      </c>
      <c r="AS825" s="66" t="s">
        <v>3302</v>
      </c>
      <c r="AT825" s="66" t="s">
        <v>3313</v>
      </c>
      <c r="AU825" s="66" t="s">
        <v>312</v>
      </c>
      <c r="AV825" s="66">
        <v>0</v>
      </c>
      <c r="AW825" s="86">
        <v>0</v>
      </c>
      <c r="AX825" s="86">
        <v>0</v>
      </c>
      <c r="AY825" s="86">
        <v>0</v>
      </c>
      <c r="AZ825" s="86">
        <v>0</v>
      </c>
      <c r="BA825" s="86">
        <v>0</v>
      </c>
      <c r="BB825" s="86"/>
    </row>
    <row r="826" spans="1:54" hidden="1">
      <c r="A826" s="52" t="str">
        <f t="shared" si="85"/>
        <v>R</v>
      </c>
      <c r="B826" s="84" t="s">
        <v>259</v>
      </c>
      <c r="C826" s="52" t="s">
        <v>3294</v>
      </c>
      <c r="D826" s="85" t="s">
        <v>3295</v>
      </c>
      <c r="E826" s="52" t="s">
        <v>3314</v>
      </c>
      <c r="F826" s="52" t="s">
        <v>3315</v>
      </c>
      <c r="G826" s="52" t="s">
        <v>3316</v>
      </c>
      <c r="H826" s="52" t="s">
        <v>3315</v>
      </c>
      <c r="I826" s="52" t="s">
        <v>3317</v>
      </c>
      <c r="J826" s="52" t="s">
        <v>3318</v>
      </c>
      <c r="K826" s="52" t="s">
        <v>268</v>
      </c>
      <c r="L826" s="52">
        <v>3037</v>
      </c>
      <c r="M826" s="52" t="s">
        <v>2812</v>
      </c>
      <c r="N826" s="52" t="s">
        <v>270</v>
      </c>
      <c r="O826" s="52" t="s">
        <v>456</v>
      </c>
      <c r="P826" s="52" t="s">
        <v>272</v>
      </c>
      <c r="Q826" s="52" t="s">
        <v>124</v>
      </c>
      <c r="R826" s="52" t="s">
        <v>273</v>
      </c>
      <c r="S826" s="52" t="s">
        <v>188</v>
      </c>
      <c r="T826" s="52" t="s">
        <v>2813</v>
      </c>
      <c r="U826" s="52" t="s">
        <v>191</v>
      </c>
      <c r="V826" s="52" t="s">
        <v>2026</v>
      </c>
      <c r="W826" s="52" t="s">
        <v>2027</v>
      </c>
      <c r="X826" s="52" t="s">
        <v>2902</v>
      </c>
      <c r="Y826" s="52" t="s">
        <v>2903</v>
      </c>
      <c r="Z826" s="66">
        <v>0</v>
      </c>
      <c r="AA826" s="66">
        <v>200000</v>
      </c>
      <c r="AB826" s="66">
        <v>353209.06</v>
      </c>
      <c r="AC826" s="66">
        <v>142691.49374999999</v>
      </c>
      <c r="AD826" s="86">
        <f t="shared" si="86"/>
        <v>57308.506250000006</v>
      </c>
      <c r="AE826" s="66">
        <v>0</v>
      </c>
      <c r="AF826" s="66">
        <v>290000</v>
      </c>
      <c r="AG826" s="66">
        <f t="shared" si="87"/>
        <v>-290000</v>
      </c>
      <c r="AH826" s="66">
        <v>0</v>
      </c>
      <c r="AI826" s="66">
        <v>290000</v>
      </c>
      <c r="AJ826" s="66">
        <f t="shared" si="88"/>
        <v>-290000</v>
      </c>
      <c r="AK826" s="66">
        <v>0</v>
      </c>
      <c r="AL826" s="66">
        <v>290000</v>
      </c>
      <c r="AM826" s="66">
        <f t="shared" si="89"/>
        <v>-290000</v>
      </c>
      <c r="AN826" s="66">
        <v>0</v>
      </c>
      <c r="AO826" s="66">
        <v>290000</v>
      </c>
      <c r="AP826" s="66">
        <f t="shared" si="90"/>
        <v>-290000</v>
      </c>
      <c r="AQ826" s="66">
        <v>290000</v>
      </c>
      <c r="AR826" s="66">
        <f t="shared" si="91"/>
        <v>-1102691.4937499999</v>
      </c>
      <c r="AS826" s="66" t="s">
        <v>2814</v>
      </c>
      <c r="AT826" s="66" t="s">
        <v>279</v>
      </c>
      <c r="AU826" s="66" t="s">
        <v>280</v>
      </c>
      <c r="AV826" s="66">
        <v>0</v>
      </c>
      <c r="AW826" s="86">
        <v>0</v>
      </c>
      <c r="AX826" s="86">
        <v>0</v>
      </c>
      <c r="AY826" s="86">
        <v>0</v>
      </c>
      <c r="AZ826" s="86">
        <v>0</v>
      </c>
      <c r="BA826" s="86">
        <v>0</v>
      </c>
      <c r="BB826" s="86"/>
    </row>
    <row r="827" spans="1:54" hidden="1">
      <c r="A827" s="52" t="str">
        <f t="shared" si="85"/>
        <v>R</v>
      </c>
      <c r="B827" s="84" t="s">
        <v>259</v>
      </c>
      <c r="C827" s="52" t="s">
        <v>3294</v>
      </c>
      <c r="D827" s="85" t="s">
        <v>3295</v>
      </c>
      <c r="E827" s="52" t="s">
        <v>3314</v>
      </c>
      <c r="F827" s="52" t="s">
        <v>3315</v>
      </c>
      <c r="G827" s="52" t="s">
        <v>3316</v>
      </c>
      <c r="H827" s="52" t="s">
        <v>3315</v>
      </c>
      <c r="I827" s="52" t="s">
        <v>3319</v>
      </c>
      <c r="J827" s="52" t="s">
        <v>3320</v>
      </c>
      <c r="K827" s="52" t="s">
        <v>268</v>
      </c>
      <c r="L827" s="52">
        <v>3037</v>
      </c>
      <c r="M827" s="52" t="s">
        <v>2812</v>
      </c>
      <c r="N827" s="52" t="s">
        <v>270</v>
      </c>
      <c r="O827" s="52" t="s">
        <v>456</v>
      </c>
      <c r="P827" s="52" t="s">
        <v>272</v>
      </c>
      <c r="Q827" s="52" t="s">
        <v>124</v>
      </c>
      <c r="R827" s="52" t="s">
        <v>273</v>
      </c>
      <c r="S827" s="52" t="s">
        <v>188</v>
      </c>
      <c r="T827" s="52" t="s">
        <v>2813</v>
      </c>
      <c r="U827" s="52" t="s">
        <v>191</v>
      </c>
      <c r="V827" s="52" t="s">
        <v>2026</v>
      </c>
      <c r="W827" s="52" t="s">
        <v>2027</v>
      </c>
      <c r="X827" s="52" t="s">
        <v>2902</v>
      </c>
      <c r="Y827" s="52" t="s">
        <v>2903</v>
      </c>
      <c r="Z827" s="66">
        <v>2750000</v>
      </c>
      <c r="AA827" s="66">
        <v>2750000</v>
      </c>
      <c r="AB827" s="66">
        <v>4086220.31</v>
      </c>
      <c r="AC827" s="66">
        <v>1927001.5300000003</v>
      </c>
      <c r="AD827" s="86">
        <f t="shared" si="86"/>
        <v>822998.46999999974</v>
      </c>
      <c r="AE827" s="66">
        <v>2807433.6283185845</v>
      </c>
      <c r="AF827" s="66">
        <v>2764400</v>
      </c>
      <c r="AG827" s="66">
        <f t="shared" si="87"/>
        <v>43033.628318584524</v>
      </c>
      <c r="AH827" s="66">
        <v>2891929.2035398232</v>
      </c>
      <c r="AI827" s="66">
        <v>2764400</v>
      </c>
      <c r="AJ827" s="66">
        <f t="shared" si="88"/>
        <v>127529.20353982318</v>
      </c>
      <c r="AK827" s="66">
        <v>2979150.4424778763</v>
      </c>
      <c r="AL827" s="66">
        <v>2764400</v>
      </c>
      <c r="AM827" s="66">
        <f t="shared" si="89"/>
        <v>214750.44247787632</v>
      </c>
      <c r="AN827" s="66">
        <v>3069097.3451327439</v>
      </c>
      <c r="AO827" s="66">
        <v>2764400</v>
      </c>
      <c r="AP827" s="66">
        <f t="shared" si="90"/>
        <v>304697.34513274394</v>
      </c>
      <c r="AQ827" s="66">
        <v>2764400</v>
      </c>
      <c r="AR827" s="66">
        <f t="shared" si="91"/>
        <v>1513009.0894690277</v>
      </c>
      <c r="AS827" s="66" t="s">
        <v>2814</v>
      </c>
      <c r="AT827" s="66" t="s">
        <v>279</v>
      </c>
      <c r="AU827" s="66" t="s">
        <v>280</v>
      </c>
      <c r="AV827" s="66">
        <v>0</v>
      </c>
      <c r="AW827" s="86">
        <v>0</v>
      </c>
      <c r="AX827" s="86">
        <v>0</v>
      </c>
      <c r="AY827" s="86">
        <v>0</v>
      </c>
      <c r="AZ827" s="86">
        <v>0</v>
      </c>
      <c r="BA827" s="86">
        <v>0</v>
      </c>
      <c r="BB827" s="86"/>
    </row>
    <row r="828" spans="1:54" hidden="1">
      <c r="A828" s="52" t="str">
        <f t="shared" si="85"/>
        <v>R</v>
      </c>
      <c r="B828" s="84" t="s">
        <v>259</v>
      </c>
      <c r="C828" s="52" t="s">
        <v>3321</v>
      </c>
      <c r="D828" s="85" t="s">
        <v>3322</v>
      </c>
      <c r="E828" s="52" t="s">
        <v>3323</v>
      </c>
      <c r="F828" s="52" t="s">
        <v>3324</v>
      </c>
      <c r="G828" s="52" t="s">
        <v>3325</v>
      </c>
      <c r="H828" s="52" t="s">
        <v>3324</v>
      </c>
      <c r="I828" s="52" t="s">
        <v>3326</v>
      </c>
      <c r="J828" s="52" t="s">
        <v>3327</v>
      </c>
      <c r="K828" s="52" t="s">
        <v>268</v>
      </c>
      <c r="L828" s="52">
        <v>4022</v>
      </c>
      <c r="M828" s="52" t="s">
        <v>1997</v>
      </c>
      <c r="N828" s="52" t="s">
        <v>270</v>
      </c>
      <c r="O828" s="52" t="s">
        <v>677</v>
      </c>
      <c r="P828" s="52" t="s">
        <v>272</v>
      </c>
      <c r="Q828" s="52" t="s">
        <v>124</v>
      </c>
      <c r="R828" s="52" t="s">
        <v>273</v>
      </c>
      <c r="S828" s="52" t="s">
        <v>188</v>
      </c>
      <c r="T828" s="52" t="s">
        <v>274</v>
      </c>
      <c r="U828" s="52" t="s">
        <v>193</v>
      </c>
      <c r="V828" s="52" t="s">
        <v>275</v>
      </c>
      <c r="W828" s="52" t="s">
        <v>276</v>
      </c>
      <c r="X828" s="52" t="s">
        <v>2464</v>
      </c>
      <c r="Y828" s="52" t="s">
        <v>2465</v>
      </c>
      <c r="Z828" s="66">
        <v>0</v>
      </c>
      <c r="AA828" s="66">
        <v>0</v>
      </c>
      <c r="AB828" s="66">
        <v>0</v>
      </c>
      <c r="AC828" s="66">
        <v>0</v>
      </c>
      <c r="AD828" s="86">
        <f t="shared" si="86"/>
        <v>0</v>
      </c>
      <c r="AE828" s="66">
        <v>0</v>
      </c>
      <c r="AF828" s="66">
        <v>0</v>
      </c>
      <c r="AG828" s="66">
        <f t="shared" si="87"/>
        <v>0</v>
      </c>
      <c r="AH828" s="66">
        <v>0</v>
      </c>
      <c r="AI828" s="66">
        <v>0</v>
      </c>
      <c r="AJ828" s="66">
        <f t="shared" si="88"/>
        <v>0</v>
      </c>
      <c r="AK828" s="66">
        <v>0</v>
      </c>
      <c r="AL828" s="66">
        <v>0</v>
      </c>
      <c r="AM828" s="66">
        <f t="shared" si="89"/>
        <v>0</v>
      </c>
      <c r="AN828" s="66">
        <v>0</v>
      </c>
      <c r="AO828" s="66">
        <v>0</v>
      </c>
      <c r="AP828" s="66">
        <f t="shared" si="90"/>
        <v>0</v>
      </c>
      <c r="AQ828" s="66">
        <v>0</v>
      </c>
      <c r="AR828" s="66">
        <f t="shared" si="91"/>
        <v>0</v>
      </c>
      <c r="AS828" s="66" t="s">
        <v>2042</v>
      </c>
      <c r="AT828" s="66" t="s">
        <v>279</v>
      </c>
      <c r="AU828" s="66" t="s">
        <v>280</v>
      </c>
      <c r="AV828" s="66">
        <v>0</v>
      </c>
      <c r="AW828" s="86">
        <v>0</v>
      </c>
      <c r="AX828" s="86">
        <v>0</v>
      </c>
      <c r="AY828" s="86">
        <v>0</v>
      </c>
      <c r="AZ828" s="86">
        <v>0</v>
      </c>
      <c r="BA828" s="86">
        <v>0</v>
      </c>
      <c r="BB828" s="86"/>
    </row>
    <row r="829" spans="1:54" hidden="1">
      <c r="A829" s="52" t="str">
        <f t="shared" si="85"/>
        <v>R</v>
      </c>
      <c r="B829" s="84" t="s">
        <v>259</v>
      </c>
      <c r="C829" s="52" t="s">
        <v>3321</v>
      </c>
      <c r="D829" s="85" t="s">
        <v>3322</v>
      </c>
      <c r="E829" s="52" t="s">
        <v>3323</v>
      </c>
      <c r="F829" s="52" t="s">
        <v>3324</v>
      </c>
      <c r="G829" s="52" t="s">
        <v>3325</v>
      </c>
      <c r="H829" s="52" t="s">
        <v>3324</v>
      </c>
      <c r="I829" s="52" t="s">
        <v>3328</v>
      </c>
      <c r="J829" s="52" t="s">
        <v>3329</v>
      </c>
      <c r="K829" s="52" t="s">
        <v>268</v>
      </c>
      <c r="L829" s="52">
        <v>4022</v>
      </c>
      <c r="M829" s="52" t="s">
        <v>1997</v>
      </c>
      <c r="N829" s="52" t="s">
        <v>428</v>
      </c>
      <c r="O829" s="52" t="s">
        <v>677</v>
      </c>
      <c r="P829" s="52" t="s">
        <v>272</v>
      </c>
      <c r="Q829" s="52" t="s">
        <v>124</v>
      </c>
      <c r="R829" s="52" t="s">
        <v>273</v>
      </c>
      <c r="S829" s="52" t="s">
        <v>188</v>
      </c>
      <c r="T829" s="52" t="s">
        <v>274</v>
      </c>
      <c r="U829" s="52" t="s">
        <v>193</v>
      </c>
      <c r="V829" s="52" t="s">
        <v>275</v>
      </c>
      <c r="W829" s="52" t="s">
        <v>276</v>
      </c>
      <c r="X829" s="52" t="s">
        <v>2464</v>
      </c>
      <c r="Y829" s="52" t="s">
        <v>2465</v>
      </c>
      <c r="Z829" s="66">
        <v>0</v>
      </c>
      <c r="AA829" s="66">
        <v>0</v>
      </c>
      <c r="AB829" s="66">
        <v>0</v>
      </c>
      <c r="AC829" s="66">
        <v>0</v>
      </c>
      <c r="AD829" s="86">
        <f t="shared" si="86"/>
        <v>0</v>
      </c>
      <c r="AE829" s="66">
        <v>0</v>
      </c>
      <c r="AF829" s="66">
        <v>0</v>
      </c>
      <c r="AG829" s="66">
        <f t="shared" si="87"/>
        <v>0</v>
      </c>
      <c r="AH829" s="66">
        <v>0</v>
      </c>
      <c r="AI829" s="66">
        <v>0</v>
      </c>
      <c r="AJ829" s="66">
        <f t="shared" si="88"/>
        <v>0</v>
      </c>
      <c r="AK829" s="66">
        <v>0</v>
      </c>
      <c r="AL829" s="66">
        <v>0</v>
      </c>
      <c r="AM829" s="66">
        <f t="shared" si="89"/>
        <v>0</v>
      </c>
      <c r="AN829" s="66">
        <v>0</v>
      </c>
      <c r="AO829" s="66">
        <v>0</v>
      </c>
      <c r="AP829" s="66">
        <f t="shared" si="90"/>
        <v>0</v>
      </c>
      <c r="AQ829" s="66">
        <v>0</v>
      </c>
      <c r="AR829" s="66">
        <f t="shared" si="91"/>
        <v>0</v>
      </c>
      <c r="AS829" s="66">
        <v>0</v>
      </c>
      <c r="AT829" s="66" t="s">
        <v>279</v>
      </c>
      <c r="AU829" s="66" t="s">
        <v>280</v>
      </c>
      <c r="AV829" s="66">
        <v>0</v>
      </c>
      <c r="AW829" s="86">
        <v>0</v>
      </c>
      <c r="AX829" s="86">
        <v>0</v>
      </c>
      <c r="AY829" s="86">
        <v>0</v>
      </c>
      <c r="AZ829" s="86">
        <v>0</v>
      </c>
      <c r="BA829" s="86">
        <v>0</v>
      </c>
      <c r="BB829" s="86"/>
    </row>
    <row r="830" spans="1:54" hidden="1">
      <c r="A830" s="52" t="str">
        <f t="shared" si="85"/>
        <v>R</v>
      </c>
      <c r="B830" s="84" t="s">
        <v>259</v>
      </c>
      <c r="C830" s="52" t="s">
        <v>3321</v>
      </c>
      <c r="D830" s="85" t="s">
        <v>3322</v>
      </c>
      <c r="E830" s="52" t="s">
        <v>3330</v>
      </c>
      <c r="F830" s="52" t="s">
        <v>3331</v>
      </c>
      <c r="G830" s="52" t="s">
        <v>3332</v>
      </c>
      <c r="H830" s="52" t="s">
        <v>3331</v>
      </c>
      <c r="I830" s="52" t="s">
        <v>3333</v>
      </c>
      <c r="J830" s="52" t="s">
        <v>3334</v>
      </c>
      <c r="K830" s="52" t="s">
        <v>268</v>
      </c>
      <c r="L830" s="52">
        <v>4022</v>
      </c>
      <c r="M830" s="52" t="s">
        <v>1997</v>
      </c>
      <c r="N830" s="52" t="s">
        <v>270</v>
      </c>
      <c r="O830" s="52" t="s">
        <v>271</v>
      </c>
      <c r="P830" s="52" t="s">
        <v>272</v>
      </c>
      <c r="Q830" s="52" t="s">
        <v>124</v>
      </c>
      <c r="R830" s="52" t="s">
        <v>273</v>
      </c>
      <c r="S830" s="52" t="s">
        <v>188</v>
      </c>
      <c r="T830" s="52" t="s">
        <v>274</v>
      </c>
      <c r="U830" s="52" t="s">
        <v>193</v>
      </c>
      <c r="V830" s="52" t="s">
        <v>275</v>
      </c>
      <c r="W830" s="52" t="s">
        <v>276</v>
      </c>
      <c r="X830" s="52" t="s">
        <v>2464</v>
      </c>
      <c r="Y830" s="52" t="s">
        <v>2465</v>
      </c>
      <c r="Z830" s="66">
        <v>0</v>
      </c>
      <c r="AA830" s="66">
        <v>0</v>
      </c>
      <c r="AB830" s="66">
        <v>0</v>
      </c>
      <c r="AC830" s="66">
        <v>0</v>
      </c>
      <c r="AD830" s="86">
        <f t="shared" si="86"/>
        <v>0</v>
      </c>
      <c r="AE830" s="66">
        <v>0</v>
      </c>
      <c r="AF830" s="66">
        <v>0</v>
      </c>
      <c r="AG830" s="66">
        <f t="shared" si="87"/>
        <v>0</v>
      </c>
      <c r="AH830" s="66">
        <v>0</v>
      </c>
      <c r="AI830" s="66">
        <v>0</v>
      </c>
      <c r="AJ830" s="66">
        <f t="shared" si="88"/>
        <v>0</v>
      </c>
      <c r="AK830" s="66">
        <v>0</v>
      </c>
      <c r="AL830" s="66">
        <v>0</v>
      </c>
      <c r="AM830" s="66">
        <f t="shared" si="89"/>
        <v>0</v>
      </c>
      <c r="AN830" s="66">
        <v>0</v>
      </c>
      <c r="AO830" s="66">
        <v>0</v>
      </c>
      <c r="AP830" s="66">
        <f t="shared" si="90"/>
        <v>0</v>
      </c>
      <c r="AQ830" s="66">
        <v>0</v>
      </c>
      <c r="AR830" s="66">
        <f t="shared" si="91"/>
        <v>0</v>
      </c>
      <c r="AS830" s="66" t="s">
        <v>2042</v>
      </c>
      <c r="AT830" s="66" t="s">
        <v>279</v>
      </c>
      <c r="AU830" s="66" t="s">
        <v>280</v>
      </c>
      <c r="AV830" s="66">
        <v>0</v>
      </c>
      <c r="AW830" s="86">
        <v>0</v>
      </c>
      <c r="AX830" s="86">
        <v>0</v>
      </c>
      <c r="AY830" s="86">
        <v>0</v>
      </c>
      <c r="AZ830" s="86">
        <v>0</v>
      </c>
      <c r="BA830" s="86">
        <v>0</v>
      </c>
      <c r="BB830" s="86"/>
    </row>
    <row r="831" spans="1:54" hidden="1">
      <c r="A831" s="52" t="str">
        <f t="shared" si="85"/>
        <v>R</v>
      </c>
      <c r="B831" s="84" t="s">
        <v>259</v>
      </c>
      <c r="C831" s="52" t="s">
        <v>3335</v>
      </c>
      <c r="D831" s="85" t="s">
        <v>558</v>
      </c>
      <c r="E831" s="52" t="s">
        <v>3336</v>
      </c>
      <c r="F831" s="52" t="s">
        <v>560</v>
      </c>
      <c r="G831" s="52" t="s">
        <v>3337</v>
      </c>
      <c r="H831" s="52" t="s">
        <v>560</v>
      </c>
      <c r="I831" s="52" t="s">
        <v>3338</v>
      </c>
      <c r="J831" s="52" t="s">
        <v>3339</v>
      </c>
      <c r="K831" s="52" t="s">
        <v>268</v>
      </c>
      <c r="L831" s="52">
        <v>1255</v>
      </c>
      <c r="M831" s="52" t="s">
        <v>3340</v>
      </c>
      <c r="N831" s="52" t="s">
        <v>270</v>
      </c>
      <c r="O831" s="52" t="s">
        <v>456</v>
      </c>
      <c r="P831" s="52" t="s">
        <v>272</v>
      </c>
      <c r="Q831" s="52" t="s">
        <v>124</v>
      </c>
      <c r="R831" s="52" t="s">
        <v>273</v>
      </c>
      <c r="S831" s="52" t="s">
        <v>188</v>
      </c>
      <c r="T831" s="52" t="s">
        <v>274</v>
      </c>
      <c r="U831" s="52" t="s">
        <v>193</v>
      </c>
      <c r="V831" s="52" t="s">
        <v>275</v>
      </c>
      <c r="W831" s="52" t="s">
        <v>276</v>
      </c>
      <c r="X831" s="52" t="s">
        <v>489</v>
      </c>
      <c r="Y831" s="52" t="s">
        <v>490</v>
      </c>
      <c r="Z831" s="66">
        <v>0</v>
      </c>
      <c r="AA831" s="66">
        <v>0</v>
      </c>
      <c r="AB831" s="66">
        <v>2288.9</v>
      </c>
      <c r="AC831" s="66">
        <v>2901.8100000000004</v>
      </c>
      <c r="AD831" s="86">
        <f t="shared" si="86"/>
        <v>-2901.8100000000004</v>
      </c>
      <c r="AE831" s="66">
        <v>0</v>
      </c>
      <c r="AF831" s="66">
        <v>0</v>
      </c>
      <c r="AG831" s="66">
        <f t="shared" si="87"/>
        <v>0</v>
      </c>
      <c r="AH831" s="66">
        <v>0</v>
      </c>
      <c r="AI831" s="66">
        <v>0</v>
      </c>
      <c r="AJ831" s="66">
        <f t="shared" si="88"/>
        <v>0</v>
      </c>
      <c r="AK831" s="66">
        <v>0</v>
      </c>
      <c r="AL831" s="66">
        <v>0</v>
      </c>
      <c r="AM831" s="66">
        <f t="shared" si="89"/>
        <v>0</v>
      </c>
      <c r="AN831" s="66">
        <v>0</v>
      </c>
      <c r="AO831" s="66">
        <v>0</v>
      </c>
      <c r="AP831" s="66">
        <f t="shared" si="90"/>
        <v>0</v>
      </c>
      <c r="AQ831" s="66">
        <v>0</v>
      </c>
      <c r="AR831" s="66">
        <f t="shared" si="91"/>
        <v>-2901.8100000000004</v>
      </c>
      <c r="AS831" s="66" t="s">
        <v>3341</v>
      </c>
      <c r="AT831" s="66" t="s">
        <v>279</v>
      </c>
      <c r="AU831" s="66" t="s">
        <v>280</v>
      </c>
      <c r="AV831" s="66">
        <v>0</v>
      </c>
      <c r="AW831" s="86">
        <v>0</v>
      </c>
      <c r="AX831" s="86">
        <v>0</v>
      </c>
      <c r="AY831" s="86">
        <v>0</v>
      </c>
      <c r="AZ831" s="86">
        <v>0</v>
      </c>
      <c r="BA831" s="86">
        <v>0</v>
      </c>
      <c r="BB831" s="86"/>
    </row>
    <row r="832" spans="1:54" hidden="1">
      <c r="A832" s="52" t="str">
        <f t="shared" si="85"/>
        <v>R</v>
      </c>
      <c r="B832" s="84" t="s">
        <v>259</v>
      </c>
      <c r="C832" s="52" t="s">
        <v>3342</v>
      </c>
      <c r="D832" s="85" t="s">
        <v>3343</v>
      </c>
      <c r="E832" s="52" t="s">
        <v>3344</v>
      </c>
      <c r="F832" s="52" t="s">
        <v>3345</v>
      </c>
      <c r="G832" s="52" t="s">
        <v>3346</v>
      </c>
      <c r="H832" s="52" t="s">
        <v>3345</v>
      </c>
      <c r="I832" s="52" t="s">
        <v>3347</v>
      </c>
      <c r="J832" s="52" t="s">
        <v>3348</v>
      </c>
      <c r="K832" s="52" t="s">
        <v>268</v>
      </c>
      <c r="L832" s="52">
        <v>4022</v>
      </c>
      <c r="M832" s="52" t="s">
        <v>1997</v>
      </c>
      <c r="N832" s="52" t="s">
        <v>270</v>
      </c>
      <c r="O832" s="52" t="s">
        <v>306</v>
      </c>
      <c r="P832" s="52" t="s">
        <v>466</v>
      </c>
      <c r="Q832" s="52" t="s">
        <v>57</v>
      </c>
      <c r="R832" s="52" t="s">
        <v>2024</v>
      </c>
      <c r="S832" s="52" t="s">
        <v>91</v>
      </c>
      <c r="T832" s="52" t="s">
        <v>2358</v>
      </c>
      <c r="U832" s="52" t="s">
        <v>24</v>
      </c>
      <c r="V832" s="52" t="s">
        <v>275</v>
      </c>
      <c r="W832" s="52" t="s">
        <v>276</v>
      </c>
      <c r="X832" s="52" t="s">
        <v>2067</v>
      </c>
      <c r="Y832" s="52" t="s">
        <v>2068</v>
      </c>
      <c r="Z832" s="66">
        <v>0</v>
      </c>
      <c r="AA832" s="66">
        <v>0</v>
      </c>
      <c r="AB832" s="66">
        <v>59205.61</v>
      </c>
      <c r="AC832" s="66">
        <v>96749.079679999981</v>
      </c>
      <c r="AD832" s="86">
        <f t="shared" si="86"/>
        <v>-96749.079679999981</v>
      </c>
      <c r="AE832" s="66">
        <v>0</v>
      </c>
      <c r="AF832" s="66">
        <v>0</v>
      </c>
      <c r="AG832" s="66">
        <f t="shared" si="87"/>
        <v>0</v>
      </c>
      <c r="AH832" s="66">
        <v>0</v>
      </c>
      <c r="AI832" s="66">
        <v>0</v>
      </c>
      <c r="AJ832" s="66">
        <f t="shared" si="88"/>
        <v>0</v>
      </c>
      <c r="AK832" s="66">
        <v>0</v>
      </c>
      <c r="AL832" s="66">
        <v>0</v>
      </c>
      <c r="AM832" s="66">
        <f t="shared" si="89"/>
        <v>0</v>
      </c>
      <c r="AN832" s="66">
        <v>0</v>
      </c>
      <c r="AO832" s="66">
        <v>0</v>
      </c>
      <c r="AP832" s="66">
        <f t="shared" si="90"/>
        <v>0</v>
      </c>
      <c r="AQ832" s="66">
        <v>0</v>
      </c>
      <c r="AR832" s="66">
        <f t="shared" si="91"/>
        <v>-96749.079679999981</v>
      </c>
      <c r="AS832" s="66" t="s">
        <v>2003</v>
      </c>
      <c r="AT832" s="66" t="s">
        <v>279</v>
      </c>
      <c r="AU832" s="66" t="s">
        <v>280</v>
      </c>
      <c r="AV832" s="66">
        <v>0</v>
      </c>
      <c r="AW832" s="86">
        <v>0</v>
      </c>
      <c r="AX832" s="86">
        <v>0</v>
      </c>
      <c r="AY832" s="86">
        <v>0</v>
      </c>
      <c r="AZ832" s="86">
        <v>0</v>
      </c>
      <c r="BA832" s="86">
        <v>0</v>
      </c>
      <c r="BB832" s="86"/>
    </row>
    <row r="833" spans="1:54" hidden="1">
      <c r="A833" s="52" t="str">
        <f t="shared" si="85"/>
        <v>R</v>
      </c>
      <c r="B833" s="84" t="s">
        <v>259</v>
      </c>
      <c r="C833" s="52" t="s">
        <v>3342</v>
      </c>
      <c r="D833" s="85" t="s">
        <v>3343</v>
      </c>
      <c r="E833" s="52" t="s">
        <v>3344</v>
      </c>
      <c r="F833" s="52" t="s">
        <v>3345</v>
      </c>
      <c r="G833" s="52" t="s">
        <v>3346</v>
      </c>
      <c r="H833" s="52" t="s">
        <v>3345</v>
      </c>
      <c r="I833" s="52" t="s">
        <v>3349</v>
      </c>
      <c r="J833" s="52" t="s">
        <v>3350</v>
      </c>
      <c r="K833" s="52" t="s">
        <v>268</v>
      </c>
      <c r="L833" s="52">
        <v>4022</v>
      </c>
      <c r="M833" s="52" t="s">
        <v>1997</v>
      </c>
      <c r="N833" s="52" t="s">
        <v>428</v>
      </c>
      <c r="O833" s="52" t="s">
        <v>306</v>
      </c>
      <c r="P833" s="52" t="s">
        <v>466</v>
      </c>
      <c r="Q833" s="52" t="s">
        <v>57</v>
      </c>
      <c r="R833" s="52" t="s">
        <v>2024</v>
      </c>
      <c r="S833" s="52" t="s">
        <v>91</v>
      </c>
      <c r="T833" s="52" t="s">
        <v>2358</v>
      </c>
      <c r="U833" s="52" t="s">
        <v>24</v>
      </c>
      <c r="V833" s="52" t="s">
        <v>275</v>
      </c>
      <c r="W833" s="52" t="s">
        <v>276</v>
      </c>
      <c r="X833" s="52" t="s">
        <v>2067</v>
      </c>
      <c r="Y833" s="52" t="s">
        <v>2068</v>
      </c>
      <c r="Z833" s="66">
        <v>0</v>
      </c>
      <c r="AA833" s="66">
        <v>0</v>
      </c>
      <c r="AB833" s="66">
        <v>0</v>
      </c>
      <c r="AC833" s="66">
        <v>0</v>
      </c>
      <c r="AD833" s="86">
        <f t="shared" si="86"/>
        <v>0</v>
      </c>
      <c r="AE833" s="66">
        <v>0</v>
      </c>
      <c r="AF833" s="66">
        <v>0</v>
      </c>
      <c r="AG833" s="66">
        <f t="shared" si="87"/>
        <v>0</v>
      </c>
      <c r="AH833" s="66">
        <v>0</v>
      </c>
      <c r="AI833" s="66">
        <v>0</v>
      </c>
      <c r="AJ833" s="66">
        <f t="shared" si="88"/>
        <v>0</v>
      </c>
      <c r="AK833" s="66">
        <v>0</v>
      </c>
      <c r="AL833" s="66">
        <v>0</v>
      </c>
      <c r="AM833" s="66">
        <f t="shared" si="89"/>
        <v>0</v>
      </c>
      <c r="AN833" s="66">
        <v>0</v>
      </c>
      <c r="AO833" s="66">
        <v>0</v>
      </c>
      <c r="AP833" s="66">
        <f t="shared" si="90"/>
        <v>0</v>
      </c>
      <c r="AQ833" s="66">
        <v>0</v>
      </c>
      <c r="AR833" s="66">
        <f t="shared" si="91"/>
        <v>0</v>
      </c>
      <c r="AS833" s="66">
        <v>0</v>
      </c>
      <c r="AT833" s="66" t="s">
        <v>279</v>
      </c>
      <c r="AU833" s="66" t="s">
        <v>280</v>
      </c>
      <c r="AV833" s="66">
        <v>0</v>
      </c>
      <c r="AW833" s="86">
        <v>0</v>
      </c>
      <c r="AX833" s="86">
        <v>0</v>
      </c>
      <c r="AY833" s="86">
        <v>0</v>
      </c>
      <c r="AZ833" s="86">
        <v>0</v>
      </c>
      <c r="BA833" s="86">
        <v>0</v>
      </c>
      <c r="BB833" s="86"/>
    </row>
    <row r="834" spans="1:54" hidden="1">
      <c r="A834" s="52" t="str">
        <f t="shared" si="85"/>
        <v>R</v>
      </c>
      <c r="B834" s="84" t="s">
        <v>259</v>
      </c>
      <c r="C834" s="52" t="s">
        <v>3342</v>
      </c>
      <c r="D834" s="85" t="s">
        <v>3343</v>
      </c>
      <c r="E834" s="52" t="s">
        <v>3351</v>
      </c>
      <c r="F834" s="52" t="s">
        <v>3352</v>
      </c>
      <c r="G834" s="52" t="s">
        <v>3353</v>
      </c>
      <c r="H834" s="52" t="s">
        <v>3352</v>
      </c>
      <c r="I834" s="52" t="s">
        <v>3354</v>
      </c>
      <c r="J834" s="52" t="s">
        <v>3355</v>
      </c>
      <c r="K834" s="52" t="s">
        <v>268</v>
      </c>
      <c r="L834" s="52">
        <v>4022</v>
      </c>
      <c r="M834" s="52" t="s">
        <v>1997</v>
      </c>
      <c r="N834" s="52" t="s">
        <v>270</v>
      </c>
      <c r="O834" s="52" t="s">
        <v>306</v>
      </c>
      <c r="P834" s="52" t="s">
        <v>272</v>
      </c>
      <c r="Q834" s="52" t="s">
        <v>124</v>
      </c>
      <c r="R834" s="52" t="s">
        <v>273</v>
      </c>
      <c r="S834" s="52" t="s">
        <v>188</v>
      </c>
      <c r="T834" s="52" t="s">
        <v>2014</v>
      </c>
      <c r="U834" s="52" t="s">
        <v>199</v>
      </c>
      <c r="V834" s="52" t="s">
        <v>275</v>
      </c>
      <c r="W834" s="52" t="s">
        <v>276</v>
      </c>
      <c r="X834" s="52" t="s">
        <v>2015</v>
      </c>
      <c r="Y834" s="52" t="s">
        <v>2016</v>
      </c>
      <c r="Z834" s="66">
        <v>500000</v>
      </c>
      <c r="AA834" s="66">
        <v>500000</v>
      </c>
      <c r="AB834" s="66">
        <v>1384384.8</v>
      </c>
      <c r="AC834" s="66">
        <v>1296827.1671129998</v>
      </c>
      <c r="AD834" s="86">
        <f t="shared" si="86"/>
        <v>-796827.16711299983</v>
      </c>
      <c r="AE834" s="66">
        <v>0</v>
      </c>
      <c r="AF834" s="66">
        <v>0</v>
      </c>
      <c r="AG834" s="66">
        <f t="shared" si="87"/>
        <v>0</v>
      </c>
      <c r="AH834" s="66">
        <v>675574.34793809464</v>
      </c>
      <c r="AI834" s="66">
        <v>675574.34793809464</v>
      </c>
      <c r="AJ834" s="66">
        <f t="shared" si="88"/>
        <v>0</v>
      </c>
      <c r="AK834" s="66">
        <v>1831468.1913258745</v>
      </c>
      <c r="AL834" s="66">
        <v>1831468.1913258745</v>
      </c>
      <c r="AM834" s="66">
        <f t="shared" si="89"/>
        <v>0</v>
      </c>
      <c r="AN834" s="66">
        <v>2983042.5946446541</v>
      </c>
      <c r="AO834" s="66">
        <v>2983042.5946446541</v>
      </c>
      <c r="AP834" s="66">
        <f t="shared" si="90"/>
        <v>0</v>
      </c>
      <c r="AQ834" s="66">
        <v>0</v>
      </c>
      <c r="AR834" s="66">
        <f t="shared" si="91"/>
        <v>-796827.16711299983</v>
      </c>
      <c r="AS834" s="66" t="s">
        <v>2003</v>
      </c>
      <c r="AT834" s="66" t="s">
        <v>279</v>
      </c>
      <c r="AU834" s="66" t="s">
        <v>280</v>
      </c>
      <c r="AV834" s="66">
        <v>0</v>
      </c>
      <c r="AW834" s="86">
        <v>0</v>
      </c>
      <c r="AX834" s="86">
        <v>0</v>
      </c>
      <c r="AY834" s="86">
        <v>0</v>
      </c>
      <c r="AZ834" s="86">
        <v>0</v>
      </c>
      <c r="BA834" s="86">
        <v>0</v>
      </c>
      <c r="BB834" s="86"/>
    </row>
    <row r="835" spans="1:54" hidden="1">
      <c r="A835" s="52" t="str">
        <f t="shared" si="85"/>
        <v>R</v>
      </c>
      <c r="B835" s="84" t="s">
        <v>259</v>
      </c>
      <c r="C835" s="52" t="s">
        <v>3342</v>
      </c>
      <c r="D835" s="85" t="s">
        <v>3343</v>
      </c>
      <c r="E835" s="52" t="s">
        <v>3351</v>
      </c>
      <c r="F835" s="52" t="s">
        <v>3352</v>
      </c>
      <c r="G835" s="52" t="s">
        <v>3353</v>
      </c>
      <c r="H835" s="52" t="s">
        <v>3352</v>
      </c>
      <c r="I835" s="52" t="s">
        <v>3356</v>
      </c>
      <c r="J835" s="52" t="s">
        <v>3357</v>
      </c>
      <c r="K835" s="52" t="s">
        <v>268</v>
      </c>
      <c r="L835" s="52">
        <v>4022</v>
      </c>
      <c r="M835" s="52" t="s">
        <v>1997</v>
      </c>
      <c r="N835" s="52" t="s">
        <v>270</v>
      </c>
      <c r="O835" s="52" t="s">
        <v>306</v>
      </c>
      <c r="P835" s="52" t="s">
        <v>272</v>
      </c>
      <c r="Q835" s="52" t="s">
        <v>124</v>
      </c>
      <c r="R835" s="52" t="s">
        <v>273</v>
      </c>
      <c r="S835" s="52" t="s">
        <v>188</v>
      </c>
      <c r="T835" s="52" t="s">
        <v>2014</v>
      </c>
      <c r="U835" s="52" t="s">
        <v>199</v>
      </c>
      <c r="V835" s="52" t="s">
        <v>275</v>
      </c>
      <c r="W835" s="52" t="s">
        <v>276</v>
      </c>
      <c r="X835" s="52" t="s">
        <v>2015</v>
      </c>
      <c r="Y835" s="52" t="s">
        <v>2016</v>
      </c>
      <c r="Z835" s="66">
        <v>0</v>
      </c>
      <c r="AA835" s="66">
        <v>0</v>
      </c>
      <c r="AB835" s="66">
        <v>0</v>
      </c>
      <c r="AC835" s="66">
        <v>0</v>
      </c>
      <c r="AD835" s="86">
        <f t="shared" si="86"/>
        <v>0</v>
      </c>
      <c r="AE835" s="66">
        <v>0</v>
      </c>
      <c r="AF835" s="66">
        <v>0</v>
      </c>
      <c r="AG835" s="66">
        <f t="shared" si="87"/>
        <v>0</v>
      </c>
      <c r="AH835" s="66">
        <v>0</v>
      </c>
      <c r="AI835" s="66">
        <v>0</v>
      </c>
      <c r="AJ835" s="66">
        <f t="shared" si="88"/>
        <v>0</v>
      </c>
      <c r="AK835" s="66">
        <v>0</v>
      </c>
      <c r="AL835" s="66">
        <v>0</v>
      </c>
      <c r="AM835" s="66">
        <f t="shared" si="89"/>
        <v>0</v>
      </c>
      <c r="AN835" s="66">
        <v>0</v>
      </c>
      <c r="AO835" s="66">
        <v>0</v>
      </c>
      <c r="AP835" s="66">
        <f t="shared" si="90"/>
        <v>0</v>
      </c>
      <c r="AQ835" s="66">
        <v>0</v>
      </c>
      <c r="AR835" s="66">
        <f t="shared" si="91"/>
        <v>0</v>
      </c>
      <c r="AS835" s="66" t="s">
        <v>2003</v>
      </c>
      <c r="AT835" s="66" t="s">
        <v>279</v>
      </c>
      <c r="AU835" s="66" t="s">
        <v>280</v>
      </c>
      <c r="AV835" s="66">
        <v>0</v>
      </c>
      <c r="AW835" s="86">
        <v>0</v>
      </c>
      <c r="AX835" s="86">
        <v>0</v>
      </c>
      <c r="AY835" s="86">
        <v>0</v>
      </c>
      <c r="AZ835" s="86">
        <v>0</v>
      </c>
      <c r="BA835" s="86">
        <v>0</v>
      </c>
      <c r="BB835" s="86"/>
    </row>
    <row r="836" spans="1:54" hidden="1">
      <c r="A836" s="52" t="str">
        <f t="shared" si="85"/>
        <v>R</v>
      </c>
      <c r="B836" s="84" t="s">
        <v>259</v>
      </c>
      <c r="C836" s="52" t="s">
        <v>3342</v>
      </c>
      <c r="D836" s="85" t="s">
        <v>3343</v>
      </c>
      <c r="E836" s="52" t="s">
        <v>3351</v>
      </c>
      <c r="F836" s="52" t="s">
        <v>3352</v>
      </c>
      <c r="G836" s="52" t="s">
        <v>3353</v>
      </c>
      <c r="H836" s="52" t="s">
        <v>3352</v>
      </c>
      <c r="I836" s="52" t="s">
        <v>3358</v>
      </c>
      <c r="J836" s="52" t="s">
        <v>3359</v>
      </c>
      <c r="K836" s="52" t="s">
        <v>268</v>
      </c>
      <c r="L836" s="52">
        <v>4022</v>
      </c>
      <c r="M836" s="52" t="s">
        <v>1997</v>
      </c>
      <c r="N836" s="52" t="s">
        <v>270</v>
      </c>
      <c r="O836" s="52" t="s">
        <v>306</v>
      </c>
      <c r="P836" s="52" t="s">
        <v>272</v>
      </c>
      <c r="Q836" s="52" t="s">
        <v>124</v>
      </c>
      <c r="R836" s="52" t="s">
        <v>273</v>
      </c>
      <c r="S836" s="52" t="s">
        <v>188</v>
      </c>
      <c r="T836" s="52" t="s">
        <v>2014</v>
      </c>
      <c r="U836" s="52" t="s">
        <v>199</v>
      </c>
      <c r="V836" s="52" t="s">
        <v>275</v>
      </c>
      <c r="W836" s="52" t="s">
        <v>276</v>
      </c>
      <c r="X836" s="52" t="s">
        <v>2015</v>
      </c>
      <c r="Y836" s="52" t="s">
        <v>2016</v>
      </c>
      <c r="Z836" s="66">
        <v>0</v>
      </c>
      <c r="AA836" s="66">
        <v>0</v>
      </c>
      <c r="AB836" s="66">
        <v>0</v>
      </c>
      <c r="AC836" s="66">
        <v>0</v>
      </c>
      <c r="AD836" s="86">
        <f t="shared" si="86"/>
        <v>0</v>
      </c>
      <c r="AE836" s="66">
        <v>0</v>
      </c>
      <c r="AF836" s="66">
        <v>0</v>
      </c>
      <c r="AG836" s="66">
        <f t="shared" si="87"/>
        <v>0</v>
      </c>
      <c r="AH836" s="66">
        <v>0</v>
      </c>
      <c r="AI836" s="66">
        <v>0</v>
      </c>
      <c r="AJ836" s="66">
        <f t="shared" si="88"/>
        <v>0</v>
      </c>
      <c r="AK836" s="66">
        <v>0</v>
      </c>
      <c r="AL836" s="66">
        <v>0</v>
      </c>
      <c r="AM836" s="66">
        <f t="shared" si="89"/>
        <v>0</v>
      </c>
      <c r="AN836" s="66">
        <v>0</v>
      </c>
      <c r="AO836" s="66">
        <v>0</v>
      </c>
      <c r="AP836" s="66">
        <f t="shared" si="90"/>
        <v>0</v>
      </c>
      <c r="AQ836" s="66">
        <v>0</v>
      </c>
      <c r="AR836" s="66">
        <f t="shared" si="91"/>
        <v>0</v>
      </c>
      <c r="AS836" s="66" t="s">
        <v>2003</v>
      </c>
      <c r="AT836" s="66" t="s">
        <v>279</v>
      </c>
      <c r="AU836" s="66" t="s">
        <v>280</v>
      </c>
      <c r="AV836" s="66">
        <v>0</v>
      </c>
      <c r="AW836" s="86">
        <v>0</v>
      </c>
      <c r="AX836" s="86">
        <v>0</v>
      </c>
      <c r="AY836" s="86">
        <v>0</v>
      </c>
      <c r="AZ836" s="86">
        <v>0</v>
      </c>
      <c r="BA836" s="86">
        <v>0</v>
      </c>
      <c r="BB836" s="86"/>
    </row>
    <row r="837" spans="1:54" hidden="1">
      <c r="A837" s="52" t="str">
        <f t="shared" si="85"/>
        <v>R</v>
      </c>
      <c r="B837" s="84" t="s">
        <v>259</v>
      </c>
      <c r="C837" s="52" t="s">
        <v>3342</v>
      </c>
      <c r="D837" s="85" t="s">
        <v>3343</v>
      </c>
      <c r="E837" s="52" t="s">
        <v>3351</v>
      </c>
      <c r="F837" s="52" t="s">
        <v>3352</v>
      </c>
      <c r="G837" s="52" t="s">
        <v>3353</v>
      </c>
      <c r="H837" s="52" t="s">
        <v>3352</v>
      </c>
      <c r="I837" s="52" t="s">
        <v>3360</v>
      </c>
      <c r="J837" s="52" t="s">
        <v>3361</v>
      </c>
      <c r="K837" s="52" t="s">
        <v>268</v>
      </c>
      <c r="L837" s="52">
        <v>4022</v>
      </c>
      <c r="M837" s="52" t="s">
        <v>1997</v>
      </c>
      <c r="N837" s="52" t="s">
        <v>428</v>
      </c>
      <c r="O837" s="52" t="s">
        <v>271</v>
      </c>
      <c r="P837" s="52" t="s">
        <v>272</v>
      </c>
      <c r="Q837" s="52" t="s">
        <v>124</v>
      </c>
      <c r="R837" s="52" t="s">
        <v>273</v>
      </c>
      <c r="S837" s="52" t="s">
        <v>188</v>
      </c>
      <c r="T837" s="52" t="s">
        <v>2014</v>
      </c>
      <c r="U837" s="52" t="s">
        <v>199</v>
      </c>
      <c r="V837" s="52" t="s">
        <v>275</v>
      </c>
      <c r="W837" s="52" t="s">
        <v>276</v>
      </c>
      <c r="X837" s="52" t="s">
        <v>2015</v>
      </c>
      <c r="Y837" s="52" t="s">
        <v>2016</v>
      </c>
      <c r="Z837" s="66">
        <v>0</v>
      </c>
      <c r="AA837" s="66">
        <v>0</v>
      </c>
      <c r="AB837" s="66">
        <v>0</v>
      </c>
      <c r="AC837" s="66">
        <v>0</v>
      </c>
      <c r="AD837" s="86">
        <f t="shared" si="86"/>
        <v>0</v>
      </c>
      <c r="AE837" s="66">
        <v>0</v>
      </c>
      <c r="AF837" s="66">
        <v>0</v>
      </c>
      <c r="AG837" s="66">
        <f t="shared" si="87"/>
        <v>0</v>
      </c>
      <c r="AH837" s="66">
        <v>0</v>
      </c>
      <c r="AI837" s="66">
        <v>0</v>
      </c>
      <c r="AJ837" s="66">
        <f t="shared" si="88"/>
        <v>0</v>
      </c>
      <c r="AK837" s="66">
        <v>0</v>
      </c>
      <c r="AL837" s="66">
        <v>0</v>
      </c>
      <c r="AM837" s="66">
        <f t="shared" si="89"/>
        <v>0</v>
      </c>
      <c r="AN837" s="66">
        <v>0</v>
      </c>
      <c r="AO837" s="66">
        <v>0</v>
      </c>
      <c r="AP837" s="66">
        <f t="shared" si="90"/>
        <v>0</v>
      </c>
      <c r="AQ837" s="66">
        <v>0</v>
      </c>
      <c r="AR837" s="66">
        <f t="shared" si="91"/>
        <v>0</v>
      </c>
      <c r="AS837" s="66">
        <v>0</v>
      </c>
      <c r="AT837" s="66" t="s">
        <v>279</v>
      </c>
      <c r="AU837" s="66" t="s">
        <v>280</v>
      </c>
      <c r="AV837" s="66">
        <v>0</v>
      </c>
      <c r="AW837" s="86">
        <v>0</v>
      </c>
      <c r="AX837" s="86">
        <v>0</v>
      </c>
      <c r="AY837" s="86">
        <v>0</v>
      </c>
      <c r="AZ837" s="86">
        <v>0</v>
      </c>
      <c r="BA837" s="86">
        <v>0</v>
      </c>
      <c r="BB837" s="86"/>
    </row>
    <row r="838" spans="1:54" hidden="1">
      <c r="A838" s="52" t="str">
        <f t="shared" si="85"/>
        <v>R</v>
      </c>
      <c r="B838" s="84" t="s">
        <v>259</v>
      </c>
      <c r="C838" s="52" t="s">
        <v>3362</v>
      </c>
      <c r="D838" s="85" t="s">
        <v>3363</v>
      </c>
      <c r="E838" s="52" t="s">
        <v>3364</v>
      </c>
      <c r="F838" s="52" t="s">
        <v>3365</v>
      </c>
      <c r="G838" s="52" t="s">
        <v>3366</v>
      </c>
      <c r="H838" s="52" t="s">
        <v>3365</v>
      </c>
      <c r="I838" s="52" t="s">
        <v>3367</v>
      </c>
      <c r="J838" s="52" t="s">
        <v>3368</v>
      </c>
      <c r="K838" s="52" t="s">
        <v>268</v>
      </c>
      <c r="L838" s="52">
        <v>4022</v>
      </c>
      <c r="M838" s="52" t="s">
        <v>1997</v>
      </c>
      <c r="N838" s="52" t="s">
        <v>270</v>
      </c>
      <c r="O838" s="52" t="s">
        <v>677</v>
      </c>
      <c r="P838" s="52" t="s">
        <v>466</v>
      </c>
      <c r="Q838" s="52" t="s">
        <v>57</v>
      </c>
      <c r="R838" s="52" t="s">
        <v>2024</v>
      </c>
      <c r="S838" s="52" t="s">
        <v>91</v>
      </c>
      <c r="T838" s="52" t="s">
        <v>3369</v>
      </c>
      <c r="U838" s="52" t="s">
        <v>106</v>
      </c>
      <c r="V838" s="52" t="s">
        <v>275</v>
      </c>
      <c r="W838" s="52" t="s">
        <v>276</v>
      </c>
      <c r="X838" s="52" t="s">
        <v>2015</v>
      </c>
      <c r="Y838" s="52" t="s">
        <v>2016</v>
      </c>
      <c r="Z838" s="66">
        <v>0</v>
      </c>
      <c r="AA838" s="66">
        <v>0</v>
      </c>
      <c r="AB838" s="66">
        <v>0</v>
      </c>
      <c r="AC838" s="66">
        <v>0</v>
      </c>
      <c r="AD838" s="86">
        <f t="shared" si="86"/>
        <v>0</v>
      </c>
      <c r="AE838" s="66">
        <v>0</v>
      </c>
      <c r="AF838" s="66">
        <v>0</v>
      </c>
      <c r="AG838" s="66">
        <f t="shared" si="87"/>
        <v>0</v>
      </c>
      <c r="AH838" s="66">
        <v>0</v>
      </c>
      <c r="AI838" s="66">
        <v>0</v>
      </c>
      <c r="AJ838" s="66">
        <f t="shared" si="88"/>
        <v>0</v>
      </c>
      <c r="AK838" s="66">
        <v>0</v>
      </c>
      <c r="AL838" s="66">
        <v>0</v>
      </c>
      <c r="AM838" s="66">
        <f t="shared" si="89"/>
        <v>0</v>
      </c>
      <c r="AN838" s="66">
        <v>0</v>
      </c>
      <c r="AO838" s="66">
        <v>0</v>
      </c>
      <c r="AP838" s="66">
        <f t="shared" si="90"/>
        <v>0</v>
      </c>
      <c r="AQ838" s="66">
        <v>0</v>
      </c>
      <c r="AR838" s="66">
        <f t="shared" si="91"/>
        <v>0</v>
      </c>
      <c r="AS838" s="66" t="s">
        <v>2003</v>
      </c>
      <c r="AT838" s="66" t="s">
        <v>279</v>
      </c>
      <c r="AU838" s="66" t="s">
        <v>280</v>
      </c>
      <c r="AV838" s="66">
        <v>0</v>
      </c>
      <c r="AW838" s="86">
        <v>0</v>
      </c>
      <c r="AX838" s="86">
        <v>0</v>
      </c>
      <c r="AY838" s="86">
        <v>0</v>
      </c>
      <c r="AZ838" s="86">
        <v>0</v>
      </c>
      <c r="BA838" s="86">
        <v>0</v>
      </c>
      <c r="BB838" s="86"/>
    </row>
    <row r="839" spans="1:54" hidden="1">
      <c r="A839" s="52" t="str">
        <f t="shared" si="85"/>
        <v>R</v>
      </c>
      <c r="B839" s="84" t="s">
        <v>259</v>
      </c>
      <c r="C839" s="52" t="s">
        <v>3362</v>
      </c>
      <c r="D839" s="85" t="s">
        <v>3363</v>
      </c>
      <c r="E839" s="52" t="s">
        <v>3370</v>
      </c>
      <c r="F839" s="52" t="s">
        <v>3371</v>
      </c>
      <c r="G839" s="52" t="s">
        <v>3372</v>
      </c>
      <c r="H839" s="52" t="s">
        <v>3371</v>
      </c>
      <c r="I839" s="52" t="s">
        <v>3373</v>
      </c>
      <c r="J839" s="52" t="s">
        <v>3374</v>
      </c>
      <c r="K839" s="52" t="s">
        <v>268</v>
      </c>
      <c r="L839" s="52">
        <v>4022</v>
      </c>
      <c r="M839" s="52" t="s">
        <v>1997</v>
      </c>
      <c r="N839" s="52" t="s">
        <v>270</v>
      </c>
      <c r="O839" s="52" t="s">
        <v>306</v>
      </c>
      <c r="P839" s="52" t="s">
        <v>466</v>
      </c>
      <c r="Q839" s="52" t="s">
        <v>57</v>
      </c>
      <c r="R839" s="52" t="s">
        <v>2024</v>
      </c>
      <c r="S839" s="52" t="s">
        <v>91</v>
      </c>
      <c r="T839" s="52" t="s">
        <v>3369</v>
      </c>
      <c r="U839" s="52" t="s">
        <v>106</v>
      </c>
      <c r="V839" s="52" t="s">
        <v>275</v>
      </c>
      <c r="W839" s="52" t="s">
        <v>276</v>
      </c>
      <c r="X839" s="52" t="s">
        <v>2015</v>
      </c>
      <c r="Y839" s="52" t="s">
        <v>2016</v>
      </c>
      <c r="Z839" s="66">
        <v>8139371</v>
      </c>
      <c r="AA839" s="100">
        <v>8139371</v>
      </c>
      <c r="AB839" s="66">
        <v>7411511.9800000004</v>
      </c>
      <c r="AC839" s="66">
        <v>6308800.2947339993</v>
      </c>
      <c r="AD839" s="86">
        <f t="shared" si="86"/>
        <v>1830570.7052660007</v>
      </c>
      <c r="AE839" s="66">
        <v>0</v>
      </c>
      <c r="AF839" s="66">
        <v>0</v>
      </c>
      <c r="AG839" s="66">
        <f t="shared" si="87"/>
        <v>0</v>
      </c>
      <c r="AH839" s="66">
        <v>0</v>
      </c>
      <c r="AI839" s="66">
        <v>0</v>
      </c>
      <c r="AJ839" s="66">
        <f t="shared" si="88"/>
        <v>0</v>
      </c>
      <c r="AK839" s="66">
        <v>0</v>
      </c>
      <c r="AL839" s="66">
        <v>0</v>
      </c>
      <c r="AM839" s="66">
        <f t="shared" si="89"/>
        <v>0</v>
      </c>
      <c r="AN839" s="66">
        <v>0</v>
      </c>
      <c r="AO839" s="66">
        <v>0</v>
      </c>
      <c r="AP839" s="66">
        <f t="shared" si="90"/>
        <v>0</v>
      </c>
      <c r="AQ839" s="66">
        <v>0</v>
      </c>
      <c r="AR839" s="66">
        <f t="shared" si="91"/>
        <v>1830570.7052660007</v>
      </c>
      <c r="AS839" s="66" t="s">
        <v>2003</v>
      </c>
      <c r="AT839" s="66" t="s">
        <v>279</v>
      </c>
      <c r="AU839" s="66" t="s">
        <v>280</v>
      </c>
      <c r="AV839" s="66">
        <v>0</v>
      </c>
      <c r="AW839" s="86">
        <v>0</v>
      </c>
      <c r="AX839" s="86">
        <v>0</v>
      </c>
      <c r="AY839" s="86">
        <v>0</v>
      </c>
      <c r="AZ839" s="86">
        <v>0</v>
      </c>
      <c r="BA839" s="86">
        <v>0</v>
      </c>
      <c r="BB839" s="86"/>
    </row>
    <row r="840" spans="1:54" hidden="1">
      <c r="A840" s="52" t="str">
        <f t="shared" si="85"/>
        <v>R</v>
      </c>
      <c r="B840" s="84" t="s">
        <v>259</v>
      </c>
      <c r="C840" s="52" t="s">
        <v>3362</v>
      </c>
      <c r="D840" s="85" t="s">
        <v>3363</v>
      </c>
      <c r="E840" s="52" t="s">
        <v>3370</v>
      </c>
      <c r="F840" s="52" t="s">
        <v>3371</v>
      </c>
      <c r="G840" s="52" t="s">
        <v>3372</v>
      </c>
      <c r="H840" s="52" t="s">
        <v>3371</v>
      </c>
      <c r="I840" s="52" t="s">
        <v>3375</v>
      </c>
      <c r="J840" s="52" t="s">
        <v>3376</v>
      </c>
      <c r="K840" s="52" t="s">
        <v>268</v>
      </c>
      <c r="L840" s="52">
        <v>4022</v>
      </c>
      <c r="M840" s="52" t="s">
        <v>1997</v>
      </c>
      <c r="N840" s="52" t="s">
        <v>428</v>
      </c>
      <c r="O840" s="52" t="s">
        <v>271</v>
      </c>
      <c r="P840" s="52" t="s">
        <v>466</v>
      </c>
      <c r="Q840" s="52" t="s">
        <v>57</v>
      </c>
      <c r="R840" s="52" t="s">
        <v>2024</v>
      </c>
      <c r="S840" s="52" t="s">
        <v>91</v>
      </c>
      <c r="T840" s="52" t="s">
        <v>3369</v>
      </c>
      <c r="U840" s="52" t="s">
        <v>106</v>
      </c>
      <c r="V840" s="52" t="s">
        <v>275</v>
      </c>
      <c r="W840" s="52" t="s">
        <v>276</v>
      </c>
      <c r="X840" s="52" t="s">
        <v>2015</v>
      </c>
      <c r="Y840" s="52" t="s">
        <v>2016</v>
      </c>
      <c r="Z840" s="66">
        <v>0</v>
      </c>
      <c r="AA840" s="66">
        <v>797404</v>
      </c>
      <c r="AB840" s="66">
        <v>0</v>
      </c>
      <c r="AC840" s="66">
        <v>0</v>
      </c>
      <c r="AD840" s="86">
        <f t="shared" si="86"/>
        <v>797404</v>
      </c>
      <c r="AE840" s="66">
        <v>0</v>
      </c>
      <c r="AF840" s="66">
        <v>0</v>
      </c>
      <c r="AG840" s="66">
        <f t="shared" si="87"/>
        <v>0</v>
      </c>
      <c r="AH840" s="66">
        <v>0</v>
      </c>
      <c r="AI840" s="66">
        <v>0</v>
      </c>
      <c r="AJ840" s="66">
        <f t="shared" si="88"/>
        <v>0</v>
      </c>
      <c r="AK840" s="66">
        <v>0</v>
      </c>
      <c r="AL840" s="66">
        <v>0</v>
      </c>
      <c r="AM840" s="66">
        <f t="shared" si="89"/>
        <v>0</v>
      </c>
      <c r="AN840" s="66">
        <v>0</v>
      </c>
      <c r="AO840" s="66">
        <v>0</v>
      </c>
      <c r="AP840" s="66">
        <f t="shared" si="90"/>
        <v>0</v>
      </c>
      <c r="AQ840" s="66">
        <v>0</v>
      </c>
      <c r="AR840" s="66">
        <f t="shared" si="91"/>
        <v>797404</v>
      </c>
      <c r="AS840" s="66">
        <v>0</v>
      </c>
      <c r="AT840" s="66" t="s">
        <v>279</v>
      </c>
      <c r="AU840" s="66" t="s">
        <v>280</v>
      </c>
      <c r="AV840" s="66">
        <v>0</v>
      </c>
      <c r="AW840" s="86">
        <v>0</v>
      </c>
      <c r="AX840" s="86">
        <v>0</v>
      </c>
      <c r="AY840" s="86">
        <v>0</v>
      </c>
      <c r="AZ840" s="86">
        <v>0</v>
      </c>
      <c r="BA840" s="86">
        <v>0</v>
      </c>
      <c r="BB840" s="86"/>
    </row>
    <row r="841" spans="1:54" hidden="1">
      <c r="A841" s="52" t="str">
        <f t="shared" si="85"/>
        <v>R</v>
      </c>
      <c r="B841" s="84" t="s">
        <v>259</v>
      </c>
      <c r="C841" s="52" t="s">
        <v>3377</v>
      </c>
      <c r="D841" s="85" t="s">
        <v>3378</v>
      </c>
      <c r="E841" s="52" t="s">
        <v>3379</v>
      </c>
      <c r="F841" s="52" t="s">
        <v>3380</v>
      </c>
      <c r="G841" s="52" t="s">
        <v>3381</v>
      </c>
      <c r="H841" s="52" t="s">
        <v>3380</v>
      </c>
      <c r="I841" s="52" t="s">
        <v>3382</v>
      </c>
      <c r="J841" s="52" t="s">
        <v>3383</v>
      </c>
      <c r="K841" s="52" t="s">
        <v>268</v>
      </c>
      <c r="L841" s="52">
        <v>4022</v>
      </c>
      <c r="M841" s="52" t="s">
        <v>1997</v>
      </c>
      <c r="N841" s="52" t="s">
        <v>270</v>
      </c>
      <c r="O841" s="52" t="s">
        <v>364</v>
      </c>
      <c r="P841" s="52" t="s">
        <v>466</v>
      </c>
      <c r="Q841" s="52" t="s">
        <v>57</v>
      </c>
      <c r="R841" s="52" t="s">
        <v>2024</v>
      </c>
      <c r="S841" s="52" t="s">
        <v>91</v>
      </c>
      <c r="T841" s="52" t="s">
        <v>3384</v>
      </c>
      <c r="U841" s="52" t="s">
        <v>107</v>
      </c>
      <c r="V841" s="52" t="s">
        <v>2026</v>
      </c>
      <c r="W841" s="52" t="s">
        <v>2027</v>
      </c>
      <c r="X841" s="52" t="s">
        <v>2028</v>
      </c>
      <c r="Y841" s="52" t="s">
        <v>2029</v>
      </c>
      <c r="Z841" s="66">
        <v>1344000</v>
      </c>
      <c r="AA841" s="100">
        <v>1344000</v>
      </c>
      <c r="AB841" s="66">
        <v>47680.59</v>
      </c>
      <c r="AC841" s="66">
        <v>89263.460399999967</v>
      </c>
      <c r="AD841" s="86">
        <f t="shared" si="86"/>
        <v>1254736.5396</v>
      </c>
      <c r="AE841" s="66">
        <v>601000</v>
      </c>
      <c r="AF841" s="66">
        <v>1344000</v>
      </c>
      <c r="AG841" s="66">
        <f t="shared" si="87"/>
        <v>-743000</v>
      </c>
      <c r="AH841" s="66">
        <v>0</v>
      </c>
      <c r="AI841" s="66">
        <v>0</v>
      </c>
      <c r="AJ841" s="66">
        <f t="shared" si="88"/>
        <v>0</v>
      </c>
      <c r="AK841" s="66">
        <v>0</v>
      </c>
      <c r="AL841" s="66">
        <v>0</v>
      </c>
      <c r="AM841" s="66">
        <f t="shared" si="89"/>
        <v>0</v>
      </c>
      <c r="AN841" s="66">
        <v>0</v>
      </c>
      <c r="AO841" s="66">
        <v>0</v>
      </c>
      <c r="AP841" s="66">
        <f t="shared" si="90"/>
        <v>0</v>
      </c>
      <c r="AQ841" s="66">
        <v>0</v>
      </c>
      <c r="AR841" s="66">
        <f t="shared" si="91"/>
        <v>511736.53960000002</v>
      </c>
      <c r="AS841" s="66" t="s">
        <v>2003</v>
      </c>
      <c r="AT841" s="66" t="s">
        <v>3385</v>
      </c>
      <c r="AU841" s="66" t="s">
        <v>280</v>
      </c>
      <c r="AV841" s="66">
        <v>0</v>
      </c>
      <c r="AW841" s="86">
        <v>0</v>
      </c>
      <c r="AX841" s="86">
        <v>0</v>
      </c>
      <c r="AY841" s="86">
        <v>0</v>
      </c>
      <c r="AZ841" s="86">
        <v>0</v>
      </c>
      <c r="BA841" s="86">
        <v>0</v>
      </c>
      <c r="BB841" s="86"/>
    </row>
    <row r="842" spans="1:54" hidden="1">
      <c r="A842" s="52" t="str">
        <f t="shared" si="85"/>
        <v>R</v>
      </c>
      <c r="B842" s="84" t="s">
        <v>259</v>
      </c>
      <c r="C842" s="52" t="s">
        <v>3386</v>
      </c>
      <c r="D842" s="85" t="s">
        <v>3387</v>
      </c>
      <c r="E842" s="52" t="s">
        <v>3388</v>
      </c>
      <c r="F842" s="52" t="s">
        <v>3389</v>
      </c>
      <c r="G842" s="52" t="s">
        <v>3390</v>
      </c>
      <c r="H842" s="52" t="s">
        <v>3389</v>
      </c>
      <c r="I842" s="52" t="s">
        <v>3391</v>
      </c>
      <c r="J842" s="52" t="s">
        <v>3392</v>
      </c>
      <c r="K842" s="52" t="s">
        <v>268</v>
      </c>
      <c r="L842" s="52">
        <v>4022</v>
      </c>
      <c r="M842" s="52" t="s">
        <v>1997</v>
      </c>
      <c r="N842" s="52" t="s">
        <v>270</v>
      </c>
      <c r="O842" s="52" t="s">
        <v>677</v>
      </c>
      <c r="P842" s="52" t="s">
        <v>272</v>
      </c>
      <c r="Q842" s="52" t="s">
        <v>124</v>
      </c>
      <c r="R842" s="52" t="s">
        <v>273</v>
      </c>
      <c r="S842" s="52" t="s">
        <v>188</v>
      </c>
      <c r="T842" s="52" t="s">
        <v>2014</v>
      </c>
      <c r="U842" s="52" t="s">
        <v>199</v>
      </c>
      <c r="V842" s="52" t="s">
        <v>275</v>
      </c>
      <c r="W842" s="52" t="s">
        <v>276</v>
      </c>
      <c r="X842" s="52" t="s">
        <v>2015</v>
      </c>
      <c r="Y842" s="52" t="s">
        <v>2016</v>
      </c>
      <c r="Z842" s="66">
        <v>0</v>
      </c>
      <c r="AA842" s="66">
        <v>0</v>
      </c>
      <c r="AB842" s="66">
        <v>0</v>
      </c>
      <c r="AC842" s="66">
        <v>0</v>
      </c>
      <c r="AD842" s="86">
        <f t="shared" si="86"/>
        <v>0</v>
      </c>
      <c r="AE842" s="66">
        <v>0</v>
      </c>
      <c r="AF842" s="66">
        <v>0</v>
      </c>
      <c r="AG842" s="66">
        <f t="shared" si="87"/>
        <v>0</v>
      </c>
      <c r="AH842" s="66">
        <v>0</v>
      </c>
      <c r="AI842" s="66">
        <v>0</v>
      </c>
      <c r="AJ842" s="66">
        <f t="shared" si="88"/>
        <v>0</v>
      </c>
      <c r="AK842" s="66">
        <v>0</v>
      </c>
      <c r="AL842" s="66">
        <v>0</v>
      </c>
      <c r="AM842" s="66">
        <f t="shared" si="89"/>
        <v>0</v>
      </c>
      <c r="AN842" s="66">
        <v>0</v>
      </c>
      <c r="AO842" s="66">
        <v>0</v>
      </c>
      <c r="AP842" s="66">
        <f t="shared" si="90"/>
        <v>0</v>
      </c>
      <c r="AQ842" s="66">
        <v>0</v>
      </c>
      <c r="AR842" s="66">
        <f t="shared" si="91"/>
        <v>0</v>
      </c>
      <c r="AS842" s="66" t="s">
        <v>2003</v>
      </c>
      <c r="AT842" s="66" t="s">
        <v>279</v>
      </c>
      <c r="AU842" s="66" t="s">
        <v>280</v>
      </c>
      <c r="AV842" s="66">
        <v>0</v>
      </c>
      <c r="AW842" s="86">
        <v>0</v>
      </c>
      <c r="AX842" s="86">
        <v>0</v>
      </c>
      <c r="AY842" s="86">
        <v>0</v>
      </c>
      <c r="AZ842" s="86">
        <v>0</v>
      </c>
      <c r="BA842" s="86">
        <v>0</v>
      </c>
      <c r="BB842" s="86"/>
    </row>
    <row r="843" spans="1:54" hidden="1">
      <c r="A843" s="52" t="str">
        <f t="shared" si="85"/>
        <v>R</v>
      </c>
      <c r="B843" s="84" t="s">
        <v>259</v>
      </c>
      <c r="C843" s="52" t="s">
        <v>3393</v>
      </c>
      <c r="D843" s="85" t="s">
        <v>3394</v>
      </c>
      <c r="E843" s="52" t="s">
        <v>3395</v>
      </c>
      <c r="F843" s="52" t="s">
        <v>3396</v>
      </c>
      <c r="G843" s="52" t="s">
        <v>3397</v>
      </c>
      <c r="H843" s="52" t="s">
        <v>3396</v>
      </c>
      <c r="I843" s="52" t="s">
        <v>3398</v>
      </c>
      <c r="J843" s="52" t="s">
        <v>3399</v>
      </c>
      <c r="K843" s="52" t="s">
        <v>268</v>
      </c>
      <c r="L843" s="52">
        <v>4022</v>
      </c>
      <c r="M843" s="52" t="s">
        <v>1997</v>
      </c>
      <c r="N843" s="52" t="s">
        <v>270</v>
      </c>
      <c r="O843" s="52" t="s">
        <v>306</v>
      </c>
      <c r="P843" s="52" t="s">
        <v>466</v>
      </c>
      <c r="Q843" s="52" t="s">
        <v>57</v>
      </c>
      <c r="R843" s="52" t="s">
        <v>2024</v>
      </c>
      <c r="S843" s="52" t="s">
        <v>91</v>
      </c>
      <c r="T843" s="52" t="s">
        <v>3400</v>
      </c>
      <c r="U843" s="52" t="s">
        <v>100</v>
      </c>
      <c r="V843" s="52" t="s">
        <v>275</v>
      </c>
      <c r="W843" s="52" t="s">
        <v>276</v>
      </c>
      <c r="X843" s="52" t="s">
        <v>2040</v>
      </c>
      <c r="Y843" s="52" t="s">
        <v>2041</v>
      </c>
      <c r="Z843" s="66">
        <v>2030000</v>
      </c>
      <c r="AA843" s="100">
        <v>1617074</v>
      </c>
      <c r="AB843" s="66">
        <v>1794161.78</v>
      </c>
      <c r="AC843" s="66">
        <v>209486.770536</v>
      </c>
      <c r="AD843" s="86">
        <f t="shared" si="86"/>
        <v>1407587.2294640001</v>
      </c>
      <c r="AE843" s="66">
        <v>5038584</v>
      </c>
      <c r="AF843" s="66">
        <v>4838584</v>
      </c>
      <c r="AG843" s="66">
        <f t="shared" si="87"/>
        <v>200000</v>
      </c>
      <c r="AH843" s="66">
        <v>0</v>
      </c>
      <c r="AI843" s="66">
        <v>0</v>
      </c>
      <c r="AJ843" s="66">
        <f t="shared" si="88"/>
        <v>0</v>
      </c>
      <c r="AK843" s="66">
        <v>0</v>
      </c>
      <c r="AL843" s="66">
        <v>0</v>
      </c>
      <c r="AM843" s="66">
        <f t="shared" si="89"/>
        <v>0</v>
      </c>
      <c r="AN843" s="66">
        <v>0</v>
      </c>
      <c r="AO843" s="66">
        <v>0</v>
      </c>
      <c r="AP843" s="66">
        <f t="shared" si="90"/>
        <v>0</v>
      </c>
      <c r="AQ843" s="66">
        <v>0</v>
      </c>
      <c r="AR843" s="66">
        <f t="shared" si="91"/>
        <v>1607587.2294640001</v>
      </c>
      <c r="AS843" s="66" t="s">
        <v>2003</v>
      </c>
      <c r="AT843" s="66" t="s">
        <v>279</v>
      </c>
      <c r="AU843" s="66" t="s">
        <v>280</v>
      </c>
      <c r="AV843" s="66">
        <v>0</v>
      </c>
      <c r="AW843" s="86">
        <v>0</v>
      </c>
      <c r="AX843" s="86">
        <v>0</v>
      </c>
      <c r="AY843" s="86">
        <v>0</v>
      </c>
      <c r="AZ843" s="86">
        <v>0</v>
      </c>
      <c r="BA843" s="86">
        <v>0</v>
      </c>
      <c r="BB843" s="86"/>
    </row>
    <row r="844" spans="1:54" hidden="1">
      <c r="A844" s="52" t="str">
        <f t="shared" si="85"/>
        <v>R</v>
      </c>
      <c r="B844" s="84" t="s">
        <v>259</v>
      </c>
      <c r="C844" s="52" t="s">
        <v>3393</v>
      </c>
      <c r="D844" s="85" t="s">
        <v>3394</v>
      </c>
      <c r="E844" s="52" t="s">
        <v>3395</v>
      </c>
      <c r="F844" s="52" t="s">
        <v>3396</v>
      </c>
      <c r="G844" s="52" t="s">
        <v>3397</v>
      </c>
      <c r="H844" s="52" t="s">
        <v>3396</v>
      </c>
      <c r="I844" s="52" t="s">
        <v>3401</v>
      </c>
      <c r="J844" s="52" t="s">
        <v>3402</v>
      </c>
      <c r="K844" s="52" t="s">
        <v>268</v>
      </c>
      <c r="L844" s="52">
        <v>4022</v>
      </c>
      <c r="M844" s="52" t="s">
        <v>1997</v>
      </c>
      <c r="N844" s="52" t="s">
        <v>270</v>
      </c>
      <c r="O844" s="52" t="s">
        <v>306</v>
      </c>
      <c r="P844" s="52" t="s">
        <v>466</v>
      </c>
      <c r="Q844" s="52" t="s">
        <v>57</v>
      </c>
      <c r="R844" s="52" t="s">
        <v>2024</v>
      </c>
      <c r="S844" s="52" t="s">
        <v>91</v>
      </c>
      <c r="T844" s="52" t="s">
        <v>3400</v>
      </c>
      <c r="U844" s="52" t="s">
        <v>100</v>
      </c>
      <c r="V844" s="52" t="s">
        <v>275</v>
      </c>
      <c r="W844" s="52" t="s">
        <v>276</v>
      </c>
      <c r="X844" s="52" t="s">
        <v>2040</v>
      </c>
      <c r="Y844" s="52" t="s">
        <v>2041</v>
      </c>
      <c r="Z844" s="66">
        <v>0</v>
      </c>
      <c r="AA844" s="100">
        <v>412926</v>
      </c>
      <c r="AB844" s="66">
        <v>445985.24</v>
      </c>
      <c r="AC844" s="66">
        <v>1514038.5070770001</v>
      </c>
      <c r="AD844" s="86">
        <f t="shared" si="86"/>
        <v>-1101112.5070770001</v>
      </c>
      <c r="AE844" s="66">
        <v>0</v>
      </c>
      <c r="AF844" s="66">
        <v>0</v>
      </c>
      <c r="AG844" s="66">
        <f t="shared" si="87"/>
        <v>0</v>
      </c>
      <c r="AH844" s="66">
        <v>0</v>
      </c>
      <c r="AI844" s="66">
        <v>0</v>
      </c>
      <c r="AJ844" s="66">
        <f t="shared" si="88"/>
        <v>0</v>
      </c>
      <c r="AK844" s="66">
        <v>0</v>
      </c>
      <c r="AL844" s="66">
        <v>0</v>
      </c>
      <c r="AM844" s="66">
        <f t="shared" si="89"/>
        <v>0</v>
      </c>
      <c r="AN844" s="66">
        <v>0</v>
      </c>
      <c r="AO844" s="66">
        <v>0</v>
      </c>
      <c r="AP844" s="66">
        <f t="shared" si="90"/>
        <v>0</v>
      </c>
      <c r="AQ844" s="66">
        <v>0</v>
      </c>
      <c r="AR844" s="66">
        <f t="shared" si="91"/>
        <v>-1101112.5070770001</v>
      </c>
      <c r="AS844" s="66" t="s">
        <v>2003</v>
      </c>
      <c r="AT844" s="66" t="s">
        <v>3403</v>
      </c>
      <c r="AU844" s="66" t="s">
        <v>280</v>
      </c>
      <c r="AV844" s="66">
        <v>0</v>
      </c>
      <c r="AW844" s="86">
        <v>0</v>
      </c>
      <c r="AX844" s="86">
        <v>0</v>
      </c>
      <c r="AY844" s="86">
        <v>0</v>
      </c>
      <c r="AZ844" s="86">
        <v>0</v>
      </c>
      <c r="BA844" s="86">
        <v>0</v>
      </c>
      <c r="BB844" s="86"/>
    </row>
    <row r="845" spans="1:54" hidden="1">
      <c r="A845" s="52" t="str">
        <f t="shared" ref="A845:A908" si="92">LEFT(C845,1)</f>
        <v>R</v>
      </c>
      <c r="B845" s="84" t="s">
        <v>259</v>
      </c>
      <c r="C845" s="52" t="s">
        <v>3393</v>
      </c>
      <c r="D845" s="85" t="s">
        <v>3394</v>
      </c>
      <c r="E845" s="52" t="s">
        <v>3395</v>
      </c>
      <c r="F845" s="52" t="s">
        <v>3396</v>
      </c>
      <c r="G845" s="52" t="s">
        <v>3397</v>
      </c>
      <c r="H845" s="52" t="s">
        <v>3396</v>
      </c>
      <c r="I845" s="52" t="s">
        <v>3404</v>
      </c>
      <c r="J845" s="52" t="s">
        <v>3405</v>
      </c>
      <c r="K845" s="52" t="s">
        <v>268</v>
      </c>
      <c r="L845" s="52">
        <v>4022</v>
      </c>
      <c r="M845" s="52" t="s">
        <v>1997</v>
      </c>
      <c r="N845" s="52" t="s">
        <v>428</v>
      </c>
      <c r="O845" s="52" t="s">
        <v>456</v>
      </c>
      <c r="P845" s="52" t="s">
        <v>466</v>
      </c>
      <c r="Q845" s="52" t="s">
        <v>57</v>
      </c>
      <c r="R845" s="52" t="s">
        <v>2024</v>
      </c>
      <c r="S845" s="52" t="s">
        <v>91</v>
      </c>
      <c r="T845" s="52" t="s">
        <v>3400</v>
      </c>
      <c r="U845" s="52" t="s">
        <v>100</v>
      </c>
      <c r="V845" s="52" t="s">
        <v>275</v>
      </c>
      <c r="W845" s="52" t="s">
        <v>276</v>
      </c>
      <c r="X845" s="52" t="s">
        <v>2040</v>
      </c>
      <c r="Y845" s="52" t="s">
        <v>2041</v>
      </c>
      <c r="Z845" s="66">
        <v>0</v>
      </c>
      <c r="AA845" s="66">
        <v>37678</v>
      </c>
      <c r="AB845" s="66">
        <v>0</v>
      </c>
      <c r="AC845" s="66">
        <v>0</v>
      </c>
      <c r="AD845" s="86">
        <f t="shared" ref="AD845:AD908" si="93">AA845-AC845</f>
        <v>37678</v>
      </c>
      <c r="AE845" s="66">
        <v>0</v>
      </c>
      <c r="AF845" s="66">
        <v>0</v>
      </c>
      <c r="AG845" s="66">
        <f t="shared" ref="AG845:AG908" si="94">AE845-AF845</f>
        <v>0</v>
      </c>
      <c r="AH845" s="66">
        <v>0</v>
      </c>
      <c r="AI845" s="66">
        <v>0</v>
      </c>
      <c r="AJ845" s="66">
        <f t="shared" ref="AJ845:AJ908" si="95">AH845-AI845</f>
        <v>0</v>
      </c>
      <c r="AK845" s="66">
        <v>0</v>
      </c>
      <c r="AL845" s="66">
        <v>0</v>
      </c>
      <c r="AM845" s="66">
        <f t="shared" ref="AM845:AM908" si="96">AK845-AL845</f>
        <v>0</v>
      </c>
      <c r="AN845" s="66">
        <v>0</v>
      </c>
      <c r="AO845" s="66">
        <v>0</v>
      </c>
      <c r="AP845" s="66">
        <f t="shared" ref="AP845:AP908" si="97">AN845-AO845</f>
        <v>0</v>
      </c>
      <c r="AQ845" s="66">
        <v>0</v>
      </c>
      <c r="AR845" s="66">
        <f t="shared" ref="AR845:AR908" si="98">AP845+AM845+AJ845+AG845+AD845</f>
        <v>37678</v>
      </c>
      <c r="AS845" s="66">
        <v>0</v>
      </c>
      <c r="AT845" s="66" t="s">
        <v>279</v>
      </c>
      <c r="AU845" s="66" t="s">
        <v>280</v>
      </c>
      <c r="AV845" s="66">
        <v>0</v>
      </c>
      <c r="AW845" s="86">
        <v>0</v>
      </c>
      <c r="AX845" s="86">
        <v>0</v>
      </c>
      <c r="AY845" s="86">
        <v>0</v>
      </c>
      <c r="AZ845" s="86">
        <v>0</v>
      </c>
      <c r="BA845" s="86">
        <v>0</v>
      </c>
      <c r="BB845" s="86"/>
    </row>
    <row r="846" spans="1:54" hidden="1">
      <c r="A846" s="52" t="str">
        <f t="shared" si="92"/>
        <v>R</v>
      </c>
      <c r="B846" s="84" t="s">
        <v>259</v>
      </c>
      <c r="C846" s="52" t="s">
        <v>3393</v>
      </c>
      <c r="D846" s="85" t="s">
        <v>3394</v>
      </c>
      <c r="E846" s="52" t="s">
        <v>3395</v>
      </c>
      <c r="F846" s="52" t="s">
        <v>3396</v>
      </c>
      <c r="G846" s="52" t="s">
        <v>3397</v>
      </c>
      <c r="H846" s="52" t="s">
        <v>3396</v>
      </c>
      <c r="I846" s="52" t="s">
        <v>3406</v>
      </c>
      <c r="J846" s="52" t="s">
        <v>3407</v>
      </c>
      <c r="K846" s="52" t="s">
        <v>268</v>
      </c>
      <c r="L846" s="52">
        <v>4022</v>
      </c>
      <c r="M846" s="52" t="s">
        <v>1997</v>
      </c>
      <c r="N846" s="52" t="s">
        <v>428</v>
      </c>
      <c r="O846" s="52" t="s">
        <v>271</v>
      </c>
      <c r="P846" s="52" t="s">
        <v>466</v>
      </c>
      <c r="Q846" s="52" t="s">
        <v>57</v>
      </c>
      <c r="R846" s="52" t="s">
        <v>2024</v>
      </c>
      <c r="S846" s="52" t="s">
        <v>91</v>
      </c>
      <c r="T846" s="52" t="s">
        <v>3400</v>
      </c>
      <c r="U846" s="52" t="s">
        <v>100</v>
      </c>
      <c r="V846" s="52" t="s">
        <v>275</v>
      </c>
      <c r="W846" s="52" t="s">
        <v>276</v>
      </c>
      <c r="X846" s="52" t="s">
        <v>2040</v>
      </c>
      <c r="Y846" s="52" t="s">
        <v>2041</v>
      </c>
      <c r="Z846" s="66">
        <v>0</v>
      </c>
      <c r="AA846" s="66">
        <v>0</v>
      </c>
      <c r="AB846" s="66">
        <v>0</v>
      </c>
      <c r="AC846" s="66">
        <v>0</v>
      </c>
      <c r="AD846" s="86">
        <f t="shared" si="93"/>
        <v>0</v>
      </c>
      <c r="AE846" s="66">
        <v>0</v>
      </c>
      <c r="AF846" s="66">
        <v>0</v>
      </c>
      <c r="AG846" s="66">
        <f t="shared" si="94"/>
        <v>0</v>
      </c>
      <c r="AH846" s="66">
        <v>0</v>
      </c>
      <c r="AI846" s="66">
        <v>0</v>
      </c>
      <c r="AJ846" s="66">
        <f t="shared" si="95"/>
        <v>0</v>
      </c>
      <c r="AK846" s="66">
        <v>0</v>
      </c>
      <c r="AL846" s="66">
        <v>0</v>
      </c>
      <c r="AM846" s="66">
        <f t="shared" si="96"/>
        <v>0</v>
      </c>
      <c r="AN846" s="66">
        <v>0</v>
      </c>
      <c r="AO846" s="66">
        <v>0</v>
      </c>
      <c r="AP846" s="66">
        <f t="shared" si="97"/>
        <v>0</v>
      </c>
      <c r="AQ846" s="66">
        <v>0</v>
      </c>
      <c r="AR846" s="66">
        <f t="shared" si="98"/>
        <v>0</v>
      </c>
      <c r="AS846" s="66">
        <v>0</v>
      </c>
      <c r="AT846" s="66" t="s">
        <v>279</v>
      </c>
      <c r="AU846" s="66" t="s">
        <v>280</v>
      </c>
      <c r="AV846" s="66">
        <v>0</v>
      </c>
      <c r="AW846" s="86">
        <v>0</v>
      </c>
      <c r="AX846" s="86">
        <v>0</v>
      </c>
      <c r="AY846" s="86">
        <v>0</v>
      </c>
      <c r="AZ846" s="86">
        <v>0</v>
      </c>
      <c r="BA846" s="86">
        <v>0</v>
      </c>
      <c r="BB846" s="86"/>
    </row>
    <row r="847" spans="1:54" hidden="1">
      <c r="A847" s="52" t="str">
        <f t="shared" si="92"/>
        <v>R</v>
      </c>
      <c r="B847" s="84" t="s">
        <v>259</v>
      </c>
      <c r="C847" s="52" t="s">
        <v>3393</v>
      </c>
      <c r="D847" s="85" t="s">
        <v>3394</v>
      </c>
      <c r="E847" s="52" t="s">
        <v>3408</v>
      </c>
      <c r="F847" s="52" t="s">
        <v>3409</v>
      </c>
      <c r="G847" s="52" t="s">
        <v>3410</v>
      </c>
      <c r="H847" s="52" t="s">
        <v>3409</v>
      </c>
      <c r="I847" s="52" t="s">
        <v>3411</v>
      </c>
      <c r="J847" s="52" t="s">
        <v>3412</v>
      </c>
      <c r="K847" s="52" t="s">
        <v>268</v>
      </c>
      <c r="L847" s="52">
        <v>4022</v>
      </c>
      <c r="M847" s="52" t="s">
        <v>1997</v>
      </c>
      <c r="N847" s="52" t="s">
        <v>270</v>
      </c>
      <c r="O847" s="52" t="s">
        <v>306</v>
      </c>
      <c r="P847" s="52" t="s">
        <v>466</v>
      </c>
      <c r="Q847" s="52" t="s">
        <v>57</v>
      </c>
      <c r="R847" s="52" t="s">
        <v>2024</v>
      </c>
      <c r="S847" s="52" t="s">
        <v>91</v>
      </c>
      <c r="T847" s="52" t="s">
        <v>3413</v>
      </c>
      <c r="U847" s="52" t="s">
        <v>99</v>
      </c>
      <c r="V847" s="52" t="s">
        <v>275</v>
      </c>
      <c r="W847" s="52" t="s">
        <v>276</v>
      </c>
      <c r="X847" s="52" t="s">
        <v>2040</v>
      </c>
      <c r="Y847" s="52" t="s">
        <v>2041</v>
      </c>
      <c r="Z847" s="66">
        <v>0</v>
      </c>
      <c r="AA847" s="66">
        <v>0</v>
      </c>
      <c r="AB847" s="66">
        <v>81504.05</v>
      </c>
      <c r="AC847" s="66">
        <v>111344.21000000002</v>
      </c>
      <c r="AD847" s="86">
        <f t="shared" si="93"/>
        <v>-111344.21000000002</v>
      </c>
      <c r="AE847" s="66">
        <v>0</v>
      </c>
      <c r="AF847" s="66">
        <v>0</v>
      </c>
      <c r="AG847" s="66">
        <f t="shared" si="94"/>
        <v>0</v>
      </c>
      <c r="AH847" s="66">
        <v>0</v>
      </c>
      <c r="AI847" s="66">
        <v>0</v>
      </c>
      <c r="AJ847" s="66">
        <f t="shared" si="95"/>
        <v>0</v>
      </c>
      <c r="AK847" s="66">
        <v>0</v>
      </c>
      <c r="AL847" s="66">
        <v>0</v>
      </c>
      <c r="AM847" s="66">
        <f t="shared" si="96"/>
        <v>0</v>
      </c>
      <c r="AN847" s="66">
        <v>0</v>
      </c>
      <c r="AO847" s="66">
        <v>0</v>
      </c>
      <c r="AP847" s="66">
        <f t="shared" si="97"/>
        <v>0</v>
      </c>
      <c r="AQ847" s="66">
        <v>0</v>
      </c>
      <c r="AR847" s="66">
        <f t="shared" si="98"/>
        <v>-111344.21000000002</v>
      </c>
      <c r="AS847" s="66" t="s">
        <v>2003</v>
      </c>
      <c r="AT847" s="66" t="s">
        <v>279</v>
      </c>
      <c r="AU847" s="66" t="s">
        <v>280</v>
      </c>
      <c r="AV847" s="66">
        <v>0</v>
      </c>
      <c r="AW847" s="86">
        <v>0</v>
      </c>
      <c r="AX847" s="86">
        <v>0</v>
      </c>
      <c r="AY847" s="86">
        <v>0</v>
      </c>
      <c r="AZ847" s="86">
        <v>0</v>
      </c>
      <c r="BA847" s="86">
        <v>0</v>
      </c>
      <c r="BB847" s="86"/>
    </row>
    <row r="848" spans="1:54" hidden="1">
      <c r="A848" s="52" t="str">
        <f t="shared" si="92"/>
        <v>R</v>
      </c>
      <c r="B848" s="84" t="s">
        <v>259</v>
      </c>
      <c r="C848" s="52" t="s">
        <v>3393</v>
      </c>
      <c r="D848" s="85" t="s">
        <v>3394</v>
      </c>
      <c r="E848" s="52" t="s">
        <v>3408</v>
      </c>
      <c r="F848" s="52" t="s">
        <v>3409</v>
      </c>
      <c r="G848" s="52" t="s">
        <v>3410</v>
      </c>
      <c r="H848" s="52" t="s">
        <v>3409</v>
      </c>
      <c r="I848" s="52" t="s">
        <v>3414</v>
      </c>
      <c r="J848" s="52" t="s">
        <v>3415</v>
      </c>
      <c r="K848" s="52" t="s">
        <v>268</v>
      </c>
      <c r="L848" s="52">
        <v>4022</v>
      </c>
      <c r="M848" s="52" t="s">
        <v>1997</v>
      </c>
      <c r="N848" s="52" t="s">
        <v>270</v>
      </c>
      <c r="O848" s="52" t="s">
        <v>306</v>
      </c>
      <c r="P848" s="52" t="s">
        <v>466</v>
      </c>
      <c r="Q848" s="52" t="s">
        <v>57</v>
      </c>
      <c r="R848" s="52" t="s">
        <v>2024</v>
      </c>
      <c r="S848" s="52" t="s">
        <v>91</v>
      </c>
      <c r="T848" s="52" t="s">
        <v>3413</v>
      </c>
      <c r="U848" s="52" t="s">
        <v>99</v>
      </c>
      <c r="V848" s="52" t="s">
        <v>275</v>
      </c>
      <c r="W848" s="52" t="s">
        <v>276</v>
      </c>
      <c r="X848" s="52" t="s">
        <v>2040</v>
      </c>
      <c r="Y848" s="52" t="s">
        <v>2041</v>
      </c>
      <c r="Z848" s="66">
        <v>6154248</v>
      </c>
      <c r="AA848" s="100">
        <v>5859129</v>
      </c>
      <c r="AB848" s="66">
        <v>7278965.0599999996</v>
      </c>
      <c r="AC848" s="66">
        <v>5683405.2332453001</v>
      </c>
      <c r="AD848" s="86">
        <f t="shared" si="93"/>
        <v>175723.76675469987</v>
      </c>
      <c r="AE848" s="66">
        <v>0</v>
      </c>
      <c r="AF848" s="66">
        <v>0</v>
      </c>
      <c r="AG848" s="66">
        <f t="shared" si="94"/>
        <v>0</v>
      </c>
      <c r="AH848" s="66">
        <v>0</v>
      </c>
      <c r="AI848" s="66">
        <v>0</v>
      </c>
      <c r="AJ848" s="66">
        <f t="shared" si="95"/>
        <v>0</v>
      </c>
      <c r="AK848" s="66">
        <v>0</v>
      </c>
      <c r="AL848" s="66">
        <v>0</v>
      </c>
      <c r="AM848" s="66">
        <f t="shared" si="96"/>
        <v>0</v>
      </c>
      <c r="AN848" s="66">
        <v>0</v>
      </c>
      <c r="AO848" s="66">
        <v>0</v>
      </c>
      <c r="AP848" s="66">
        <f t="shared" si="97"/>
        <v>0</v>
      </c>
      <c r="AQ848" s="66">
        <v>0</v>
      </c>
      <c r="AR848" s="66">
        <f t="shared" si="98"/>
        <v>175723.76675469987</v>
      </c>
      <c r="AS848" s="66" t="s">
        <v>2003</v>
      </c>
      <c r="AT848" s="66" t="s">
        <v>279</v>
      </c>
      <c r="AU848" s="66" t="s">
        <v>280</v>
      </c>
      <c r="AV848" s="66">
        <v>0</v>
      </c>
      <c r="AW848" s="86">
        <v>0</v>
      </c>
      <c r="AX848" s="86">
        <v>0</v>
      </c>
      <c r="AY848" s="86">
        <v>0</v>
      </c>
      <c r="AZ848" s="86">
        <v>0</v>
      </c>
      <c r="BA848" s="86">
        <v>0</v>
      </c>
      <c r="BB848" s="86"/>
    </row>
    <row r="849" spans="1:54" hidden="1">
      <c r="A849" s="52" t="str">
        <f t="shared" si="92"/>
        <v>R</v>
      </c>
      <c r="B849" s="84" t="s">
        <v>259</v>
      </c>
      <c r="C849" s="52" t="s">
        <v>3393</v>
      </c>
      <c r="D849" s="85" t="s">
        <v>3394</v>
      </c>
      <c r="E849" s="52" t="s">
        <v>3408</v>
      </c>
      <c r="F849" s="52" t="s">
        <v>3409</v>
      </c>
      <c r="G849" s="52" t="s">
        <v>3410</v>
      </c>
      <c r="H849" s="52" t="s">
        <v>3409</v>
      </c>
      <c r="I849" s="52" t="s">
        <v>3416</v>
      </c>
      <c r="J849" s="52" t="s">
        <v>3417</v>
      </c>
      <c r="K849" s="52" t="s">
        <v>268</v>
      </c>
      <c r="L849" s="52">
        <v>4022</v>
      </c>
      <c r="M849" s="52" t="s">
        <v>1997</v>
      </c>
      <c r="N849" s="52" t="s">
        <v>270</v>
      </c>
      <c r="O849" s="52" t="s">
        <v>306</v>
      </c>
      <c r="P849" s="52" t="s">
        <v>466</v>
      </c>
      <c r="Q849" s="52" t="s">
        <v>57</v>
      </c>
      <c r="R849" s="52" t="s">
        <v>2024</v>
      </c>
      <c r="S849" s="52" t="s">
        <v>91</v>
      </c>
      <c r="T849" s="52" t="s">
        <v>3413</v>
      </c>
      <c r="U849" s="52" t="s">
        <v>99</v>
      </c>
      <c r="V849" s="52" t="s">
        <v>275</v>
      </c>
      <c r="W849" s="52" t="s">
        <v>276</v>
      </c>
      <c r="X849" s="52" t="s">
        <v>2040</v>
      </c>
      <c r="Y849" s="52" t="s">
        <v>2041</v>
      </c>
      <c r="Z849" s="66">
        <v>0</v>
      </c>
      <c r="AA849" s="66">
        <v>0</v>
      </c>
      <c r="AB849" s="66">
        <v>-1615.77</v>
      </c>
      <c r="AC849" s="66">
        <v>-1615.77</v>
      </c>
      <c r="AD849" s="86">
        <f t="shared" si="93"/>
        <v>1615.77</v>
      </c>
      <c r="AE849" s="66">
        <v>0</v>
      </c>
      <c r="AF849" s="66">
        <v>0</v>
      </c>
      <c r="AG849" s="66">
        <f t="shared" si="94"/>
        <v>0</v>
      </c>
      <c r="AH849" s="66">
        <v>0</v>
      </c>
      <c r="AI849" s="66">
        <v>0</v>
      </c>
      <c r="AJ849" s="66">
        <f t="shared" si="95"/>
        <v>0</v>
      </c>
      <c r="AK849" s="66">
        <v>0</v>
      </c>
      <c r="AL849" s="66">
        <v>0</v>
      </c>
      <c r="AM849" s="66">
        <f t="shared" si="96"/>
        <v>0</v>
      </c>
      <c r="AN849" s="66">
        <v>0</v>
      </c>
      <c r="AO849" s="66">
        <v>0</v>
      </c>
      <c r="AP849" s="66">
        <f t="shared" si="97"/>
        <v>0</v>
      </c>
      <c r="AQ849" s="66">
        <v>0</v>
      </c>
      <c r="AR849" s="66">
        <f t="shared" si="98"/>
        <v>1615.77</v>
      </c>
      <c r="AS849" s="66" t="s">
        <v>2003</v>
      </c>
      <c r="AT849" s="66" t="s">
        <v>279</v>
      </c>
      <c r="AU849" s="66" t="s">
        <v>280</v>
      </c>
      <c r="AV849" s="66">
        <v>0</v>
      </c>
      <c r="AW849" s="86">
        <v>0</v>
      </c>
      <c r="AX849" s="86">
        <v>0</v>
      </c>
      <c r="AY849" s="86">
        <v>0</v>
      </c>
      <c r="AZ849" s="86">
        <v>0</v>
      </c>
      <c r="BA849" s="86">
        <v>0</v>
      </c>
      <c r="BB849" s="86"/>
    </row>
    <row r="850" spans="1:54" hidden="1">
      <c r="A850" s="52" t="str">
        <f t="shared" si="92"/>
        <v>R</v>
      </c>
      <c r="B850" s="84" t="s">
        <v>259</v>
      </c>
      <c r="C850" s="52" t="s">
        <v>3393</v>
      </c>
      <c r="D850" s="85" t="s">
        <v>3394</v>
      </c>
      <c r="E850" s="52" t="s">
        <v>3408</v>
      </c>
      <c r="F850" s="52" t="s">
        <v>3409</v>
      </c>
      <c r="G850" s="52" t="s">
        <v>3410</v>
      </c>
      <c r="H850" s="52" t="s">
        <v>3409</v>
      </c>
      <c r="I850" s="52" t="s">
        <v>3418</v>
      </c>
      <c r="J850" s="52" t="s">
        <v>3419</v>
      </c>
      <c r="K850" s="52" t="s">
        <v>268</v>
      </c>
      <c r="L850" s="52">
        <v>4022</v>
      </c>
      <c r="M850" s="52" t="s">
        <v>1997</v>
      </c>
      <c r="N850" s="52" t="s">
        <v>270</v>
      </c>
      <c r="O850" s="52" t="s">
        <v>306</v>
      </c>
      <c r="P850" s="52" t="s">
        <v>466</v>
      </c>
      <c r="Q850" s="52" t="s">
        <v>57</v>
      </c>
      <c r="R850" s="52" t="s">
        <v>2024</v>
      </c>
      <c r="S850" s="52" t="s">
        <v>91</v>
      </c>
      <c r="T850" s="52" t="s">
        <v>3413</v>
      </c>
      <c r="U850" s="52" t="s">
        <v>99</v>
      </c>
      <c r="V850" s="52" t="s">
        <v>275</v>
      </c>
      <c r="W850" s="52" t="s">
        <v>276</v>
      </c>
      <c r="X850" s="52" t="s">
        <v>2040</v>
      </c>
      <c r="Y850" s="52" t="s">
        <v>2041</v>
      </c>
      <c r="Z850" s="66">
        <v>0</v>
      </c>
      <c r="AA850" s="66">
        <v>0</v>
      </c>
      <c r="AB850" s="66">
        <v>6354.24</v>
      </c>
      <c r="AC850" s="66">
        <v>6384.54</v>
      </c>
      <c r="AD850" s="86">
        <f t="shared" si="93"/>
        <v>-6384.54</v>
      </c>
      <c r="AE850" s="66">
        <v>0</v>
      </c>
      <c r="AF850" s="66">
        <v>0</v>
      </c>
      <c r="AG850" s="66">
        <f t="shared" si="94"/>
        <v>0</v>
      </c>
      <c r="AH850" s="66">
        <v>0</v>
      </c>
      <c r="AI850" s="66">
        <v>0</v>
      </c>
      <c r="AJ850" s="66">
        <f t="shared" si="95"/>
        <v>0</v>
      </c>
      <c r="AK850" s="66">
        <v>0</v>
      </c>
      <c r="AL850" s="66">
        <v>0</v>
      </c>
      <c r="AM850" s="66">
        <f t="shared" si="96"/>
        <v>0</v>
      </c>
      <c r="AN850" s="66">
        <v>0</v>
      </c>
      <c r="AO850" s="66">
        <v>0</v>
      </c>
      <c r="AP850" s="66">
        <f t="shared" si="97"/>
        <v>0</v>
      </c>
      <c r="AQ850" s="66">
        <v>0</v>
      </c>
      <c r="AR850" s="66">
        <f t="shared" si="98"/>
        <v>-6384.54</v>
      </c>
      <c r="AS850" s="66" t="s">
        <v>2003</v>
      </c>
      <c r="AT850" s="66" t="s">
        <v>279</v>
      </c>
      <c r="AU850" s="66" t="s">
        <v>280</v>
      </c>
      <c r="AV850" s="66">
        <v>0</v>
      </c>
      <c r="AW850" s="86">
        <v>0</v>
      </c>
      <c r="AX850" s="86">
        <v>0</v>
      </c>
      <c r="AY850" s="86">
        <v>0</v>
      </c>
      <c r="AZ850" s="86">
        <v>0</v>
      </c>
      <c r="BA850" s="86">
        <v>0</v>
      </c>
      <c r="BB850" s="86"/>
    </row>
    <row r="851" spans="1:54" hidden="1">
      <c r="A851" s="52" t="str">
        <f t="shared" si="92"/>
        <v>R</v>
      </c>
      <c r="B851" s="84" t="s">
        <v>259</v>
      </c>
      <c r="C851" s="52" t="s">
        <v>3393</v>
      </c>
      <c r="D851" s="85" t="s">
        <v>3394</v>
      </c>
      <c r="E851" s="52" t="s">
        <v>3408</v>
      </c>
      <c r="F851" s="52" t="s">
        <v>3409</v>
      </c>
      <c r="G851" s="52" t="s">
        <v>3410</v>
      </c>
      <c r="H851" s="52" t="s">
        <v>3409</v>
      </c>
      <c r="I851" s="52" t="s">
        <v>3420</v>
      </c>
      <c r="J851" s="52" t="s">
        <v>3421</v>
      </c>
      <c r="K851" s="52" t="s">
        <v>268</v>
      </c>
      <c r="L851" s="52">
        <v>4022</v>
      </c>
      <c r="M851" s="52" t="s">
        <v>1997</v>
      </c>
      <c r="N851" s="52" t="s">
        <v>428</v>
      </c>
      <c r="O851" s="52" t="s">
        <v>306</v>
      </c>
      <c r="P851" s="52" t="s">
        <v>466</v>
      </c>
      <c r="Q851" s="52" t="s">
        <v>57</v>
      </c>
      <c r="R851" s="52" t="s">
        <v>2024</v>
      </c>
      <c r="S851" s="52" t="s">
        <v>91</v>
      </c>
      <c r="T851" s="52" t="s">
        <v>3413</v>
      </c>
      <c r="U851" s="52" t="s">
        <v>99</v>
      </c>
      <c r="V851" s="52" t="s">
        <v>275</v>
      </c>
      <c r="W851" s="52" t="s">
        <v>276</v>
      </c>
      <c r="X851" s="52" t="s">
        <v>2040</v>
      </c>
      <c r="Y851" s="52" t="s">
        <v>2041</v>
      </c>
      <c r="Z851" s="66">
        <v>0</v>
      </c>
      <c r="AA851" s="66">
        <v>82569</v>
      </c>
      <c r="AB851" s="66">
        <v>0</v>
      </c>
      <c r="AC851" s="66">
        <v>0</v>
      </c>
      <c r="AD851" s="86">
        <f t="shared" si="93"/>
        <v>82569</v>
      </c>
      <c r="AE851" s="66">
        <v>0</v>
      </c>
      <c r="AF851" s="66">
        <v>0</v>
      </c>
      <c r="AG851" s="66">
        <f t="shared" si="94"/>
        <v>0</v>
      </c>
      <c r="AH851" s="66">
        <v>0</v>
      </c>
      <c r="AI851" s="66">
        <v>0</v>
      </c>
      <c r="AJ851" s="66">
        <f t="shared" si="95"/>
        <v>0</v>
      </c>
      <c r="AK851" s="66">
        <v>0</v>
      </c>
      <c r="AL851" s="66">
        <v>0</v>
      </c>
      <c r="AM851" s="66">
        <f t="shared" si="96"/>
        <v>0</v>
      </c>
      <c r="AN851" s="66">
        <v>0</v>
      </c>
      <c r="AO851" s="66">
        <v>0</v>
      </c>
      <c r="AP851" s="66">
        <f t="shared" si="97"/>
        <v>0</v>
      </c>
      <c r="AQ851" s="66">
        <v>0</v>
      </c>
      <c r="AR851" s="66">
        <f t="shared" si="98"/>
        <v>82569</v>
      </c>
      <c r="AS851" s="66">
        <v>0</v>
      </c>
      <c r="AT851" s="66" t="s">
        <v>279</v>
      </c>
      <c r="AU851" s="66" t="s">
        <v>280</v>
      </c>
      <c r="AV851" s="66">
        <v>0</v>
      </c>
      <c r="AW851" s="86">
        <v>0</v>
      </c>
      <c r="AX851" s="86">
        <v>0</v>
      </c>
      <c r="AY851" s="86">
        <v>0</v>
      </c>
      <c r="AZ851" s="86">
        <v>0</v>
      </c>
      <c r="BA851" s="86">
        <v>0</v>
      </c>
      <c r="BB851" s="86"/>
    </row>
    <row r="852" spans="1:54" hidden="1">
      <c r="A852" s="52" t="str">
        <f t="shared" si="92"/>
        <v>R</v>
      </c>
      <c r="B852" s="84" t="s">
        <v>259</v>
      </c>
      <c r="C852" s="52" t="s">
        <v>3393</v>
      </c>
      <c r="D852" s="85" t="s">
        <v>3394</v>
      </c>
      <c r="E852" s="52" t="s">
        <v>3408</v>
      </c>
      <c r="F852" s="52" t="s">
        <v>3409</v>
      </c>
      <c r="G852" s="52" t="s">
        <v>3410</v>
      </c>
      <c r="H852" s="52" t="s">
        <v>3409</v>
      </c>
      <c r="I852" s="52" t="s">
        <v>3422</v>
      </c>
      <c r="J852" s="52" t="s">
        <v>3423</v>
      </c>
      <c r="K852" s="52" t="s">
        <v>268</v>
      </c>
      <c r="L852" s="52">
        <v>4022</v>
      </c>
      <c r="M852" s="52" t="s">
        <v>1997</v>
      </c>
      <c r="N852" s="52" t="s">
        <v>428</v>
      </c>
      <c r="O852" s="52" t="s">
        <v>306</v>
      </c>
      <c r="P852" s="52" t="s">
        <v>466</v>
      </c>
      <c r="Q852" s="52" t="s">
        <v>57</v>
      </c>
      <c r="R852" s="52" t="s">
        <v>2024</v>
      </c>
      <c r="S852" s="52" t="s">
        <v>91</v>
      </c>
      <c r="T852" s="52" t="s">
        <v>3413</v>
      </c>
      <c r="U852" s="52" t="s">
        <v>99</v>
      </c>
      <c r="V852" s="52" t="s">
        <v>275</v>
      </c>
      <c r="W852" s="52" t="s">
        <v>276</v>
      </c>
      <c r="X852" s="52" t="s">
        <v>2040</v>
      </c>
      <c r="Y852" s="52" t="s">
        <v>2041</v>
      </c>
      <c r="Z852" s="66">
        <v>0</v>
      </c>
      <c r="AA852" s="66">
        <v>0</v>
      </c>
      <c r="AB852" s="66">
        <v>0</v>
      </c>
      <c r="AC852" s="66">
        <v>0</v>
      </c>
      <c r="AD852" s="86">
        <f t="shared" si="93"/>
        <v>0</v>
      </c>
      <c r="AE852" s="66">
        <v>0</v>
      </c>
      <c r="AF852" s="66">
        <v>0</v>
      </c>
      <c r="AG852" s="66">
        <f t="shared" si="94"/>
        <v>0</v>
      </c>
      <c r="AH852" s="66">
        <v>0</v>
      </c>
      <c r="AI852" s="66">
        <v>0</v>
      </c>
      <c r="AJ852" s="66">
        <f t="shared" si="95"/>
        <v>0</v>
      </c>
      <c r="AK852" s="66">
        <v>0</v>
      </c>
      <c r="AL852" s="66">
        <v>0</v>
      </c>
      <c r="AM852" s="66">
        <f t="shared" si="96"/>
        <v>0</v>
      </c>
      <c r="AN852" s="66">
        <v>0</v>
      </c>
      <c r="AO852" s="66">
        <v>0</v>
      </c>
      <c r="AP852" s="66">
        <f t="shared" si="97"/>
        <v>0</v>
      </c>
      <c r="AQ852" s="66">
        <v>0</v>
      </c>
      <c r="AR852" s="66">
        <f t="shared" si="98"/>
        <v>0</v>
      </c>
      <c r="AS852" s="66">
        <v>0</v>
      </c>
      <c r="AT852" s="66" t="s">
        <v>279</v>
      </c>
      <c r="AU852" s="66" t="s">
        <v>280</v>
      </c>
      <c r="AV852" s="66">
        <v>0</v>
      </c>
      <c r="AW852" s="86">
        <v>0</v>
      </c>
      <c r="AX852" s="86">
        <v>0</v>
      </c>
      <c r="AY852" s="86">
        <v>0</v>
      </c>
      <c r="AZ852" s="86">
        <v>0</v>
      </c>
      <c r="BA852" s="86">
        <v>0</v>
      </c>
      <c r="BB852" s="86"/>
    </row>
    <row r="853" spans="1:54" hidden="1">
      <c r="A853" s="52" t="str">
        <f t="shared" si="92"/>
        <v>R</v>
      </c>
      <c r="B853" s="84" t="s">
        <v>259</v>
      </c>
      <c r="C853" s="52" t="s">
        <v>3393</v>
      </c>
      <c r="D853" s="85" t="s">
        <v>3394</v>
      </c>
      <c r="E853" s="52" t="s">
        <v>3408</v>
      </c>
      <c r="F853" s="52" t="s">
        <v>3409</v>
      </c>
      <c r="G853" s="52" t="s">
        <v>3410</v>
      </c>
      <c r="H853" s="52" t="s">
        <v>3409</v>
      </c>
      <c r="I853" s="52" t="s">
        <v>3424</v>
      </c>
      <c r="J853" s="52" t="s">
        <v>3425</v>
      </c>
      <c r="K853" s="52" t="s">
        <v>268</v>
      </c>
      <c r="L853" s="52">
        <v>4022</v>
      </c>
      <c r="M853" s="52" t="s">
        <v>1997</v>
      </c>
      <c r="N853" s="52" t="s">
        <v>428</v>
      </c>
      <c r="O853" s="52" t="s">
        <v>306</v>
      </c>
      <c r="P853" s="52" t="s">
        <v>466</v>
      </c>
      <c r="Q853" s="52" t="s">
        <v>57</v>
      </c>
      <c r="R853" s="52" t="s">
        <v>2024</v>
      </c>
      <c r="S853" s="52" t="s">
        <v>91</v>
      </c>
      <c r="T853" s="52" t="s">
        <v>3413</v>
      </c>
      <c r="U853" s="52" t="s">
        <v>99</v>
      </c>
      <c r="V853" s="52" t="s">
        <v>275</v>
      </c>
      <c r="W853" s="52" t="s">
        <v>276</v>
      </c>
      <c r="X853" s="52" t="s">
        <v>2040</v>
      </c>
      <c r="Y853" s="52" t="s">
        <v>2041</v>
      </c>
      <c r="Z853" s="66">
        <v>0</v>
      </c>
      <c r="AA853" s="66">
        <v>0</v>
      </c>
      <c r="AB853" s="66">
        <v>0</v>
      </c>
      <c r="AC853" s="66">
        <v>0</v>
      </c>
      <c r="AD853" s="86">
        <f t="shared" si="93"/>
        <v>0</v>
      </c>
      <c r="AE853" s="66">
        <v>0</v>
      </c>
      <c r="AF853" s="66">
        <v>0</v>
      </c>
      <c r="AG853" s="66">
        <f t="shared" si="94"/>
        <v>0</v>
      </c>
      <c r="AH853" s="66">
        <v>0</v>
      </c>
      <c r="AI853" s="66">
        <v>0</v>
      </c>
      <c r="AJ853" s="66">
        <f t="shared" si="95"/>
        <v>0</v>
      </c>
      <c r="AK853" s="66">
        <v>0</v>
      </c>
      <c r="AL853" s="66">
        <v>0</v>
      </c>
      <c r="AM853" s="66">
        <f t="shared" si="96"/>
        <v>0</v>
      </c>
      <c r="AN853" s="66">
        <v>0</v>
      </c>
      <c r="AO853" s="66">
        <v>0</v>
      </c>
      <c r="AP853" s="66">
        <f t="shared" si="97"/>
        <v>0</v>
      </c>
      <c r="AQ853" s="66">
        <v>0</v>
      </c>
      <c r="AR853" s="66">
        <f t="shared" si="98"/>
        <v>0</v>
      </c>
      <c r="AS853" s="66">
        <v>0</v>
      </c>
      <c r="AT853" s="66" t="s">
        <v>279</v>
      </c>
      <c r="AU853" s="66" t="s">
        <v>280</v>
      </c>
      <c r="AV853" s="66">
        <v>0</v>
      </c>
      <c r="AW853" s="86">
        <v>0</v>
      </c>
      <c r="AX853" s="86">
        <v>0</v>
      </c>
      <c r="AY853" s="86">
        <v>0</v>
      </c>
      <c r="AZ853" s="86">
        <v>0</v>
      </c>
      <c r="BA853" s="86">
        <v>0</v>
      </c>
      <c r="BB853" s="86"/>
    </row>
    <row r="854" spans="1:54" hidden="1">
      <c r="A854" s="52" t="str">
        <f t="shared" si="92"/>
        <v>R</v>
      </c>
      <c r="B854" s="84" t="s">
        <v>259</v>
      </c>
      <c r="C854" s="52" t="s">
        <v>3393</v>
      </c>
      <c r="D854" s="85" t="s">
        <v>3394</v>
      </c>
      <c r="E854" s="52" t="s">
        <v>3408</v>
      </c>
      <c r="F854" s="52" t="s">
        <v>3409</v>
      </c>
      <c r="G854" s="52" t="s">
        <v>3410</v>
      </c>
      <c r="H854" s="52" t="s">
        <v>3409</v>
      </c>
      <c r="I854" s="52" t="s">
        <v>3426</v>
      </c>
      <c r="J854" s="52" t="s">
        <v>3427</v>
      </c>
      <c r="K854" s="52" t="s">
        <v>268</v>
      </c>
      <c r="L854" s="52">
        <v>4022</v>
      </c>
      <c r="M854" s="52" t="s">
        <v>1997</v>
      </c>
      <c r="N854" s="52" t="s">
        <v>270</v>
      </c>
      <c r="O854" s="52" t="s">
        <v>271</v>
      </c>
      <c r="P854" s="52" t="s">
        <v>466</v>
      </c>
      <c r="Q854" s="52" t="s">
        <v>57</v>
      </c>
      <c r="R854" s="52" t="s">
        <v>2024</v>
      </c>
      <c r="S854" s="52" t="s">
        <v>91</v>
      </c>
      <c r="T854" s="52" t="s">
        <v>3413</v>
      </c>
      <c r="U854" s="52" t="s">
        <v>99</v>
      </c>
      <c r="V854" s="52" t="s">
        <v>275</v>
      </c>
      <c r="W854" s="52" t="s">
        <v>276</v>
      </c>
      <c r="X854" s="52" t="s">
        <v>2040</v>
      </c>
      <c r="Y854" s="52" t="s">
        <v>2041</v>
      </c>
      <c r="Z854" s="66">
        <v>0</v>
      </c>
      <c r="AA854" s="100">
        <v>295119</v>
      </c>
      <c r="AB854" s="66">
        <v>377734.86</v>
      </c>
      <c r="AC854" s="66">
        <v>407225.84310870001</v>
      </c>
      <c r="AD854" s="86">
        <f t="shared" si="93"/>
        <v>-112106.84310870001</v>
      </c>
      <c r="AE854" s="66">
        <v>0</v>
      </c>
      <c r="AF854" s="66">
        <v>0</v>
      </c>
      <c r="AG854" s="66">
        <f t="shared" si="94"/>
        <v>0</v>
      </c>
      <c r="AH854" s="66">
        <v>0</v>
      </c>
      <c r="AI854" s="66">
        <v>0</v>
      </c>
      <c r="AJ854" s="66">
        <f t="shared" si="95"/>
        <v>0</v>
      </c>
      <c r="AK854" s="66">
        <v>0</v>
      </c>
      <c r="AL854" s="66">
        <v>0</v>
      </c>
      <c r="AM854" s="66">
        <f t="shared" si="96"/>
        <v>0</v>
      </c>
      <c r="AN854" s="66">
        <v>0</v>
      </c>
      <c r="AO854" s="66">
        <v>0</v>
      </c>
      <c r="AP854" s="66">
        <f t="shared" si="97"/>
        <v>0</v>
      </c>
      <c r="AQ854" s="66">
        <v>0</v>
      </c>
      <c r="AR854" s="66">
        <f t="shared" si="98"/>
        <v>-112106.84310870001</v>
      </c>
      <c r="AS854" s="66" t="s">
        <v>2003</v>
      </c>
      <c r="AT854" s="66" t="s">
        <v>279</v>
      </c>
      <c r="AU854" s="66" t="s">
        <v>280</v>
      </c>
      <c r="AV854" s="66">
        <v>0</v>
      </c>
      <c r="AW854" s="86">
        <v>0</v>
      </c>
      <c r="AX854" s="86">
        <v>0</v>
      </c>
      <c r="AY854" s="86">
        <v>0</v>
      </c>
      <c r="AZ854" s="86">
        <v>0</v>
      </c>
      <c r="BA854" s="86">
        <v>0</v>
      </c>
      <c r="BB854" s="86"/>
    </row>
    <row r="855" spans="1:54" hidden="1">
      <c r="A855" s="52" t="str">
        <f t="shared" si="92"/>
        <v>R</v>
      </c>
      <c r="B855" s="84" t="s">
        <v>259</v>
      </c>
      <c r="C855" s="52" t="s">
        <v>3393</v>
      </c>
      <c r="D855" s="85" t="s">
        <v>3394</v>
      </c>
      <c r="E855" s="52" t="s">
        <v>3408</v>
      </c>
      <c r="F855" s="52" t="s">
        <v>3409</v>
      </c>
      <c r="G855" s="52" t="s">
        <v>3410</v>
      </c>
      <c r="H855" s="52" t="s">
        <v>3409</v>
      </c>
      <c r="I855" s="52" t="s">
        <v>3428</v>
      </c>
      <c r="J855" s="52" t="s">
        <v>3429</v>
      </c>
      <c r="K855" s="52" t="s">
        <v>268</v>
      </c>
      <c r="L855" s="52">
        <v>4022</v>
      </c>
      <c r="M855" s="52" t="s">
        <v>1997</v>
      </c>
      <c r="N855" s="52" t="s">
        <v>428</v>
      </c>
      <c r="O855" s="52" t="s">
        <v>271</v>
      </c>
      <c r="P855" s="52" t="s">
        <v>466</v>
      </c>
      <c r="Q855" s="52" t="s">
        <v>57</v>
      </c>
      <c r="R855" s="52" t="s">
        <v>2024</v>
      </c>
      <c r="S855" s="52" t="s">
        <v>91</v>
      </c>
      <c r="T855" s="52" t="s">
        <v>3413</v>
      </c>
      <c r="U855" s="52" t="s">
        <v>99</v>
      </c>
      <c r="V855" s="52" t="s">
        <v>275</v>
      </c>
      <c r="W855" s="52" t="s">
        <v>276</v>
      </c>
      <c r="X855" s="52" t="s">
        <v>2040</v>
      </c>
      <c r="Y855" s="52" t="s">
        <v>2041</v>
      </c>
      <c r="Z855" s="66">
        <v>0</v>
      </c>
      <c r="AA855" s="66">
        <v>82569</v>
      </c>
      <c r="AB855" s="66">
        <v>0</v>
      </c>
      <c r="AC855" s="66">
        <v>0</v>
      </c>
      <c r="AD855" s="86">
        <f t="shared" si="93"/>
        <v>82569</v>
      </c>
      <c r="AE855" s="66">
        <v>0</v>
      </c>
      <c r="AF855" s="66">
        <v>0</v>
      </c>
      <c r="AG855" s="66">
        <f t="shared" si="94"/>
        <v>0</v>
      </c>
      <c r="AH855" s="66">
        <v>0</v>
      </c>
      <c r="AI855" s="66">
        <v>0</v>
      </c>
      <c r="AJ855" s="66">
        <f t="shared" si="95"/>
        <v>0</v>
      </c>
      <c r="AK855" s="66">
        <v>0</v>
      </c>
      <c r="AL855" s="66">
        <v>0</v>
      </c>
      <c r="AM855" s="66">
        <f t="shared" si="96"/>
        <v>0</v>
      </c>
      <c r="AN855" s="66">
        <v>0</v>
      </c>
      <c r="AO855" s="66">
        <v>0</v>
      </c>
      <c r="AP855" s="66">
        <f t="shared" si="97"/>
        <v>0</v>
      </c>
      <c r="AQ855" s="66">
        <v>0</v>
      </c>
      <c r="AR855" s="66">
        <f t="shared" si="98"/>
        <v>82569</v>
      </c>
      <c r="AS855" s="66">
        <v>0</v>
      </c>
      <c r="AT855" s="66" t="s">
        <v>279</v>
      </c>
      <c r="AU855" s="66" t="s">
        <v>280</v>
      </c>
      <c r="AV855" s="66">
        <v>0</v>
      </c>
      <c r="AW855" s="86">
        <v>0</v>
      </c>
      <c r="AX855" s="86">
        <v>0</v>
      </c>
      <c r="AY855" s="86">
        <v>0</v>
      </c>
      <c r="AZ855" s="86">
        <v>0</v>
      </c>
      <c r="BA855" s="86">
        <v>0</v>
      </c>
      <c r="BB855" s="86"/>
    </row>
    <row r="856" spans="1:54" hidden="1">
      <c r="A856" s="52" t="str">
        <f t="shared" si="92"/>
        <v>R</v>
      </c>
      <c r="B856" s="84" t="s">
        <v>259</v>
      </c>
      <c r="C856" s="52" t="s">
        <v>3393</v>
      </c>
      <c r="D856" s="85" t="s">
        <v>3394</v>
      </c>
      <c r="E856" s="52" t="s">
        <v>3430</v>
      </c>
      <c r="F856" s="52" t="s">
        <v>3431</v>
      </c>
      <c r="G856" s="52" t="s">
        <v>3432</v>
      </c>
      <c r="H856" s="52" t="s">
        <v>3431</v>
      </c>
      <c r="I856" s="52" t="s">
        <v>3433</v>
      </c>
      <c r="J856" s="52" t="s">
        <v>3434</v>
      </c>
      <c r="K856" s="52" t="s">
        <v>268</v>
      </c>
      <c r="L856" s="52">
        <v>4022</v>
      </c>
      <c r="M856" s="52" t="s">
        <v>1997</v>
      </c>
      <c r="N856" s="52" t="s">
        <v>270</v>
      </c>
      <c r="O856" s="52" t="s">
        <v>306</v>
      </c>
      <c r="P856" s="52" t="s">
        <v>466</v>
      </c>
      <c r="Q856" s="52" t="s">
        <v>57</v>
      </c>
      <c r="R856" s="52" t="s">
        <v>2024</v>
      </c>
      <c r="S856" s="52" t="s">
        <v>91</v>
      </c>
      <c r="T856" s="52" t="s">
        <v>3435</v>
      </c>
      <c r="U856" s="52" t="s">
        <v>103</v>
      </c>
      <c r="V856" s="52" t="s">
        <v>275</v>
      </c>
      <c r="W856" s="52" t="s">
        <v>276</v>
      </c>
      <c r="X856" s="52" t="s">
        <v>2067</v>
      </c>
      <c r="Y856" s="52" t="s">
        <v>2068</v>
      </c>
      <c r="Z856" s="66">
        <v>6530000</v>
      </c>
      <c r="AA856" s="100">
        <v>6530000</v>
      </c>
      <c r="AB856" s="66">
        <v>945696.7</v>
      </c>
      <c r="AC856" s="66">
        <v>969802.24995529989</v>
      </c>
      <c r="AD856" s="86">
        <f t="shared" si="93"/>
        <v>5560197.7500446998</v>
      </c>
      <c r="AE856" s="66">
        <v>7745735</v>
      </c>
      <c r="AF856" s="66">
        <v>13275735</v>
      </c>
      <c r="AG856" s="66">
        <f t="shared" si="94"/>
        <v>-5530000</v>
      </c>
      <c r="AH856" s="66">
        <v>0</v>
      </c>
      <c r="AI856" s="66">
        <v>0</v>
      </c>
      <c r="AJ856" s="66">
        <f t="shared" si="95"/>
        <v>0</v>
      </c>
      <c r="AK856" s="66">
        <v>0</v>
      </c>
      <c r="AL856" s="66">
        <v>0</v>
      </c>
      <c r="AM856" s="66">
        <f t="shared" si="96"/>
        <v>0</v>
      </c>
      <c r="AN856" s="66">
        <v>0</v>
      </c>
      <c r="AO856" s="66">
        <v>0</v>
      </c>
      <c r="AP856" s="66">
        <f t="shared" si="97"/>
        <v>0</v>
      </c>
      <c r="AQ856" s="66">
        <v>0</v>
      </c>
      <c r="AR856" s="66">
        <f t="shared" si="98"/>
        <v>30197.750044699758</v>
      </c>
      <c r="AS856" s="66" t="s">
        <v>2003</v>
      </c>
      <c r="AT856" s="66" t="s">
        <v>3436</v>
      </c>
      <c r="AU856" s="66" t="s">
        <v>280</v>
      </c>
      <c r="AV856" s="66">
        <v>0</v>
      </c>
      <c r="AW856" s="86">
        <v>0</v>
      </c>
      <c r="AX856" s="86">
        <v>0</v>
      </c>
      <c r="AY856" s="86">
        <v>0</v>
      </c>
      <c r="AZ856" s="86">
        <v>0</v>
      </c>
      <c r="BA856" s="86">
        <v>0</v>
      </c>
      <c r="BB856" s="86"/>
    </row>
    <row r="857" spans="1:54" hidden="1">
      <c r="A857" s="52" t="str">
        <f t="shared" si="92"/>
        <v>R</v>
      </c>
      <c r="B857" s="84" t="s">
        <v>259</v>
      </c>
      <c r="C857" s="52" t="s">
        <v>3437</v>
      </c>
      <c r="D857" s="85" t="s">
        <v>3438</v>
      </c>
      <c r="E857" s="52" t="s">
        <v>3439</v>
      </c>
      <c r="F857" s="52" t="s">
        <v>3440</v>
      </c>
      <c r="G857" s="52" t="s">
        <v>3441</v>
      </c>
      <c r="H857" s="52" t="s">
        <v>3440</v>
      </c>
      <c r="I857" s="52" t="s">
        <v>3442</v>
      </c>
      <c r="J857" s="52" t="s">
        <v>3443</v>
      </c>
      <c r="K857" s="52" t="s">
        <v>268</v>
      </c>
      <c r="L857" s="52">
        <v>4022</v>
      </c>
      <c r="M857" s="52" t="s">
        <v>1997</v>
      </c>
      <c r="N857" s="52" t="s">
        <v>270</v>
      </c>
      <c r="O857" s="52" t="s">
        <v>306</v>
      </c>
      <c r="P857" s="52" t="s">
        <v>272</v>
      </c>
      <c r="Q857" s="52" t="s">
        <v>124</v>
      </c>
      <c r="R857" s="52" t="s">
        <v>273</v>
      </c>
      <c r="S857" s="52" t="s">
        <v>188</v>
      </c>
      <c r="T857" s="52" t="s">
        <v>2988</v>
      </c>
      <c r="U857" s="52" t="s">
        <v>200</v>
      </c>
      <c r="V857" s="52" t="s">
        <v>2026</v>
      </c>
      <c r="W857" s="52" t="s">
        <v>2027</v>
      </c>
      <c r="X857" s="52" t="s">
        <v>2028</v>
      </c>
      <c r="Y857" s="52" t="s">
        <v>2029</v>
      </c>
      <c r="Z857" s="66">
        <v>1000000</v>
      </c>
      <c r="AA857" s="66">
        <v>1000000</v>
      </c>
      <c r="AB857" s="66">
        <v>992223.05</v>
      </c>
      <c r="AC857" s="66">
        <v>0</v>
      </c>
      <c r="AD857" s="86">
        <f t="shared" si="93"/>
        <v>1000000</v>
      </c>
      <c r="AE857" s="66">
        <v>0</v>
      </c>
      <c r="AF857" s="66">
        <v>0</v>
      </c>
      <c r="AG857" s="66">
        <f t="shared" si="94"/>
        <v>0</v>
      </c>
      <c r="AH857" s="66">
        <v>0</v>
      </c>
      <c r="AI857" s="66">
        <v>0</v>
      </c>
      <c r="AJ857" s="66">
        <f t="shared" si="95"/>
        <v>0</v>
      </c>
      <c r="AK857" s="66">
        <v>0</v>
      </c>
      <c r="AL857" s="66">
        <v>0</v>
      </c>
      <c r="AM857" s="66">
        <f t="shared" si="96"/>
        <v>0</v>
      </c>
      <c r="AN857" s="66">
        <v>0</v>
      </c>
      <c r="AO857" s="66">
        <v>0</v>
      </c>
      <c r="AP857" s="66">
        <f t="shared" si="97"/>
        <v>0</v>
      </c>
      <c r="AQ857" s="66">
        <v>1100000</v>
      </c>
      <c r="AR857" s="66">
        <f t="shared" si="98"/>
        <v>1000000</v>
      </c>
      <c r="AS857" s="66" t="s">
        <v>2003</v>
      </c>
      <c r="AT857" s="66" t="s">
        <v>279</v>
      </c>
      <c r="AU857" s="66" t="s">
        <v>280</v>
      </c>
      <c r="AV857" s="66">
        <v>0</v>
      </c>
      <c r="AW857" s="86">
        <v>0</v>
      </c>
      <c r="AX857" s="86">
        <v>0</v>
      </c>
      <c r="AY857" s="86">
        <v>0</v>
      </c>
      <c r="AZ857" s="86">
        <v>0</v>
      </c>
      <c r="BA857" s="86">
        <v>0</v>
      </c>
      <c r="BB857" s="86"/>
    </row>
    <row r="858" spans="1:54" hidden="1">
      <c r="A858" s="52" t="str">
        <f t="shared" si="92"/>
        <v>R</v>
      </c>
      <c r="B858" s="84" t="s">
        <v>259</v>
      </c>
      <c r="C858" s="52" t="s">
        <v>3444</v>
      </c>
      <c r="D858" s="85" t="s">
        <v>3445</v>
      </c>
      <c r="E858" s="52" t="s">
        <v>3446</v>
      </c>
      <c r="F858" s="52" t="s">
        <v>3447</v>
      </c>
      <c r="G858" s="52" t="s">
        <v>3448</v>
      </c>
      <c r="H858" s="52" t="s">
        <v>3447</v>
      </c>
      <c r="I858" s="52" t="s">
        <v>3449</v>
      </c>
      <c r="J858" s="52" t="s">
        <v>3450</v>
      </c>
      <c r="K858" s="52" t="s">
        <v>268</v>
      </c>
      <c r="L858" s="52">
        <v>4220</v>
      </c>
      <c r="M858" s="52" t="s">
        <v>3451</v>
      </c>
      <c r="N858" s="52" t="s">
        <v>270</v>
      </c>
      <c r="O858" s="52" t="s">
        <v>456</v>
      </c>
      <c r="P858" s="52" t="s">
        <v>466</v>
      </c>
      <c r="Q858" s="52" t="s">
        <v>57</v>
      </c>
      <c r="R858" s="52" t="s">
        <v>2024</v>
      </c>
      <c r="S858" s="52" t="s">
        <v>91</v>
      </c>
      <c r="T858" s="52" t="s">
        <v>2337</v>
      </c>
      <c r="U858" s="52" t="s">
        <v>94</v>
      </c>
      <c r="V858" s="52" t="s">
        <v>275</v>
      </c>
      <c r="W858" s="52" t="s">
        <v>276</v>
      </c>
      <c r="X858" s="52" t="s">
        <v>489</v>
      </c>
      <c r="Y858" s="52" t="s">
        <v>490</v>
      </c>
      <c r="Z858" s="66">
        <v>0</v>
      </c>
      <c r="AA858" s="66">
        <v>250156</v>
      </c>
      <c r="AB858" s="66">
        <v>245541.85</v>
      </c>
      <c r="AC858" s="66">
        <v>228637.3656125</v>
      </c>
      <c r="AD858" s="86">
        <f t="shared" si="93"/>
        <v>21518.634387500002</v>
      </c>
      <c r="AE858" s="66">
        <v>0</v>
      </c>
      <c r="AF858" s="66">
        <v>257661</v>
      </c>
      <c r="AG858" s="66">
        <f t="shared" si="94"/>
        <v>-257661</v>
      </c>
      <c r="AH858" s="66">
        <v>0</v>
      </c>
      <c r="AI858" s="66">
        <v>265391</v>
      </c>
      <c r="AJ858" s="66">
        <f t="shared" si="95"/>
        <v>-265391</v>
      </c>
      <c r="AK858" s="66">
        <v>0</v>
      </c>
      <c r="AL858" s="66">
        <v>273353</v>
      </c>
      <c r="AM858" s="66">
        <f t="shared" si="96"/>
        <v>-273353</v>
      </c>
      <c r="AN858" s="66">
        <v>0</v>
      </c>
      <c r="AO858" s="66">
        <v>281554</v>
      </c>
      <c r="AP858" s="66">
        <f t="shared" si="97"/>
        <v>-281554</v>
      </c>
      <c r="AQ858" s="66">
        <v>290001</v>
      </c>
      <c r="AR858" s="66">
        <f t="shared" si="98"/>
        <v>-1056440.3656124999</v>
      </c>
      <c r="AS858" s="66" t="s">
        <v>3452</v>
      </c>
      <c r="AT858" s="66" t="s">
        <v>2090</v>
      </c>
      <c r="AU858" s="66" t="s">
        <v>280</v>
      </c>
      <c r="AV858" s="66">
        <v>0</v>
      </c>
      <c r="AW858" s="86">
        <v>0</v>
      </c>
      <c r="AX858" s="86">
        <v>0</v>
      </c>
      <c r="AY858" s="86">
        <v>0</v>
      </c>
      <c r="AZ858" s="86">
        <v>0</v>
      </c>
      <c r="BA858" s="86">
        <v>0</v>
      </c>
      <c r="BB858" s="86"/>
    </row>
    <row r="859" spans="1:54" hidden="1">
      <c r="A859" s="52" t="str">
        <f t="shared" si="92"/>
        <v>R</v>
      </c>
      <c r="B859" s="84" t="s">
        <v>259</v>
      </c>
      <c r="C859" s="52" t="s">
        <v>3444</v>
      </c>
      <c r="D859" s="85" t="s">
        <v>3445</v>
      </c>
      <c r="E859" s="52" t="s">
        <v>3446</v>
      </c>
      <c r="F859" s="52" t="s">
        <v>3447</v>
      </c>
      <c r="G859" s="52" t="s">
        <v>3448</v>
      </c>
      <c r="H859" s="52" t="s">
        <v>3447</v>
      </c>
      <c r="I859" s="52" t="s">
        <v>3453</v>
      </c>
      <c r="J859" s="52" t="s">
        <v>3454</v>
      </c>
      <c r="K859" s="52" t="s">
        <v>268</v>
      </c>
      <c r="L859" s="52">
        <v>4220</v>
      </c>
      <c r="M859" s="52" t="s">
        <v>3451</v>
      </c>
      <c r="N859" s="52" t="s">
        <v>270</v>
      </c>
      <c r="O859" s="52" t="s">
        <v>456</v>
      </c>
      <c r="P859" s="52" t="s">
        <v>466</v>
      </c>
      <c r="Q859" s="52" t="s">
        <v>57</v>
      </c>
      <c r="R859" s="52" t="s">
        <v>2024</v>
      </c>
      <c r="S859" s="52" t="s">
        <v>91</v>
      </c>
      <c r="T859" s="52" t="s">
        <v>2337</v>
      </c>
      <c r="U859" s="52" t="s">
        <v>94</v>
      </c>
      <c r="V859" s="52" t="s">
        <v>275</v>
      </c>
      <c r="W859" s="52" t="s">
        <v>276</v>
      </c>
      <c r="X859" s="52" t="s">
        <v>489</v>
      </c>
      <c r="Y859" s="52" t="s">
        <v>490</v>
      </c>
      <c r="Z859" s="66">
        <v>0</v>
      </c>
      <c r="AA859" s="66">
        <v>2122</v>
      </c>
      <c r="AB859" s="66">
        <v>2122.66</v>
      </c>
      <c r="AC859" s="66">
        <v>1798.57125</v>
      </c>
      <c r="AD859" s="86">
        <f t="shared" si="93"/>
        <v>323.42875000000004</v>
      </c>
      <c r="AE859" s="66">
        <v>0</v>
      </c>
      <c r="AF859" s="66">
        <v>2186</v>
      </c>
      <c r="AG859" s="66">
        <f t="shared" si="94"/>
        <v>-2186</v>
      </c>
      <c r="AH859" s="66">
        <v>0</v>
      </c>
      <c r="AI859" s="66">
        <v>2252</v>
      </c>
      <c r="AJ859" s="66">
        <f t="shared" si="95"/>
        <v>-2252</v>
      </c>
      <c r="AK859" s="66">
        <v>0</v>
      </c>
      <c r="AL859" s="66">
        <v>2320</v>
      </c>
      <c r="AM859" s="66">
        <f t="shared" si="96"/>
        <v>-2320</v>
      </c>
      <c r="AN859" s="66">
        <v>0</v>
      </c>
      <c r="AO859" s="66">
        <v>2388</v>
      </c>
      <c r="AP859" s="66">
        <f t="shared" si="97"/>
        <v>-2388</v>
      </c>
      <c r="AQ859" s="66">
        <v>2460</v>
      </c>
      <c r="AR859" s="66">
        <f t="shared" si="98"/>
        <v>-8822.5712500000009</v>
      </c>
      <c r="AS859" s="66" t="s">
        <v>3452</v>
      </c>
      <c r="AT859" s="66" t="s">
        <v>279</v>
      </c>
      <c r="AU859" s="66" t="s">
        <v>280</v>
      </c>
      <c r="AV859" s="66">
        <v>0</v>
      </c>
      <c r="AW859" s="86">
        <v>0</v>
      </c>
      <c r="AX859" s="86">
        <v>0</v>
      </c>
      <c r="AY859" s="86">
        <v>0</v>
      </c>
      <c r="AZ859" s="86">
        <v>0</v>
      </c>
      <c r="BA859" s="86">
        <v>0</v>
      </c>
      <c r="BB859" s="86"/>
    </row>
    <row r="860" spans="1:54" hidden="1">
      <c r="A860" s="52" t="str">
        <f t="shared" si="92"/>
        <v>R</v>
      </c>
      <c r="B860" s="84" t="s">
        <v>259</v>
      </c>
      <c r="C860" s="52" t="s">
        <v>3444</v>
      </c>
      <c r="D860" s="85" t="s">
        <v>3445</v>
      </c>
      <c r="E860" s="52" t="s">
        <v>3446</v>
      </c>
      <c r="F860" s="52" t="s">
        <v>3447</v>
      </c>
      <c r="G860" s="52" t="s">
        <v>3448</v>
      </c>
      <c r="H860" s="52" t="s">
        <v>3447</v>
      </c>
      <c r="I860" s="52" t="s">
        <v>3455</v>
      </c>
      <c r="J860" s="52" t="s">
        <v>3456</v>
      </c>
      <c r="K860" s="52" t="s">
        <v>268</v>
      </c>
      <c r="L860" s="52">
        <v>4220</v>
      </c>
      <c r="M860" s="52" t="s">
        <v>3451</v>
      </c>
      <c r="N860" s="52" t="s">
        <v>270</v>
      </c>
      <c r="O860" s="52" t="s">
        <v>456</v>
      </c>
      <c r="P860" s="52" t="s">
        <v>466</v>
      </c>
      <c r="Q860" s="52" t="s">
        <v>57</v>
      </c>
      <c r="R860" s="52" t="s">
        <v>2024</v>
      </c>
      <c r="S860" s="52" t="s">
        <v>91</v>
      </c>
      <c r="T860" s="52" t="s">
        <v>2337</v>
      </c>
      <c r="U860" s="52" t="s">
        <v>94</v>
      </c>
      <c r="V860" s="52" t="s">
        <v>275</v>
      </c>
      <c r="W860" s="52" t="s">
        <v>276</v>
      </c>
      <c r="X860" s="52" t="s">
        <v>489</v>
      </c>
      <c r="Y860" s="52" t="s">
        <v>490</v>
      </c>
      <c r="Z860" s="66">
        <v>0</v>
      </c>
      <c r="AA860" s="66">
        <v>451356</v>
      </c>
      <c r="AB860" s="66">
        <v>451336.02</v>
      </c>
      <c r="AC860" s="66">
        <v>394851.69425</v>
      </c>
      <c r="AD860" s="86">
        <f t="shared" si="93"/>
        <v>56504.30575</v>
      </c>
      <c r="AE860" s="66">
        <v>0</v>
      </c>
      <c r="AF860" s="66">
        <v>464897</v>
      </c>
      <c r="AG860" s="66">
        <f t="shared" si="94"/>
        <v>-464897</v>
      </c>
      <c r="AH860" s="66">
        <v>0</v>
      </c>
      <c r="AI860" s="66">
        <v>478844</v>
      </c>
      <c r="AJ860" s="66">
        <f t="shared" si="95"/>
        <v>-478844</v>
      </c>
      <c r="AK860" s="66">
        <v>0</v>
      </c>
      <c r="AL860" s="66">
        <v>493209</v>
      </c>
      <c r="AM860" s="66">
        <f t="shared" si="96"/>
        <v>-493209</v>
      </c>
      <c r="AN860" s="66">
        <v>0</v>
      </c>
      <c r="AO860" s="66">
        <v>508005</v>
      </c>
      <c r="AP860" s="66">
        <f t="shared" si="97"/>
        <v>-508005</v>
      </c>
      <c r="AQ860" s="66">
        <v>523245</v>
      </c>
      <c r="AR860" s="66">
        <f t="shared" si="98"/>
        <v>-1888450.6942499999</v>
      </c>
      <c r="AS860" s="66" t="s">
        <v>3452</v>
      </c>
      <c r="AT860" s="66" t="s">
        <v>279</v>
      </c>
      <c r="AU860" s="66" t="s">
        <v>280</v>
      </c>
      <c r="AV860" s="66">
        <v>0</v>
      </c>
      <c r="AW860" s="86">
        <v>0</v>
      </c>
      <c r="AX860" s="86">
        <v>0</v>
      </c>
      <c r="AY860" s="86">
        <v>0</v>
      </c>
      <c r="AZ860" s="86">
        <v>0</v>
      </c>
      <c r="BA860" s="86">
        <v>0</v>
      </c>
      <c r="BB860" s="86"/>
    </row>
    <row r="861" spans="1:54" hidden="1">
      <c r="A861" s="52" t="str">
        <f t="shared" si="92"/>
        <v>R</v>
      </c>
      <c r="B861" s="84" t="s">
        <v>259</v>
      </c>
      <c r="C861" s="52" t="s">
        <v>3444</v>
      </c>
      <c r="D861" s="85" t="s">
        <v>3445</v>
      </c>
      <c r="E861" s="52" t="s">
        <v>3446</v>
      </c>
      <c r="F861" s="52" t="s">
        <v>3447</v>
      </c>
      <c r="G861" s="52" t="s">
        <v>3448</v>
      </c>
      <c r="H861" s="52" t="s">
        <v>3447</v>
      </c>
      <c r="I861" s="52" t="s">
        <v>3457</v>
      </c>
      <c r="J861" s="52" t="s">
        <v>3458</v>
      </c>
      <c r="K861" s="52" t="s">
        <v>268</v>
      </c>
      <c r="L861" s="52">
        <v>4220</v>
      </c>
      <c r="M861" s="52" t="s">
        <v>3451</v>
      </c>
      <c r="N861" s="52" t="s">
        <v>270</v>
      </c>
      <c r="O861" s="52" t="s">
        <v>456</v>
      </c>
      <c r="P861" s="52" t="s">
        <v>466</v>
      </c>
      <c r="Q861" s="52" t="s">
        <v>57</v>
      </c>
      <c r="R861" s="52" t="s">
        <v>2024</v>
      </c>
      <c r="S861" s="52" t="s">
        <v>91</v>
      </c>
      <c r="T861" s="52" t="s">
        <v>2337</v>
      </c>
      <c r="U861" s="52" t="s">
        <v>94</v>
      </c>
      <c r="V861" s="52" t="s">
        <v>275</v>
      </c>
      <c r="W861" s="52" t="s">
        <v>276</v>
      </c>
      <c r="X861" s="52" t="s">
        <v>489</v>
      </c>
      <c r="Y861" s="52" t="s">
        <v>490</v>
      </c>
      <c r="Z861" s="66">
        <v>470458.45827549958</v>
      </c>
      <c r="AA861" s="66">
        <v>0</v>
      </c>
      <c r="AB861" s="66">
        <v>0</v>
      </c>
      <c r="AC861" s="66">
        <v>0</v>
      </c>
      <c r="AD861" s="86">
        <f t="shared" si="93"/>
        <v>0</v>
      </c>
      <c r="AE861" s="66">
        <v>480283.96235983749</v>
      </c>
      <c r="AF861" s="66">
        <v>0</v>
      </c>
      <c r="AG861" s="66">
        <f t="shared" si="94"/>
        <v>480283.96235983749</v>
      </c>
      <c r="AH861" s="66">
        <v>508344.43628693372</v>
      </c>
      <c r="AI861" s="66">
        <v>0</v>
      </c>
      <c r="AJ861" s="66">
        <f t="shared" si="95"/>
        <v>508344.43628693372</v>
      </c>
      <c r="AK861" s="66">
        <v>534613.17414591624</v>
      </c>
      <c r="AL861" s="66">
        <v>0</v>
      </c>
      <c r="AM861" s="66">
        <f t="shared" si="96"/>
        <v>534613.17414591624</v>
      </c>
      <c r="AN861" s="66">
        <v>582931.97098775033</v>
      </c>
      <c r="AO861" s="66">
        <v>0</v>
      </c>
      <c r="AP861" s="66">
        <f t="shared" si="97"/>
        <v>582931.97098775033</v>
      </c>
      <c r="AQ861" s="66">
        <v>0</v>
      </c>
      <c r="AR861" s="66">
        <f t="shared" si="98"/>
        <v>2106173.5437804377</v>
      </c>
      <c r="AS861" s="66" t="s">
        <v>3452</v>
      </c>
      <c r="AT861" s="66" t="s">
        <v>279</v>
      </c>
      <c r="AU861" s="66" t="s">
        <v>280</v>
      </c>
      <c r="AV861" s="66">
        <v>0</v>
      </c>
      <c r="AW861" s="86">
        <v>0</v>
      </c>
      <c r="AX861" s="86">
        <v>0</v>
      </c>
      <c r="AY861" s="86">
        <v>0</v>
      </c>
      <c r="AZ861" s="86">
        <v>0</v>
      </c>
      <c r="BA861" s="86">
        <v>0</v>
      </c>
      <c r="BB861" s="86"/>
    </row>
    <row r="862" spans="1:54" hidden="1">
      <c r="A862" s="52" t="str">
        <f t="shared" si="92"/>
        <v>R</v>
      </c>
      <c r="B862" s="84" t="s">
        <v>259</v>
      </c>
      <c r="C862" s="52" t="s">
        <v>3444</v>
      </c>
      <c r="D862" s="85" t="s">
        <v>3445</v>
      </c>
      <c r="E862" s="52" t="s">
        <v>3446</v>
      </c>
      <c r="F862" s="52" t="s">
        <v>3447</v>
      </c>
      <c r="G862" s="52" t="s">
        <v>3448</v>
      </c>
      <c r="H862" s="52" t="s">
        <v>3447</v>
      </c>
      <c r="I862" s="52" t="s">
        <v>3459</v>
      </c>
      <c r="J862" s="52" t="s">
        <v>3460</v>
      </c>
      <c r="K862" s="52" t="s">
        <v>268</v>
      </c>
      <c r="L862" s="52">
        <v>5030</v>
      </c>
      <c r="M862" s="52" t="s">
        <v>3193</v>
      </c>
      <c r="N862" s="52" t="s">
        <v>270</v>
      </c>
      <c r="O862" s="52" t="s">
        <v>456</v>
      </c>
      <c r="P862" s="52" t="s">
        <v>466</v>
      </c>
      <c r="Q862" s="52" t="s">
        <v>57</v>
      </c>
      <c r="R862" s="52" t="s">
        <v>2024</v>
      </c>
      <c r="S862" s="52" t="s">
        <v>91</v>
      </c>
      <c r="T862" s="52" t="s">
        <v>2337</v>
      </c>
      <c r="U862" s="52" t="s">
        <v>94</v>
      </c>
      <c r="V862" s="52" t="s">
        <v>275</v>
      </c>
      <c r="W862" s="52" t="s">
        <v>276</v>
      </c>
      <c r="X862" s="52" t="s">
        <v>489</v>
      </c>
      <c r="Y862" s="52" t="s">
        <v>490</v>
      </c>
      <c r="Z862" s="66">
        <v>114391.57500000001</v>
      </c>
      <c r="AA862" s="66">
        <v>120000</v>
      </c>
      <c r="AB862" s="66">
        <v>88629.1</v>
      </c>
      <c r="AC862" s="66">
        <v>99348.17</v>
      </c>
      <c r="AD862" s="86">
        <f t="shared" si="93"/>
        <v>20651.830000000002</v>
      </c>
      <c r="AE862" s="66">
        <v>116780.63798230092</v>
      </c>
      <c r="AF862" s="66">
        <v>116780.63798230092</v>
      </c>
      <c r="AG862" s="66">
        <f t="shared" si="94"/>
        <v>0</v>
      </c>
      <c r="AH862" s="66">
        <v>123603.51841160181</v>
      </c>
      <c r="AI862" s="66">
        <v>123603.51841160181</v>
      </c>
      <c r="AJ862" s="66">
        <f t="shared" si="95"/>
        <v>0</v>
      </c>
      <c r="AK862" s="66">
        <v>129990.73973602203</v>
      </c>
      <c r="AL862" s="66">
        <v>129990.73973602203</v>
      </c>
      <c r="AM862" s="66">
        <f t="shared" si="96"/>
        <v>0</v>
      </c>
      <c r="AN862" s="66">
        <v>141739.41419519327</v>
      </c>
      <c r="AO862" s="66">
        <v>141739.41419519327</v>
      </c>
      <c r="AP862" s="66">
        <f t="shared" si="97"/>
        <v>0</v>
      </c>
      <c r="AQ862" s="66">
        <v>145991.59662104907</v>
      </c>
      <c r="AR862" s="66">
        <f t="shared" si="98"/>
        <v>20651.830000000002</v>
      </c>
      <c r="AS862" s="66" t="s">
        <v>3452</v>
      </c>
      <c r="AT862" s="66" t="s">
        <v>279</v>
      </c>
      <c r="AU862" s="66" t="s">
        <v>280</v>
      </c>
      <c r="AV862" s="66">
        <v>0</v>
      </c>
      <c r="AW862" s="86">
        <v>0</v>
      </c>
      <c r="AX862" s="86">
        <v>0</v>
      </c>
      <c r="AY862" s="86">
        <v>0</v>
      </c>
      <c r="AZ862" s="86">
        <v>0</v>
      </c>
      <c r="BA862" s="86">
        <v>0</v>
      </c>
      <c r="BB862" s="86"/>
    </row>
    <row r="863" spans="1:54" hidden="1">
      <c r="A863" s="52" t="str">
        <f t="shared" si="92"/>
        <v>R</v>
      </c>
      <c r="B863" s="84" t="s">
        <v>259</v>
      </c>
      <c r="C863" s="52" t="s">
        <v>3444</v>
      </c>
      <c r="D863" s="85" t="s">
        <v>3445</v>
      </c>
      <c r="E863" s="52" t="s">
        <v>3446</v>
      </c>
      <c r="F863" s="52" t="s">
        <v>3447</v>
      </c>
      <c r="G863" s="52" t="s">
        <v>3448</v>
      </c>
      <c r="H863" s="52" t="s">
        <v>3447</v>
      </c>
      <c r="I863" s="52" t="s">
        <v>3461</v>
      </c>
      <c r="J863" s="52" t="s">
        <v>3462</v>
      </c>
      <c r="K863" s="52" t="s">
        <v>268</v>
      </c>
      <c r="L863" s="52">
        <v>4220</v>
      </c>
      <c r="M863" s="52" t="s">
        <v>3451</v>
      </c>
      <c r="N863" s="52" t="s">
        <v>270</v>
      </c>
      <c r="O863" s="52" t="s">
        <v>456</v>
      </c>
      <c r="P863" s="52" t="s">
        <v>466</v>
      </c>
      <c r="Q863" s="52" t="s">
        <v>57</v>
      </c>
      <c r="R863" s="52" t="s">
        <v>2024</v>
      </c>
      <c r="S863" s="52" t="s">
        <v>91</v>
      </c>
      <c r="T863" s="52" t="s">
        <v>2337</v>
      </c>
      <c r="U863" s="52" t="s">
        <v>94</v>
      </c>
      <c r="V863" s="52" t="s">
        <v>275</v>
      </c>
      <c r="W863" s="52" t="s">
        <v>276</v>
      </c>
      <c r="X863" s="52" t="s">
        <v>489</v>
      </c>
      <c r="Y863" s="52" t="s">
        <v>490</v>
      </c>
      <c r="Z863" s="66">
        <v>1058096.2112500002</v>
      </c>
      <c r="AA863" s="66">
        <v>487011</v>
      </c>
      <c r="AB863" s="66">
        <v>477917.64</v>
      </c>
      <c r="AC863" s="66">
        <v>443419.66069999995</v>
      </c>
      <c r="AD863" s="86">
        <f t="shared" si="93"/>
        <v>43591.339300000051</v>
      </c>
      <c r="AE863" s="66">
        <v>1080194.5038035403</v>
      </c>
      <c r="AF863" s="66">
        <v>501623</v>
      </c>
      <c r="AG863" s="66">
        <f t="shared" si="94"/>
        <v>578571.50380354025</v>
      </c>
      <c r="AH863" s="66">
        <v>1117028.3110466928</v>
      </c>
      <c r="AI863" s="66">
        <v>516672</v>
      </c>
      <c r="AJ863" s="66">
        <f t="shared" si="95"/>
        <v>600356.31104669278</v>
      </c>
      <c r="AK863" s="66">
        <v>1154193.3603018995</v>
      </c>
      <c r="AL863" s="66">
        <v>532172.16</v>
      </c>
      <c r="AM863" s="66">
        <f t="shared" si="96"/>
        <v>622021.20030189946</v>
      </c>
      <c r="AN863" s="66">
        <v>1199265.393659912</v>
      </c>
      <c r="AO863" s="66">
        <v>548137.31999999995</v>
      </c>
      <c r="AP863" s="66">
        <f t="shared" si="97"/>
        <v>651128.0736599121</v>
      </c>
      <c r="AQ863" s="66">
        <v>564587.43999999994</v>
      </c>
      <c r="AR863" s="66">
        <f t="shared" si="98"/>
        <v>2495668.4281120449</v>
      </c>
      <c r="AS863" s="66" t="s">
        <v>3452</v>
      </c>
      <c r="AT863" s="66" t="s">
        <v>279</v>
      </c>
      <c r="AU863" s="66" t="s">
        <v>280</v>
      </c>
      <c r="AV863" s="66">
        <v>0</v>
      </c>
      <c r="AW863" s="86">
        <v>0</v>
      </c>
      <c r="AX863" s="86">
        <v>0</v>
      </c>
      <c r="AY863" s="86">
        <v>0</v>
      </c>
      <c r="AZ863" s="86">
        <v>0</v>
      </c>
      <c r="BA863" s="86">
        <v>0</v>
      </c>
      <c r="BB863" s="86"/>
    </row>
    <row r="864" spans="1:54" hidden="1">
      <c r="A864" s="52" t="str">
        <f t="shared" si="92"/>
        <v>R</v>
      </c>
      <c r="B864" s="84" t="s">
        <v>259</v>
      </c>
      <c r="C864" s="52" t="s">
        <v>3444</v>
      </c>
      <c r="D864" s="85" t="s">
        <v>3445</v>
      </c>
      <c r="E864" s="52" t="s">
        <v>3446</v>
      </c>
      <c r="F864" s="52" t="s">
        <v>3447</v>
      </c>
      <c r="G864" s="52" t="s">
        <v>3448</v>
      </c>
      <c r="H864" s="52" t="s">
        <v>3447</v>
      </c>
      <c r="I864" s="52" t="s">
        <v>3463</v>
      </c>
      <c r="J864" s="52" t="s">
        <v>3464</v>
      </c>
      <c r="K864" s="52" t="s">
        <v>268</v>
      </c>
      <c r="L864" s="52">
        <v>4220</v>
      </c>
      <c r="M864" s="52" t="s">
        <v>3451</v>
      </c>
      <c r="N864" s="52" t="s">
        <v>270</v>
      </c>
      <c r="O864" s="52" t="s">
        <v>456</v>
      </c>
      <c r="P864" s="52" t="s">
        <v>466</v>
      </c>
      <c r="Q864" s="52" t="s">
        <v>57</v>
      </c>
      <c r="R864" s="52" t="s">
        <v>2024</v>
      </c>
      <c r="S864" s="52" t="s">
        <v>91</v>
      </c>
      <c r="T864" s="52" t="s">
        <v>3465</v>
      </c>
      <c r="U864" s="52" t="s">
        <v>95</v>
      </c>
      <c r="V864" s="52" t="s">
        <v>2026</v>
      </c>
      <c r="W864" s="52" t="s">
        <v>2027</v>
      </c>
      <c r="X864" s="52" t="s">
        <v>2902</v>
      </c>
      <c r="Y864" s="52" t="s">
        <v>2903</v>
      </c>
      <c r="Z864" s="66">
        <v>240718.20999999993</v>
      </c>
      <c r="AA864" s="66">
        <v>94632</v>
      </c>
      <c r="AB864" s="66">
        <v>94632.5</v>
      </c>
      <c r="AC864" s="66">
        <v>88213.28</v>
      </c>
      <c r="AD864" s="86">
        <f t="shared" si="93"/>
        <v>6418.7200000000012</v>
      </c>
      <c r="AE864" s="66">
        <v>245745.59916460174</v>
      </c>
      <c r="AF864" s="66">
        <v>245745.59916460174</v>
      </c>
      <c r="AG864" s="66">
        <f t="shared" si="94"/>
        <v>0</v>
      </c>
      <c r="AH864" s="66">
        <v>253141.82593557518</v>
      </c>
      <c r="AI864" s="66">
        <v>253141.82593557518</v>
      </c>
      <c r="AJ864" s="66">
        <f t="shared" si="95"/>
        <v>0</v>
      </c>
      <c r="AK864" s="66">
        <v>260776.64066690262</v>
      </c>
      <c r="AL864" s="66">
        <v>260776.64066690262</v>
      </c>
      <c r="AM864" s="66">
        <f t="shared" si="96"/>
        <v>0</v>
      </c>
      <c r="AN864" s="66">
        <v>268650.04335858405</v>
      </c>
      <c r="AO864" s="66">
        <v>268650.04335858405</v>
      </c>
      <c r="AP864" s="66">
        <f t="shared" si="97"/>
        <v>0</v>
      </c>
      <c r="AQ864" s="66">
        <v>276709.54465934157</v>
      </c>
      <c r="AR864" s="66">
        <f t="shared" si="98"/>
        <v>6418.7200000000012</v>
      </c>
      <c r="AS864" s="66" t="s">
        <v>3452</v>
      </c>
      <c r="AT864" s="66" t="s">
        <v>279</v>
      </c>
      <c r="AU864" s="66" t="s">
        <v>280</v>
      </c>
      <c r="AV864" s="66">
        <v>0</v>
      </c>
      <c r="AW864" s="86">
        <v>0</v>
      </c>
      <c r="AX864" s="86">
        <v>0</v>
      </c>
      <c r="AY864" s="86">
        <v>0</v>
      </c>
      <c r="AZ864" s="86">
        <v>0</v>
      </c>
      <c r="BA864" s="86">
        <v>0</v>
      </c>
      <c r="BB864" s="86"/>
    </row>
    <row r="865" spans="1:54" hidden="1">
      <c r="A865" s="52" t="str">
        <f t="shared" si="92"/>
        <v>R</v>
      </c>
      <c r="B865" s="84" t="s">
        <v>259</v>
      </c>
      <c r="C865" s="52" t="s">
        <v>3444</v>
      </c>
      <c r="D865" s="85" t="s">
        <v>3445</v>
      </c>
      <c r="E865" s="52" t="s">
        <v>3446</v>
      </c>
      <c r="F865" s="52" t="s">
        <v>3447</v>
      </c>
      <c r="G865" s="52" t="s">
        <v>3448</v>
      </c>
      <c r="H865" s="52" t="s">
        <v>3447</v>
      </c>
      <c r="I865" s="52" t="s">
        <v>3466</v>
      </c>
      <c r="J865" s="52" t="s">
        <v>3467</v>
      </c>
      <c r="K865" s="52" t="s">
        <v>268</v>
      </c>
      <c r="L865" s="52">
        <v>4220</v>
      </c>
      <c r="M865" s="52" t="s">
        <v>3451</v>
      </c>
      <c r="N865" s="52" t="s">
        <v>270</v>
      </c>
      <c r="O865" s="52" t="s">
        <v>456</v>
      </c>
      <c r="P865" s="52" t="s">
        <v>466</v>
      </c>
      <c r="Q865" s="52" t="s">
        <v>57</v>
      </c>
      <c r="R865" s="52" t="s">
        <v>2024</v>
      </c>
      <c r="S865" s="52" t="s">
        <v>91</v>
      </c>
      <c r="T865" s="52" t="s">
        <v>3465</v>
      </c>
      <c r="U865" s="52" t="s">
        <v>95</v>
      </c>
      <c r="V865" s="52" t="s">
        <v>2026</v>
      </c>
      <c r="W865" s="52" t="s">
        <v>2027</v>
      </c>
      <c r="X865" s="52" t="s">
        <v>2902</v>
      </c>
      <c r="Y865" s="52" t="s">
        <v>2903</v>
      </c>
      <c r="Z865" s="66">
        <v>0</v>
      </c>
      <c r="AA865" s="66">
        <v>8169</v>
      </c>
      <c r="AB865" s="66">
        <v>8168.67</v>
      </c>
      <c r="AC865" s="66">
        <v>6673.731749999999</v>
      </c>
      <c r="AD865" s="86">
        <f t="shared" si="93"/>
        <v>1495.268250000001</v>
      </c>
      <c r="AE865" s="66">
        <v>0</v>
      </c>
      <c r="AF865" s="66">
        <v>8414</v>
      </c>
      <c r="AG865" s="66">
        <f t="shared" si="94"/>
        <v>-8414</v>
      </c>
      <c r="AH865" s="66">
        <v>0</v>
      </c>
      <c r="AI865" s="66">
        <v>8666</v>
      </c>
      <c r="AJ865" s="66">
        <f t="shared" si="95"/>
        <v>-8666</v>
      </c>
      <c r="AK865" s="66">
        <v>0</v>
      </c>
      <c r="AL865" s="66">
        <v>8926</v>
      </c>
      <c r="AM865" s="66">
        <f t="shared" si="96"/>
        <v>-8926</v>
      </c>
      <c r="AN865" s="66">
        <v>0</v>
      </c>
      <c r="AO865" s="66">
        <v>9194</v>
      </c>
      <c r="AP865" s="66">
        <f t="shared" si="97"/>
        <v>-9194</v>
      </c>
      <c r="AQ865" s="66">
        <v>9470</v>
      </c>
      <c r="AR865" s="66">
        <f t="shared" si="98"/>
        <v>-33704.731749999999</v>
      </c>
      <c r="AS865" s="66" t="s">
        <v>3452</v>
      </c>
      <c r="AT865" s="66" t="s">
        <v>279</v>
      </c>
      <c r="AU865" s="66" t="s">
        <v>280</v>
      </c>
      <c r="AV865" s="66">
        <v>0</v>
      </c>
      <c r="AW865" s="86">
        <v>0</v>
      </c>
      <c r="AX865" s="86">
        <v>0</v>
      </c>
      <c r="AY865" s="86">
        <v>0</v>
      </c>
      <c r="AZ865" s="86">
        <v>0</v>
      </c>
      <c r="BA865" s="86">
        <v>0</v>
      </c>
      <c r="BB865" s="86"/>
    </row>
    <row r="866" spans="1:54" hidden="1">
      <c r="A866" s="52" t="str">
        <f t="shared" si="92"/>
        <v>R</v>
      </c>
      <c r="B866" s="84" t="s">
        <v>259</v>
      </c>
      <c r="C866" s="52" t="s">
        <v>3444</v>
      </c>
      <c r="D866" s="85" t="s">
        <v>3445</v>
      </c>
      <c r="E866" s="52" t="s">
        <v>3446</v>
      </c>
      <c r="F866" s="52" t="s">
        <v>3447</v>
      </c>
      <c r="G866" s="52" t="s">
        <v>3448</v>
      </c>
      <c r="H866" s="52" t="s">
        <v>3447</v>
      </c>
      <c r="I866" s="52" t="s">
        <v>3468</v>
      </c>
      <c r="J866" s="52" t="s">
        <v>3469</v>
      </c>
      <c r="K866" s="52" t="s">
        <v>268</v>
      </c>
      <c r="L866" s="52">
        <v>4220</v>
      </c>
      <c r="M866" s="52" t="s">
        <v>3451</v>
      </c>
      <c r="N866" s="52" t="s">
        <v>270</v>
      </c>
      <c r="O866" s="52" t="s">
        <v>456</v>
      </c>
      <c r="P866" s="52" t="s">
        <v>466</v>
      </c>
      <c r="Q866" s="52" t="s">
        <v>57</v>
      </c>
      <c r="R866" s="52" t="s">
        <v>2024</v>
      </c>
      <c r="S866" s="52" t="s">
        <v>91</v>
      </c>
      <c r="T866" s="52" t="s">
        <v>3465</v>
      </c>
      <c r="U866" s="52" t="s">
        <v>95</v>
      </c>
      <c r="V866" s="52" t="s">
        <v>2026</v>
      </c>
      <c r="W866" s="52" t="s">
        <v>2027</v>
      </c>
      <c r="X866" s="52" t="s">
        <v>2902</v>
      </c>
      <c r="Y866" s="52" t="s">
        <v>2903</v>
      </c>
      <c r="Z866" s="66">
        <v>0</v>
      </c>
      <c r="AA866" s="66">
        <v>105470</v>
      </c>
      <c r="AB866" s="66">
        <v>90479.38</v>
      </c>
      <c r="AC866" s="66">
        <v>391028.1700000001</v>
      </c>
      <c r="AD866" s="86">
        <f t="shared" si="93"/>
        <v>-285558.1700000001</v>
      </c>
      <c r="AE866" s="66">
        <v>0</v>
      </c>
      <c r="AF866" s="66">
        <v>108634</v>
      </c>
      <c r="AG866" s="66">
        <f t="shared" si="94"/>
        <v>-108634</v>
      </c>
      <c r="AH866" s="66">
        <v>0</v>
      </c>
      <c r="AI866" s="66">
        <v>111893</v>
      </c>
      <c r="AJ866" s="66">
        <f t="shared" si="95"/>
        <v>-111893</v>
      </c>
      <c r="AK866" s="66">
        <v>0</v>
      </c>
      <c r="AL866" s="66">
        <v>115250</v>
      </c>
      <c r="AM866" s="66">
        <f t="shared" si="96"/>
        <v>-115250</v>
      </c>
      <c r="AN866" s="66">
        <v>0</v>
      </c>
      <c r="AO866" s="66">
        <v>118707</v>
      </c>
      <c r="AP866" s="66">
        <f t="shared" si="97"/>
        <v>-118707</v>
      </c>
      <c r="AQ866" s="66">
        <v>122268</v>
      </c>
      <c r="AR866" s="66">
        <f t="shared" si="98"/>
        <v>-740042.17000000016</v>
      </c>
      <c r="AS866" s="66" t="s">
        <v>3452</v>
      </c>
      <c r="AT866" s="66" t="s">
        <v>279</v>
      </c>
      <c r="AU866" s="66" t="s">
        <v>280</v>
      </c>
      <c r="AV866" s="66">
        <v>0</v>
      </c>
      <c r="AW866" s="86">
        <v>0</v>
      </c>
      <c r="AX866" s="86">
        <v>0</v>
      </c>
      <c r="AY866" s="86">
        <v>0</v>
      </c>
      <c r="AZ866" s="86">
        <v>0</v>
      </c>
      <c r="BA866" s="86">
        <v>0</v>
      </c>
      <c r="BB866" s="86"/>
    </row>
    <row r="867" spans="1:54" hidden="1">
      <c r="A867" s="52" t="str">
        <f t="shared" si="92"/>
        <v>R</v>
      </c>
      <c r="B867" s="84" t="s">
        <v>259</v>
      </c>
      <c r="C867" s="52" t="s">
        <v>3444</v>
      </c>
      <c r="D867" s="85" t="s">
        <v>3445</v>
      </c>
      <c r="E867" s="52" t="s">
        <v>3446</v>
      </c>
      <c r="F867" s="52" t="s">
        <v>3447</v>
      </c>
      <c r="G867" s="52" t="s">
        <v>3448</v>
      </c>
      <c r="H867" s="52" t="s">
        <v>3447</v>
      </c>
      <c r="I867" s="52" t="s">
        <v>3470</v>
      </c>
      <c r="J867" s="52" t="s">
        <v>3471</v>
      </c>
      <c r="K867" s="52" t="s">
        <v>268</v>
      </c>
      <c r="L867" s="52">
        <v>4220</v>
      </c>
      <c r="M867" s="52" t="s">
        <v>3451</v>
      </c>
      <c r="N867" s="52" t="s">
        <v>270</v>
      </c>
      <c r="O867" s="52" t="s">
        <v>456</v>
      </c>
      <c r="P867" s="52" t="s">
        <v>466</v>
      </c>
      <c r="Q867" s="52" t="s">
        <v>57</v>
      </c>
      <c r="R867" s="52" t="s">
        <v>2024</v>
      </c>
      <c r="S867" s="52" t="s">
        <v>91</v>
      </c>
      <c r="T867" s="52" t="s">
        <v>3465</v>
      </c>
      <c r="U867" s="52" t="s">
        <v>95</v>
      </c>
      <c r="V867" s="52" t="s">
        <v>2026</v>
      </c>
      <c r="W867" s="52" t="s">
        <v>2027</v>
      </c>
      <c r="X867" s="52" t="s">
        <v>2902</v>
      </c>
      <c r="Y867" s="52" t="s">
        <v>2903</v>
      </c>
      <c r="Z867" s="66">
        <v>0</v>
      </c>
      <c r="AA867" s="66">
        <v>2223</v>
      </c>
      <c r="AB867" s="66">
        <v>2222.5100000000002</v>
      </c>
      <c r="AC867" s="66">
        <v>1823.5664999999999</v>
      </c>
      <c r="AD867" s="86">
        <f t="shared" si="93"/>
        <v>399.43350000000009</v>
      </c>
      <c r="AE867" s="66">
        <v>0</v>
      </c>
      <c r="AF867" s="66">
        <v>2289</v>
      </c>
      <c r="AG867" s="66">
        <f t="shared" si="94"/>
        <v>-2289</v>
      </c>
      <c r="AH867" s="66">
        <v>0</v>
      </c>
      <c r="AI867" s="66">
        <v>2358</v>
      </c>
      <c r="AJ867" s="66">
        <f t="shared" si="95"/>
        <v>-2358</v>
      </c>
      <c r="AK867" s="66">
        <v>0</v>
      </c>
      <c r="AL867" s="66">
        <v>2429</v>
      </c>
      <c r="AM867" s="66">
        <f t="shared" si="96"/>
        <v>-2429</v>
      </c>
      <c r="AN867" s="66">
        <v>0</v>
      </c>
      <c r="AO867" s="66">
        <v>2502</v>
      </c>
      <c r="AP867" s="66">
        <f t="shared" si="97"/>
        <v>-2502</v>
      </c>
      <c r="AQ867" s="66">
        <v>2577</v>
      </c>
      <c r="AR867" s="66">
        <f t="shared" si="98"/>
        <v>-9178.5665000000008</v>
      </c>
      <c r="AS867" s="66" t="s">
        <v>3452</v>
      </c>
      <c r="AT867" s="66" t="s">
        <v>279</v>
      </c>
      <c r="AU867" s="66" t="s">
        <v>280</v>
      </c>
      <c r="AV867" s="66">
        <v>0</v>
      </c>
      <c r="AW867" s="86">
        <v>0</v>
      </c>
      <c r="AX867" s="86">
        <v>0</v>
      </c>
      <c r="AY867" s="86">
        <v>0</v>
      </c>
      <c r="AZ867" s="86">
        <v>0</v>
      </c>
      <c r="BA867" s="86">
        <v>0</v>
      </c>
      <c r="BB867" s="86"/>
    </row>
    <row r="868" spans="1:54" hidden="1">
      <c r="A868" s="52" t="str">
        <f t="shared" si="92"/>
        <v>R</v>
      </c>
      <c r="B868" s="84" t="s">
        <v>259</v>
      </c>
      <c r="C868" s="52" t="s">
        <v>3444</v>
      </c>
      <c r="D868" s="85" t="s">
        <v>3445</v>
      </c>
      <c r="E868" s="52" t="s">
        <v>3446</v>
      </c>
      <c r="F868" s="52" t="s">
        <v>3447</v>
      </c>
      <c r="G868" s="52" t="s">
        <v>3448</v>
      </c>
      <c r="H868" s="52" t="s">
        <v>3447</v>
      </c>
      <c r="I868" s="52" t="s">
        <v>3472</v>
      </c>
      <c r="J868" s="52" t="s">
        <v>3473</v>
      </c>
      <c r="K868" s="52" t="s">
        <v>268</v>
      </c>
      <c r="L868" s="52">
        <v>4220</v>
      </c>
      <c r="M868" s="52" t="s">
        <v>3451</v>
      </c>
      <c r="N868" s="52" t="s">
        <v>270</v>
      </c>
      <c r="O868" s="52" t="s">
        <v>456</v>
      </c>
      <c r="P868" s="52" t="s">
        <v>466</v>
      </c>
      <c r="Q868" s="52" t="s">
        <v>57</v>
      </c>
      <c r="R868" s="52" t="s">
        <v>2024</v>
      </c>
      <c r="S868" s="52" t="s">
        <v>91</v>
      </c>
      <c r="T868" s="52" t="s">
        <v>3465</v>
      </c>
      <c r="U868" s="52" t="s">
        <v>95</v>
      </c>
      <c r="V868" s="52" t="s">
        <v>2026</v>
      </c>
      <c r="W868" s="52" t="s">
        <v>2027</v>
      </c>
      <c r="X868" s="52" t="s">
        <v>2902</v>
      </c>
      <c r="Y868" s="52" t="s">
        <v>2903</v>
      </c>
      <c r="Z868" s="66">
        <v>0</v>
      </c>
      <c r="AA868" s="66">
        <v>32464</v>
      </c>
      <c r="AB868" s="66">
        <v>32440.91</v>
      </c>
      <c r="AC868" s="66">
        <v>28016.256999999998</v>
      </c>
      <c r="AD868" s="86">
        <f t="shared" si="93"/>
        <v>4447.7430000000022</v>
      </c>
      <c r="AE868" s="66">
        <v>0</v>
      </c>
      <c r="AF868" s="66">
        <v>33437</v>
      </c>
      <c r="AG868" s="66">
        <f t="shared" si="94"/>
        <v>-33437</v>
      </c>
      <c r="AH868" s="66">
        <v>0</v>
      </c>
      <c r="AI868" s="66">
        <v>34440</v>
      </c>
      <c r="AJ868" s="66">
        <f t="shared" si="95"/>
        <v>-34440</v>
      </c>
      <c r="AK868" s="66">
        <v>0</v>
      </c>
      <c r="AL868" s="66">
        <v>35473</v>
      </c>
      <c r="AM868" s="66">
        <f t="shared" si="96"/>
        <v>-35473</v>
      </c>
      <c r="AN868" s="66">
        <v>0</v>
      </c>
      <c r="AO868" s="66">
        <v>36537</v>
      </c>
      <c r="AP868" s="66">
        <f t="shared" si="97"/>
        <v>-36537</v>
      </c>
      <c r="AQ868" s="66">
        <v>37633</v>
      </c>
      <c r="AR868" s="66">
        <f t="shared" si="98"/>
        <v>-135439.25699999998</v>
      </c>
      <c r="AS868" s="66" t="s">
        <v>3452</v>
      </c>
      <c r="AT868" s="66" t="s">
        <v>279</v>
      </c>
      <c r="AU868" s="66" t="s">
        <v>280</v>
      </c>
      <c r="AV868" s="66">
        <v>0</v>
      </c>
      <c r="AW868" s="86">
        <v>0</v>
      </c>
      <c r="AX868" s="86">
        <v>0</v>
      </c>
      <c r="AY868" s="86">
        <v>0</v>
      </c>
      <c r="AZ868" s="86">
        <v>0</v>
      </c>
      <c r="BA868" s="86">
        <v>0</v>
      </c>
      <c r="BB868" s="86"/>
    </row>
    <row r="869" spans="1:54" hidden="1">
      <c r="A869" s="52" t="str">
        <f t="shared" si="92"/>
        <v>R</v>
      </c>
      <c r="B869" s="84" t="s">
        <v>259</v>
      </c>
      <c r="C869" s="52" t="s">
        <v>3444</v>
      </c>
      <c r="D869" s="85" t="s">
        <v>3445</v>
      </c>
      <c r="E869" s="52" t="s">
        <v>3446</v>
      </c>
      <c r="F869" s="52" t="s">
        <v>3447</v>
      </c>
      <c r="G869" s="52" t="s">
        <v>3448</v>
      </c>
      <c r="H869" s="52" t="s">
        <v>3447</v>
      </c>
      <c r="I869" s="52" t="s">
        <v>3474</v>
      </c>
      <c r="J869" s="52" t="s">
        <v>3475</v>
      </c>
      <c r="K869" s="52" t="s">
        <v>268</v>
      </c>
      <c r="L869" s="52">
        <v>4220</v>
      </c>
      <c r="M869" s="52" t="s">
        <v>3451</v>
      </c>
      <c r="N869" s="52" t="s">
        <v>270</v>
      </c>
      <c r="O869" s="52" t="s">
        <v>456</v>
      </c>
      <c r="P869" s="52" t="s">
        <v>466</v>
      </c>
      <c r="Q869" s="52" t="s">
        <v>57</v>
      </c>
      <c r="R869" s="52" t="s">
        <v>2024</v>
      </c>
      <c r="S869" s="52" t="s">
        <v>91</v>
      </c>
      <c r="T869" s="52" t="s">
        <v>3465</v>
      </c>
      <c r="U869" s="52" t="s">
        <v>95</v>
      </c>
      <c r="V869" s="52" t="s">
        <v>2026</v>
      </c>
      <c r="W869" s="52" t="s">
        <v>2027</v>
      </c>
      <c r="X869" s="52" t="s">
        <v>2902</v>
      </c>
      <c r="Y869" s="52" t="s">
        <v>2903</v>
      </c>
      <c r="Z869" s="66">
        <v>0</v>
      </c>
      <c r="AA869" s="66">
        <v>25175</v>
      </c>
      <c r="AB869" s="66">
        <v>25174.959999999999</v>
      </c>
      <c r="AC869" s="66">
        <v>21242.702249999998</v>
      </c>
      <c r="AD869" s="86">
        <f t="shared" si="93"/>
        <v>3932.2977500000015</v>
      </c>
      <c r="AE869" s="66">
        <v>0</v>
      </c>
      <c r="AF869" s="66">
        <v>25930</v>
      </c>
      <c r="AG869" s="66">
        <f t="shared" si="94"/>
        <v>-25930</v>
      </c>
      <c r="AH869" s="66">
        <v>0</v>
      </c>
      <c r="AI869" s="66">
        <v>26708</v>
      </c>
      <c r="AJ869" s="66">
        <f t="shared" si="95"/>
        <v>-26708</v>
      </c>
      <c r="AK869" s="66">
        <v>0</v>
      </c>
      <c r="AL869" s="66">
        <v>27509</v>
      </c>
      <c r="AM869" s="66">
        <f t="shared" si="96"/>
        <v>-27509</v>
      </c>
      <c r="AN869" s="66">
        <v>0</v>
      </c>
      <c r="AO869" s="66">
        <v>28334</v>
      </c>
      <c r="AP869" s="66">
        <f t="shared" si="97"/>
        <v>-28334</v>
      </c>
      <c r="AQ869" s="66">
        <v>29184</v>
      </c>
      <c r="AR869" s="66">
        <f t="shared" si="98"/>
        <v>-104548.70225</v>
      </c>
      <c r="AS869" s="66" t="s">
        <v>3452</v>
      </c>
      <c r="AT869" s="66" t="s">
        <v>279</v>
      </c>
      <c r="AU869" s="66" t="s">
        <v>280</v>
      </c>
      <c r="AV869" s="66">
        <v>0</v>
      </c>
      <c r="AW869" s="86">
        <v>0</v>
      </c>
      <c r="AX869" s="86">
        <v>0</v>
      </c>
      <c r="AY869" s="86">
        <v>0</v>
      </c>
      <c r="AZ869" s="86">
        <v>0</v>
      </c>
      <c r="BA869" s="86">
        <v>0</v>
      </c>
      <c r="BB869" s="86"/>
    </row>
    <row r="870" spans="1:54" hidden="1">
      <c r="A870" s="52" t="str">
        <f t="shared" si="92"/>
        <v>R</v>
      </c>
      <c r="B870" s="84" t="s">
        <v>259</v>
      </c>
      <c r="C870" s="52" t="s">
        <v>3444</v>
      </c>
      <c r="D870" s="85" t="s">
        <v>3445</v>
      </c>
      <c r="E870" s="52" t="s">
        <v>3446</v>
      </c>
      <c r="F870" s="52" t="s">
        <v>3447</v>
      </c>
      <c r="G870" s="52" t="s">
        <v>3448</v>
      </c>
      <c r="H870" s="52" t="s">
        <v>3447</v>
      </c>
      <c r="I870" s="52" t="s">
        <v>3476</v>
      </c>
      <c r="J870" s="52" t="s">
        <v>3477</v>
      </c>
      <c r="K870" s="52" t="s">
        <v>268</v>
      </c>
      <c r="L870" s="52">
        <v>4220</v>
      </c>
      <c r="M870" s="52" t="s">
        <v>3451</v>
      </c>
      <c r="N870" s="52" t="s">
        <v>270</v>
      </c>
      <c r="O870" s="52" t="s">
        <v>456</v>
      </c>
      <c r="P870" s="52" t="s">
        <v>466</v>
      </c>
      <c r="Q870" s="52" t="s">
        <v>57</v>
      </c>
      <c r="R870" s="52" t="s">
        <v>2024</v>
      </c>
      <c r="S870" s="52" t="s">
        <v>91</v>
      </c>
      <c r="T870" s="52" t="s">
        <v>3465</v>
      </c>
      <c r="U870" s="52" t="s">
        <v>95</v>
      </c>
      <c r="V870" s="98" t="s">
        <v>275</v>
      </c>
      <c r="W870" s="98" t="s">
        <v>276</v>
      </c>
      <c r="X870" s="98" t="s">
        <v>489</v>
      </c>
      <c r="Y870" s="98" t="s">
        <v>490</v>
      </c>
      <c r="Z870" s="66">
        <v>0</v>
      </c>
      <c r="AA870" s="66">
        <v>114909</v>
      </c>
      <c r="AB870" s="66">
        <v>114909.38</v>
      </c>
      <c r="AC870" s="66">
        <v>101316.17550000001</v>
      </c>
      <c r="AD870" s="86">
        <f t="shared" si="93"/>
        <v>13592.824499999988</v>
      </c>
      <c r="AE870" s="66">
        <v>0</v>
      </c>
      <c r="AF870" s="66">
        <v>0</v>
      </c>
      <c r="AG870" s="66">
        <f t="shared" si="94"/>
        <v>0</v>
      </c>
      <c r="AH870" s="66">
        <v>0</v>
      </c>
      <c r="AI870" s="66">
        <v>0</v>
      </c>
      <c r="AJ870" s="66">
        <f t="shared" si="95"/>
        <v>0</v>
      </c>
      <c r="AK870" s="66">
        <v>0</v>
      </c>
      <c r="AL870" s="66">
        <v>0</v>
      </c>
      <c r="AM870" s="66">
        <f t="shared" si="96"/>
        <v>0</v>
      </c>
      <c r="AN870" s="66">
        <v>0</v>
      </c>
      <c r="AO870" s="66">
        <v>0</v>
      </c>
      <c r="AP870" s="66">
        <f t="shared" si="97"/>
        <v>0</v>
      </c>
      <c r="AQ870" s="66">
        <v>0</v>
      </c>
      <c r="AR870" s="66">
        <f t="shared" si="98"/>
        <v>13592.824499999988</v>
      </c>
      <c r="AS870" s="66" t="s">
        <v>3452</v>
      </c>
      <c r="AT870" s="66" t="s">
        <v>279</v>
      </c>
      <c r="AU870" s="66" t="s">
        <v>280</v>
      </c>
      <c r="AV870" s="66">
        <v>0</v>
      </c>
      <c r="AW870" s="86">
        <v>0</v>
      </c>
      <c r="AX870" s="86">
        <v>0</v>
      </c>
      <c r="AY870" s="86">
        <v>0</v>
      </c>
      <c r="AZ870" s="86">
        <v>0</v>
      </c>
      <c r="BA870" s="86">
        <v>0</v>
      </c>
      <c r="BB870" s="86"/>
    </row>
    <row r="871" spans="1:54" hidden="1">
      <c r="A871" s="52" t="str">
        <f t="shared" si="92"/>
        <v>R</v>
      </c>
      <c r="B871" s="84" t="s">
        <v>259</v>
      </c>
      <c r="C871" s="52" t="s">
        <v>3444</v>
      </c>
      <c r="D871" s="85" t="s">
        <v>3445</v>
      </c>
      <c r="E871" s="52" t="s">
        <v>3446</v>
      </c>
      <c r="F871" s="52" t="s">
        <v>3447</v>
      </c>
      <c r="G871" s="52" t="s">
        <v>3448</v>
      </c>
      <c r="H871" s="52" t="s">
        <v>3447</v>
      </c>
      <c r="I871" s="52" t="s">
        <v>3478</v>
      </c>
      <c r="J871" s="52" t="s">
        <v>3479</v>
      </c>
      <c r="K871" s="52" t="s">
        <v>268</v>
      </c>
      <c r="L871" s="52">
        <v>4220</v>
      </c>
      <c r="M871" s="52" t="s">
        <v>3451</v>
      </c>
      <c r="N871" s="52" t="s">
        <v>270</v>
      </c>
      <c r="O871" s="52" t="s">
        <v>456</v>
      </c>
      <c r="P871" s="52" t="s">
        <v>466</v>
      </c>
      <c r="Q871" s="52" t="s">
        <v>57</v>
      </c>
      <c r="R871" s="52" t="s">
        <v>2024</v>
      </c>
      <c r="S871" s="52" t="s">
        <v>91</v>
      </c>
      <c r="T871" s="52" t="s">
        <v>3465</v>
      </c>
      <c r="U871" s="52" t="s">
        <v>95</v>
      </c>
      <c r="V871" s="98" t="s">
        <v>275</v>
      </c>
      <c r="W871" s="98" t="s">
        <v>276</v>
      </c>
      <c r="X871" s="98" t="s">
        <v>489</v>
      </c>
      <c r="Y871" s="98" t="s">
        <v>490</v>
      </c>
      <c r="Z871" s="66">
        <v>0</v>
      </c>
      <c r="AA871" s="66">
        <v>157391</v>
      </c>
      <c r="AB871" s="66">
        <v>157390.15</v>
      </c>
      <c r="AC871" s="66">
        <v>247490.34100000001</v>
      </c>
      <c r="AD871" s="86">
        <f t="shared" si="93"/>
        <v>-90099.341000000015</v>
      </c>
      <c r="AE871" s="66">
        <v>0</v>
      </c>
      <c r="AF871" s="66">
        <v>0</v>
      </c>
      <c r="AG871" s="66">
        <f t="shared" si="94"/>
        <v>0</v>
      </c>
      <c r="AH871" s="66">
        <v>0</v>
      </c>
      <c r="AI871" s="66">
        <v>0</v>
      </c>
      <c r="AJ871" s="66">
        <f t="shared" si="95"/>
        <v>0</v>
      </c>
      <c r="AK871" s="66">
        <v>0</v>
      </c>
      <c r="AL871" s="66">
        <v>0</v>
      </c>
      <c r="AM871" s="66">
        <f t="shared" si="96"/>
        <v>0</v>
      </c>
      <c r="AN871" s="66">
        <v>0</v>
      </c>
      <c r="AO871" s="66">
        <v>0</v>
      </c>
      <c r="AP871" s="66">
        <f t="shared" si="97"/>
        <v>0</v>
      </c>
      <c r="AQ871" s="66">
        <v>0</v>
      </c>
      <c r="AR871" s="66">
        <f t="shared" si="98"/>
        <v>-90099.341000000015</v>
      </c>
      <c r="AS871" s="66" t="s">
        <v>3452</v>
      </c>
      <c r="AT871" s="66" t="s">
        <v>279</v>
      </c>
      <c r="AU871" s="66" t="s">
        <v>280</v>
      </c>
      <c r="AV871" s="66">
        <v>0</v>
      </c>
      <c r="AW871" s="86">
        <v>0</v>
      </c>
      <c r="AX871" s="86">
        <v>0</v>
      </c>
      <c r="AY871" s="86">
        <v>0</v>
      </c>
      <c r="AZ871" s="86">
        <v>0</v>
      </c>
      <c r="BA871" s="86">
        <v>0</v>
      </c>
      <c r="BB871" s="86"/>
    </row>
    <row r="872" spans="1:54" hidden="1">
      <c r="A872" s="52" t="str">
        <f t="shared" si="92"/>
        <v>R</v>
      </c>
      <c r="B872" s="84" t="s">
        <v>259</v>
      </c>
      <c r="C872" s="52" t="s">
        <v>3444</v>
      </c>
      <c r="D872" s="85" t="s">
        <v>3445</v>
      </c>
      <c r="E872" s="52" t="s">
        <v>3446</v>
      </c>
      <c r="F872" s="52" t="s">
        <v>3447</v>
      </c>
      <c r="G872" s="52" t="s">
        <v>3448</v>
      </c>
      <c r="H872" s="52" t="s">
        <v>3447</v>
      </c>
      <c r="I872" s="52" t="s">
        <v>3480</v>
      </c>
      <c r="J872" s="52" t="s">
        <v>3481</v>
      </c>
      <c r="K872" s="52" t="s">
        <v>268</v>
      </c>
      <c r="L872" s="52">
        <v>4220</v>
      </c>
      <c r="M872" s="52" t="s">
        <v>3451</v>
      </c>
      <c r="N872" s="52" t="s">
        <v>270</v>
      </c>
      <c r="O872" s="52" t="s">
        <v>456</v>
      </c>
      <c r="P872" s="52" t="s">
        <v>466</v>
      </c>
      <c r="Q872" s="52" t="s">
        <v>57</v>
      </c>
      <c r="R872" s="52" t="s">
        <v>2024</v>
      </c>
      <c r="S872" s="52" t="s">
        <v>91</v>
      </c>
      <c r="T872" s="52" t="s">
        <v>3465</v>
      </c>
      <c r="U872" s="52" t="s">
        <v>95</v>
      </c>
      <c r="V872" s="52" t="s">
        <v>2026</v>
      </c>
      <c r="W872" s="52" t="s">
        <v>2027</v>
      </c>
      <c r="X872" s="52" t="s">
        <v>2902</v>
      </c>
      <c r="Y872" s="52" t="s">
        <v>2903</v>
      </c>
      <c r="Z872" s="66">
        <v>0</v>
      </c>
      <c r="AA872" s="66">
        <v>32586</v>
      </c>
      <c r="AB872" s="66">
        <v>31879.39</v>
      </c>
      <c r="AC872" s="66">
        <v>28703.342250000002</v>
      </c>
      <c r="AD872" s="86">
        <f t="shared" si="93"/>
        <v>3882.6577499999985</v>
      </c>
      <c r="AE872" s="66">
        <v>0</v>
      </c>
      <c r="AF872" s="66">
        <v>33563</v>
      </c>
      <c r="AG872" s="66">
        <f t="shared" si="94"/>
        <v>-33563</v>
      </c>
      <c r="AH872" s="66">
        <v>0</v>
      </c>
      <c r="AI872" s="66">
        <v>34570</v>
      </c>
      <c r="AJ872" s="66">
        <f t="shared" si="95"/>
        <v>-34570</v>
      </c>
      <c r="AK872" s="66">
        <v>0</v>
      </c>
      <c r="AL872" s="66">
        <v>35607</v>
      </c>
      <c r="AM872" s="66">
        <f t="shared" si="96"/>
        <v>-35607</v>
      </c>
      <c r="AN872" s="66">
        <v>0</v>
      </c>
      <c r="AO872" s="66">
        <v>36675</v>
      </c>
      <c r="AP872" s="66">
        <f t="shared" si="97"/>
        <v>-36675</v>
      </c>
      <c r="AQ872" s="66">
        <v>37775</v>
      </c>
      <c r="AR872" s="66">
        <f t="shared" si="98"/>
        <v>-136532.34224999999</v>
      </c>
      <c r="AS872" s="66" t="s">
        <v>3452</v>
      </c>
      <c r="AT872" s="66" t="s">
        <v>279</v>
      </c>
      <c r="AU872" s="66" t="s">
        <v>280</v>
      </c>
      <c r="AV872" s="66">
        <v>0</v>
      </c>
      <c r="AW872" s="86">
        <v>0</v>
      </c>
      <c r="AX872" s="86">
        <v>0</v>
      </c>
      <c r="AY872" s="86">
        <v>0</v>
      </c>
      <c r="AZ872" s="86">
        <v>0</v>
      </c>
      <c r="BA872" s="86">
        <v>0</v>
      </c>
      <c r="BB872" s="86"/>
    </row>
    <row r="873" spans="1:54" hidden="1">
      <c r="A873" s="52" t="str">
        <f t="shared" si="92"/>
        <v>R</v>
      </c>
      <c r="B873" s="84" t="s">
        <v>259</v>
      </c>
      <c r="C873" s="52" t="s">
        <v>3444</v>
      </c>
      <c r="D873" s="85" t="s">
        <v>3445</v>
      </c>
      <c r="E873" s="52" t="s">
        <v>3446</v>
      </c>
      <c r="F873" s="52" t="s">
        <v>3447</v>
      </c>
      <c r="G873" s="52" t="s">
        <v>3448</v>
      </c>
      <c r="H873" s="52" t="s">
        <v>3447</v>
      </c>
      <c r="I873" s="52" t="s">
        <v>3482</v>
      </c>
      <c r="J873" s="52" t="s">
        <v>3483</v>
      </c>
      <c r="K873" s="52" t="s">
        <v>268</v>
      </c>
      <c r="L873" s="52">
        <v>4220</v>
      </c>
      <c r="M873" s="52" t="s">
        <v>3451</v>
      </c>
      <c r="N873" s="52" t="s">
        <v>270</v>
      </c>
      <c r="O873" s="52" t="s">
        <v>271</v>
      </c>
      <c r="P873" s="52" t="s">
        <v>466</v>
      </c>
      <c r="Q873" s="52" t="s">
        <v>57</v>
      </c>
      <c r="R873" s="52" t="s">
        <v>2024</v>
      </c>
      <c r="S873" s="52" t="s">
        <v>91</v>
      </c>
      <c r="T873" s="98" t="s">
        <v>3465</v>
      </c>
      <c r="U873" s="98" t="s">
        <v>95</v>
      </c>
      <c r="V873" s="98" t="s">
        <v>2026</v>
      </c>
      <c r="W873" s="98" t="s">
        <v>2027</v>
      </c>
      <c r="X873" s="98" t="s">
        <v>2902</v>
      </c>
      <c r="Y873" s="98" t="s">
        <v>2903</v>
      </c>
      <c r="Z873" s="66">
        <v>0</v>
      </c>
      <c r="AA873" s="66">
        <v>0</v>
      </c>
      <c r="AB873" s="66">
        <v>0</v>
      </c>
      <c r="AC873" s="66">
        <v>0</v>
      </c>
      <c r="AD873" s="86">
        <f t="shared" si="93"/>
        <v>0</v>
      </c>
      <c r="AE873" s="66">
        <v>0</v>
      </c>
      <c r="AF873" s="66">
        <v>0</v>
      </c>
      <c r="AG873" s="66">
        <f t="shared" si="94"/>
        <v>0</v>
      </c>
      <c r="AH873" s="66">
        <v>0</v>
      </c>
      <c r="AI873" s="66">
        <v>0</v>
      </c>
      <c r="AJ873" s="66">
        <f t="shared" si="95"/>
        <v>0</v>
      </c>
      <c r="AK873" s="66">
        <v>0</v>
      </c>
      <c r="AL873" s="66">
        <v>0</v>
      </c>
      <c r="AM873" s="66">
        <f t="shared" si="96"/>
        <v>0</v>
      </c>
      <c r="AN873" s="66">
        <v>0</v>
      </c>
      <c r="AO873" s="66">
        <v>0</v>
      </c>
      <c r="AP873" s="66">
        <f t="shared" si="97"/>
        <v>0</v>
      </c>
      <c r="AQ873" s="66">
        <v>0</v>
      </c>
      <c r="AR873" s="66">
        <f t="shared" si="98"/>
        <v>0</v>
      </c>
      <c r="AS873" s="66" t="s">
        <v>3452</v>
      </c>
      <c r="AT873" s="66" t="s">
        <v>279</v>
      </c>
      <c r="AU873" s="66" t="s">
        <v>280</v>
      </c>
      <c r="AV873" s="66">
        <v>0</v>
      </c>
      <c r="AW873" s="86">
        <v>0</v>
      </c>
      <c r="AX873" s="86">
        <v>0</v>
      </c>
      <c r="AY873" s="86">
        <v>0</v>
      </c>
      <c r="AZ873" s="86">
        <v>0</v>
      </c>
      <c r="BA873" s="86">
        <v>0</v>
      </c>
      <c r="BB873" s="86"/>
    </row>
    <row r="874" spans="1:54" hidden="1">
      <c r="A874" s="52" t="str">
        <f t="shared" si="92"/>
        <v>R</v>
      </c>
      <c r="B874" s="84" t="s">
        <v>259</v>
      </c>
      <c r="C874" s="52" t="s">
        <v>3444</v>
      </c>
      <c r="D874" s="85" t="s">
        <v>3445</v>
      </c>
      <c r="E874" s="52" t="s">
        <v>3446</v>
      </c>
      <c r="F874" s="52" t="s">
        <v>3447</v>
      </c>
      <c r="G874" s="52" t="s">
        <v>3448</v>
      </c>
      <c r="H874" s="52" t="s">
        <v>3447</v>
      </c>
      <c r="I874" s="52" t="s">
        <v>3484</v>
      </c>
      <c r="J874" s="52" t="s">
        <v>3485</v>
      </c>
      <c r="K874" s="52" t="s">
        <v>268</v>
      </c>
      <c r="L874" s="52">
        <v>4220</v>
      </c>
      <c r="M874" s="52" t="s">
        <v>3451</v>
      </c>
      <c r="N874" s="52" t="s">
        <v>270</v>
      </c>
      <c r="O874" s="52" t="s">
        <v>271</v>
      </c>
      <c r="P874" s="52" t="s">
        <v>466</v>
      </c>
      <c r="Q874" s="52" t="s">
        <v>57</v>
      </c>
      <c r="R874" s="52" t="s">
        <v>2024</v>
      </c>
      <c r="S874" s="52" t="s">
        <v>91</v>
      </c>
      <c r="T874" s="52" t="s">
        <v>3465</v>
      </c>
      <c r="U874" s="52" t="s">
        <v>95</v>
      </c>
      <c r="V874" s="98" t="s">
        <v>275</v>
      </c>
      <c r="W874" s="98" t="s">
        <v>276</v>
      </c>
      <c r="X874" s="98" t="s">
        <v>489</v>
      </c>
      <c r="Y874" s="98" t="s">
        <v>490</v>
      </c>
      <c r="Z874" s="66">
        <v>0</v>
      </c>
      <c r="AA874" s="66">
        <v>0</v>
      </c>
      <c r="AB874" s="66">
        <v>0</v>
      </c>
      <c r="AC874" s="66">
        <v>0</v>
      </c>
      <c r="AD874" s="86">
        <f t="shared" si="93"/>
        <v>0</v>
      </c>
      <c r="AE874" s="66">
        <v>0</v>
      </c>
      <c r="AF874" s="66">
        <v>0</v>
      </c>
      <c r="AG874" s="66">
        <f t="shared" si="94"/>
        <v>0</v>
      </c>
      <c r="AH874" s="66">
        <v>0</v>
      </c>
      <c r="AI874" s="66">
        <v>0</v>
      </c>
      <c r="AJ874" s="66">
        <f t="shared" si="95"/>
        <v>0</v>
      </c>
      <c r="AK874" s="66">
        <v>0</v>
      </c>
      <c r="AL874" s="66">
        <v>0</v>
      </c>
      <c r="AM874" s="66">
        <f t="shared" si="96"/>
        <v>0</v>
      </c>
      <c r="AN874" s="66">
        <v>0</v>
      </c>
      <c r="AO874" s="66">
        <v>0</v>
      </c>
      <c r="AP874" s="66">
        <f t="shared" si="97"/>
        <v>0</v>
      </c>
      <c r="AQ874" s="66">
        <v>0</v>
      </c>
      <c r="AR874" s="66">
        <f t="shared" si="98"/>
        <v>0</v>
      </c>
      <c r="AS874" s="66" t="s">
        <v>3452</v>
      </c>
      <c r="AT874" s="66" t="s">
        <v>279</v>
      </c>
      <c r="AU874" s="66" t="s">
        <v>280</v>
      </c>
      <c r="AV874" s="66">
        <v>0</v>
      </c>
      <c r="AW874" s="86">
        <v>0</v>
      </c>
      <c r="AX874" s="86">
        <v>0</v>
      </c>
      <c r="AY874" s="86">
        <v>0</v>
      </c>
      <c r="AZ874" s="86">
        <v>0</v>
      </c>
      <c r="BA874" s="86">
        <v>0</v>
      </c>
      <c r="BB874" s="86"/>
    </row>
    <row r="875" spans="1:54" hidden="1">
      <c r="A875" s="52" t="str">
        <f t="shared" si="92"/>
        <v>R</v>
      </c>
      <c r="B875" s="84" t="s">
        <v>259</v>
      </c>
      <c r="C875" s="52" t="s">
        <v>3444</v>
      </c>
      <c r="D875" s="85" t="s">
        <v>3445</v>
      </c>
      <c r="E875" s="52" t="s">
        <v>3446</v>
      </c>
      <c r="F875" s="52" t="s">
        <v>3447</v>
      </c>
      <c r="G875" s="52" t="s">
        <v>3448</v>
      </c>
      <c r="H875" s="52" t="s">
        <v>3447</v>
      </c>
      <c r="I875" s="52" t="s">
        <v>3486</v>
      </c>
      <c r="J875" s="52" t="s">
        <v>3487</v>
      </c>
      <c r="K875" s="52" t="s">
        <v>268</v>
      </c>
      <c r="L875" s="52">
        <v>4220</v>
      </c>
      <c r="M875" s="52" t="s">
        <v>3451</v>
      </c>
      <c r="N875" s="52" t="s">
        <v>270</v>
      </c>
      <c r="O875" s="52" t="s">
        <v>271</v>
      </c>
      <c r="P875" s="52" t="s">
        <v>466</v>
      </c>
      <c r="Q875" s="52" t="s">
        <v>57</v>
      </c>
      <c r="R875" s="52" t="s">
        <v>2024</v>
      </c>
      <c r="S875" s="52" t="s">
        <v>91</v>
      </c>
      <c r="T875" s="52" t="s">
        <v>3465</v>
      </c>
      <c r="U875" s="52" t="s">
        <v>95</v>
      </c>
      <c r="V875" s="52" t="s">
        <v>2026</v>
      </c>
      <c r="W875" s="52" t="s">
        <v>2027</v>
      </c>
      <c r="X875" s="52" t="s">
        <v>2902</v>
      </c>
      <c r="Y875" s="52" t="s">
        <v>2903</v>
      </c>
      <c r="Z875" s="66">
        <v>0</v>
      </c>
      <c r="AA875" s="66">
        <v>0</v>
      </c>
      <c r="AB875" s="66">
        <v>0</v>
      </c>
      <c r="AC875" s="66">
        <v>0</v>
      </c>
      <c r="AD875" s="86">
        <f t="shared" si="93"/>
        <v>0</v>
      </c>
      <c r="AE875" s="66">
        <v>0</v>
      </c>
      <c r="AF875" s="66">
        <v>0</v>
      </c>
      <c r="AG875" s="66">
        <f t="shared" si="94"/>
        <v>0</v>
      </c>
      <c r="AH875" s="66">
        <v>0</v>
      </c>
      <c r="AI875" s="66">
        <v>0</v>
      </c>
      <c r="AJ875" s="66">
        <f t="shared" si="95"/>
        <v>0</v>
      </c>
      <c r="AK875" s="66">
        <v>0</v>
      </c>
      <c r="AL875" s="66">
        <v>0</v>
      </c>
      <c r="AM875" s="66">
        <f t="shared" si="96"/>
        <v>0</v>
      </c>
      <c r="AN875" s="66">
        <v>0</v>
      </c>
      <c r="AO875" s="66">
        <v>0</v>
      </c>
      <c r="AP875" s="66">
        <f t="shared" si="97"/>
        <v>0</v>
      </c>
      <c r="AQ875" s="66">
        <v>0</v>
      </c>
      <c r="AR875" s="66">
        <f t="shared" si="98"/>
        <v>0</v>
      </c>
      <c r="AS875" s="66" t="s">
        <v>3452</v>
      </c>
      <c r="AT875" s="66" t="s">
        <v>279</v>
      </c>
      <c r="AU875" s="66" t="s">
        <v>280</v>
      </c>
      <c r="AV875" s="66">
        <v>0</v>
      </c>
      <c r="AW875" s="86">
        <v>0</v>
      </c>
      <c r="AX875" s="86">
        <v>0</v>
      </c>
      <c r="AY875" s="86">
        <v>0</v>
      </c>
      <c r="AZ875" s="86">
        <v>0</v>
      </c>
      <c r="BA875" s="86">
        <v>0</v>
      </c>
      <c r="BB875" s="86"/>
    </row>
    <row r="876" spans="1:54" hidden="1">
      <c r="A876" s="52" t="str">
        <f t="shared" si="92"/>
        <v>R</v>
      </c>
      <c r="B876" s="84" t="s">
        <v>259</v>
      </c>
      <c r="C876" s="52" t="s">
        <v>3488</v>
      </c>
      <c r="D876" s="85" t="s">
        <v>3489</v>
      </c>
      <c r="E876" s="52" t="s">
        <v>3490</v>
      </c>
      <c r="F876" s="52" t="s">
        <v>3491</v>
      </c>
      <c r="G876" s="52" t="s">
        <v>3492</v>
      </c>
      <c r="H876" s="52" t="s">
        <v>3491</v>
      </c>
      <c r="I876" s="52" t="s">
        <v>3493</v>
      </c>
      <c r="J876" s="52" t="s">
        <v>3494</v>
      </c>
      <c r="K876" s="52" t="s">
        <v>268</v>
      </c>
      <c r="L876" s="52">
        <v>4022</v>
      </c>
      <c r="M876" s="52" t="s">
        <v>1997</v>
      </c>
      <c r="N876" s="52" t="s">
        <v>270</v>
      </c>
      <c r="O876" s="52" t="s">
        <v>306</v>
      </c>
      <c r="P876" s="52" t="s">
        <v>466</v>
      </c>
      <c r="Q876" s="52" t="s">
        <v>57</v>
      </c>
      <c r="R876" s="52" t="s">
        <v>2024</v>
      </c>
      <c r="S876" s="52" t="s">
        <v>91</v>
      </c>
      <c r="T876" s="52" t="s">
        <v>3495</v>
      </c>
      <c r="U876" s="52" t="s">
        <v>102</v>
      </c>
      <c r="V876" s="52" t="s">
        <v>275</v>
      </c>
      <c r="W876" s="52" t="s">
        <v>276</v>
      </c>
      <c r="X876" s="52" t="s">
        <v>2067</v>
      </c>
      <c r="Y876" s="52" t="s">
        <v>2068</v>
      </c>
      <c r="Z876" s="66">
        <v>0</v>
      </c>
      <c r="AA876" s="66">
        <v>0</v>
      </c>
      <c r="AB876" s="66">
        <v>70537.990000000005</v>
      </c>
      <c r="AC876" s="66">
        <v>213108.37</v>
      </c>
      <c r="AD876" s="86">
        <f t="shared" si="93"/>
        <v>-213108.37</v>
      </c>
      <c r="AE876" s="66">
        <v>0</v>
      </c>
      <c r="AF876" s="66">
        <v>0</v>
      </c>
      <c r="AG876" s="66">
        <f t="shared" si="94"/>
        <v>0</v>
      </c>
      <c r="AH876" s="66">
        <v>0</v>
      </c>
      <c r="AI876" s="66">
        <v>0</v>
      </c>
      <c r="AJ876" s="66">
        <f t="shared" si="95"/>
        <v>0</v>
      </c>
      <c r="AK876" s="66">
        <v>0</v>
      </c>
      <c r="AL876" s="66">
        <v>0</v>
      </c>
      <c r="AM876" s="66">
        <f t="shared" si="96"/>
        <v>0</v>
      </c>
      <c r="AN876" s="66">
        <v>0</v>
      </c>
      <c r="AO876" s="66">
        <v>0</v>
      </c>
      <c r="AP876" s="66">
        <f t="shared" si="97"/>
        <v>0</v>
      </c>
      <c r="AQ876" s="66">
        <v>0</v>
      </c>
      <c r="AR876" s="66">
        <f t="shared" si="98"/>
        <v>-213108.37</v>
      </c>
      <c r="AS876" s="66" t="s">
        <v>2003</v>
      </c>
      <c r="AT876" s="66" t="s">
        <v>279</v>
      </c>
      <c r="AU876" s="66" t="s">
        <v>312</v>
      </c>
      <c r="AV876" s="66">
        <v>0</v>
      </c>
      <c r="AW876" s="86">
        <v>0</v>
      </c>
      <c r="AX876" s="86">
        <v>0</v>
      </c>
      <c r="AY876" s="86">
        <v>0</v>
      </c>
      <c r="AZ876" s="86">
        <v>0</v>
      </c>
      <c r="BA876" s="86">
        <v>0</v>
      </c>
      <c r="BB876" s="86"/>
    </row>
    <row r="877" spans="1:54" hidden="1">
      <c r="A877" s="52" t="str">
        <f t="shared" si="92"/>
        <v>R</v>
      </c>
      <c r="B877" s="84" t="s">
        <v>259</v>
      </c>
      <c r="C877" s="52" t="s">
        <v>3488</v>
      </c>
      <c r="D877" s="85" t="s">
        <v>3489</v>
      </c>
      <c r="E877" s="52" t="s">
        <v>3490</v>
      </c>
      <c r="F877" s="52" t="s">
        <v>3491</v>
      </c>
      <c r="G877" s="52" t="s">
        <v>3492</v>
      </c>
      <c r="H877" s="52" t="s">
        <v>3491</v>
      </c>
      <c r="I877" s="52" t="s">
        <v>3496</v>
      </c>
      <c r="J877" s="52" t="s">
        <v>3497</v>
      </c>
      <c r="K877" s="52" t="s">
        <v>268</v>
      </c>
      <c r="L877" s="52">
        <v>4022</v>
      </c>
      <c r="M877" s="52" t="s">
        <v>1997</v>
      </c>
      <c r="N877" s="52" t="s">
        <v>270</v>
      </c>
      <c r="O877" s="52" t="s">
        <v>306</v>
      </c>
      <c r="P877" s="52" t="s">
        <v>466</v>
      </c>
      <c r="Q877" s="52" t="s">
        <v>57</v>
      </c>
      <c r="R877" s="52" t="s">
        <v>2024</v>
      </c>
      <c r="S877" s="52" t="s">
        <v>91</v>
      </c>
      <c r="T877" s="52" t="s">
        <v>3495</v>
      </c>
      <c r="U877" s="52" t="s">
        <v>102</v>
      </c>
      <c r="V877" s="52" t="s">
        <v>275</v>
      </c>
      <c r="W877" s="52" t="s">
        <v>276</v>
      </c>
      <c r="X877" s="52" t="s">
        <v>2067</v>
      </c>
      <c r="Y877" s="52" t="s">
        <v>2068</v>
      </c>
      <c r="Z877" s="66">
        <v>0</v>
      </c>
      <c r="AA877" s="100">
        <v>1062786</v>
      </c>
      <c r="AB877" s="66">
        <v>1907931.89</v>
      </c>
      <c r="AC877" s="66">
        <v>4412861.7344800001</v>
      </c>
      <c r="AD877" s="86">
        <f t="shared" si="93"/>
        <v>-3350075.7344800001</v>
      </c>
      <c r="AE877" s="66">
        <v>0</v>
      </c>
      <c r="AF877" s="66">
        <v>0</v>
      </c>
      <c r="AG877" s="66">
        <f t="shared" si="94"/>
        <v>0</v>
      </c>
      <c r="AH877" s="66">
        <v>0</v>
      </c>
      <c r="AI877" s="66">
        <v>0</v>
      </c>
      <c r="AJ877" s="66">
        <f t="shared" si="95"/>
        <v>0</v>
      </c>
      <c r="AK877" s="66">
        <v>0</v>
      </c>
      <c r="AL877" s="66">
        <v>0</v>
      </c>
      <c r="AM877" s="66">
        <f t="shared" si="96"/>
        <v>0</v>
      </c>
      <c r="AN877" s="66">
        <v>0</v>
      </c>
      <c r="AO877" s="66">
        <v>0</v>
      </c>
      <c r="AP877" s="66">
        <f t="shared" si="97"/>
        <v>0</v>
      </c>
      <c r="AQ877" s="66">
        <v>0</v>
      </c>
      <c r="AR877" s="66">
        <f t="shared" si="98"/>
        <v>-3350075.7344800001</v>
      </c>
      <c r="AS877" s="66" t="s">
        <v>2003</v>
      </c>
      <c r="AT877" s="66" t="s">
        <v>279</v>
      </c>
      <c r="AU877" s="66" t="s">
        <v>312</v>
      </c>
      <c r="AV877" s="66">
        <v>0</v>
      </c>
      <c r="AW877" s="86">
        <v>0</v>
      </c>
      <c r="AX877" s="86">
        <v>0</v>
      </c>
      <c r="AY877" s="86">
        <v>0</v>
      </c>
      <c r="AZ877" s="86">
        <v>0</v>
      </c>
      <c r="BA877" s="86">
        <v>0</v>
      </c>
      <c r="BB877" s="86"/>
    </row>
    <row r="878" spans="1:54" hidden="1">
      <c r="A878" s="52" t="str">
        <f t="shared" si="92"/>
        <v>R</v>
      </c>
      <c r="B878" s="84" t="s">
        <v>259</v>
      </c>
      <c r="C878" s="52" t="s">
        <v>3488</v>
      </c>
      <c r="D878" s="85" t="s">
        <v>3489</v>
      </c>
      <c r="E878" s="52" t="s">
        <v>3490</v>
      </c>
      <c r="F878" s="52" t="s">
        <v>3491</v>
      </c>
      <c r="G878" s="52" t="s">
        <v>3492</v>
      </c>
      <c r="H878" s="52" t="s">
        <v>3491</v>
      </c>
      <c r="I878" s="52" t="s">
        <v>3498</v>
      </c>
      <c r="J878" s="52" t="s">
        <v>3499</v>
      </c>
      <c r="K878" s="52" t="s">
        <v>268</v>
      </c>
      <c r="L878" s="52">
        <v>4022</v>
      </c>
      <c r="M878" s="52" t="s">
        <v>1997</v>
      </c>
      <c r="N878" s="52" t="s">
        <v>270</v>
      </c>
      <c r="O878" s="52" t="s">
        <v>306</v>
      </c>
      <c r="P878" s="52" t="s">
        <v>466</v>
      </c>
      <c r="Q878" s="52" t="s">
        <v>57</v>
      </c>
      <c r="R878" s="52" t="s">
        <v>2024</v>
      </c>
      <c r="S878" s="52" t="s">
        <v>91</v>
      </c>
      <c r="T878" s="52" t="s">
        <v>3495</v>
      </c>
      <c r="U878" s="52" t="s">
        <v>102</v>
      </c>
      <c r="V878" s="52" t="s">
        <v>275</v>
      </c>
      <c r="W878" s="52" t="s">
        <v>276</v>
      </c>
      <c r="X878" s="52" t="s">
        <v>2067</v>
      </c>
      <c r="Y878" s="52" t="s">
        <v>2068</v>
      </c>
      <c r="Z878" s="66">
        <v>16204387.48</v>
      </c>
      <c r="AA878" s="100">
        <v>15141601</v>
      </c>
      <c r="AB878" s="66">
        <v>15138524.220000001</v>
      </c>
      <c r="AC878" s="66">
        <v>23124064.903228</v>
      </c>
      <c r="AD878" s="86">
        <f t="shared" si="93"/>
        <v>-7982463.9032279998</v>
      </c>
      <c r="AE878" s="66">
        <v>18827165</v>
      </c>
      <c r="AF878" s="94">
        <v>1000000</v>
      </c>
      <c r="AG878" s="66">
        <f t="shared" si="94"/>
        <v>17827165</v>
      </c>
      <c r="AH878" s="66">
        <v>0</v>
      </c>
      <c r="AI878" s="66">
        <v>0</v>
      </c>
      <c r="AJ878" s="66">
        <f t="shared" si="95"/>
        <v>0</v>
      </c>
      <c r="AK878" s="66">
        <v>0</v>
      </c>
      <c r="AL878" s="66">
        <v>0</v>
      </c>
      <c r="AM878" s="66">
        <f t="shared" si="96"/>
        <v>0</v>
      </c>
      <c r="AN878" s="66">
        <v>0</v>
      </c>
      <c r="AO878" s="66">
        <v>0</v>
      </c>
      <c r="AP878" s="66">
        <f t="shared" si="97"/>
        <v>0</v>
      </c>
      <c r="AQ878" s="66">
        <v>0</v>
      </c>
      <c r="AR878" s="66">
        <f t="shared" si="98"/>
        <v>9844701.0967720002</v>
      </c>
      <c r="AS878" s="66" t="s">
        <v>2003</v>
      </c>
      <c r="AT878" s="66" t="s">
        <v>3500</v>
      </c>
      <c r="AU878" s="66" t="s">
        <v>312</v>
      </c>
      <c r="AV878" s="66">
        <v>0</v>
      </c>
      <c r="AW878" s="86">
        <v>-17827165</v>
      </c>
      <c r="AX878" s="86">
        <v>0</v>
      </c>
      <c r="AY878" s="86">
        <v>0</v>
      </c>
      <c r="AZ878" s="86">
        <v>0</v>
      </c>
      <c r="BA878" s="86">
        <v>0</v>
      </c>
      <c r="BB878" s="86"/>
    </row>
    <row r="879" spans="1:54" hidden="1">
      <c r="A879" s="52" t="str">
        <f t="shared" si="92"/>
        <v>R</v>
      </c>
      <c r="B879" s="84" t="s">
        <v>259</v>
      </c>
      <c r="C879" s="52" t="s">
        <v>3488</v>
      </c>
      <c r="D879" s="85" t="s">
        <v>3489</v>
      </c>
      <c r="E879" s="52" t="s">
        <v>3490</v>
      </c>
      <c r="F879" s="52" t="s">
        <v>3491</v>
      </c>
      <c r="G879" s="52" t="s">
        <v>3492</v>
      </c>
      <c r="H879" s="52" t="s">
        <v>3491</v>
      </c>
      <c r="I879" s="52" t="s">
        <v>3501</v>
      </c>
      <c r="J879" s="52" t="s">
        <v>3502</v>
      </c>
      <c r="K879" s="52" t="s">
        <v>268</v>
      </c>
      <c r="L879" s="52">
        <v>4022</v>
      </c>
      <c r="M879" s="52" t="s">
        <v>1997</v>
      </c>
      <c r="N879" s="52" t="s">
        <v>428</v>
      </c>
      <c r="O879" s="52" t="s">
        <v>271</v>
      </c>
      <c r="P879" s="52" t="s">
        <v>466</v>
      </c>
      <c r="Q879" s="52" t="s">
        <v>57</v>
      </c>
      <c r="R879" s="52" t="s">
        <v>2024</v>
      </c>
      <c r="S879" s="52" t="s">
        <v>91</v>
      </c>
      <c r="T879" s="52" t="s">
        <v>3495</v>
      </c>
      <c r="U879" s="52" t="s">
        <v>102</v>
      </c>
      <c r="V879" s="52" t="s">
        <v>275</v>
      </c>
      <c r="W879" s="52" t="s">
        <v>276</v>
      </c>
      <c r="X879" s="52" t="s">
        <v>2067</v>
      </c>
      <c r="Y879" s="52" t="s">
        <v>2068</v>
      </c>
      <c r="Z879" s="66">
        <v>0</v>
      </c>
      <c r="AA879" s="66">
        <v>1</v>
      </c>
      <c r="AB879" s="66">
        <v>0</v>
      </c>
      <c r="AC879" s="66">
        <v>0</v>
      </c>
      <c r="AD879" s="86">
        <f t="shared" si="93"/>
        <v>1</v>
      </c>
      <c r="AE879" s="66">
        <v>0</v>
      </c>
      <c r="AF879" s="66">
        <v>0</v>
      </c>
      <c r="AG879" s="66">
        <f t="shared" si="94"/>
        <v>0</v>
      </c>
      <c r="AH879" s="66">
        <v>0</v>
      </c>
      <c r="AI879" s="66">
        <v>0</v>
      </c>
      <c r="AJ879" s="66">
        <f t="shared" si="95"/>
        <v>0</v>
      </c>
      <c r="AK879" s="66">
        <v>0</v>
      </c>
      <c r="AL879" s="66">
        <v>0</v>
      </c>
      <c r="AM879" s="66">
        <f t="shared" si="96"/>
        <v>0</v>
      </c>
      <c r="AN879" s="66">
        <v>0</v>
      </c>
      <c r="AO879" s="66">
        <v>0</v>
      </c>
      <c r="AP879" s="66">
        <f t="shared" si="97"/>
        <v>0</v>
      </c>
      <c r="AQ879" s="66">
        <v>0</v>
      </c>
      <c r="AR879" s="66">
        <f t="shared" si="98"/>
        <v>1</v>
      </c>
      <c r="AS879" s="66">
        <v>0</v>
      </c>
      <c r="AT879" s="66" t="s">
        <v>279</v>
      </c>
      <c r="AU879" s="66" t="s">
        <v>312</v>
      </c>
      <c r="AV879" s="66">
        <v>0</v>
      </c>
      <c r="AW879" s="86">
        <v>0</v>
      </c>
      <c r="AX879" s="86">
        <v>0</v>
      </c>
      <c r="AY879" s="86">
        <v>0</v>
      </c>
      <c r="AZ879" s="86">
        <v>0</v>
      </c>
      <c r="BA879" s="86">
        <v>0</v>
      </c>
      <c r="BB879" s="86"/>
    </row>
    <row r="880" spans="1:54" hidden="1">
      <c r="A880" s="52" t="str">
        <f t="shared" si="92"/>
        <v>R</v>
      </c>
      <c r="B880" s="84" t="s">
        <v>259</v>
      </c>
      <c r="C880" s="52" t="s">
        <v>3488</v>
      </c>
      <c r="D880" s="85" t="s">
        <v>3489</v>
      </c>
      <c r="E880" s="52" t="s">
        <v>3490</v>
      </c>
      <c r="F880" s="52" t="s">
        <v>3491</v>
      </c>
      <c r="G880" s="52" t="s">
        <v>3492</v>
      </c>
      <c r="H880" s="52" t="s">
        <v>3491</v>
      </c>
      <c r="I880" s="52" t="s">
        <v>3503</v>
      </c>
      <c r="J880" s="52" t="s">
        <v>3504</v>
      </c>
      <c r="K880" s="52" t="s">
        <v>268</v>
      </c>
      <c r="L880" s="52">
        <v>4022</v>
      </c>
      <c r="M880" s="52" t="s">
        <v>1997</v>
      </c>
      <c r="N880" s="52" t="s">
        <v>270</v>
      </c>
      <c r="O880" s="52" t="s">
        <v>271</v>
      </c>
      <c r="P880" s="52" t="s">
        <v>466</v>
      </c>
      <c r="Q880" s="52" t="s">
        <v>57</v>
      </c>
      <c r="R880" s="52" t="s">
        <v>2024</v>
      </c>
      <c r="S880" s="52" t="s">
        <v>91</v>
      </c>
      <c r="T880" s="52" t="s">
        <v>3495</v>
      </c>
      <c r="U880" s="52" t="s">
        <v>102</v>
      </c>
      <c r="V880" s="52" t="s">
        <v>275</v>
      </c>
      <c r="W880" s="52" t="s">
        <v>276</v>
      </c>
      <c r="X880" s="52" t="s">
        <v>2067</v>
      </c>
      <c r="Y880" s="52" t="s">
        <v>2068</v>
      </c>
      <c r="Z880" s="66">
        <v>0</v>
      </c>
      <c r="AA880" s="66">
        <v>0</v>
      </c>
      <c r="AB880" s="66">
        <v>0</v>
      </c>
      <c r="AC880" s="66">
        <v>0</v>
      </c>
      <c r="AD880" s="86">
        <f t="shared" si="93"/>
        <v>0</v>
      </c>
      <c r="AE880" s="66">
        <v>0</v>
      </c>
      <c r="AF880" s="66">
        <v>0</v>
      </c>
      <c r="AG880" s="66">
        <f t="shared" si="94"/>
        <v>0</v>
      </c>
      <c r="AH880" s="66">
        <v>0</v>
      </c>
      <c r="AI880" s="66">
        <v>0</v>
      </c>
      <c r="AJ880" s="66">
        <f t="shared" si="95"/>
        <v>0</v>
      </c>
      <c r="AK880" s="66">
        <v>0</v>
      </c>
      <c r="AL880" s="66">
        <v>0</v>
      </c>
      <c r="AM880" s="66">
        <f t="shared" si="96"/>
        <v>0</v>
      </c>
      <c r="AN880" s="66">
        <v>0</v>
      </c>
      <c r="AO880" s="66">
        <v>0</v>
      </c>
      <c r="AP880" s="66">
        <f t="shared" si="97"/>
        <v>0</v>
      </c>
      <c r="AQ880" s="66">
        <v>0</v>
      </c>
      <c r="AR880" s="66">
        <f t="shared" si="98"/>
        <v>0</v>
      </c>
      <c r="AS880" s="66" t="s">
        <v>2003</v>
      </c>
      <c r="AT880" s="66" t="s">
        <v>279</v>
      </c>
      <c r="AU880" s="66" t="s">
        <v>312</v>
      </c>
      <c r="AV880" s="66">
        <v>0</v>
      </c>
      <c r="AW880" s="86">
        <v>0</v>
      </c>
      <c r="AX880" s="86">
        <v>0</v>
      </c>
      <c r="AY880" s="86">
        <v>0</v>
      </c>
      <c r="AZ880" s="86">
        <v>0</v>
      </c>
      <c r="BA880" s="86">
        <v>0</v>
      </c>
      <c r="BB880" s="86"/>
    </row>
    <row r="881" spans="1:54" hidden="1">
      <c r="A881" s="52" t="str">
        <f t="shared" si="92"/>
        <v>R</v>
      </c>
      <c r="B881" s="84" t="s">
        <v>259</v>
      </c>
      <c r="C881" s="52" t="s">
        <v>3488</v>
      </c>
      <c r="D881" s="85" t="s">
        <v>3489</v>
      </c>
      <c r="E881" s="52" t="s">
        <v>3505</v>
      </c>
      <c r="F881" s="52" t="s">
        <v>3506</v>
      </c>
      <c r="G881" s="52" t="s">
        <v>3507</v>
      </c>
      <c r="H881" s="52" t="s">
        <v>3506</v>
      </c>
      <c r="I881" s="52" t="s">
        <v>3508</v>
      </c>
      <c r="J881" s="52" t="s">
        <v>3509</v>
      </c>
      <c r="K881" s="52" t="s">
        <v>268</v>
      </c>
      <c r="L881" s="52">
        <v>4022</v>
      </c>
      <c r="M881" s="52" t="s">
        <v>1997</v>
      </c>
      <c r="N881" s="52" t="s">
        <v>270</v>
      </c>
      <c r="O881" s="52" t="s">
        <v>306</v>
      </c>
      <c r="P881" s="85" t="s">
        <v>272</v>
      </c>
      <c r="Q881" s="85" t="s">
        <v>124</v>
      </c>
      <c r="R881" s="52" t="s">
        <v>273</v>
      </c>
      <c r="S881" s="52" t="s">
        <v>188</v>
      </c>
      <c r="T881" s="52" t="s">
        <v>2156</v>
      </c>
      <c r="U881" s="52" t="s">
        <v>196</v>
      </c>
      <c r="V881" s="52" t="s">
        <v>275</v>
      </c>
      <c r="W881" s="52" t="s">
        <v>276</v>
      </c>
      <c r="X881" s="52" t="s">
        <v>2067</v>
      </c>
      <c r="Y881" s="52" t="s">
        <v>2068</v>
      </c>
      <c r="Z881" s="66">
        <v>0</v>
      </c>
      <c r="AA881" s="66">
        <v>0</v>
      </c>
      <c r="AB881" s="66">
        <v>0</v>
      </c>
      <c r="AC881" s="66">
        <v>0</v>
      </c>
      <c r="AD881" s="86">
        <f t="shared" si="93"/>
        <v>0</v>
      </c>
      <c r="AE881" s="66">
        <v>0</v>
      </c>
      <c r="AF881" s="66">
        <v>0</v>
      </c>
      <c r="AG881" s="66">
        <f t="shared" si="94"/>
        <v>0</v>
      </c>
      <c r="AH881" s="66">
        <v>0</v>
      </c>
      <c r="AI881" s="66">
        <v>0</v>
      </c>
      <c r="AJ881" s="66">
        <f t="shared" si="95"/>
        <v>0</v>
      </c>
      <c r="AK881" s="66">
        <v>0</v>
      </c>
      <c r="AL881" s="66">
        <v>0</v>
      </c>
      <c r="AM881" s="66">
        <f t="shared" si="96"/>
        <v>0</v>
      </c>
      <c r="AN881" s="66">
        <v>0</v>
      </c>
      <c r="AO881" s="66">
        <v>0</v>
      </c>
      <c r="AP881" s="66">
        <f t="shared" si="97"/>
        <v>0</v>
      </c>
      <c r="AQ881" s="66">
        <v>500000</v>
      </c>
      <c r="AR881" s="66">
        <f t="shared" si="98"/>
        <v>0</v>
      </c>
      <c r="AS881" s="66" t="s">
        <v>2042</v>
      </c>
      <c r="AT881" s="66" t="s">
        <v>3510</v>
      </c>
      <c r="AU881" s="66" t="s">
        <v>280</v>
      </c>
      <c r="AV881" s="66">
        <v>0</v>
      </c>
      <c r="AW881" s="86">
        <v>0</v>
      </c>
      <c r="AX881" s="86">
        <v>0</v>
      </c>
      <c r="AY881" s="86">
        <v>0</v>
      </c>
      <c r="AZ881" s="86">
        <v>0</v>
      </c>
      <c r="BA881" s="86">
        <v>0</v>
      </c>
      <c r="BB881" s="86"/>
    </row>
    <row r="882" spans="1:54" hidden="1">
      <c r="A882" s="52" t="str">
        <f t="shared" si="92"/>
        <v>R</v>
      </c>
      <c r="B882" s="84" t="s">
        <v>259</v>
      </c>
      <c r="C882" s="52" t="s">
        <v>3488</v>
      </c>
      <c r="D882" s="85" t="s">
        <v>3489</v>
      </c>
      <c r="E882" s="52" t="s">
        <v>3505</v>
      </c>
      <c r="F882" s="52" t="s">
        <v>3506</v>
      </c>
      <c r="G882" s="52" t="s">
        <v>3507</v>
      </c>
      <c r="H882" s="52" t="s">
        <v>3506</v>
      </c>
      <c r="I882" s="52" t="s">
        <v>3511</v>
      </c>
      <c r="J882" s="52" t="s">
        <v>3512</v>
      </c>
      <c r="K882" s="52" t="s">
        <v>268</v>
      </c>
      <c r="L882" s="52">
        <v>4022</v>
      </c>
      <c r="M882" s="52" t="s">
        <v>1997</v>
      </c>
      <c r="N882" s="52" t="s">
        <v>428</v>
      </c>
      <c r="O882" s="52" t="s">
        <v>456</v>
      </c>
      <c r="P882" s="52" t="s">
        <v>272</v>
      </c>
      <c r="Q882" s="52" t="s">
        <v>124</v>
      </c>
      <c r="R882" s="52" t="s">
        <v>273</v>
      </c>
      <c r="S882" s="52" t="s">
        <v>188</v>
      </c>
      <c r="T882" s="52" t="s">
        <v>2156</v>
      </c>
      <c r="U882" s="52" t="s">
        <v>196</v>
      </c>
      <c r="V882" s="52" t="s">
        <v>275</v>
      </c>
      <c r="W882" s="52" t="s">
        <v>276</v>
      </c>
      <c r="X882" s="52" t="s">
        <v>2067</v>
      </c>
      <c r="Y882" s="52" t="s">
        <v>2068</v>
      </c>
      <c r="Z882" s="66">
        <v>0</v>
      </c>
      <c r="AA882" s="66">
        <v>0</v>
      </c>
      <c r="AB882" s="66">
        <v>0</v>
      </c>
      <c r="AC882" s="66">
        <v>0</v>
      </c>
      <c r="AD882" s="86">
        <f t="shared" si="93"/>
        <v>0</v>
      </c>
      <c r="AE882" s="66">
        <v>0</v>
      </c>
      <c r="AF882" s="66">
        <v>0</v>
      </c>
      <c r="AG882" s="66">
        <f t="shared" si="94"/>
        <v>0</v>
      </c>
      <c r="AH882" s="66">
        <v>0</v>
      </c>
      <c r="AI882" s="66">
        <v>0</v>
      </c>
      <c r="AJ882" s="66">
        <f t="shared" si="95"/>
        <v>0</v>
      </c>
      <c r="AK882" s="66">
        <v>0</v>
      </c>
      <c r="AL882" s="66">
        <v>0</v>
      </c>
      <c r="AM882" s="66">
        <f t="shared" si="96"/>
        <v>0</v>
      </c>
      <c r="AN882" s="66">
        <v>0</v>
      </c>
      <c r="AO882" s="66">
        <v>0</v>
      </c>
      <c r="AP882" s="66">
        <f t="shared" si="97"/>
        <v>0</v>
      </c>
      <c r="AQ882" s="66">
        <v>0</v>
      </c>
      <c r="AR882" s="66">
        <f t="shared" si="98"/>
        <v>0</v>
      </c>
      <c r="AS882" s="66">
        <v>0</v>
      </c>
      <c r="AT882" s="66" t="s">
        <v>279</v>
      </c>
      <c r="AU882" s="66" t="s">
        <v>280</v>
      </c>
      <c r="AV882" s="66">
        <v>0</v>
      </c>
      <c r="AW882" s="86">
        <v>0</v>
      </c>
      <c r="AX882" s="86">
        <v>0</v>
      </c>
      <c r="AY882" s="86">
        <v>0</v>
      </c>
      <c r="AZ882" s="86">
        <v>0</v>
      </c>
      <c r="BA882" s="86">
        <v>0</v>
      </c>
      <c r="BB882" s="86"/>
    </row>
    <row r="883" spans="1:54" hidden="1">
      <c r="A883" s="52" t="str">
        <f t="shared" si="92"/>
        <v>R</v>
      </c>
      <c r="B883" s="84" t="s">
        <v>259</v>
      </c>
      <c r="C883" s="52" t="s">
        <v>3513</v>
      </c>
      <c r="D883" s="85" t="s">
        <v>3514</v>
      </c>
      <c r="E883" s="52" t="s">
        <v>3515</v>
      </c>
      <c r="F883" s="52" t="s">
        <v>3516</v>
      </c>
      <c r="G883" s="52" t="s">
        <v>3517</v>
      </c>
      <c r="H883" s="52" t="s">
        <v>3516</v>
      </c>
      <c r="I883" s="52" t="s">
        <v>3518</v>
      </c>
      <c r="J883" s="52" t="s">
        <v>3519</v>
      </c>
      <c r="K883" s="52" t="s">
        <v>268</v>
      </c>
      <c r="L883" s="52">
        <v>4022</v>
      </c>
      <c r="M883" s="52" t="s">
        <v>1997</v>
      </c>
      <c r="N883" s="52" t="s">
        <v>270</v>
      </c>
      <c r="O883" s="52" t="s">
        <v>306</v>
      </c>
      <c r="P883" s="52" t="s">
        <v>466</v>
      </c>
      <c r="Q883" s="52" t="s">
        <v>57</v>
      </c>
      <c r="R883" s="52" t="s">
        <v>2024</v>
      </c>
      <c r="S883" s="52" t="s">
        <v>91</v>
      </c>
      <c r="T883" s="52" t="s">
        <v>3520</v>
      </c>
      <c r="U883" s="52" t="s">
        <v>97</v>
      </c>
      <c r="V883" s="52" t="s">
        <v>275</v>
      </c>
      <c r="W883" s="52" t="s">
        <v>276</v>
      </c>
      <c r="X883" s="52" t="s">
        <v>2040</v>
      </c>
      <c r="Y883" s="52" t="s">
        <v>2041</v>
      </c>
      <c r="Z883" s="66">
        <v>0</v>
      </c>
      <c r="AA883" s="66">
        <v>0</v>
      </c>
      <c r="AB883" s="66">
        <v>323002.81</v>
      </c>
      <c r="AC883" s="66">
        <v>333793.12</v>
      </c>
      <c r="AD883" s="86">
        <f t="shared" si="93"/>
        <v>-333793.12</v>
      </c>
      <c r="AE883" s="66">
        <v>0</v>
      </c>
      <c r="AF883" s="66">
        <v>3500000</v>
      </c>
      <c r="AG883" s="66">
        <f t="shared" si="94"/>
        <v>-3500000</v>
      </c>
      <c r="AH883" s="66">
        <v>0</v>
      </c>
      <c r="AI883" s="66">
        <v>0</v>
      </c>
      <c r="AJ883" s="66">
        <f t="shared" si="95"/>
        <v>0</v>
      </c>
      <c r="AK883" s="66">
        <v>0</v>
      </c>
      <c r="AL883" s="66">
        <v>0</v>
      </c>
      <c r="AM883" s="66">
        <f t="shared" si="96"/>
        <v>0</v>
      </c>
      <c r="AN883" s="66">
        <v>0</v>
      </c>
      <c r="AO883" s="66">
        <v>0</v>
      </c>
      <c r="AP883" s="66">
        <f t="shared" si="97"/>
        <v>0</v>
      </c>
      <c r="AQ883" s="66">
        <v>0</v>
      </c>
      <c r="AR883" s="66">
        <f t="shared" si="98"/>
        <v>-3833793.12</v>
      </c>
      <c r="AS883" s="66" t="s">
        <v>2003</v>
      </c>
      <c r="AT883" s="66" t="s">
        <v>3521</v>
      </c>
      <c r="AU883" s="66" t="s">
        <v>280</v>
      </c>
      <c r="AV883" s="66">
        <v>0</v>
      </c>
      <c r="AW883" s="86">
        <v>0</v>
      </c>
      <c r="AX883" s="86">
        <v>0</v>
      </c>
      <c r="AY883" s="86">
        <v>0</v>
      </c>
      <c r="AZ883" s="86">
        <v>0</v>
      </c>
      <c r="BA883" s="86">
        <v>0</v>
      </c>
      <c r="BB883" s="86"/>
    </row>
    <row r="884" spans="1:54" hidden="1">
      <c r="A884" s="52" t="str">
        <f t="shared" si="92"/>
        <v>R</v>
      </c>
      <c r="B884" s="84" t="s">
        <v>259</v>
      </c>
      <c r="C884" s="52" t="s">
        <v>3513</v>
      </c>
      <c r="D884" s="85" t="s">
        <v>3514</v>
      </c>
      <c r="E884" s="52" t="s">
        <v>3515</v>
      </c>
      <c r="F884" s="52" t="s">
        <v>3516</v>
      </c>
      <c r="G884" s="52" t="s">
        <v>3517</v>
      </c>
      <c r="H884" s="52" t="s">
        <v>3516</v>
      </c>
      <c r="I884" s="52" t="s">
        <v>3522</v>
      </c>
      <c r="J884" s="52" t="s">
        <v>3523</v>
      </c>
      <c r="K884" s="52" t="s">
        <v>268</v>
      </c>
      <c r="L884" s="52">
        <v>4022</v>
      </c>
      <c r="M884" s="52" t="s">
        <v>1997</v>
      </c>
      <c r="N884" s="52" t="s">
        <v>428</v>
      </c>
      <c r="O884" s="52" t="s">
        <v>456</v>
      </c>
      <c r="P884" s="52" t="s">
        <v>466</v>
      </c>
      <c r="Q884" s="52" t="s">
        <v>57</v>
      </c>
      <c r="R884" s="52" t="s">
        <v>2024</v>
      </c>
      <c r="S884" s="52" t="s">
        <v>91</v>
      </c>
      <c r="T884" s="52" t="s">
        <v>3520</v>
      </c>
      <c r="U884" s="52" t="s">
        <v>97</v>
      </c>
      <c r="V884" s="52" t="s">
        <v>275</v>
      </c>
      <c r="W884" s="52" t="s">
        <v>276</v>
      </c>
      <c r="X884" s="52" t="s">
        <v>2040</v>
      </c>
      <c r="Y884" s="52" t="s">
        <v>2041</v>
      </c>
      <c r="Z884" s="66">
        <v>0</v>
      </c>
      <c r="AA884" s="66">
        <v>8112</v>
      </c>
      <c r="AB884" s="66">
        <v>0</v>
      </c>
      <c r="AC884" s="66">
        <v>0</v>
      </c>
      <c r="AD884" s="86">
        <f t="shared" si="93"/>
        <v>8112</v>
      </c>
      <c r="AE884" s="66">
        <v>0</v>
      </c>
      <c r="AF884" s="66">
        <v>0</v>
      </c>
      <c r="AG884" s="66">
        <f t="shared" si="94"/>
        <v>0</v>
      </c>
      <c r="AH884" s="66">
        <v>0</v>
      </c>
      <c r="AI884" s="66">
        <v>0</v>
      </c>
      <c r="AJ884" s="66">
        <f t="shared" si="95"/>
        <v>0</v>
      </c>
      <c r="AK884" s="66">
        <v>0</v>
      </c>
      <c r="AL884" s="66">
        <v>0</v>
      </c>
      <c r="AM884" s="66">
        <f t="shared" si="96"/>
        <v>0</v>
      </c>
      <c r="AN884" s="66">
        <v>0</v>
      </c>
      <c r="AO884" s="66">
        <v>0</v>
      </c>
      <c r="AP884" s="66">
        <f t="shared" si="97"/>
        <v>0</v>
      </c>
      <c r="AQ884" s="66">
        <v>0</v>
      </c>
      <c r="AR884" s="66">
        <f t="shared" si="98"/>
        <v>8112</v>
      </c>
      <c r="AS884" s="66">
        <v>0</v>
      </c>
      <c r="AT884" s="66" t="s">
        <v>279</v>
      </c>
      <c r="AU884" s="66" t="s">
        <v>280</v>
      </c>
      <c r="AV884" s="66">
        <v>0</v>
      </c>
      <c r="AW884" s="86">
        <v>0</v>
      </c>
      <c r="AX884" s="86">
        <v>0</v>
      </c>
      <c r="AY884" s="86">
        <v>0</v>
      </c>
      <c r="AZ884" s="86">
        <v>0</v>
      </c>
      <c r="BA884" s="86">
        <v>0</v>
      </c>
      <c r="BB884" s="86"/>
    </row>
    <row r="885" spans="1:54" hidden="1">
      <c r="A885" s="52" t="str">
        <f t="shared" si="92"/>
        <v>R</v>
      </c>
      <c r="B885" s="84" t="s">
        <v>259</v>
      </c>
      <c r="C885" s="52" t="s">
        <v>3524</v>
      </c>
      <c r="D885" s="85" t="s">
        <v>3525</v>
      </c>
      <c r="E885" s="52" t="s">
        <v>3526</v>
      </c>
      <c r="F885" s="52" t="s">
        <v>3527</v>
      </c>
      <c r="G885" s="52" t="s">
        <v>3528</v>
      </c>
      <c r="H885" s="52" t="s">
        <v>3529</v>
      </c>
      <c r="I885" s="52" t="s">
        <v>3530</v>
      </c>
      <c r="J885" s="52" t="s">
        <v>3531</v>
      </c>
      <c r="K885" s="52" t="s">
        <v>268</v>
      </c>
      <c r="L885" s="52">
        <v>1255</v>
      </c>
      <c r="M885" s="52" t="s">
        <v>3340</v>
      </c>
      <c r="N885" s="52" t="s">
        <v>270</v>
      </c>
      <c r="O885" s="52" t="s">
        <v>456</v>
      </c>
      <c r="P885" s="52" t="s">
        <v>272</v>
      </c>
      <c r="Q885" s="52" t="s">
        <v>124</v>
      </c>
      <c r="R885" s="52" t="s">
        <v>273</v>
      </c>
      <c r="S885" s="52" t="s">
        <v>188</v>
      </c>
      <c r="T885" s="52" t="s">
        <v>274</v>
      </c>
      <c r="U885" s="52" t="s">
        <v>193</v>
      </c>
      <c r="V885" s="52" t="s">
        <v>275</v>
      </c>
      <c r="W885" s="52" t="s">
        <v>276</v>
      </c>
      <c r="X885" s="52" t="s">
        <v>489</v>
      </c>
      <c r="Y885" s="52" t="s">
        <v>490</v>
      </c>
      <c r="Z885" s="66">
        <v>0</v>
      </c>
      <c r="AA885" s="66">
        <v>0</v>
      </c>
      <c r="AB885" s="66">
        <v>3258.35</v>
      </c>
      <c r="AC885" s="66">
        <v>13158.33</v>
      </c>
      <c r="AD885" s="86">
        <f t="shared" si="93"/>
        <v>-13158.33</v>
      </c>
      <c r="AE885" s="66">
        <v>0</v>
      </c>
      <c r="AF885" s="66">
        <v>0</v>
      </c>
      <c r="AG885" s="66">
        <f t="shared" si="94"/>
        <v>0</v>
      </c>
      <c r="AH885" s="66">
        <v>0</v>
      </c>
      <c r="AI885" s="66">
        <v>0</v>
      </c>
      <c r="AJ885" s="66">
        <f t="shared" si="95"/>
        <v>0</v>
      </c>
      <c r="AK885" s="66">
        <v>0</v>
      </c>
      <c r="AL885" s="66">
        <v>0</v>
      </c>
      <c r="AM885" s="66">
        <f t="shared" si="96"/>
        <v>0</v>
      </c>
      <c r="AN885" s="66">
        <v>0</v>
      </c>
      <c r="AO885" s="66">
        <v>0</v>
      </c>
      <c r="AP885" s="66">
        <f t="shared" si="97"/>
        <v>0</v>
      </c>
      <c r="AQ885" s="66">
        <v>0</v>
      </c>
      <c r="AR885" s="66">
        <f t="shared" si="98"/>
        <v>-13158.33</v>
      </c>
      <c r="AS885" s="66" t="s">
        <v>3341</v>
      </c>
      <c r="AT885" s="66" t="s">
        <v>279</v>
      </c>
      <c r="AU885" s="66" t="s">
        <v>280</v>
      </c>
      <c r="AV885" s="66">
        <v>0</v>
      </c>
      <c r="AW885" s="86">
        <v>0</v>
      </c>
      <c r="AX885" s="86">
        <v>0</v>
      </c>
      <c r="AY885" s="86">
        <v>0</v>
      </c>
      <c r="AZ885" s="86">
        <v>0</v>
      </c>
      <c r="BA885" s="86">
        <v>0</v>
      </c>
      <c r="BB885" s="86"/>
    </row>
    <row r="886" spans="1:54" hidden="1">
      <c r="A886" s="52" t="str">
        <f t="shared" si="92"/>
        <v>R</v>
      </c>
      <c r="B886" s="84" t="s">
        <v>259</v>
      </c>
      <c r="C886" s="52" t="s">
        <v>3524</v>
      </c>
      <c r="D886" s="85" t="s">
        <v>3525</v>
      </c>
      <c r="E886" s="52" t="s">
        <v>3526</v>
      </c>
      <c r="F886" s="52" t="s">
        <v>3527</v>
      </c>
      <c r="G886" s="52" t="s">
        <v>3528</v>
      </c>
      <c r="H886" s="52" t="s">
        <v>3529</v>
      </c>
      <c r="I886" s="52" t="s">
        <v>3532</v>
      </c>
      <c r="J886" s="52" t="s">
        <v>3533</v>
      </c>
      <c r="K886" s="52" t="s">
        <v>268</v>
      </c>
      <c r="L886" s="52">
        <v>1255</v>
      </c>
      <c r="M886" s="52" t="s">
        <v>3340</v>
      </c>
      <c r="N886" s="52" t="s">
        <v>270</v>
      </c>
      <c r="O886" s="52" t="s">
        <v>456</v>
      </c>
      <c r="P886" s="52" t="s">
        <v>272</v>
      </c>
      <c r="Q886" s="52" t="s">
        <v>124</v>
      </c>
      <c r="R886" s="52" t="s">
        <v>273</v>
      </c>
      <c r="S886" s="52" t="s">
        <v>188</v>
      </c>
      <c r="T886" s="52" t="s">
        <v>274</v>
      </c>
      <c r="U886" s="52" t="s">
        <v>193</v>
      </c>
      <c r="V886" s="52" t="s">
        <v>275</v>
      </c>
      <c r="W886" s="52" t="s">
        <v>276</v>
      </c>
      <c r="X886" s="52" t="s">
        <v>489</v>
      </c>
      <c r="Y886" s="52" t="s">
        <v>490</v>
      </c>
      <c r="Z886" s="66">
        <v>0</v>
      </c>
      <c r="AA886" s="66">
        <v>0</v>
      </c>
      <c r="AB886" s="66">
        <v>5719.73</v>
      </c>
      <c r="AC886" s="66">
        <v>39449.129999999997</v>
      </c>
      <c r="AD886" s="86">
        <f t="shared" si="93"/>
        <v>-39449.129999999997</v>
      </c>
      <c r="AE886" s="66">
        <v>0</v>
      </c>
      <c r="AF886" s="66">
        <v>0</v>
      </c>
      <c r="AG886" s="66">
        <f t="shared" si="94"/>
        <v>0</v>
      </c>
      <c r="AH886" s="66">
        <v>0</v>
      </c>
      <c r="AI886" s="66">
        <v>0</v>
      </c>
      <c r="AJ886" s="66">
        <f t="shared" si="95"/>
        <v>0</v>
      </c>
      <c r="AK886" s="66">
        <v>0</v>
      </c>
      <c r="AL886" s="66">
        <v>0</v>
      </c>
      <c r="AM886" s="66">
        <f t="shared" si="96"/>
        <v>0</v>
      </c>
      <c r="AN886" s="66">
        <v>0</v>
      </c>
      <c r="AO886" s="66">
        <v>0</v>
      </c>
      <c r="AP886" s="66">
        <f t="shared" si="97"/>
        <v>0</v>
      </c>
      <c r="AQ886" s="66">
        <v>0</v>
      </c>
      <c r="AR886" s="66">
        <f t="shared" si="98"/>
        <v>-39449.129999999997</v>
      </c>
      <c r="AS886" s="66" t="s">
        <v>3341</v>
      </c>
      <c r="AT886" s="66" t="s">
        <v>279</v>
      </c>
      <c r="AU886" s="66" t="s">
        <v>280</v>
      </c>
      <c r="AV886" s="66">
        <v>0</v>
      </c>
      <c r="AW886" s="86">
        <v>0</v>
      </c>
      <c r="AX886" s="86">
        <v>0</v>
      </c>
      <c r="AY886" s="86">
        <v>0</v>
      </c>
      <c r="AZ886" s="86">
        <v>0</v>
      </c>
      <c r="BA886" s="86">
        <v>0</v>
      </c>
      <c r="BB886" s="86"/>
    </row>
    <row r="887" spans="1:54" hidden="1">
      <c r="A887" s="52" t="str">
        <f t="shared" si="92"/>
        <v>R</v>
      </c>
      <c r="B887" s="84" t="s">
        <v>259</v>
      </c>
      <c r="C887" s="52" t="s">
        <v>3524</v>
      </c>
      <c r="D887" s="85" t="s">
        <v>3525</v>
      </c>
      <c r="E887" s="52" t="s">
        <v>3526</v>
      </c>
      <c r="F887" s="52" t="s">
        <v>3527</v>
      </c>
      <c r="G887" s="52" t="s">
        <v>3528</v>
      </c>
      <c r="H887" s="52" t="s">
        <v>3529</v>
      </c>
      <c r="I887" s="52" t="s">
        <v>3534</v>
      </c>
      <c r="J887" s="52" t="s">
        <v>3535</v>
      </c>
      <c r="K887" s="52" t="s">
        <v>268</v>
      </c>
      <c r="L887" s="52">
        <v>1255</v>
      </c>
      <c r="M887" s="52" t="s">
        <v>3340</v>
      </c>
      <c r="N887" s="52" t="s">
        <v>270</v>
      </c>
      <c r="O887" s="52" t="s">
        <v>271</v>
      </c>
      <c r="P887" s="52" t="s">
        <v>272</v>
      </c>
      <c r="Q887" s="52" t="s">
        <v>124</v>
      </c>
      <c r="R887" s="52" t="s">
        <v>273</v>
      </c>
      <c r="S887" s="52" t="s">
        <v>188</v>
      </c>
      <c r="T887" s="52" t="s">
        <v>274</v>
      </c>
      <c r="U887" s="52" t="s">
        <v>193</v>
      </c>
      <c r="V887" s="52" t="s">
        <v>275</v>
      </c>
      <c r="W887" s="52" t="s">
        <v>276</v>
      </c>
      <c r="X887" s="52" t="s">
        <v>489</v>
      </c>
      <c r="Y887" s="52" t="s">
        <v>490</v>
      </c>
      <c r="Z887" s="66">
        <v>0</v>
      </c>
      <c r="AA887" s="66">
        <v>0</v>
      </c>
      <c r="AB887" s="66">
        <v>0</v>
      </c>
      <c r="AC887" s="66">
        <v>0</v>
      </c>
      <c r="AD887" s="86">
        <f t="shared" si="93"/>
        <v>0</v>
      </c>
      <c r="AE887" s="66">
        <v>0</v>
      </c>
      <c r="AF887" s="66">
        <v>0</v>
      </c>
      <c r="AG887" s="66">
        <f t="shared" si="94"/>
        <v>0</v>
      </c>
      <c r="AH887" s="66">
        <v>0</v>
      </c>
      <c r="AI887" s="66">
        <v>0</v>
      </c>
      <c r="AJ887" s="66">
        <f t="shared" si="95"/>
        <v>0</v>
      </c>
      <c r="AK887" s="66">
        <v>0</v>
      </c>
      <c r="AL887" s="66">
        <v>0</v>
      </c>
      <c r="AM887" s="66">
        <f t="shared" si="96"/>
        <v>0</v>
      </c>
      <c r="AN887" s="66">
        <v>0</v>
      </c>
      <c r="AO887" s="66">
        <v>0</v>
      </c>
      <c r="AP887" s="66">
        <f t="shared" si="97"/>
        <v>0</v>
      </c>
      <c r="AQ887" s="66">
        <v>0</v>
      </c>
      <c r="AR887" s="66">
        <f t="shared" si="98"/>
        <v>0</v>
      </c>
      <c r="AS887" s="66" t="s">
        <v>3341</v>
      </c>
      <c r="AT887" s="66" t="s">
        <v>279</v>
      </c>
      <c r="AU887" s="66" t="s">
        <v>280</v>
      </c>
      <c r="AV887" s="66">
        <v>0</v>
      </c>
      <c r="AW887" s="86">
        <v>0</v>
      </c>
      <c r="AX887" s="86">
        <v>0</v>
      </c>
      <c r="AY887" s="86">
        <v>0</v>
      </c>
      <c r="AZ887" s="86">
        <v>0</v>
      </c>
      <c r="BA887" s="86">
        <v>0</v>
      </c>
      <c r="BB887" s="86"/>
    </row>
    <row r="888" spans="1:54" hidden="1">
      <c r="A888" s="52" t="str">
        <f t="shared" si="92"/>
        <v>R</v>
      </c>
      <c r="B888" s="84" t="s">
        <v>259</v>
      </c>
      <c r="C888" s="52" t="s">
        <v>3524</v>
      </c>
      <c r="D888" s="85" t="s">
        <v>3525</v>
      </c>
      <c r="E888" s="52" t="s">
        <v>3526</v>
      </c>
      <c r="F888" s="52" t="s">
        <v>3527</v>
      </c>
      <c r="G888" s="52" t="s">
        <v>3528</v>
      </c>
      <c r="H888" s="52" t="s">
        <v>3529</v>
      </c>
      <c r="I888" s="52" t="s">
        <v>3536</v>
      </c>
      <c r="J888" s="52" t="s">
        <v>3537</v>
      </c>
      <c r="K888" s="52" t="s">
        <v>268</v>
      </c>
      <c r="L888" s="52">
        <v>1255</v>
      </c>
      <c r="M888" s="52" t="s">
        <v>3340</v>
      </c>
      <c r="N888" s="52" t="s">
        <v>270</v>
      </c>
      <c r="O888" s="52" t="s">
        <v>271</v>
      </c>
      <c r="P888" s="52" t="s">
        <v>272</v>
      </c>
      <c r="Q888" s="52" t="s">
        <v>124</v>
      </c>
      <c r="R888" s="52" t="s">
        <v>273</v>
      </c>
      <c r="S888" s="52" t="s">
        <v>188</v>
      </c>
      <c r="T888" s="52" t="s">
        <v>274</v>
      </c>
      <c r="U888" s="52" t="s">
        <v>193</v>
      </c>
      <c r="V888" s="52" t="s">
        <v>275</v>
      </c>
      <c r="W888" s="52" t="s">
        <v>276</v>
      </c>
      <c r="X888" s="52" t="s">
        <v>489</v>
      </c>
      <c r="Y888" s="52" t="s">
        <v>490</v>
      </c>
      <c r="Z888" s="66">
        <v>0</v>
      </c>
      <c r="AA888" s="66">
        <v>0</v>
      </c>
      <c r="AB888" s="66">
        <v>445.68</v>
      </c>
      <c r="AC888" s="66">
        <v>-321.45999999999998</v>
      </c>
      <c r="AD888" s="86">
        <f t="shared" si="93"/>
        <v>321.45999999999998</v>
      </c>
      <c r="AE888" s="66">
        <v>0</v>
      </c>
      <c r="AF888" s="66">
        <v>0</v>
      </c>
      <c r="AG888" s="66">
        <f t="shared" si="94"/>
        <v>0</v>
      </c>
      <c r="AH888" s="66">
        <v>0</v>
      </c>
      <c r="AI888" s="66">
        <v>0</v>
      </c>
      <c r="AJ888" s="66">
        <f t="shared" si="95"/>
        <v>0</v>
      </c>
      <c r="AK888" s="66">
        <v>0</v>
      </c>
      <c r="AL888" s="66">
        <v>0</v>
      </c>
      <c r="AM888" s="66">
        <f t="shared" si="96"/>
        <v>0</v>
      </c>
      <c r="AN888" s="66">
        <v>0</v>
      </c>
      <c r="AO888" s="66">
        <v>0</v>
      </c>
      <c r="AP888" s="66">
        <f t="shared" si="97"/>
        <v>0</v>
      </c>
      <c r="AQ888" s="66">
        <v>0</v>
      </c>
      <c r="AR888" s="66">
        <f t="shared" si="98"/>
        <v>321.45999999999998</v>
      </c>
      <c r="AS888" s="66" t="s">
        <v>3341</v>
      </c>
      <c r="AT888" s="66" t="s">
        <v>279</v>
      </c>
      <c r="AU888" s="66" t="s">
        <v>280</v>
      </c>
      <c r="AV888" s="66">
        <v>0</v>
      </c>
      <c r="AW888" s="86">
        <v>0</v>
      </c>
      <c r="AX888" s="86">
        <v>0</v>
      </c>
      <c r="AY888" s="86">
        <v>0</v>
      </c>
      <c r="AZ888" s="86">
        <v>0</v>
      </c>
      <c r="BA888" s="86">
        <v>0</v>
      </c>
      <c r="BB888" s="86"/>
    </row>
    <row r="889" spans="1:54" hidden="1">
      <c r="A889" s="52" t="str">
        <f t="shared" si="92"/>
        <v>R</v>
      </c>
      <c r="B889" s="84" t="s">
        <v>259</v>
      </c>
      <c r="C889" s="52" t="s">
        <v>3538</v>
      </c>
      <c r="D889" s="85" t="s">
        <v>3539</v>
      </c>
      <c r="E889" s="52" t="s">
        <v>3540</v>
      </c>
      <c r="F889" s="52" t="s">
        <v>3541</v>
      </c>
      <c r="G889" s="52" t="s">
        <v>3542</v>
      </c>
      <c r="H889" s="52" t="s">
        <v>3541</v>
      </c>
      <c r="I889" s="52" t="s">
        <v>3543</v>
      </c>
      <c r="J889" s="52" t="s">
        <v>3544</v>
      </c>
      <c r="K889" s="52" t="s">
        <v>268</v>
      </c>
      <c r="L889" s="52">
        <v>4059</v>
      </c>
      <c r="M889" s="52" t="s">
        <v>3312</v>
      </c>
      <c r="N889" s="52" t="s">
        <v>270</v>
      </c>
      <c r="O889" s="52" t="s">
        <v>456</v>
      </c>
      <c r="P889" s="52" t="s">
        <v>466</v>
      </c>
      <c r="Q889" s="52" t="s">
        <v>57</v>
      </c>
      <c r="R889" s="52" t="s">
        <v>2024</v>
      </c>
      <c r="S889" s="52" t="s">
        <v>91</v>
      </c>
      <c r="T889" s="52" t="s">
        <v>2337</v>
      </c>
      <c r="U889" s="52" t="s">
        <v>94</v>
      </c>
      <c r="V889" s="52" t="s">
        <v>275</v>
      </c>
      <c r="W889" s="52" t="s">
        <v>276</v>
      </c>
      <c r="X889" s="52" t="s">
        <v>277</v>
      </c>
      <c r="Y889" s="52" t="s">
        <v>278</v>
      </c>
      <c r="Z889" s="66">
        <v>121218.285</v>
      </c>
      <c r="AA889" s="66">
        <v>121218</v>
      </c>
      <c r="AB889" s="66">
        <v>499640</v>
      </c>
      <c r="AC889" s="66">
        <v>532693.70717499999</v>
      </c>
      <c r="AD889" s="86">
        <f t="shared" si="93"/>
        <v>-411475.70717499999</v>
      </c>
      <c r="AE889" s="66">
        <v>123749.9235185841</v>
      </c>
      <c r="AF889" s="66">
        <v>123749.9235185841</v>
      </c>
      <c r="AG889" s="66">
        <f t="shared" si="94"/>
        <v>0</v>
      </c>
      <c r="AH889" s="66">
        <v>127474.43577982302</v>
      </c>
      <c r="AI889" s="66">
        <v>127474.43577982302</v>
      </c>
      <c r="AJ889" s="66">
        <f t="shared" si="95"/>
        <v>0</v>
      </c>
      <c r="AK889" s="66">
        <v>131319.09359787614</v>
      </c>
      <c r="AL889" s="66">
        <v>131319.09359787614</v>
      </c>
      <c r="AM889" s="66">
        <f t="shared" si="96"/>
        <v>0</v>
      </c>
      <c r="AN889" s="66">
        <v>135283.89697274339</v>
      </c>
      <c r="AO889" s="66">
        <v>135283.89697274339</v>
      </c>
      <c r="AP889" s="66">
        <f t="shared" si="97"/>
        <v>0</v>
      </c>
      <c r="AQ889" s="66">
        <v>139342.41388192569</v>
      </c>
      <c r="AR889" s="66">
        <f t="shared" si="98"/>
        <v>-411475.70717499999</v>
      </c>
      <c r="AS889" s="66" t="s">
        <v>3545</v>
      </c>
      <c r="AT889" s="66" t="s">
        <v>279</v>
      </c>
      <c r="AU889" s="66" t="s">
        <v>280</v>
      </c>
      <c r="AV889" s="66">
        <v>0</v>
      </c>
      <c r="AW889" s="86">
        <v>0</v>
      </c>
      <c r="AX889" s="86">
        <v>0</v>
      </c>
      <c r="AY889" s="86">
        <v>0</v>
      </c>
      <c r="AZ889" s="86">
        <v>0</v>
      </c>
      <c r="BA889" s="86">
        <v>0</v>
      </c>
      <c r="BB889" s="86"/>
    </row>
    <row r="890" spans="1:54" hidden="1">
      <c r="A890" s="52" t="str">
        <f t="shared" si="92"/>
        <v>R</v>
      </c>
      <c r="B890" s="84" t="s">
        <v>259</v>
      </c>
      <c r="C890" s="52" t="s">
        <v>3538</v>
      </c>
      <c r="D890" s="85" t="s">
        <v>3539</v>
      </c>
      <c r="E890" s="52" t="s">
        <v>3540</v>
      </c>
      <c r="F890" s="52" t="s">
        <v>3541</v>
      </c>
      <c r="G890" s="52" t="s">
        <v>3542</v>
      </c>
      <c r="H890" s="52" t="s">
        <v>3541</v>
      </c>
      <c r="I890" s="52" t="s">
        <v>3546</v>
      </c>
      <c r="J890" s="52" t="s">
        <v>3547</v>
      </c>
      <c r="K890" s="52" t="s">
        <v>268</v>
      </c>
      <c r="L890" s="52">
        <v>4580</v>
      </c>
      <c r="M890" s="52" t="s">
        <v>2402</v>
      </c>
      <c r="N890" s="52" t="s">
        <v>270</v>
      </c>
      <c r="O890" s="52" t="s">
        <v>456</v>
      </c>
      <c r="P890" s="52" t="s">
        <v>466</v>
      </c>
      <c r="Q890" s="52" t="s">
        <v>57</v>
      </c>
      <c r="R890" s="52" t="s">
        <v>2024</v>
      </c>
      <c r="S890" s="52" t="s">
        <v>91</v>
      </c>
      <c r="T890" s="52" t="s">
        <v>2337</v>
      </c>
      <c r="U890" s="52" t="s">
        <v>94</v>
      </c>
      <c r="V890" s="52" t="s">
        <v>275</v>
      </c>
      <c r="W890" s="52" t="s">
        <v>276</v>
      </c>
      <c r="X890" s="52" t="s">
        <v>2040</v>
      </c>
      <c r="Y890" s="52" t="s">
        <v>2041</v>
      </c>
      <c r="Z890" s="66">
        <v>0</v>
      </c>
      <c r="AA890" s="66">
        <v>0</v>
      </c>
      <c r="AB890" s="66">
        <v>-37662.32</v>
      </c>
      <c r="AC890" s="66">
        <v>-89324.82</v>
      </c>
      <c r="AD890" s="86">
        <f t="shared" si="93"/>
        <v>89324.82</v>
      </c>
      <c r="AE890" s="66">
        <v>0</v>
      </c>
      <c r="AF890" s="66">
        <v>0</v>
      </c>
      <c r="AG890" s="66">
        <f t="shared" si="94"/>
        <v>0</v>
      </c>
      <c r="AH890" s="66">
        <v>0</v>
      </c>
      <c r="AI890" s="66">
        <v>0</v>
      </c>
      <c r="AJ890" s="66">
        <f t="shared" si="95"/>
        <v>0</v>
      </c>
      <c r="AK890" s="66">
        <v>0</v>
      </c>
      <c r="AL890" s="66">
        <v>0</v>
      </c>
      <c r="AM890" s="66">
        <f t="shared" si="96"/>
        <v>0</v>
      </c>
      <c r="AN890" s="66">
        <v>0</v>
      </c>
      <c r="AO890" s="66">
        <v>0</v>
      </c>
      <c r="AP890" s="66">
        <f t="shared" si="97"/>
        <v>0</v>
      </c>
      <c r="AQ890" s="66">
        <v>0</v>
      </c>
      <c r="AR890" s="66">
        <f t="shared" si="98"/>
        <v>89324.82</v>
      </c>
      <c r="AS890" s="66">
        <v>0</v>
      </c>
      <c r="AT890" s="66" t="s">
        <v>279</v>
      </c>
      <c r="AU890" s="66" t="s">
        <v>280</v>
      </c>
      <c r="AV890" s="66">
        <v>0</v>
      </c>
      <c r="AW890" s="86">
        <v>0</v>
      </c>
      <c r="AX890" s="86">
        <v>0</v>
      </c>
      <c r="AY890" s="86">
        <v>0</v>
      </c>
      <c r="AZ890" s="86">
        <v>0</v>
      </c>
      <c r="BA890" s="86">
        <v>0</v>
      </c>
      <c r="BB890" s="86"/>
    </row>
    <row r="891" spans="1:54" hidden="1">
      <c r="A891" s="52" t="str">
        <f t="shared" si="92"/>
        <v>R</v>
      </c>
      <c r="B891" s="84" t="s">
        <v>259</v>
      </c>
      <c r="C891" s="52" t="s">
        <v>3538</v>
      </c>
      <c r="D891" s="85" t="s">
        <v>3539</v>
      </c>
      <c r="E891" s="52" t="s">
        <v>3540</v>
      </c>
      <c r="F891" s="52" t="s">
        <v>3541</v>
      </c>
      <c r="G891" s="52" t="s">
        <v>3542</v>
      </c>
      <c r="H891" s="52" t="s">
        <v>3541</v>
      </c>
      <c r="I891" s="52" t="s">
        <v>3548</v>
      </c>
      <c r="J891" s="52" t="s">
        <v>3549</v>
      </c>
      <c r="K891" s="52" t="s">
        <v>268</v>
      </c>
      <c r="L891" s="52">
        <v>4580</v>
      </c>
      <c r="M891" s="52" t="s">
        <v>2402</v>
      </c>
      <c r="N891" s="52" t="s">
        <v>270</v>
      </c>
      <c r="O891" s="52" t="s">
        <v>456</v>
      </c>
      <c r="P891" s="52" t="s">
        <v>272</v>
      </c>
      <c r="Q891" s="52" t="s">
        <v>124</v>
      </c>
      <c r="R891" s="52" t="s">
        <v>273</v>
      </c>
      <c r="S891" s="52" t="s">
        <v>188</v>
      </c>
      <c r="T891" s="52" t="s">
        <v>2156</v>
      </c>
      <c r="U891" s="52" t="s">
        <v>196</v>
      </c>
      <c r="V891" s="52" t="s">
        <v>500</v>
      </c>
      <c r="W891" s="52" t="s">
        <v>501</v>
      </c>
      <c r="X891" s="52" t="s">
        <v>2366</v>
      </c>
      <c r="Y891" s="52" t="s">
        <v>2367</v>
      </c>
      <c r="Z891" s="66">
        <v>0</v>
      </c>
      <c r="AA891" s="66">
        <v>0</v>
      </c>
      <c r="AB891" s="66">
        <v>0</v>
      </c>
      <c r="AC891" s="66">
        <v>0</v>
      </c>
      <c r="AD891" s="86">
        <f t="shared" si="93"/>
        <v>0</v>
      </c>
      <c r="AE891" s="66">
        <v>0</v>
      </c>
      <c r="AF891" s="66">
        <v>0</v>
      </c>
      <c r="AG891" s="66">
        <f t="shared" si="94"/>
        <v>0</v>
      </c>
      <c r="AH891" s="66">
        <v>0</v>
      </c>
      <c r="AI891" s="66">
        <v>0</v>
      </c>
      <c r="AJ891" s="66">
        <f t="shared" si="95"/>
        <v>0</v>
      </c>
      <c r="AK891" s="66">
        <v>0</v>
      </c>
      <c r="AL891" s="66">
        <v>0</v>
      </c>
      <c r="AM891" s="66">
        <f t="shared" si="96"/>
        <v>0</v>
      </c>
      <c r="AN891" s="66">
        <v>0</v>
      </c>
      <c r="AO891" s="66">
        <v>0</v>
      </c>
      <c r="AP891" s="66">
        <f t="shared" si="97"/>
        <v>0</v>
      </c>
      <c r="AQ891" s="66">
        <v>0</v>
      </c>
      <c r="AR891" s="66">
        <f t="shared" si="98"/>
        <v>0</v>
      </c>
      <c r="AS891" s="66" t="s">
        <v>3545</v>
      </c>
      <c r="AT891" s="66" t="s">
        <v>279</v>
      </c>
      <c r="AU891" s="66" t="s">
        <v>280</v>
      </c>
      <c r="AV891" s="66">
        <v>0</v>
      </c>
      <c r="AW891" s="86">
        <v>0</v>
      </c>
      <c r="AX891" s="86">
        <v>0</v>
      </c>
      <c r="AY891" s="86">
        <v>0</v>
      </c>
      <c r="AZ891" s="86">
        <v>0</v>
      </c>
      <c r="BA891" s="86">
        <v>0</v>
      </c>
      <c r="BB891" s="86"/>
    </row>
    <row r="892" spans="1:54" hidden="1">
      <c r="A892" s="52" t="str">
        <f t="shared" si="92"/>
        <v>R</v>
      </c>
      <c r="B892" s="84" t="s">
        <v>259</v>
      </c>
      <c r="C892" s="52" t="s">
        <v>3538</v>
      </c>
      <c r="D892" s="85" t="s">
        <v>3539</v>
      </c>
      <c r="E892" s="52" t="s">
        <v>3540</v>
      </c>
      <c r="F892" s="52" t="s">
        <v>3541</v>
      </c>
      <c r="G892" s="52" t="s">
        <v>3542</v>
      </c>
      <c r="H892" s="52" t="s">
        <v>3541</v>
      </c>
      <c r="I892" s="52" t="s">
        <v>3550</v>
      </c>
      <c r="J892" s="52" t="s">
        <v>3551</v>
      </c>
      <c r="K892" s="52" t="s">
        <v>268</v>
      </c>
      <c r="L892" s="52">
        <v>4580</v>
      </c>
      <c r="M892" s="52" t="s">
        <v>2402</v>
      </c>
      <c r="N892" s="52" t="s">
        <v>270</v>
      </c>
      <c r="O892" s="52" t="s">
        <v>456</v>
      </c>
      <c r="P892" s="52" t="s">
        <v>272</v>
      </c>
      <c r="Q892" s="52" t="s">
        <v>124</v>
      </c>
      <c r="R892" s="52" t="s">
        <v>273</v>
      </c>
      <c r="S892" s="52" t="s">
        <v>188</v>
      </c>
      <c r="T892" s="52" t="s">
        <v>2156</v>
      </c>
      <c r="U892" s="52" t="s">
        <v>196</v>
      </c>
      <c r="V892" s="52" t="s">
        <v>500</v>
      </c>
      <c r="W892" s="52" t="s">
        <v>501</v>
      </c>
      <c r="X892" s="52" t="s">
        <v>2366</v>
      </c>
      <c r="Y892" s="52" t="s">
        <v>2367</v>
      </c>
      <c r="Z892" s="66">
        <v>-626334</v>
      </c>
      <c r="AA892" s="66">
        <v>-623599</v>
      </c>
      <c r="AB892" s="66">
        <v>-563692.5</v>
      </c>
      <c r="AC892" s="66">
        <v>-313162.5</v>
      </c>
      <c r="AD892" s="86">
        <f t="shared" si="93"/>
        <v>-310436.5</v>
      </c>
      <c r="AE892" s="66">
        <v>-643559</v>
      </c>
      <c r="AF892" s="66">
        <v>-643559</v>
      </c>
      <c r="AG892" s="66">
        <f t="shared" si="94"/>
        <v>0</v>
      </c>
      <c r="AH892" s="66">
        <v>-661257</v>
      </c>
      <c r="AI892" s="66">
        <v>-661257</v>
      </c>
      <c r="AJ892" s="66">
        <f t="shared" si="95"/>
        <v>0</v>
      </c>
      <c r="AK892" s="66">
        <v>-679442</v>
      </c>
      <c r="AL892" s="66">
        <v>-679442</v>
      </c>
      <c r="AM892" s="66">
        <f t="shared" si="96"/>
        <v>0</v>
      </c>
      <c r="AN892" s="66">
        <v>-698127</v>
      </c>
      <c r="AO892" s="66">
        <v>-698127</v>
      </c>
      <c r="AP892" s="66">
        <f t="shared" si="97"/>
        <v>0</v>
      </c>
      <c r="AQ892" s="66">
        <v>-719070.81</v>
      </c>
      <c r="AR892" s="66">
        <f t="shared" si="98"/>
        <v>-310436.5</v>
      </c>
      <c r="AS892" s="66" t="s">
        <v>3545</v>
      </c>
      <c r="AT892" s="66" t="s">
        <v>279</v>
      </c>
      <c r="AU892" s="66" t="s">
        <v>280</v>
      </c>
      <c r="AV892" s="66">
        <v>0</v>
      </c>
      <c r="AW892" s="86">
        <v>0</v>
      </c>
      <c r="AX892" s="86">
        <v>0</v>
      </c>
      <c r="AY892" s="86">
        <v>0</v>
      </c>
      <c r="AZ892" s="86">
        <v>0</v>
      </c>
      <c r="BA892" s="86">
        <v>0</v>
      </c>
      <c r="BB892" s="86"/>
    </row>
    <row r="893" spans="1:54" hidden="1">
      <c r="A893" s="52" t="str">
        <f t="shared" si="92"/>
        <v>R</v>
      </c>
      <c r="B893" s="84" t="s">
        <v>259</v>
      </c>
      <c r="C893" s="52" t="s">
        <v>3538</v>
      </c>
      <c r="D893" s="85" t="s">
        <v>3539</v>
      </c>
      <c r="E893" s="52" t="s">
        <v>3540</v>
      </c>
      <c r="F893" s="52" t="s">
        <v>3541</v>
      </c>
      <c r="G893" s="52" t="s">
        <v>3542</v>
      </c>
      <c r="H893" s="52" t="s">
        <v>3541</v>
      </c>
      <c r="I893" s="52" t="s">
        <v>3552</v>
      </c>
      <c r="J893" s="52" t="s">
        <v>3553</v>
      </c>
      <c r="K893" s="52" t="s">
        <v>268</v>
      </c>
      <c r="L893" s="52">
        <v>4580</v>
      </c>
      <c r="M893" s="52" t="s">
        <v>2402</v>
      </c>
      <c r="N893" s="52" t="s">
        <v>270</v>
      </c>
      <c r="O893" s="52" t="s">
        <v>456</v>
      </c>
      <c r="P893" s="52" t="s">
        <v>466</v>
      </c>
      <c r="Q893" s="52" t="s">
        <v>57</v>
      </c>
      <c r="R893" s="52" t="s">
        <v>2024</v>
      </c>
      <c r="S893" s="52" t="s">
        <v>91</v>
      </c>
      <c r="T893" s="52" t="s">
        <v>2337</v>
      </c>
      <c r="U893" s="52" t="s">
        <v>94</v>
      </c>
      <c r="V893" s="52" t="s">
        <v>275</v>
      </c>
      <c r="W893" s="52" t="s">
        <v>276</v>
      </c>
      <c r="X893" s="52" t="s">
        <v>489</v>
      </c>
      <c r="Y893" s="52" t="s">
        <v>490</v>
      </c>
      <c r="Z893" s="66">
        <v>1367.6025000000002</v>
      </c>
      <c r="AA893" s="66">
        <v>0</v>
      </c>
      <c r="AB893" s="66">
        <v>1368.2</v>
      </c>
      <c r="AC893" s="66">
        <v>1368.15</v>
      </c>
      <c r="AD893" s="86">
        <f t="shared" si="93"/>
        <v>-1368.15</v>
      </c>
      <c r="AE893" s="66">
        <v>1396.1648176991155</v>
      </c>
      <c r="AF893" s="66">
        <v>1396.1648176991155</v>
      </c>
      <c r="AG893" s="66">
        <f t="shared" si="94"/>
        <v>0</v>
      </c>
      <c r="AH893" s="66">
        <v>1438.1853122123898</v>
      </c>
      <c r="AI893" s="66">
        <v>1438.1853122123898</v>
      </c>
      <c r="AJ893" s="66">
        <f t="shared" si="95"/>
        <v>0</v>
      </c>
      <c r="AK893" s="66">
        <v>1481.561306548673</v>
      </c>
      <c r="AL893" s="66">
        <v>1481.561306548673</v>
      </c>
      <c r="AM893" s="66">
        <f t="shared" si="96"/>
        <v>0</v>
      </c>
      <c r="AN893" s="66">
        <v>1526.2928007079649</v>
      </c>
      <c r="AO893" s="66">
        <v>1526.2928007079649</v>
      </c>
      <c r="AP893" s="66">
        <f t="shared" si="97"/>
        <v>0</v>
      </c>
      <c r="AQ893" s="66">
        <v>1572.081584729204</v>
      </c>
      <c r="AR893" s="66">
        <f t="shared" si="98"/>
        <v>-1368.15</v>
      </c>
      <c r="AS893" s="66" t="s">
        <v>3545</v>
      </c>
      <c r="AT893" s="66" t="s">
        <v>279</v>
      </c>
      <c r="AU893" s="66" t="s">
        <v>280</v>
      </c>
      <c r="AV893" s="66">
        <v>0</v>
      </c>
      <c r="AW893" s="86">
        <v>0</v>
      </c>
      <c r="AX893" s="86">
        <v>0</v>
      </c>
      <c r="AY893" s="86">
        <v>0</v>
      </c>
      <c r="AZ893" s="86">
        <v>0</v>
      </c>
      <c r="BA893" s="86">
        <v>0</v>
      </c>
      <c r="BB893" s="86"/>
    </row>
    <row r="894" spans="1:54" hidden="1">
      <c r="A894" s="52" t="str">
        <f t="shared" si="92"/>
        <v>R</v>
      </c>
      <c r="B894" s="84" t="s">
        <v>259</v>
      </c>
      <c r="C894" s="52" t="s">
        <v>3538</v>
      </c>
      <c r="D894" s="85" t="s">
        <v>3539</v>
      </c>
      <c r="E894" s="52" t="s">
        <v>3540</v>
      </c>
      <c r="F894" s="52" t="s">
        <v>3541</v>
      </c>
      <c r="G894" s="52" t="s">
        <v>3542</v>
      </c>
      <c r="H894" s="52" t="s">
        <v>3541</v>
      </c>
      <c r="I894" s="52" t="s">
        <v>3554</v>
      </c>
      <c r="J894" s="52" t="s">
        <v>3555</v>
      </c>
      <c r="K894" s="52" t="s">
        <v>268</v>
      </c>
      <c r="L894" s="52">
        <v>3037</v>
      </c>
      <c r="M894" s="52" t="s">
        <v>2812</v>
      </c>
      <c r="N894" s="52" t="s">
        <v>270</v>
      </c>
      <c r="O894" s="52" t="s">
        <v>456</v>
      </c>
      <c r="P894" s="52" t="s">
        <v>466</v>
      </c>
      <c r="Q894" s="52" t="s">
        <v>57</v>
      </c>
      <c r="R894" s="52" t="s">
        <v>2024</v>
      </c>
      <c r="S894" s="52" t="s">
        <v>91</v>
      </c>
      <c r="T894" s="52" t="s">
        <v>3465</v>
      </c>
      <c r="U894" s="52" t="s">
        <v>95</v>
      </c>
      <c r="V894" s="52" t="s">
        <v>2026</v>
      </c>
      <c r="W894" s="52" t="s">
        <v>2027</v>
      </c>
      <c r="X894" s="52" t="s">
        <v>2660</v>
      </c>
      <c r="Y894" s="52" t="s">
        <v>2661</v>
      </c>
      <c r="Z894" s="66">
        <v>254565.18000000002</v>
      </c>
      <c r="AA894" s="66">
        <v>254565</v>
      </c>
      <c r="AB894" s="66">
        <v>358335.88</v>
      </c>
      <c r="AC894" s="66">
        <v>286385.26572000002</v>
      </c>
      <c r="AD894" s="86">
        <f t="shared" si="93"/>
        <v>-31820.265720000025</v>
      </c>
      <c r="AE894" s="66">
        <v>259881.76252035404</v>
      </c>
      <c r="AF894" s="66">
        <v>259881.76252035404</v>
      </c>
      <c r="AG894" s="66">
        <f t="shared" si="94"/>
        <v>0</v>
      </c>
      <c r="AH894" s="66">
        <v>275065.29141750804</v>
      </c>
      <c r="AI894" s="66">
        <v>275065.29141750804</v>
      </c>
      <c r="AJ894" s="66">
        <f t="shared" si="95"/>
        <v>0</v>
      </c>
      <c r="AK894" s="66">
        <v>289279.31151602376</v>
      </c>
      <c r="AL894" s="66">
        <v>289279.31151602376</v>
      </c>
      <c r="AM894" s="66">
        <f t="shared" si="96"/>
        <v>0</v>
      </c>
      <c r="AN894" s="66">
        <v>315424.62360269035</v>
      </c>
      <c r="AO894" s="66">
        <v>315424.62360269035</v>
      </c>
      <c r="AP894" s="66">
        <f t="shared" si="97"/>
        <v>0</v>
      </c>
      <c r="AQ894" s="66">
        <v>324887.36231077107</v>
      </c>
      <c r="AR894" s="66">
        <f t="shared" si="98"/>
        <v>-31820.265720000025</v>
      </c>
      <c r="AS894" s="66" t="s">
        <v>3545</v>
      </c>
      <c r="AT894" s="66" t="s">
        <v>279</v>
      </c>
      <c r="AU894" s="66" t="s">
        <v>280</v>
      </c>
      <c r="AV894" s="66">
        <v>0</v>
      </c>
      <c r="AW894" s="86">
        <v>0</v>
      </c>
      <c r="AX894" s="86">
        <v>0</v>
      </c>
      <c r="AY894" s="86">
        <v>0</v>
      </c>
      <c r="AZ894" s="86">
        <v>0</v>
      </c>
      <c r="BA894" s="86">
        <v>0</v>
      </c>
      <c r="BB894" s="86"/>
    </row>
    <row r="895" spans="1:54" hidden="1">
      <c r="A895" s="52" t="str">
        <f t="shared" si="92"/>
        <v>R</v>
      </c>
      <c r="B895" s="84" t="s">
        <v>259</v>
      </c>
      <c r="C895" s="52" t="s">
        <v>3538</v>
      </c>
      <c r="D895" s="85" t="s">
        <v>3539</v>
      </c>
      <c r="E895" s="52" t="s">
        <v>3540</v>
      </c>
      <c r="F895" s="52" t="s">
        <v>3541</v>
      </c>
      <c r="G895" s="52" t="s">
        <v>3542</v>
      </c>
      <c r="H895" s="52" t="s">
        <v>3541</v>
      </c>
      <c r="I895" s="52" t="s">
        <v>3556</v>
      </c>
      <c r="J895" s="52" t="s">
        <v>3557</v>
      </c>
      <c r="K895" s="52" t="s">
        <v>268</v>
      </c>
      <c r="L895" s="52">
        <v>4580</v>
      </c>
      <c r="M895" s="52" t="s">
        <v>2402</v>
      </c>
      <c r="N895" s="52" t="s">
        <v>270</v>
      </c>
      <c r="O895" s="52" t="s">
        <v>456</v>
      </c>
      <c r="P895" s="52" t="s">
        <v>466</v>
      </c>
      <c r="Q895" s="52" t="s">
        <v>57</v>
      </c>
      <c r="R895" s="52" t="s">
        <v>2024</v>
      </c>
      <c r="S895" s="52" t="s">
        <v>91</v>
      </c>
      <c r="T895" s="52" t="s">
        <v>3465</v>
      </c>
      <c r="U895" s="52" t="s">
        <v>95</v>
      </c>
      <c r="V895" s="52" t="s">
        <v>2026</v>
      </c>
      <c r="W895" s="52" t="s">
        <v>2027</v>
      </c>
      <c r="X895" s="52" t="s">
        <v>2902</v>
      </c>
      <c r="Y895" s="52" t="s">
        <v>2903</v>
      </c>
      <c r="Z895" s="66">
        <v>1367.734463123847</v>
      </c>
      <c r="AA895" s="66">
        <v>0</v>
      </c>
      <c r="AB895" s="66">
        <v>1368.2</v>
      </c>
      <c r="AC895" s="66">
        <v>1367.1</v>
      </c>
      <c r="AD895" s="86">
        <f t="shared" si="93"/>
        <v>-1367.1</v>
      </c>
      <c r="AE895" s="66">
        <v>1396.2995368669649</v>
      </c>
      <c r="AF895" s="66">
        <v>1396.2995368669649</v>
      </c>
      <c r="AG895" s="66">
        <f t="shared" si="94"/>
        <v>0</v>
      </c>
      <c r="AH895" s="66">
        <v>1438.3240860348053</v>
      </c>
      <c r="AI895" s="66">
        <v>1438.3240860348053</v>
      </c>
      <c r="AJ895" s="66">
        <f t="shared" si="95"/>
        <v>0</v>
      </c>
      <c r="AK895" s="66">
        <v>1481.7042658209637</v>
      </c>
      <c r="AL895" s="66">
        <v>1481.7042658209637</v>
      </c>
      <c r="AM895" s="66">
        <f t="shared" si="96"/>
        <v>0</v>
      </c>
      <c r="AN895" s="66">
        <v>1526.440076225439</v>
      </c>
      <c r="AO895" s="66">
        <v>1526.440076225439</v>
      </c>
      <c r="AP895" s="66">
        <f t="shared" si="97"/>
        <v>0</v>
      </c>
      <c r="AQ895" s="66">
        <v>1572.2332785122023</v>
      </c>
      <c r="AR895" s="66">
        <f t="shared" si="98"/>
        <v>-1367.1</v>
      </c>
      <c r="AS895" s="66" t="s">
        <v>3545</v>
      </c>
      <c r="AT895" s="66" t="s">
        <v>279</v>
      </c>
      <c r="AU895" s="66" t="s">
        <v>280</v>
      </c>
      <c r="AV895" s="66">
        <v>0</v>
      </c>
      <c r="AW895" s="86">
        <v>0</v>
      </c>
      <c r="AX895" s="86">
        <v>0</v>
      </c>
      <c r="AY895" s="86">
        <v>0</v>
      </c>
      <c r="AZ895" s="86">
        <v>0</v>
      </c>
      <c r="BA895" s="86">
        <v>0</v>
      </c>
      <c r="BB895" s="86"/>
    </row>
    <row r="896" spans="1:54" hidden="1">
      <c r="A896" s="52" t="str">
        <f t="shared" si="92"/>
        <v>R</v>
      </c>
      <c r="B896" s="84" t="s">
        <v>259</v>
      </c>
      <c r="C896" s="52" t="s">
        <v>3538</v>
      </c>
      <c r="D896" s="85" t="s">
        <v>3539</v>
      </c>
      <c r="E896" s="52" t="s">
        <v>3540</v>
      </c>
      <c r="F896" s="52" t="s">
        <v>3541</v>
      </c>
      <c r="G896" s="52" t="s">
        <v>3542</v>
      </c>
      <c r="H896" s="52" t="s">
        <v>3541</v>
      </c>
      <c r="I896" s="52" t="s">
        <v>3558</v>
      </c>
      <c r="J896" s="52" t="s">
        <v>3559</v>
      </c>
      <c r="K896" s="52" t="s">
        <v>268</v>
      </c>
      <c r="L896" s="52">
        <v>4560</v>
      </c>
      <c r="M896" s="52" t="s">
        <v>488</v>
      </c>
      <c r="N896" s="52" t="s">
        <v>270</v>
      </c>
      <c r="O896" s="52" t="s">
        <v>271</v>
      </c>
      <c r="P896" s="52" t="s">
        <v>272</v>
      </c>
      <c r="Q896" s="52" t="s">
        <v>124</v>
      </c>
      <c r="R896" s="52" t="s">
        <v>273</v>
      </c>
      <c r="S896" s="52" t="s">
        <v>188</v>
      </c>
      <c r="T896" s="52" t="s">
        <v>274</v>
      </c>
      <c r="U896" s="52" t="s">
        <v>193</v>
      </c>
      <c r="V896" s="52" t="s">
        <v>275</v>
      </c>
      <c r="W896" s="52" t="s">
        <v>276</v>
      </c>
      <c r="X896" s="52" t="s">
        <v>489</v>
      </c>
      <c r="Y896" s="52" t="s">
        <v>490</v>
      </c>
      <c r="Z896" s="66">
        <v>0</v>
      </c>
      <c r="AA896" s="66">
        <v>0</v>
      </c>
      <c r="AB896" s="66">
        <v>0</v>
      </c>
      <c r="AC896" s="66">
        <v>0</v>
      </c>
      <c r="AD896" s="86">
        <f t="shared" si="93"/>
        <v>0</v>
      </c>
      <c r="AE896" s="66">
        <v>0</v>
      </c>
      <c r="AF896" s="66">
        <v>0</v>
      </c>
      <c r="AG896" s="66">
        <f t="shared" si="94"/>
        <v>0</v>
      </c>
      <c r="AH896" s="66">
        <v>0</v>
      </c>
      <c r="AI896" s="66">
        <v>0</v>
      </c>
      <c r="AJ896" s="66">
        <f t="shared" si="95"/>
        <v>0</v>
      </c>
      <c r="AK896" s="66">
        <v>0</v>
      </c>
      <c r="AL896" s="66">
        <v>0</v>
      </c>
      <c r="AM896" s="66">
        <f t="shared" si="96"/>
        <v>0</v>
      </c>
      <c r="AN896" s="66">
        <v>0</v>
      </c>
      <c r="AO896" s="66">
        <v>0</v>
      </c>
      <c r="AP896" s="66">
        <f t="shared" si="97"/>
        <v>0</v>
      </c>
      <c r="AQ896" s="66">
        <v>0</v>
      </c>
      <c r="AR896" s="66">
        <f t="shared" si="98"/>
        <v>0</v>
      </c>
      <c r="AS896" s="66" t="s">
        <v>3560</v>
      </c>
      <c r="AT896" s="66" t="s">
        <v>279</v>
      </c>
      <c r="AU896" s="66" t="s">
        <v>280</v>
      </c>
      <c r="AV896" s="66">
        <v>0</v>
      </c>
      <c r="AW896" s="86">
        <v>0</v>
      </c>
      <c r="AX896" s="86">
        <v>0</v>
      </c>
      <c r="AY896" s="86">
        <v>0</v>
      </c>
      <c r="AZ896" s="86">
        <v>0</v>
      </c>
      <c r="BA896" s="86">
        <v>0</v>
      </c>
      <c r="BB896" s="86"/>
    </row>
    <row r="897" spans="1:54" hidden="1">
      <c r="A897" s="52" t="str">
        <f t="shared" si="92"/>
        <v>R</v>
      </c>
      <c r="B897" s="84" t="s">
        <v>259</v>
      </c>
      <c r="C897" s="52" t="s">
        <v>3538</v>
      </c>
      <c r="D897" s="85" t="s">
        <v>3539</v>
      </c>
      <c r="E897" s="52" t="s">
        <v>3540</v>
      </c>
      <c r="F897" s="52" t="s">
        <v>3541</v>
      </c>
      <c r="G897" s="52" t="s">
        <v>3542</v>
      </c>
      <c r="H897" s="52" t="s">
        <v>3541</v>
      </c>
      <c r="I897" s="52" t="s">
        <v>3561</v>
      </c>
      <c r="J897" s="52" t="s">
        <v>3562</v>
      </c>
      <c r="K897" s="52" t="s">
        <v>268</v>
      </c>
      <c r="L897" s="52">
        <v>4560</v>
      </c>
      <c r="M897" s="52" t="s">
        <v>488</v>
      </c>
      <c r="N897" s="52" t="s">
        <v>270</v>
      </c>
      <c r="O897" s="52" t="s">
        <v>271</v>
      </c>
      <c r="P897" s="52" t="s">
        <v>272</v>
      </c>
      <c r="Q897" s="52" t="s">
        <v>124</v>
      </c>
      <c r="R897" s="52" t="s">
        <v>273</v>
      </c>
      <c r="S897" s="52" t="s">
        <v>188</v>
      </c>
      <c r="T897" s="52" t="s">
        <v>274</v>
      </c>
      <c r="U897" s="52" t="s">
        <v>193</v>
      </c>
      <c r="V897" s="52" t="s">
        <v>275</v>
      </c>
      <c r="W897" s="52" t="s">
        <v>276</v>
      </c>
      <c r="X897" s="52" t="s">
        <v>489</v>
      </c>
      <c r="Y897" s="52" t="s">
        <v>490</v>
      </c>
      <c r="Z897" s="66">
        <v>0</v>
      </c>
      <c r="AA897" s="66">
        <v>0</v>
      </c>
      <c r="AB897" s="66">
        <v>-92734.84</v>
      </c>
      <c r="AC897" s="66">
        <v>-254296.86</v>
      </c>
      <c r="AD897" s="86">
        <f t="shared" si="93"/>
        <v>254296.86</v>
      </c>
      <c r="AE897" s="66">
        <v>0</v>
      </c>
      <c r="AF897" s="66">
        <v>0</v>
      </c>
      <c r="AG897" s="66">
        <f t="shared" si="94"/>
        <v>0</v>
      </c>
      <c r="AH897" s="66">
        <v>0</v>
      </c>
      <c r="AI897" s="66">
        <v>0</v>
      </c>
      <c r="AJ897" s="66">
        <f t="shared" si="95"/>
        <v>0</v>
      </c>
      <c r="AK897" s="66">
        <v>0</v>
      </c>
      <c r="AL897" s="66">
        <v>0</v>
      </c>
      <c r="AM897" s="66">
        <f t="shared" si="96"/>
        <v>0</v>
      </c>
      <c r="AN897" s="66">
        <v>0</v>
      </c>
      <c r="AO897" s="66">
        <v>0</v>
      </c>
      <c r="AP897" s="66">
        <f t="shared" si="97"/>
        <v>0</v>
      </c>
      <c r="AQ897" s="66">
        <v>0</v>
      </c>
      <c r="AR897" s="66">
        <f t="shared" si="98"/>
        <v>254296.86</v>
      </c>
      <c r="AS897" s="66" t="s">
        <v>3560</v>
      </c>
      <c r="AT897" s="66" t="s">
        <v>279</v>
      </c>
      <c r="AU897" s="66" t="s">
        <v>280</v>
      </c>
      <c r="AV897" s="66">
        <v>0</v>
      </c>
      <c r="AW897" s="86">
        <v>0</v>
      </c>
      <c r="AX897" s="86">
        <v>0</v>
      </c>
      <c r="AY897" s="86">
        <v>0</v>
      </c>
      <c r="AZ897" s="86">
        <v>0</v>
      </c>
      <c r="BA897" s="86">
        <v>0</v>
      </c>
      <c r="BB897" s="86"/>
    </row>
    <row r="898" spans="1:54" hidden="1">
      <c r="A898" s="52" t="str">
        <f t="shared" si="92"/>
        <v>R</v>
      </c>
      <c r="B898" s="84" t="s">
        <v>259</v>
      </c>
      <c r="C898" s="52" t="s">
        <v>3563</v>
      </c>
      <c r="D898" s="85" t="s">
        <v>3564</v>
      </c>
      <c r="E898" s="52" t="s">
        <v>3565</v>
      </c>
      <c r="F898" s="52" t="s">
        <v>3566</v>
      </c>
      <c r="G898" s="52" t="s">
        <v>3567</v>
      </c>
      <c r="H898" s="52" t="s">
        <v>3566</v>
      </c>
      <c r="I898" s="52" t="s">
        <v>3568</v>
      </c>
      <c r="J898" s="52" t="s">
        <v>3569</v>
      </c>
      <c r="K898" s="52" t="s">
        <v>268</v>
      </c>
      <c r="L898" s="52">
        <v>4022</v>
      </c>
      <c r="M898" s="52" t="s">
        <v>1997</v>
      </c>
      <c r="N898" s="52" t="s">
        <v>270</v>
      </c>
      <c r="O898" s="52" t="s">
        <v>306</v>
      </c>
      <c r="P898" s="52" t="s">
        <v>272</v>
      </c>
      <c r="Q898" s="52" t="s">
        <v>124</v>
      </c>
      <c r="R898" s="52" t="s">
        <v>273</v>
      </c>
      <c r="S898" s="52" t="s">
        <v>188</v>
      </c>
      <c r="T898" s="52" t="s">
        <v>2014</v>
      </c>
      <c r="U898" s="52" t="s">
        <v>199</v>
      </c>
      <c r="V898" s="52" t="s">
        <v>275</v>
      </c>
      <c r="W898" s="52" t="s">
        <v>276</v>
      </c>
      <c r="X898" s="52" t="s">
        <v>2015</v>
      </c>
      <c r="Y898" s="52" t="s">
        <v>2016</v>
      </c>
      <c r="Z898" s="66">
        <v>25000</v>
      </c>
      <c r="AA898" s="66">
        <v>25000</v>
      </c>
      <c r="AB898" s="66">
        <v>0</v>
      </c>
      <c r="AC898" s="66">
        <v>10876.32</v>
      </c>
      <c r="AD898" s="86">
        <f t="shared" si="93"/>
        <v>14123.68</v>
      </c>
      <c r="AE898" s="66">
        <v>0</v>
      </c>
      <c r="AF898" s="66">
        <v>0</v>
      </c>
      <c r="AG898" s="66">
        <f t="shared" si="94"/>
        <v>0</v>
      </c>
      <c r="AH898" s="66">
        <v>0</v>
      </c>
      <c r="AI898" s="66">
        <v>0</v>
      </c>
      <c r="AJ898" s="66">
        <f t="shared" si="95"/>
        <v>0</v>
      </c>
      <c r="AK898" s="66">
        <v>353635.82590308384</v>
      </c>
      <c r="AL898" s="66">
        <v>353635.82590308384</v>
      </c>
      <c r="AM898" s="66">
        <f t="shared" si="96"/>
        <v>0</v>
      </c>
      <c r="AN898" s="66">
        <v>0</v>
      </c>
      <c r="AO898" s="66">
        <v>0</v>
      </c>
      <c r="AP898" s="66">
        <f t="shared" si="97"/>
        <v>0</v>
      </c>
      <c r="AQ898" s="66">
        <v>0</v>
      </c>
      <c r="AR898" s="66">
        <f t="shared" si="98"/>
        <v>14123.68</v>
      </c>
      <c r="AS898" s="66" t="s">
        <v>2003</v>
      </c>
      <c r="AT898" s="66" t="s">
        <v>279</v>
      </c>
      <c r="AU898" s="66" t="s">
        <v>280</v>
      </c>
      <c r="AV898" s="66">
        <v>0</v>
      </c>
      <c r="AW898" s="86">
        <v>0</v>
      </c>
      <c r="AX898" s="86">
        <v>0</v>
      </c>
      <c r="AY898" s="86">
        <v>0</v>
      </c>
      <c r="AZ898" s="86">
        <v>0</v>
      </c>
      <c r="BA898" s="86">
        <v>0</v>
      </c>
      <c r="BB898" s="86"/>
    </row>
    <row r="899" spans="1:54" hidden="1">
      <c r="A899" s="52" t="str">
        <f t="shared" si="92"/>
        <v>R</v>
      </c>
      <c r="B899" s="84" t="s">
        <v>259</v>
      </c>
      <c r="C899" s="52" t="s">
        <v>3570</v>
      </c>
      <c r="D899" s="85" t="s">
        <v>3571</v>
      </c>
      <c r="E899" s="52" t="s">
        <v>3572</v>
      </c>
      <c r="F899" s="52" t="s">
        <v>3573</v>
      </c>
      <c r="G899" s="52" t="s">
        <v>3574</v>
      </c>
      <c r="H899" s="52" t="s">
        <v>3573</v>
      </c>
      <c r="I899" s="52" t="s">
        <v>3575</v>
      </c>
      <c r="J899" s="52" t="s">
        <v>3576</v>
      </c>
      <c r="K899" s="52" t="s">
        <v>268</v>
      </c>
      <c r="L899" s="52">
        <v>4022</v>
      </c>
      <c r="M899" s="52" t="s">
        <v>1997</v>
      </c>
      <c r="N899" s="52" t="s">
        <v>270</v>
      </c>
      <c r="O899" s="52" t="s">
        <v>677</v>
      </c>
      <c r="P899" s="52" t="s">
        <v>272</v>
      </c>
      <c r="Q899" s="52" t="s">
        <v>124</v>
      </c>
      <c r="R899" s="52" t="s">
        <v>273</v>
      </c>
      <c r="S899" s="52" t="s">
        <v>188</v>
      </c>
      <c r="T899" s="52" t="s">
        <v>274</v>
      </c>
      <c r="U899" s="52" t="s">
        <v>193</v>
      </c>
      <c r="V899" s="52" t="s">
        <v>275</v>
      </c>
      <c r="W899" s="52" t="s">
        <v>276</v>
      </c>
      <c r="X899" s="52" t="s">
        <v>2464</v>
      </c>
      <c r="Y899" s="52" t="s">
        <v>2465</v>
      </c>
      <c r="Z899" s="66">
        <v>0</v>
      </c>
      <c r="AA899" s="66">
        <v>0</v>
      </c>
      <c r="AB899" s="66">
        <v>0</v>
      </c>
      <c r="AC899" s="66">
        <v>0</v>
      </c>
      <c r="AD899" s="86">
        <f t="shared" si="93"/>
        <v>0</v>
      </c>
      <c r="AE899" s="66">
        <v>0</v>
      </c>
      <c r="AF899" s="66">
        <v>0</v>
      </c>
      <c r="AG899" s="66">
        <f t="shared" si="94"/>
        <v>0</v>
      </c>
      <c r="AH899" s="66">
        <v>0</v>
      </c>
      <c r="AI899" s="66">
        <v>0</v>
      </c>
      <c r="AJ899" s="66">
        <f t="shared" si="95"/>
        <v>0</v>
      </c>
      <c r="AK899" s="66">
        <v>0</v>
      </c>
      <c r="AL899" s="66">
        <v>0</v>
      </c>
      <c r="AM899" s="66">
        <f t="shared" si="96"/>
        <v>0</v>
      </c>
      <c r="AN899" s="66">
        <v>58477.825610719105</v>
      </c>
      <c r="AO899" s="66">
        <v>58477.825610719105</v>
      </c>
      <c r="AP899" s="66">
        <f t="shared" si="97"/>
        <v>0</v>
      </c>
      <c r="AQ899" s="66">
        <v>0</v>
      </c>
      <c r="AR899" s="66">
        <f t="shared" si="98"/>
        <v>0</v>
      </c>
      <c r="AS899" s="66" t="s">
        <v>2042</v>
      </c>
      <c r="AT899" s="66" t="s">
        <v>279</v>
      </c>
      <c r="AU899" s="66" t="s">
        <v>280</v>
      </c>
      <c r="AV899" s="66">
        <v>0</v>
      </c>
      <c r="AW899" s="86">
        <v>0</v>
      </c>
      <c r="AX899" s="86">
        <v>0</v>
      </c>
      <c r="AY899" s="86">
        <v>0</v>
      </c>
      <c r="AZ899" s="86">
        <v>0</v>
      </c>
      <c r="BA899" s="86">
        <v>0</v>
      </c>
      <c r="BB899" s="86"/>
    </row>
    <row r="900" spans="1:54" hidden="1">
      <c r="A900" s="52" t="str">
        <f t="shared" si="92"/>
        <v>R</v>
      </c>
      <c r="B900" s="84" t="s">
        <v>259</v>
      </c>
      <c r="C900" s="52" t="s">
        <v>3570</v>
      </c>
      <c r="D900" s="85" t="s">
        <v>3571</v>
      </c>
      <c r="E900" s="52" t="s">
        <v>3577</v>
      </c>
      <c r="F900" s="52" t="s">
        <v>3578</v>
      </c>
      <c r="G900" s="52" t="s">
        <v>3579</v>
      </c>
      <c r="H900" s="52" t="s">
        <v>3578</v>
      </c>
      <c r="I900" s="52" t="s">
        <v>3580</v>
      </c>
      <c r="J900" s="52" t="s">
        <v>3581</v>
      </c>
      <c r="K900" s="52" t="s">
        <v>268</v>
      </c>
      <c r="L900" s="52">
        <v>4022</v>
      </c>
      <c r="M900" s="52" t="s">
        <v>1997</v>
      </c>
      <c r="N900" s="52" t="s">
        <v>270</v>
      </c>
      <c r="O900" s="52" t="s">
        <v>306</v>
      </c>
      <c r="P900" s="52" t="s">
        <v>466</v>
      </c>
      <c r="Q900" s="52" t="s">
        <v>57</v>
      </c>
      <c r="R900" s="52" t="s">
        <v>2024</v>
      </c>
      <c r="S900" s="52" t="s">
        <v>91</v>
      </c>
      <c r="T900" s="52" t="s">
        <v>3520</v>
      </c>
      <c r="U900" s="52" t="s">
        <v>97</v>
      </c>
      <c r="V900" s="52" t="s">
        <v>275</v>
      </c>
      <c r="W900" s="52" t="s">
        <v>276</v>
      </c>
      <c r="X900" s="52" t="s">
        <v>2015</v>
      </c>
      <c r="Y900" s="52" t="s">
        <v>2016</v>
      </c>
      <c r="Z900" s="66">
        <v>0</v>
      </c>
      <c r="AA900" s="66">
        <v>0</v>
      </c>
      <c r="AB900" s="66">
        <v>18505.87</v>
      </c>
      <c r="AC900" s="66">
        <v>13584.380000000001</v>
      </c>
      <c r="AD900" s="86">
        <f t="shared" si="93"/>
        <v>-13584.380000000001</v>
      </c>
      <c r="AE900" s="66">
        <v>0</v>
      </c>
      <c r="AF900" s="66">
        <v>0</v>
      </c>
      <c r="AG900" s="66">
        <f t="shared" si="94"/>
        <v>0</v>
      </c>
      <c r="AH900" s="66">
        <v>0</v>
      </c>
      <c r="AI900" s="66">
        <v>0</v>
      </c>
      <c r="AJ900" s="66">
        <f t="shared" si="95"/>
        <v>0</v>
      </c>
      <c r="AK900" s="66">
        <v>0</v>
      </c>
      <c r="AL900" s="66">
        <v>0</v>
      </c>
      <c r="AM900" s="66">
        <f t="shared" si="96"/>
        <v>0</v>
      </c>
      <c r="AN900" s="66">
        <v>0</v>
      </c>
      <c r="AO900" s="66">
        <v>0</v>
      </c>
      <c r="AP900" s="66">
        <f t="shared" si="97"/>
        <v>0</v>
      </c>
      <c r="AQ900" s="66">
        <v>0</v>
      </c>
      <c r="AR900" s="66">
        <f t="shared" si="98"/>
        <v>-13584.380000000001</v>
      </c>
      <c r="AS900" s="66" t="s">
        <v>2003</v>
      </c>
      <c r="AT900" s="66" t="s">
        <v>279</v>
      </c>
      <c r="AU900" s="66" t="s">
        <v>280</v>
      </c>
      <c r="AV900" s="66">
        <v>0</v>
      </c>
      <c r="AW900" s="86">
        <v>0</v>
      </c>
      <c r="AX900" s="86">
        <v>0</v>
      </c>
      <c r="AY900" s="86">
        <v>0</v>
      </c>
      <c r="AZ900" s="86">
        <v>0</v>
      </c>
      <c r="BA900" s="86">
        <v>0</v>
      </c>
      <c r="BB900" s="86"/>
    </row>
    <row r="901" spans="1:54" hidden="1">
      <c r="A901" s="52" t="str">
        <f t="shared" si="92"/>
        <v>R</v>
      </c>
      <c r="B901" s="84" t="s">
        <v>259</v>
      </c>
      <c r="C901" s="52" t="s">
        <v>3570</v>
      </c>
      <c r="D901" s="85" t="s">
        <v>3571</v>
      </c>
      <c r="E901" s="52" t="s">
        <v>3577</v>
      </c>
      <c r="F901" s="52" t="s">
        <v>3578</v>
      </c>
      <c r="G901" s="52" t="s">
        <v>3579</v>
      </c>
      <c r="H901" s="52" t="s">
        <v>3578</v>
      </c>
      <c r="I901" s="52" t="s">
        <v>3582</v>
      </c>
      <c r="J901" s="52" t="s">
        <v>3583</v>
      </c>
      <c r="K901" s="52" t="s">
        <v>268</v>
      </c>
      <c r="L901" s="52">
        <v>4022</v>
      </c>
      <c r="M901" s="52" t="s">
        <v>1997</v>
      </c>
      <c r="N901" s="52" t="s">
        <v>270</v>
      </c>
      <c r="O901" s="52" t="s">
        <v>306</v>
      </c>
      <c r="P901" s="52" t="s">
        <v>272</v>
      </c>
      <c r="Q901" s="52" t="s">
        <v>124</v>
      </c>
      <c r="R901" s="52" t="s">
        <v>273</v>
      </c>
      <c r="S901" s="52" t="s">
        <v>188</v>
      </c>
      <c r="T901" s="52" t="s">
        <v>2014</v>
      </c>
      <c r="U901" s="52" t="s">
        <v>199</v>
      </c>
      <c r="V901" s="52" t="s">
        <v>275</v>
      </c>
      <c r="W901" s="52" t="s">
        <v>276</v>
      </c>
      <c r="X901" s="52" t="s">
        <v>2015</v>
      </c>
      <c r="Y901" s="52" t="s">
        <v>2016</v>
      </c>
      <c r="Z901" s="66">
        <v>0</v>
      </c>
      <c r="AA901" s="66">
        <v>0</v>
      </c>
      <c r="AB901" s="66">
        <v>154143.03</v>
      </c>
      <c r="AC901" s="66">
        <v>189020.69804400002</v>
      </c>
      <c r="AD901" s="86">
        <f t="shared" si="93"/>
        <v>-189020.69804400002</v>
      </c>
      <c r="AE901" s="66">
        <v>0</v>
      </c>
      <c r="AF901" s="66">
        <v>0</v>
      </c>
      <c r="AG901" s="66">
        <f t="shared" si="94"/>
        <v>0</v>
      </c>
      <c r="AH901" s="66">
        <v>0</v>
      </c>
      <c r="AI901" s="66">
        <v>0</v>
      </c>
      <c r="AJ901" s="66">
        <f t="shared" si="95"/>
        <v>0</v>
      </c>
      <c r="AK901" s="66">
        <v>0</v>
      </c>
      <c r="AL901" s="66">
        <v>0</v>
      </c>
      <c r="AM901" s="66">
        <f t="shared" si="96"/>
        <v>0</v>
      </c>
      <c r="AN901" s="66">
        <v>0</v>
      </c>
      <c r="AO901" s="66">
        <v>0</v>
      </c>
      <c r="AP901" s="66">
        <f t="shared" si="97"/>
        <v>0</v>
      </c>
      <c r="AQ901" s="66">
        <v>0</v>
      </c>
      <c r="AR901" s="66">
        <f t="shared" si="98"/>
        <v>-189020.69804400002</v>
      </c>
      <c r="AS901" s="66" t="s">
        <v>2003</v>
      </c>
      <c r="AT901" s="66" t="s">
        <v>279</v>
      </c>
      <c r="AU901" s="66" t="s">
        <v>280</v>
      </c>
      <c r="AV901" s="66">
        <v>0</v>
      </c>
      <c r="AW901" s="86">
        <v>0</v>
      </c>
      <c r="AX901" s="86">
        <v>0</v>
      </c>
      <c r="AY901" s="86">
        <v>0</v>
      </c>
      <c r="AZ901" s="86">
        <v>0</v>
      </c>
      <c r="BA901" s="86">
        <v>0</v>
      </c>
      <c r="BB901" s="86"/>
    </row>
    <row r="902" spans="1:54" hidden="1">
      <c r="A902" s="52" t="str">
        <f t="shared" si="92"/>
        <v>R</v>
      </c>
      <c r="B902" s="84" t="s">
        <v>259</v>
      </c>
      <c r="C902" s="52" t="s">
        <v>3570</v>
      </c>
      <c r="D902" s="85" t="s">
        <v>3571</v>
      </c>
      <c r="E902" s="52" t="s">
        <v>3577</v>
      </c>
      <c r="F902" s="52" t="s">
        <v>3578</v>
      </c>
      <c r="G902" s="52" t="s">
        <v>3579</v>
      </c>
      <c r="H902" s="52" t="s">
        <v>3578</v>
      </c>
      <c r="I902" s="52" t="s">
        <v>3584</v>
      </c>
      <c r="J902" s="52" t="s">
        <v>3585</v>
      </c>
      <c r="K902" s="52" t="s">
        <v>268</v>
      </c>
      <c r="L902" s="52">
        <v>4022</v>
      </c>
      <c r="M902" s="52" t="s">
        <v>1997</v>
      </c>
      <c r="N902" s="52" t="s">
        <v>270</v>
      </c>
      <c r="O902" s="52" t="s">
        <v>306</v>
      </c>
      <c r="P902" s="52" t="s">
        <v>466</v>
      </c>
      <c r="Q902" s="52" t="s">
        <v>57</v>
      </c>
      <c r="R902" s="52" t="s">
        <v>2024</v>
      </c>
      <c r="S902" s="52" t="s">
        <v>91</v>
      </c>
      <c r="T902" s="52" t="s">
        <v>3520</v>
      </c>
      <c r="U902" s="52" t="s">
        <v>97</v>
      </c>
      <c r="V902" s="52" t="s">
        <v>275</v>
      </c>
      <c r="W902" s="52" t="s">
        <v>276</v>
      </c>
      <c r="X902" s="52" t="s">
        <v>2067</v>
      </c>
      <c r="Y902" s="52" t="s">
        <v>2068</v>
      </c>
      <c r="Z902" s="66">
        <v>0</v>
      </c>
      <c r="AA902" s="66">
        <v>1364101</v>
      </c>
      <c r="AB902" s="66">
        <v>267775.33</v>
      </c>
      <c r="AC902" s="66">
        <v>112966.22102800001</v>
      </c>
      <c r="AD902" s="86">
        <f t="shared" si="93"/>
        <v>1251134.7789719999</v>
      </c>
      <c r="AE902" s="66">
        <v>0</v>
      </c>
      <c r="AF902" s="66">
        <v>0</v>
      </c>
      <c r="AG902" s="66">
        <f t="shared" si="94"/>
        <v>0</v>
      </c>
      <c r="AH902" s="66">
        <v>0</v>
      </c>
      <c r="AI902" s="66">
        <v>0</v>
      </c>
      <c r="AJ902" s="66">
        <f t="shared" si="95"/>
        <v>0</v>
      </c>
      <c r="AK902" s="66">
        <v>0</v>
      </c>
      <c r="AL902" s="66">
        <v>0</v>
      </c>
      <c r="AM902" s="66">
        <f t="shared" si="96"/>
        <v>0</v>
      </c>
      <c r="AN902" s="66">
        <v>0</v>
      </c>
      <c r="AO902" s="66">
        <v>0</v>
      </c>
      <c r="AP902" s="66">
        <f t="shared" si="97"/>
        <v>0</v>
      </c>
      <c r="AQ902" s="66">
        <v>0</v>
      </c>
      <c r="AR902" s="66">
        <f t="shared" si="98"/>
        <v>1251134.7789719999</v>
      </c>
      <c r="AS902" s="66" t="s">
        <v>2003</v>
      </c>
      <c r="AT902" s="66" t="s">
        <v>279</v>
      </c>
      <c r="AU902" s="66" t="s">
        <v>280</v>
      </c>
      <c r="AV902" s="66">
        <v>0</v>
      </c>
      <c r="AW902" s="86">
        <v>0</v>
      </c>
      <c r="AX902" s="86">
        <v>0</v>
      </c>
      <c r="AY902" s="86">
        <v>0</v>
      </c>
      <c r="AZ902" s="86">
        <v>0</v>
      </c>
      <c r="BA902" s="86">
        <v>0</v>
      </c>
      <c r="BB902" s="86"/>
    </row>
    <row r="903" spans="1:54" hidden="1">
      <c r="A903" s="52" t="str">
        <f t="shared" si="92"/>
        <v>R</v>
      </c>
      <c r="B903" s="84" t="s">
        <v>259</v>
      </c>
      <c r="C903" s="52" t="s">
        <v>3570</v>
      </c>
      <c r="D903" s="85" t="s">
        <v>3571</v>
      </c>
      <c r="E903" s="52" t="s">
        <v>3577</v>
      </c>
      <c r="F903" s="52" t="s">
        <v>3578</v>
      </c>
      <c r="G903" s="52" t="s">
        <v>3579</v>
      </c>
      <c r="H903" s="52" t="s">
        <v>3578</v>
      </c>
      <c r="I903" s="52" t="s">
        <v>3586</v>
      </c>
      <c r="J903" s="52" t="s">
        <v>3587</v>
      </c>
      <c r="K903" s="52" t="s">
        <v>268</v>
      </c>
      <c r="L903" s="52">
        <v>4022</v>
      </c>
      <c r="M903" s="52" t="s">
        <v>1997</v>
      </c>
      <c r="N903" s="52" t="s">
        <v>270</v>
      </c>
      <c r="O903" s="52" t="s">
        <v>306</v>
      </c>
      <c r="P903" s="52" t="s">
        <v>466</v>
      </c>
      <c r="Q903" s="52" t="s">
        <v>57</v>
      </c>
      <c r="R903" s="52" t="s">
        <v>2024</v>
      </c>
      <c r="S903" s="52" t="s">
        <v>91</v>
      </c>
      <c r="T903" s="52" t="s">
        <v>3520</v>
      </c>
      <c r="U903" s="52" t="s">
        <v>97</v>
      </c>
      <c r="V903" s="52" t="s">
        <v>275</v>
      </c>
      <c r="W903" s="52" t="s">
        <v>276</v>
      </c>
      <c r="X903" s="52" t="s">
        <v>2067</v>
      </c>
      <c r="Y903" s="52" t="s">
        <v>2068</v>
      </c>
      <c r="Z903" s="66">
        <v>0</v>
      </c>
      <c r="AA903" s="66">
        <v>124295</v>
      </c>
      <c r="AB903" s="66">
        <v>7359.47</v>
      </c>
      <c r="AC903" s="66">
        <v>12921.57746</v>
      </c>
      <c r="AD903" s="86">
        <f t="shared" si="93"/>
        <v>111373.42254</v>
      </c>
      <c r="AE903" s="66">
        <v>0</v>
      </c>
      <c r="AF903" s="66">
        <v>0</v>
      </c>
      <c r="AG903" s="66">
        <f t="shared" si="94"/>
        <v>0</v>
      </c>
      <c r="AH903" s="66">
        <v>0</v>
      </c>
      <c r="AI903" s="66">
        <v>0</v>
      </c>
      <c r="AJ903" s="66">
        <f t="shared" si="95"/>
        <v>0</v>
      </c>
      <c r="AK903" s="66">
        <v>0</v>
      </c>
      <c r="AL903" s="66">
        <v>0</v>
      </c>
      <c r="AM903" s="66">
        <f t="shared" si="96"/>
        <v>0</v>
      </c>
      <c r="AN903" s="66">
        <v>0</v>
      </c>
      <c r="AO903" s="66">
        <v>0</v>
      </c>
      <c r="AP903" s="66">
        <f t="shared" si="97"/>
        <v>0</v>
      </c>
      <c r="AQ903" s="66">
        <v>0</v>
      </c>
      <c r="AR903" s="66">
        <f t="shared" si="98"/>
        <v>111373.42254</v>
      </c>
      <c r="AS903" s="66" t="s">
        <v>2003</v>
      </c>
      <c r="AT903" s="66" t="s">
        <v>279</v>
      </c>
      <c r="AU903" s="66" t="s">
        <v>280</v>
      </c>
      <c r="AV903" s="66">
        <v>0</v>
      </c>
      <c r="AW903" s="86">
        <v>0</v>
      </c>
      <c r="AX903" s="86">
        <v>0</v>
      </c>
      <c r="AY903" s="86">
        <v>0</v>
      </c>
      <c r="AZ903" s="86">
        <v>0</v>
      </c>
      <c r="BA903" s="86">
        <v>0</v>
      </c>
      <c r="BB903" s="86"/>
    </row>
    <row r="904" spans="1:54" hidden="1">
      <c r="A904" s="52" t="str">
        <f t="shared" si="92"/>
        <v>R</v>
      </c>
      <c r="B904" s="84" t="s">
        <v>259</v>
      </c>
      <c r="C904" s="52" t="s">
        <v>3570</v>
      </c>
      <c r="D904" s="85" t="s">
        <v>3571</v>
      </c>
      <c r="E904" s="52" t="s">
        <v>3577</v>
      </c>
      <c r="F904" s="52" t="s">
        <v>3578</v>
      </c>
      <c r="G904" s="52" t="s">
        <v>3579</v>
      </c>
      <c r="H904" s="52" t="s">
        <v>3578</v>
      </c>
      <c r="I904" s="52" t="s">
        <v>3588</v>
      </c>
      <c r="J904" s="52" t="s">
        <v>3589</v>
      </c>
      <c r="K904" s="52" t="s">
        <v>268</v>
      </c>
      <c r="L904" s="52">
        <v>4022</v>
      </c>
      <c r="M904" s="52" t="s">
        <v>1997</v>
      </c>
      <c r="N904" s="52" t="s">
        <v>270</v>
      </c>
      <c r="O904" s="52" t="s">
        <v>306</v>
      </c>
      <c r="P904" s="52" t="s">
        <v>466</v>
      </c>
      <c r="Q904" s="52" t="s">
        <v>57</v>
      </c>
      <c r="R904" s="52" t="s">
        <v>2024</v>
      </c>
      <c r="S904" s="52" t="s">
        <v>91</v>
      </c>
      <c r="T904" s="52" t="s">
        <v>3520</v>
      </c>
      <c r="U904" s="52" t="s">
        <v>97</v>
      </c>
      <c r="V904" s="52" t="s">
        <v>275</v>
      </c>
      <c r="W904" s="52" t="s">
        <v>276</v>
      </c>
      <c r="X904" s="52" t="s">
        <v>2067</v>
      </c>
      <c r="Y904" s="52" t="s">
        <v>2068</v>
      </c>
      <c r="Z904" s="66">
        <v>0</v>
      </c>
      <c r="AA904" s="66">
        <v>0</v>
      </c>
      <c r="AB904" s="66">
        <v>0</v>
      </c>
      <c r="AC904" s="66">
        <v>0</v>
      </c>
      <c r="AD904" s="86">
        <f t="shared" si="93"/>
        <v>0</v>
      </c>
      <c r="AE904" s="66">
        <v>0</v>
      </c>
      <c r="AF904" s="66">
        <v>0</v>
      </c>
      <c r="AG904" s="66">
        <f t="shared" si="94"/>
        <v>0</v>
      </c>
      <c r="AH904" s="66">
        <v>0</v>
      </c>
      <c r="AI904" s="66">
        <v>0</v>
      </c>
      <c r="AJ904" s="66">
        <f t="shared" si="95"/>
        <v>0</v>
      </c>
      <c r="AK904" s="66">
        <v>0</v>
      </c>
      <c r="AL904" s="66">
        <v>0</v>
      </c>
      <c r="AM904" s="66">
        <f t="shared" si="96"/>
        <v>0</v>
      </c>
      <c r="AN904" s="66">
        <v>0</v>
      </c>
      <c r="AO904" s="66">
        <v>0</v>
      </c>
      <c r="AP904" s="66">
        <f t="shared" si="97"/>
        <v>0</v>
      </c>
      <c r="AQ904" s="66">
        <v>0</v>
      </c>
      <c r="AR904" s="66">
        <f t="shared" si="98"/>
        <v>0</v>
      </c>
      <c r="AS904" s="66" t="s">
        <v>2003</v>
      </c>
      <c r="AT904" s="66" t="s">
        <v>279</v>
      </c>
      <c r="AU904" s="66" t="s">
        <v>280</v>
      </c>
      <c r="AV904" s="66">
        <v>0</v>
      </c>
      <c r="AW904" s="86">
        <v>0</v>
      </c>
      <c r="AX904" s="86">
        <v>0</v>
      </c>
      <c r="AY904" s="86">
        <v>0</v>
      </c>
      <c r="AZ904" s="86">
        <v>0</v>
      </c>
      <c r="BA904" s="86">
        <v>0</v>
      </c>
      <c r="BB904" s="86"/>
    </row>
    <row r="905" spans="1:54" hidden="1">
      <c r="A905" s="52" t="str">
        <f t="shared" si="92"/>
        <v>R</v>
      </c>
      <c r="B905" s="84" t="s">
        <v>259</v>
      </c>
      <c r="C905" s="52" t="s">
        <v>3570</v>
      </c>
      <c r="D905" s="85" t="s">
        <v>3571</v>
      </c>
      <c r="E905" s="52" t="s">
        <v>3577</v>
      </c>
      <c r="F905" s="52" t="s">
        <v>3578</v>
      </c>
      <c r="G905" s="52" t="s">
        <v>3579</v>
      </c>
      <c r="H905" s="52" t="s">
        <v>3578</v>
      </c>
      <c r="I905" s="52" t="s">
        <v>3590</v>
      </c>
      <c r="J905" s="52" t="s">
        <v>3591</v>
      </c>
      <c r="K905" s="52" t="s">
        <v>268</v>
      </c>
      <c r="L905" s="52">
        <v>4022</v>
      </c>
      <c r="M905" s="52" t="s">
        <v>1997</v>
      </c>
      <c r="N905" s="52" t="s">
        <v>270</v>
      </c>
      <c r="O905" s="52" t="s">
        <v>306</v>
      </c>
      <c r="P905" s="52" t="s">
        <v>466</v>
      </c>
      <c r="Q905" s="52" t="s">
        <v>57</v>
      </c>
      <c r="R905" s="52" t="s">
        <v>2024</v>
      </c>
      <c r="S905" s="52" t="s">
        <v>91</v>
      </c>
      <c r="T905" s="52" t="s">
        <v>3520</v>
      </c>
      <c r="U905" s="52" t="s">
        <v>97</v>
      </c>
      <c r="V905" s="52" t="s">
        <v>275</v>
      </c>
      <c r="W905" s="52" t="s">
        <v>276</v>
      </c>
      <c r="X905" s="52" t="s">
        <v>2067</v>
      </c>
      <c r="Y905" s="52" t="s">
        <v>2068</v>
      </c>
      <c r="Z905" s="66">
        <v>0</v>
      </c>
      <c r="AA905" s="66">
        <v>0</v>
      </c>
      <c r="AB905" s="66">
        <v>0</v>
      </c>
      <c r="AC905" s="66">
        <v>0</v>
      </c>
      <c r="AD905" s="86">
        <f t="shared" si="93"/>
        <v>0</v>
      </c>
      <c r="AE905" s="66">
        <v>0</v>
      </c>
      <c r="AF905" s="66">
        <v>0</v>
      </c>
      <c r="AG905" s="66">
        <f t="shared" si="94"/>
        <v>0</v>
      </c>
      <c r="AH905" s="66">
        <v>0</v>
      </c>
      <c r="AI905" s="66">
        <v>0</v>
      </c>
      <c r="AJ905" s="66">
        <f t="shared" si="95"/>
        <v>0</v>
      </c>
      <c r="AK905" s="66">
        <v>0</v>
      </c>
      <c r="AL905" s="66">
        <v>0</v>
      </c>
      <c r="AM905" s="66">
        <f t="shared" si="96"/>
        <v>0</v>
      </c>
      <c r="AN905" s="66">
        <v>0</v>
      </c>
      <c r="AO905" s="66">
        <v>0</v>
      </c>
      <c r="AP905" s="66">
        <f t="shared" si="97"/>
        <v>0</v>
      </c>
      <c r="AQ905" s="66">
        <v>0</v>
      </c>
      <c r="AR905" s="66">
        <f t="shared" si="98"/>
        <v>0</v>
      </c>
      <c r="AS905" s="66" t="s">
        <v>2003</v>
      </c>
      <c r="AT905" s="66" t="s">
        <v>279</v>
      </c>
      <c r="AU905" s="66" t="s">
        <v>280</v>
      </c>
      <c r="AV905" s="66">
        <v>0</v>
      </c>
      <c r="AW905" s="86">
        <v>0</v>
      </c>
      <c r="AX905" s="86">
        <v>0</v>
      </c>
      <c r="AY905" s="86">
        <v>0</v>
      </c>
      <c r="AZ905" s="86">
        <v>0</v>
      </c>
      <c r="BA905" s="86">
        <v>0</v>
      </c>
      <c r="BB905" s="86"/>
    </row>
    <row r="906" spans="1:54" hidden="1">
      <c r="A906" s="52" t="str">
        <f t="shared" si="92"/>
        <v>R</v>
      </c>
      <c r="B906" s="84" t="s">
        <v>259</v>
      </c>
      <c r="C906" s="52" t="s">
        <v>3570</v>
      </c>
      <c r="D906" s="85" t="s">
        <v>3571</v>
      </c>
      <c r="E906" s="52" t="s">
        <v>3577</v>
      </c>
      <c r="F906" s="52" t="s">
        <v>3578</v>
      </c>
      <c r="G906" s="52" t="s">
        <v>3579</v>
      </c>
      <c r="H906" s="52" t="s">
        <v>3578</v>
      </c>
      <c r="I906" s="52" t="s">
        <v>3592</v>
      </c>
      <c r="J906" s="52" t="s">
        <v>3593</v>
      </c>
      <c r="K906" s="52" t="s">
        <v>268</v>
      </c>
      <c r="L906" s="52">
        <v>4022</v>
      </c>
      <c r="M906" s="52" t="s">
        <v>1997</v>
      </c>
      <c r="N906" s="52" t="s">
        <v>270</v>
      </c>
      <c r="O906" s="52" t="s">
        <v>306</v>
      </c>
      <c r="P906" s="52" t="s">
        <v>466</v>
      </c>
      <c r="Q906" s="52" t="s">
        <v>57</v>
      </c>
      <c r="R906" s="52" t="s">
        <v>2024</v>
      </c>
      <c r="S906" s="52" t="s">
        <v>91</v>
      </c>
      <c r="T906" s="52" t="s">
        <v>3520</v>
      </c>
      <c r="U906" s="52" t="s">
        <v>97</v>
      </c>
      <c r="V906" s="52" t="s">
        <v>275</v>
      </c>
      <c r="W906" s="52" t="s">
        <v>276</v>
      </c>
      <c r="X906" s="52" t="s">
        <v>2067</v>
      </c>
      <c r="Y906" s="52" t="s">
        <v>2068</v>
      </c>
      <c r="Z906" s="66">
        <v>1848576</v>
      </c>
      <c r="AA906" s="66">
        <v>360180</v>
      </c>
      <c r="AB906" s="66">
        <v>16402.86</v>
      </c>
      <c r="AC906" s="66">
        <v>17348.19844</v>
      </c>
      <c r="AD906" s="86">
        <f t="shared" si="93"/>
        <v>342831.80155999999</v>
      </c>
      <c r="AE906" s="66">
        <v>6469326</v>
      </c>
      <c r="AF906" s="66">
        <v>8100000</v>
      </c>
      <c r="AG906" s="66">
        <f t="shared" si="94"/>
        <v>-1630674</v>
      </c>
      <c r="AH906" s="66">
        <v>6773709</v>
      </c>
      <c r="AI906" s="66">
        <v>6500000</v>
      </c>
      <c r="AJ906" s="66">
        <f t="shared" si="95"/>
        <v>273709</v>
      </c>
      <c r="AK906" s="66">
        <v>0</v>
      </c>
      <c r="AL906" s="66">
        <v>0</v>
      </c>
      <c r="AM906" s="66">
        <f t="shared" si="96"/>
        <v>0</v>
      </c>
      <c r="AN906" s="66">
        <v>0</v>
      </c>
      <c r="AO906" s="66">
        <v>0</v>
      </c>
      <c r="AP906" s="66">
        <f t="shared" si="97"/>
        <v>0</v>
      </c>
      <c r="AQ906" s="66">
        <v>0</v>
      </c>
      <c r="AR906" s="66">
        <f t="shared" si="98"/>
        <v>-1014133.1984399999</v>
      </c>
      <c r="AS906" s="66" t="s">
        <v>2003</v>
      </c>
      <c r="AT906" s="66" t="s">
        <v>3594</v>
      </c>
      <c r="AU906" s="66" t="s">
        <v>280</v>
      </c>
      <c r="AV906" s="66">
        <v>0</v>
      </c>
      <c r="AW906" s="86">
        <v>0</v>
      </c>
      <c r="AX906" s="86">
        <v>0</v>
      </c>
      <c r="AY906" s="86">
        <v>0</v>
      </c>
      <c r="AZ906" s="86">
        <v>0</v>
      </c>
      <c r="BA906" s="86">
        <v>0</v>
      </c>
      <c r="BB906" s="86"/>
    </row>
    <row r="907" spans="1:54" hidden="1">
      <c r="A907" s="52" t="str">
        <f t="shared" si="92"/>
        <v>R</v>
      </c>
      <c r="B907" s="84" t="s">
        <v>259</v>
      </c>
      <c r="C907" s="52" t="s">
        <v>3570</v>
      </c>
      <c r="D907" s="85" t="s">
        <v>3571</v>
      </c>
      <c r="E907" s="52" t="s">
        <v>3577</v>
      </c>
      <c r="F907" s="52" t="s">
        <v>3578</v>
      </c>
      <c r="G907" s="52" t="s">
        <v>3579</v>
      </c>
      <c r="H907" s="52" t="s">
        <v>3578</v>
      </c>
      <c r="I907" s="52" t="s">
        <v>3595</v>
      </c>
      <c r="J907" s="52" t="s">
        <v>3596</v>
      </c>
      <c r="K907" s="52" t="s">
        <v>268</v>
      </c>
      <c r="L907" s="52">
        <v>4022</v>
      </c>
      <c r="M907" s="52" t="s">
        <v>1997</v>
      </c>
      <c r="N907" s="52" t="s">
        <v>428</v>
      </c>
      <c r="O907" s="52" t="s">
        <v>306</v>
      </c>
      <c r="P907" s="52" t="s">
        <v>466</v>
      </c>
      <c r="Q907" s="52" t="s">
        <v>57</v>
      </c>
      <c r="R907" s="52" t="s">
        <v>2024</v>
      </c>
      <c r="S907" s="52" t="s">
        <v>91</v>
      </c>
      <c r="T907" s="52" t="s">
        <v>3520</v>
      </c>
      <c r="U907" s="52" t="s">
        <v>97</v>
      </c>
      <c r="V907" s="52" t="s">
        <v>275</v>
      </c>
      <c r="W907" s="52" t="s">
        <v>276</v>
      </c>
      <c r="X907" s="52" t="s">
        <v>2067</v>
      </c>
      <c r="Y907" s="52" t="s">
        <v>2068</v>
      </c>
      <c r="Z907" s="66">
        <v>0</v>
      </c>
      <c r="AA907" s="66">
        <v>0</v>
      </c>
      <c r="AB907" s="66">
        <v>0</v>
      </c>
      <c r="AC907" s="66">
        <v>0</v>
      </c>
      <c r="AD907" s="86">
        <f t="shared" si="93"/>
        <v>0</v>
      </c>
      <c r="AE907" s="66">
        <v>0</v>
      </c>
      <c r="AF907" s="66">
        <v>0</v>
      </c>
      <c r="AG907" s="66">
        <f t="shared" si="94"/>
        <v>0</v>
      </c>
      <c r="AH907" s="66">
        <v>0</v>
      </c>
      <c r="AI907" s="66">
        <v>0</v>
      </c>
      <c r="AJ907" s="66">
        <f t="shared" si="95"/>
        <v>0</v>
      </c>
      <c r="AK907" s="66">
        <v>0</v>
      </c>
      <c r="AL907" s="66">
        <v>0</v>
      </c>
      <c r="AM907" s="66">
        <f t="shared" si="96"/>
        <v>0</v>
      </c>
      <c r="AN907" s="66">
        <v>0</v>
      </c>
      <c r="AO907" s="66">
        <v>0</v>
      </c>
      <c r="AP907" s="66">
        <f t="shared" si="97"/>
        <v>0</v>
      </c>
      <c r="AQ907" s="66">
        <v>0</v>
      </c>
      <c r="AR907" s="66">
        <f t="shared" si="98"/>
        <v>0</v>
      </c>
      <c r="AS907" s="66">
        <v>0</v>
      </c>
      <c r="AT907" s="66" t="s">
        <v>279</v>
      </c>
      <c r="AU907" s="66" t="s">
        <v>280</v>
      </c>
      <c r="AV907" s="66">
        <v>0</v>
      </c>
      <c r="AW907" s="86">
        <v>0</v>
      </c>
      <c r="AX907" s="86">
        <v>0</v>
      </c>
      <c r="AY907" s="86">
        <v>0</v>
      </c>
      <c r="AZ907" s="86">
        <v>0</v>
      </c>
      <c r="BA907" s="86">
        <v>0</v>
      </c>
      <c r="BB907" s="86"/>
    </row>
    <row r="908" spans="1:54" hidden="1">
      <c r="A908" s="52" t="str">
        <f t="shared" si="92"/>
        <v>R</v>
      </c>
      <c r="B908" s="84" t="s">
        <v>259</v>
      </c>
      <c r="C908" s="52" t="s">
        <v>3570</v>
      </c>
      <c r="D908" s="85" t="s">
        <v>3571</v>
      </c>
      <c r="E908" s="52" t="s">
        <v>3577</v>
      </c>
      <c r="F908" s="52" t="s">
        <v>3578</v>
      </c>
      <c r="G908" s="52" t="s">
        <v>3579</v>
      </c>
      <c r="H908" s="52" t="s">
        <v>3578</v>
      </c>
      <c r="I908" s="52" t="s">
        <v>3597</v>
      </c>
      <c r="J908" s="52" t="s">
        <v>3598</v>
      </c>
      <c r="K908" s="52" t="s">
        <v>268</v>
      </c>
      <c r="L908" s="52">
        <v>4022</v>
      </c>
      <c r="M908" s="52" t="s">
        <v>1997</v>
      </c>
      <c r="N908" s="52" t="s">
        <v>428</v>
      </c>
      <c r="O908" s="52" t="s">
        <v>271</v>
      </c>
      <c r="P908" s="52" t="s">
        <v>466</v>
      </c>
      <c r="Q908" s="52" t="s">
        <v>57</v>
      </c>
      <c r="R908" s="52" t="s">
        <v>2024</v>
      </c>
      <c r="S908" s="52" t="s">
        <v>91</v>
      </c>
      <c r="T908" s="52" t="s">
        <v>3520</v>
      </c>
      <c r="U908" s="52" t="s">
        <v>97</v>
      </c>
      <c r="V908" s="52" t="s">
        <v>275</v>
      </c>
      <c r="W908" s="52" t="s">
        <v>276</v>
      </c>
      <c r="X908" s="52" t="s">
        <v>2067</v>
      </c>
      <c r="Y908" s="52" t="s">
        <v>2068</v>
      </c>
      <c r="Z908" s="66">
        <v>0</v>
      </c>
      <c r="AA908" s="66">
        <v>0</v>
      </c>
      <c r="AB908" s="66">
        <v>0</v>
      </c>
      <c r="AC908" s="66">
        <v>0</v>
      </c>
      <c r="AD908" s="86">
        <f t="shared" si="93"/>
        <v>0</v>
      </c>
      <c r="AE908" s="66">
        <v>0</v>
      </c>
      <c r="AF908" s="66">
        <v>0</v>
      </c>
      <c r="AG908" s="66">
        <f t="shared" si="94"/>
        <v>0</v>
      </c>
      <c r="AH908" s="66">
        <v>0</v>
      </c>
      <c r="AI908" s="66">
        <v>0</v>
      </c>
      <c r="AJ908" s="66">
        <f t="shared" si="95"/>
        <v>0</v>
      </c>
      <c r="AK908" s="66">
        <v>0</v>
      </c>
      <c r="AL908" s="66">
        <v>0</v>
      </c>
      <c r="AM908" s="66">
        <f t="shared" si="96"/>
        <v>0</v>
      </c>
      <c r="AN908" s="66">
        <v>0</v>
      </c>
      <c r="AO908" s="66">
        <v>0</v>
      </c>
      <c r="AP908" s="66">
        <f t="shared" si="97"/>
        <v>0</v>
      </c>
      <c r="AQ908" s="66">
        <v>0</v>
      </c>
      <c r="AR908" s="66">
        <f t="shared" si="98"/>
        <v>0</v>
      </c>
      <c r="AS908" s="66">
        <v>0</v>
      </c>
      <c r="AT908" s="66" t="s">
        <v>279</v>
      </c>
      <c r="AU908" s="66" t="s">
        <v>280</v>
      </c>
      <c r="AV908" s="66">
        <v>0</v>
      </c>
      <c r="AW908" s="86">
        <v>0</v>
      </c>
      <c r="AX908" s="86">
        <v>0</v>
      </c>
      <c r="AY908" s="86">
        <v>0</v>
      </c>
      <c r="AZ908" s="86">
        <v>0</v>
      </c>
      <c r="BA908" s="86">
        <v>0</v>
      </c>
      <c r="BB908" s="86"/>
    </row>
    <row r="909" spans="1:54" hidden="1">
      <c r="A909" s="52" t="str">
        <f t="shared" ref="A909:A972" si="99">LEFT(C909,1)</f>
        <v>R</v>
      </c>
      <c r="B909" s="84" t="s">
        <v>259</v>
      </c>
      <c r="C909" s="52" t="s">
        <v>3570</v>
      </c>
      <c r="D909" s="85" t="s">
        <v>3571</v>
      </c>
      <c r="E909" s="52" t="s">
        <v>3599</v>
      </c>
      <c r="F909" s="52" t="s">
        <v>3600</v>
      </c>
      <c r="G909" s="52" t="s">
        <v>3601</v>
      </c>
      <c r="H909" s="52" t="s">
        <v>3600</v>
      </c>
      <c r="I909" s="52" t="s">
        <v>3602</v>
      </c>
      <c r="J909" s="52" t="s">
        <v>3603</v>
      </c>
      <c r="K909" s="52" t="s">
        <v>268</v>
      </c>
      <c r="L909" s="52">
        <v>4022</v>
      </c>
      <c r="M909" s="52" t="s">
        <v>1997</v>
      </c>
      <c r="N909" s="52" t="s">
        <v>270</v>
      </c>
      <c r="O909" s="52" t="s">
        <v>677</v>
      </c>
      <c r="P909" s="52" t="s">
        <v>272</v>
      </c>
      <c r="Q909" s="52" t="s">
        <v>124</v>
      </c>
      <c r="R909" s="52" t="s">
        <v>273</v>
      </c>
      <c r="S909" s="52" t="s">
        <v>188</v>
      </c>
      <c r="T909" s="52" t="s">
        <v>2014</v>
      </c>
      <c r="U909" s="52" t="s">
        <v>199</v>
      </c>
      <c r="V909" s="52" t="s">
        <v>275</v>
      </c>
      <c r="W909" s="52" t="s">
        <v>276</v>
      </c>
      <c r="X909" s="52" t="s">
        <v>2015</v>
      </c>
      <c r="Y909" s="52" t="s">
        <v>2016</v>
      </c>
      <c r="Z909" s="66">
        <v>0</v>
      </c>
      <c r="AA909" s="66">
        <v>0</v>
      </c>
      <c r="AB909" s="66">
        <v>0</v>
      </c>
      <c r="AC909" s="66">
        <v>0</v>
      </c>
      <c r="AD909" s="86">
        <f t="shared" ref="AD909:AD972" si="100">AA909-AC909</f>
        <v>0</v>
      </c>
      <c r="AE909" s="66">
        <v>0</v>
      </c>
      <c r="AF909" s="66">
        <v>0</v>
      </c>
      <c r="AG909" s="66">
        <f t="shared" ref="AG909:AG972" si="101">AE909-AF909</f>
        <v>0</v>
      </c>
      <c r="AH909" s="66">
        <v>0</v>
      </c>
      <c r="AI909" s="66">
        <v>0</v>
      </c>
      <c r="AJ909" s="66">
        <f t="shared" ref="AJ909:AJ972" si="102">AH909-AI909</f>
        <v>0</v>
      </c>
      <c r="AK909" s="66">
        <v>0</v>
      </c>
      <c r="AL909" s="66">
        <v>0</v>
      </c>
      <c r="AM909" s="66">
        <f t="shared" ref="AM909:AM972" si="103">AK909-AL909</f>
        <v>0</v>
      </c>
      <c r="AN909" s="66">
        <v>0</v>
      </c>
      <c r="AO909" s="66">
        <v>0</v>
      </c>
      <c r="AP909" s="66">
        <f t="shared" ref="AP909:AP972" si="104">AN909-AO909</f>
        <v>0</v>
      </c>
      <c r="AQ909" s="66">
        <v>0</v>
      </c>
      <c r="AR909" s="66">
        <f t="shared" ref="AR909:AR972" si="105">AP909+AM909+AJ909+AG909+AD909</f>
        <v>0</v>
      </c>
      <c r="AS909" s="66" t="s">
        <v>2003</v>
      </c>
      <c r="AT909" s="66" t="s">
        <v>279</v>
      </c>
      <c r="AU909" s="66" t="s">
        <v>280</v>
      </c>
      <c r="AV909" s="66">
        <v>0</v>
      </c>
      <c r="AW909" s="86">
        <v>0</v>
      </c>
      <c r="AX909" s="86">
        <v>0</v>
      </c>
      <c r="AY909" s="86">
        <v>0</v>
      </c>
      <c r="AZ909" s="86">
        <v>0</v>
      </c>
      <c r="BA909" s="86">
        <v>0</v>
      </c>
      <c r="BB909" s="86"/>
    </row>
    <row r="910" spans="1:54" hidden="1">
      <c r="A910" s="52" t="str">
        <f t="shared" si="99"/>
        <v>R</v>
      </c>
      <c r="B910" s="84" t="s">
        <v>259</v>
      </c>
      <c r="C910" s="52" t="s">
        <v>3570</v>
      </c>
      <c r="D910" s="85" t="s">
        <v>3571</v>
      </c>
      <c r="E910" s="52" t="s">
        <v>3604</v>
      </c>
      <c r="F910" s="52" t="s">
        <v>3605</v>
      </c>
      <c r="G910" s="52" t="s">
        <v>3606</v>
      </c>
      <c r="H910" s="52" t="s">
        <v>3605</v>
      </c>
      <c r="I910" s="52" t="s">
        <v>3607</v>
      </c>
      <c r="J910" s="52" t="s">
        <v>3608</v>
      </c>
      <c r="K910" s="52" t="s">
        <v>268</v>
      </c>
      <c r="L910" s="52">
        <v>4022</v>
      </c>
      <c r="M910" s="52" t="s">
        <v>1997</v>
      </c>
      <c r="N910" s="52" t="s">
        <v>270</v>
      </c>
      <c r="O910" s="52" t="s">
        <v>677</v>
      </c>
      <c r="P910" s="52" t="s">
        <v>272</v>
      </c>
      <c r="Q910" s="52" t="s">
        <v>124</v>
      </c>
      <c r="R910" s="52" t="s">
        <v>273</v>
      </c>
      <c r="S910" s="52" t="s">
        <v>188</v>
      </c>
      <c r="T910" s="52" t="s">
        <v>2014</v>
      </c>
      <c r="U910" s="52" t="s">
        <v>199</v>
      </c>
      <c r="V910" s="52" t="s">
        <v>275</v>
      </c>
      <c r="W910" s="52" t="s">
        <v>276</v>
      </c>
      <c r="X910" s="52" t="s">
        <v>2015</v>
      </c>
      <c r="Y910" s="52" t="s">
        <v>2016</v>
      </c>
      <c r="Z910" s="66">
        <v>0</v>
      </c>
      <c r="AA910" s="66">
        <v>0</v>
      </c>
      <c r="AB910" s="66">
        <v>0</v>
      </c>
      <c r="AC910" s="66">
        <v>0</v>
      </c>
      <c r="AD910" s="86">
        <f t="shared" si="100"/>
        <v>0</v>
      </c>
      <c r="AE910" s="66">
        <v>0</v>
      </c>
      <c r="AF910" s="66">
        <v>0</v>
      </c>
      <c r="AG910" s="66">
        <f t="shared" si="101"/>
        <v>0</v>
      </c>
      <c r="AH910" s="66">
        <v>0</v>
      </c>
      <c r="AI910" s="66">
        <v>0</v>
      </c>
      <c r="AJ910" s="66">
        <f t="shared" si="102"/>
        <v>0</v>
      </c>
      <c r="AK910" s="66">
        <v>0</v>
      </c>
      <c r="AL910" s="66">
        <v>40000</v>
      </c>
      <c r="AM910" s="66">
        <f t="shared" si="103"/>
        <v>-40000</v>
      </c>
      <c r="AN910" s="66">
        <v>0</v>
      </c>
      <c r="AO910" s="66">
        <v>0</v>
      </c>
      <c r="AP910" s="66">
        <f t="shared" si="104"/>
        <v>0</v>
      </c>
      <c r="AQ910" s="66">
        <v>0</v>
      </c>
      <c r="AR910" s="66">
        <f t="shared" si="105"/>
        <v>-40000</v>
      </c>
      <c r="AS910" s="66" t="s">
        <v>2003</v>
      </c>
      <c r="AT910" s="66" t="s">
        <v>3609</v>
      </c>
      <c r="AU910" s="66" t="s">
        <v>280</v>
      </c>
      <c r="AV910" s="66">
        <v>0</v>
      </c>
      <c r="AW910" s="86">
        <v>0</v>
      </c>
      <c r="AX910" s="86">
        <v>0</v>
      </c>
      <c r="AY910" s="86">
        <v>0</v>
      </c>
      <c r="AZ910" s="86">
        <v>0</v>
      </c>
      <c r="BA910" s="86">
        <v>0</v>
      </c>
      <c r="BB910" s="86"/>
    </row>
    <row r="911" spans="1:54" hidden="1">
      <c r="A911" s="52" t="str">
        <f t="shared" si="99"/>
        <v>R</v>
      </c>
      <c r="B911" s="84" t="s">
        <v>259</v>
      </c>
      <c r="C911" s="52" t="s">
        <v>3610</v>
      </c>
      <c r="D911" s="85" t="s">
        <v>3611</v>
      </c>
      <c r="E911" s="52" t="s">
        <v>3612</v>
      </c>
      <c r="F911" s="52" t="s">
        <v>3613</v>
      </c>
      <c r="G911" s="52" t="s">
        <v>3614</v>
      </c>
      <c r="H911" s="52" t="s">
        <v>3613</v>
      </c>
      <c r="I911" s="52" t="s">
        <v>3615</v>
      </c>
      <c r="J911" s="52" t="s">
        <v>3616</v>
      </c>
      <c r="K911" s="52" t="s">
        <v>268</v>
      </c>
      <c r="L911" s="52">
        <v>4022</v>
      </c>
      <c r="M911" s="52" t="s">
        <v>1997</v>
      </c>
      <c r="N911" s="52" t="s">
        <v>270</v>
      </c>
      <c r="O911" s="52" t="s">
        <v>677</v>
      </c>
      <c r="P911" s="52" t="s">
        <v>466</v>
      </c>
      <c r="Q911" s="52" t="s">
        <v>57</v>
      </c>
      <c r="R911" s="52" t="s">
        <v>2024</v>
      </c>
      <c r="S911" s="52" t="s">
        <v>91</v>
      </c>
      <c r="T911" s="52" t="s">
        <v>2358</v>
      </c>
      <c r="U911" s="52" t="s">
        <v>24</v>
      </c>
      <c r="V911" s="52" t="s">
        <v>275</v>
      </c>
      <c r="W911" s="52" t="s">
        <v>276</v>
      </c>
      <c r="X911" s="52" t="s">
        <v>2040</v>
      </c>
      <c r="Y911" s="52" t="s">
        <v>2041</v>
      </c>
      <c r="Z911" s="66">
        <v>0</v>
      </c>
      <c r="AA911" s="66">
        <v>0</v>
      </c>
      <c r="AB911" s="66">
        <v>332821.28000000003</v>
      </c>
      <c r="AC911" s="66">
        <v>302250.5529979</v>
      </c>
      <c r="AD911" s="86">
        <f t="shared" si="100"/>
        <v>-302250.5529979</v>
      </c>
      <c r="AE911" s="66">
        <v>0</v>
      </c>
      <c r="AF911" s="66">
        <v>0</v>
      </c>
      <c r="AG911" s="66">
        <f t="shared" si="101"/>
        <v>0</v>
      </c>
      <c r="AH911" s="66">
        <v>0</v>
      </c>
      <c r="AI911" s="66">
        <v>0</v>
      </c>
      <c r="AJ911" s="66">
        <f t="shared" si="102"/>
        <v>0</v>
      </c>
      <c r="AK911" s="66">
        <v>0</v>
      </c>
      <c r="AL911" s="66">
        <v>0</v>
      </c>
      <c r="AM911" s="66">
        <f t="shared" si="103"/>
        <v>0</v>
      </c>
      <c r="AN911" s="66">
        <v>0</v>
      </c>
      <c r="AO911" s="66">
        <v>0</v>
      </c>
      <c r="AP911" s="66">
        <f t="shared" si="104"/>
        <v>0</v>
      </c>
      <c r="AQ911" s="66">
        <v>0</v>
      </c>
      <c r="AR911" s="66">
        <f t="shared" si="105"/>
        <v>-302250.5529979</v>
      </c>
      <c r="AS911" s="66" t="s">
        <v>2003</v>
      </c>
      <c r="AT911" s="66" t="s">
        <v>279</v>
      </c>
      <c r="AU911" s="66" t="s">
        <v>280</v>
      </c>
      <c r="AV911" s="66">
        <v>0</v>
      </c>
      <c r="AW911" s="86">
        <v>0</v>
      </c>
      <c r="AX911" s="86">
        <v>0</v>
      </c>
      <c r="AY911" s="86">
        <v>0</v>
      </c>
      <c r="AZ911" s="86">
        <v>0</v>
      </c>
      <c r="BA911" s="86">
        <v>0</v>
      </c>
      <c r="BB911" s="86"/>
    </row>
    <row r="912" spans="1:54" hidden="1">
      <c r="A912" s="52" t="str">
        <f t="shared" si="99"/>
        <v>R</v>
      </c>
      <c r="B912" s="84" t="s">
        <v>259</v>
      </c>
      <c r="C912" s="52" t="s">
        <v>3610</v>
      </c>
      <c r="D912" s="85" t="s">
        <v>3611</v>
      </c>
      <c r="E912" s="52" t="s">
        <v>3612</v>
      </c>
      <c r="F912" s="52" t="s">
        <v>3613</v>
      </c>
      <c r="G912" s="52" t="s">
        <v>3614</v>
      </c>
      <c r="H912" s="52" t="s">
        <v>3613</v>
      </c>
      <c r="I912" s="52" t="s">
        <v>3617</v>
      </c>
      <c r="J912" s="52" t="s">
        <v>3618</v>
      </c>
      <c r="K912" s="52" t="s">
        <v>268</v>
      </c>
      <c r="L912" s="52">
        <v>4022</v>
      </c>
      <c r="M912" s="52" t="s">
        <v>1997</v>
      </c>
      <c r="N912" s="52" t="s">
        <v>428</v>
      </c>
      <c r="O912" s="52" t="s">
        <v>677</v>
      </c>
      <c r="P912" s="52" t="s">
        <v>466</v>
      </c>
      <c r="Q912" s="52" t="s">
        <v>57</v>
      </c>
      <c r="R912" s="52" t="s">
        <v>2024</v>
      </c>
      <c r="S912" s="52" t="s">
        <v>91</v>
      </c>
      <c r="T912" s="52" t="s">
        <v>2358</v>
      </c>
      <c r="U912" s="52" t="s">
        <v>24</v>
      </c>
      <c r="V912" s="52" t="s">
        <v>275</v>
      </c>
      <c r="W912" s="52" t="s">
        <v>276</v>
      </c>
      <c r="X912" s="52" t="s">
        <v>2040</v>
      </c>
      <c r="Y912" s="52" t="s">
        <v>2041</v>
      </c>
      <c r="Z912" s="66">
        <v>0</v>
      </c>
      <c r="AA912" s="66">
        <v>38226</v>
      </c>
      <c r="AB912" s="66">
        <v>0</v>
      </c>
      <c r="AC912" s="66">
        <v>0</v>
      </c>
      <c r="AD912" s="86">
        <f t="shared" si="100"/>
        <v>38226</v>
      </c>
      <c r="AE912" s="66">
        <v>0</v>
      </c>
      <c r="AF912" s="66">
        <v>0</v>
      </c>
      <c r="AG912" s="66">
        <f t="shared" si="101"/>
        <v>0</v>
      </c>
      <c r="AH912" s="66">
        <v>0</v>
      </c>
      <c r="AI912" s="66">
        <v>0</v>
      </c>
      <c r="AJ912" s="66">
        <f t="shared" si="102"/>
        <v>0</v>
      </c>
      <c r="AK912" s="66">
        <v>0</v>
      </c>
      <c r="AL912" s="66">
        <v>0</v>
      </c>
      <c r="AM912" s="66">
        <f t="shared" si="103"/>
        <v>0</v>
      </c>
      <c r="AN912" s="66">
        <v>0</v>
      </c>
      <c r="AO912" s="66">
        <v>0</v>
      </c>
      <c r="AP912" s="66">
        <f t="shared" si="104"/>
        <v>0</v>
      </c>
      <c r="AQ912" s="66">
        <v>0</v>
      </c>
      <c r="AR912" s="66">
        <f t="shared" si="105"/>
        <v>38226</v>
      </c>
      <c r="AS912" s="66">
        <v>0</v>
      </c>
      <c r="AT912" s="66" t="s">
        <v>279</v>
      </c>
      <c r="AU912" s="66" t="s">
        <v>280</v>
      </c>
      <c r="AV912" s="66">
        <v>0</v>
      </c>
      <c r="AW912" s="86">
        <v>0</v>
      </c>
      <c r="AX912" s="86">
        <v>0</v>
      </c>
      <c r="AY912" s="86">
        <v>0</v>
      </c>
      <c r="AZ912" s="86">
        <v>0</v>
      </c>
      <c r="BA912" s="86">
        <v>0</v>
      </c>
      <c r="BB912" s="86"/>
    </row>
    <row r="913" spans="1:54" hidden="1">
      <c r="A913" s="52" t="str">
        <f t="shared" si="99"/>
        <v>R</v>
      </c>
      <c r="B913" s="84" t="s">
        <v>259</v>
      </c>
      <c r="C913" s="52" t="s">
        <v>3619</v>
      </c>
      <c r="D913" s="85" t="s">
        <v>3620</v>
      </c>
      <c r="E913" s="52" t="s">
        <v>3621</v>
      </c>
      <c r="F913" s="52" t="s">
        <v>3622</v>
      </c>
      <c r="G913" s="52" t="s">
        <v>3623</v>
      </c>
      <c r="H913" s="52" t="s">
        <v>3622</v>
      </c>
      <c r="I913" s="52" t="s">
        <v>3624</v>
      </c>
      <c r="J913" s="52" t="s">
        <v>3625</v>
      </c>
      <c r="K913" s="52" t="s">
        <v>268</v>
      </c>
      <c r="L913" s="52">
        <v>4022</v>
      </c>
      <c r="M913" s="52" t="s">
        <v>1997</v>
      </c>
      <c r="N913" s="52" t="s">
        <v>270</v>
      </c>
      <c r="O913" s="52" t="s">
        <v>306</v>
      </c>
      <c r="P913" s="52" t="s">
        <v>272</v>
      </c>
      <c r="Q913" s="52" t="s">
        <v>124</v>
      </c>
      <c r="R913" s="52" t="s">
        <v>273</v>
      </c>
      <c r="S913" s="52" t="s">
        <v>188</v>
      </c>
      <c r="T913" s="52" t="s">
        <v>2014</v>
      </c>
      <c r="U913" s="52" t="s">
        <v>199</v>
      </c>
      <c r="V913" s="52" t="s">
        <v>275</v>
      </c>
      <c r="W913" s="52" t="s">
        <v>276</v>
      </c>
      <c r="X913" s="52" t="s">
        <v>2015</v>
      </c>
      <c r="Y913" s="52" t="s">
        <v>2016</v>
      </c>
      <c r="Z913" s="66">
        <v>0</v>
      </c>
      <c r="AA913" s="66">
        <v>0</v>
      </c>
      <c r="AB913" s="66">
        <v>1449.21</v>
      </c>
      <c r="AC913" s="66">
        <v>1468.9099999999999</v>
      </c>
      <c r="AD913" s="86">
        <f t="shared" si="100"/>
        <v>-1468.9099999999999</v>
      </c>
      <c r="AE913" s="66">
        <v>0</v>
      </c>
      <c r="AF913" s="66">
        <v>0</v>
      </c>
      <c r="AG913" s="66">
        <f t="shared" si="101"/>
        <v>0</v>
      </c>
      <c r="AH913" s="66">
        <v>0</v>
      </c>
      <c r="AI913" s="66">
        <v>0</v>
      </c>
      <c r="AJ913" s="66">
        <f t="shared" si="102"/>
        <v>0</v>
      </c>
      <c r="AK913" s="66">
        <v>0</v>
      </c>
      <c r="AL913" s="66">
        <v>0</v>
      </c>
      <c r="AM913" s="66">
        <f t="shared" si="103"/>
        <v>0</v>
      </c>
      <c r="AN913" s="66">
        <v>0</v>
      </c>
      <c r="AO913" s="66">
        <v>0</v>
      </c>
      <c r="AP913" s="66">
        <f t="shared" si="104"/>
        <v>0</v>
      </c>
      <c r="AQ913" s="66">
        <v>0</v>
      </c>
      <c r="AR913" s="66">
        <f t="shared" si="105"/>
        <v>-1468.9099999999999</v>
      </c>
      <c r="AS913" s="66" t="s">
        <v>2003</v>
      </c>
      <c r="AT913" s="66" t="s">
        <v>279</v>
      </c>
      <c r="AU913" s="66" t="s">
        <v>280</v>
      </c>
      <c r="AV913" s="66">
        <v>0</v>
      </c>
      <c r="AW913" s="86">
        <v>0</v>
      </c>
      <c r="AX913" s="86">
        <v>0</v>
      </c>
      <c r="AY913" s="86">
        <v>0</v>
      </c>
      <c r="AZ913" s="86">
        <v>0</v>
      </c>
      <c r="BA913" s="86">
        <v>0</v>
      </c>
      <c r="BB913" s="86"/>
    </row>
    <row r="914" spans="1:54" hidden="1">
      <c r="A914" s="52" t="str">
        <f t="shared" si="99"/>
        <v>R</v>
      </c>
      <c r="B914" s="84" t="s">
        <v>259</v>
      </c>
      <c r="C914" s="52" t="s">
        <v>3626</v>
      </c>
      <c r="D914" s="85" t="s">
        <v>3627</v>
      </c>
      <c r="E914" s="52" t="s">
        <v>3628</v>
      </c>
      <c r="F914" s="52" t="s">
        <v>3629</v>
      </c>
      <c r="G914" s="52" t="s">
        <v>3630</v>
      </c>
      <c r="H914" s="52" t="s">
        <v>3629</v>
      </c>
      <c r="I914" s="52" t="s">
        <v>3631</v>
      </c>
      <c r="J914" s="52" t="s">
        <v>3632</v>
      </c>
      <c r="K914" s="52" t="s">
        <v>268</v>
      </c>
      <c r="L914" s="52">
        <v>4022</v>
      </c>
      <c r="M914" s="52" t="s">
        <v>1997</v>
      </c>
      <c r="N914" s="52" t="s">
        <v>270</v>
      </c>
      <c r="O914" s="52" t="s">
        <v>306</v>
      </c>
      <c r="P914" s="52" t="s">
        <v>272</v>
      </c>
      <c r="Q914" s="52" t="s">
        <v>124</v>
      </c>
      <c r="R914" s="52" t="s">
        <v>273</v>
      </c>
      <c r="S914" s="52" t="s">
        <v>188</v>
      </c>
      <c r="T914" s="52" t="s">
        <v>2014</v>
      </c>
      <c r="U914" s="52" t="s">
        <v>199</v>
      </c>
      <c r="V914" s="52" t="s">
        <v>275</v>
      </c>
      <c r="W914" s="52" t="s">
        <v>276</v>
      </c>
      <c r="X914" s="52" t="s">
        <v>2015</v>
      </c>
      <c r="Y914" s="52" t="s">
        <v>2016</v>
      </c>
      <c r="Z914" s="66">
        <v>0</v>
      </c>
      <c r="AA914" s="66">
        <v>0</v>
      </c>
      <c r="AB914" s="66">
        <v>0</v>
      </c>
      <c r="AC914" s="66">
        <v>0</v>
      </c>
      <c r="AD914" s="86">
        <f t="shared" si="100"/>
        <v>0</v>
      </c>
      <c r="AE914" s="66">
        <v>0</v>
      </c>
      <c r="AF914" s="66">
        <v>0</v>
      </c>
      <c r="AG914" s="66">
        <f t="shared" si="101"/>
        <v>0</v>
      </c>
      <c r="AH914" s="66">
        <v>220000</v>
      </c>
      <c r="AI914" s="66">
        <v>0</v>
      </c>
      <c r="AJ914" s="66">
        <f t="shared" si="102"/>
        <v>220000</v>
      </c>
      <c r="AK914" s="66">
        <v>3253005.4544869349</v>
      </c>
      <c r="AL914" s="66">
        <v>0</v>
      </c>
      <c r="AM914" s="66">
        <f t="shared" si="103"/>
        <v>3253005.4544869349</v>
      </c>
      <c r="AN914" s="66">
        <v>0</v>
      </c>
      <c r="AO914" s="66">
        <v>0</v>
      </c>
      <c r="AP914" s="66">
        <f t="shared" si="104"/>
        <v>0</v>
      </c>
      <c r="AQ914" s="66">
        <v>0</v>
      </c>
      <c r="AR914" s="66">
        <f t="shared" si="105"/>
        <v>3473005.4544869349</v>
      </c>
      <c r="AS914" s="66" t="s">
        <v>2042</v>
      </c>
      <c r="AT914" s="66" t="s">
        <v>3633</v>
      </c>
      <c r="AU914" s="66" t="s">
        <v>280</v>
      </c>
      <c r="AV914" s="66">
        <v>0</v>
      </c>
      <c r="AW914" s="86">
        <v>0</v>
      </c>
      <c r="AX914" s="86">
        <v>0</v>
      </c>
      <c r="AY914" s="86">
        <v>0</v>
      </c>
      <c r="AZ914" s="86">
        <v>0</v>
      </c>
      <c r="BA914" s="86">
        <v>0</v>
      </c>
      <c r="BB914" s="86"/>
    </row>
    <row r="915" spans="1:54" hidden="1">
      <c r="A915" s="52" t="str">
        <f t="shared" si="99"/>
        <v>R</v>
      </c>
      <c r="B915" s="84" t="s">
        <v>259</v>
      </c>
      <c r="C915" s="52" t="s">
        <v>3634</v>
      </c>
      <c r="D915" s="85" t="s">
        <v>3635</v>
      </c>
      <c r="E915" s="52" t="s">
        <v>3636</v>
      </c>
      <c r="F915" s="52" t="s">
        <v>3637</v>
      </c>
      <c r="G915" s="52" t="s">
        <v>3638</v>
      </c>
      <c r="H915" s="52" t="s">
        <v>3637</v>
      </c>
      <c r="I915" s="52" t="s">
        <v>3639</v>
      </c>
      <c r="J915" s="52" t="s">
        <v>3640</v>
      </c>
      <c r="K915" s="52" t="s">
        <v>268</v>
      </c>
      <c r="L915" s="52">
        <v>4022</v>
      </c>
      <c r="M915" s="52" t="s">
        <v>1997</v>
      </c>
      <c r="N915" s="52" t="s">
        <v>270</v>
      </c>
      <c r="O915" s="52" t="s">
        <v>306</v>
      </c>
      <c r="P915" s="52" t="s">
        <v>272</v>
      </c>
      <c r="Q915" s="52" t="s">
        <v>124</v>
      </c>
      <c r="R915" s="52" t="s">
        <v>273</v>
      </c>
      <c r="S915" s="52" t="s">
        <v>188</v>
      </c>
      <c r="T915" s="52" t="s">
        <v>2014</v>
      </c>
      <c r="U915" s="52" t="s">
        <v>199</v>
      </c>
      <c r="V915" s="52" t="s">
        <v>275</v>
      </c>
      <c r="W915" s="52" t="s">
        <v>276</v>
      </c>
      <c r="X915" s="52" t="s">
        <v>2067</v>
      </c>
      <c r="Y915" s="52" t="s">
        <v>2068</v>
      </c>
      <c r="Z915" s="66">
        <v>0</v>
      </c>
      <c r="AA915" s="66">
        <v>0</v>
      </c>
      <c r="AB915" s="66">
        <v>0</v>
      </c>
      <c r="AC915" s="66">
        <v>0</v>
      </c>
      <c r="AD915" s="86">
        <f t="shared" si="100"/>
        <v>0</v>
      </c>
      <c r="AE915" s="66">
        <v>0</v>
      </c>
      <c r="AF915" s="66">
        <v>0</v>
      </c>
      <c r="AG915" s="66">
        <f t="shared" si="101"/>
        <v>0</v>
      </c>
      <c r="AH915" s="66">
        <v>0</v>
      </c>
      <c r="AI915" s="66">
        <v>0</v>
      </c>
      <c r="AJ915" s="66">
        <f t="shared" si="102"/>
        <v>0</v>
      </c>
      <c r="AK915" s="66">
        <v>0</v>
      </c>
      <c r="AL915" s="66">
        <v>0</v>
      </c>
      <c r="AM915" s="66">
        <f t="shared" si="103"/>
        <v>0</v>
      </c>
      <c r="AN915" s="66">
        <v>0</v>
      </c>
      <c r="AO915" s="66">
        <v>0</v>
      </c>
      <c r="AP915" s="66">
        <f t="shared" si="104"/>
        <v>0</v>
      </c>
      <c r="AQ915" s="66">
        <v>0</v>
      </c>
      <c r="AR915" s="66">
        <f t="shared" si="105"/>
        <v>0</v>
      </c>
      <c r="AS915" s="66" t="s">
        <v>2003</v>
      </c>
      <c r="AT915" s="66" t="s">
        <v>279</v>
      </c>
      <c r="AU915" s="66" t="s">
        <v>280</v>
      </c>
      <c r="AV915" s="66">
        <v>0</v>
      </c>
      <c r="AW915" s="86">
        <v>0</v>
      </c>
      <c r="AX915" s="86">
        <v>0</v>
      </c>
      <c r="AY915" s="86">
        <v>0</v>
      </c>
      <c r="AZ915" s="86">
        <v>0</v>
      </c>
      <c r="BA915" s="86">
        <v>0</v>
      </c>
      <c r="BB915" s="86"/>
    </row>
    <row r="916" spans="1:54" hidden="1">
      <c r="A916" s="52" t="str">
        <f t="shared" si="99"/>
        <v>R</v>
      </c>
      <c r="B916" s="84" t="s">
        <v>259</v>
      </c>
      <c r="C916" s="52" t="s">
        <v>3634</v>
      </c>
      <c r="D916" s="85" t="s">
        <v>3635</v>
      </c>
      <c r="E916" s="52" t="s">
        <v>3641</v>
      </c>
      <c r="F916" s="52" t="s">
        <v>3642</v>
      </c>
      <c r="G916" s="52" t="s">
        <v>3643</v>
      </c>
      <c r="H916" s="52" t="s">
        <v>3642</v>
      </c>
      <c r="I916" s="52" t="s">
        <v>3644</v>
      </c>
      <c r="J916" s="52" t="s">
        <v>3645</v>
      </c>
      <c r="K916" s="52" t="s">
        <v>268</v>
      </c>
      <c r="L916" s="52">
        <v>4022</v>
      </c>
      <c r="M916" s="52" t="s">
        <v>1997</v>
      </c>
      <c r="N916" s="52" t="s">
        <v>270</v>
      </c>
      <c r="O916" s="52" t="s">
        <v>306</v>
      </c>
      <c r="P916" s="52" t="s">
        <v>272</v>
      </c>
      <c r="Q916" s="52" t="s">
        <v>124</v>
      </c>
      <c r="R916" s="52" t="s">
        <v>273</v>
      </c>
      <c r="S916" s="52" t="s">
        <v>188</v>
      </c>
      <c r="T916" s="52" t="s">
        <v>2014</v>
      </c>
      <c r="U916" s="52" t="s">
        <v>199</v>
      </c>
      <c r="V916" s="52" t="s">
        <v>275</v>
      </c>
      <c r="W916" s="52" t="s">
        <v>276</v>
      </c>
      <c r="X916" s="52" t="s">
        <v>2015</v>
      </c>
      <c r="Y916" s="52" t="s">
        <v>2016</v>
      </c>
      <c r="Z916" s="66">
        <v>0</v>
      </c>
      <c r="AA916" s="66">
        <v>0</v>
      </c>
      <c r="AB916" s="66">
        <v>-11666.57</v>
      </c>
      <c r="AC916" s="66">
        <v>-11666.569999999978</v>
      </c>
      <c r="AD916" s="86">
        <f t="shared" si="100"/>
        <v>11666.569999999978</v>
      </c>
      <c r="AE916" s="66">
        <v>0</v>
      </c>
      <c r="AF916" s="66">
        <v>0</v>
      </c>
      <c r="AG916" s="66">
        <f t="shared" si="101"/>
        <v>0</v>
      </c>
      <c r="AH916" s="66">
        <v>0</v>
      </c>
      <c r="AI916" s="66">
        <v>0</v>
      </c>
      <c r="AJ916" s="66">
        <f t="shared" si="102"/>
        <v>0</v>
      </c>
      <c r="AK916" s="66">
        <v>0</v>
      </c>
      <c r="AL916" s="66">
        <v>0</v>
      </c>
      <c r="AM916" s="66">
        <f t="shared" si="103"/>
        <v>0</v>
      </c>
      <c r="AN916" s="66">
        <v>0</v>
      </c>
      <c r="AO916" s="66">
        <v>0</v>
      </c>
      <c r="AP916" s="66">
        <f t="shared" si="104"/>
        <v>0</v>
      </c>
      <c r="AQ916" s="66">
        <v>0</v>
      </c>
      <c r="AR916" s="66">
        <f t="shared" si="105"/>
        <v>11666.569999999978</v>
      </c>
      <c r="AS916" s="66" t="s">
        <v>2003</v>
      </c>
      <c r="AT916" s="66" t="s">
        <v>279</v>
      </c>
      <c r="AU916" s="66" t="s">
        <v>280</v>
      </c>
      <c r="AV916" s="66">
        <v>0</v>
      </c>
      <c r="AW916" s="86">
        <v>0</v>
      </c>
      <c r="AX916" s="86">
        <v>0</v>
      </c>
      <c r="AY916" s="86">
        <v>0</v>
      </c>
      <c r="AZ916" s="86">
        <v>0</v>
      </c>
      <c r="BA916" s="86">
        <v>0</v>
      </c>
      <c r="BB916" s="86"/>
    </row>
    <row r="917" spans="1:54" hidden="1">
      <c r="A917" s="52" t="str">
        <f t="shared" si="99"/>
        <v>R</v>
      </c>
      <c r="B917" s="84" t="s">
        <v>259</v>
      </c>
      <c r="C917" s="52" t="s">
        <v>3646</v>
      </c>
      <c r="D917" s="85" t="s">
        <v>3647</v>
      </c>
      <c r="E917" s="52" t="s">
        <v>3648</v>
      </c>
      <c r="F917" s="52" t="s">
        <v>3649</v>
      </c>
      <c r="G917" s="52" t="s">
        <v>3650</v>
      </c>
      <c r="H917" s="52" t="s">
        <v>3649</v>
      </c>
      <c r="I917" s="52" t="s">
        <v>3651</v>
      </c>
      <c r="J917" s="52" t="s">
        <v>3652</v>
      </c>
      <c r="K917" s="52" t="s">
        <v>268</v>
      </c>
      <c r="L917" s="52">
        <v>4022</v>
      </c>
      <c r="M917" s="52" t="s">
        <v>1997</v>
      </c>
      <c r="N917" s="52" t="s">
        <v>270</v>
      </c>
      <c r="O917" s="52" t="s">
        <v>306</v>
      </c>
      <c r="P917" s="52" t="s">
        <v>466</v>
      </c>
      <c r="Q917" s="52" t="s">
        <v>57</v>
      </c>
      <c r="R917" s="52" t="s">
        <v>2024</v>
      </c>
      <c r="S917" s="52" t="s">
        <v>91</v>
      </c>
      <c r="T917" s="52" t="s">
        <v>3653</v>
      </c>
      <c r="U917" s="52" t="s">
        <v>98</v>
      </c>
      <c r="V917" s="52" t="s">
        <v>275</v>
      </c>
      <c r="W917" s="52" t="s">
        <v>276</v>
      </c>
      <c r="X917" s="52" t="s">
        <v>2015</v>
      </c>
      <c r="Y917" s="52" t="s">
        <v>2016</v>
      </c>
      <c r="Z917" s="66">
        <v>0</v>
      </c>
      <c r="AA917" s="66">
        <v>0</v>
      </c>
      <c r="AB917" s="66">
        <v>0</v>
      </c>
      <c r="AC917" s="66">
        <v>0</v>
      </c>
      <c r="AD917" s="86">
        <f t="shared" si="100"/>
        <v>0</v>
      </c>
      <c r="AE917" s="66">
        <v>0</v>
      </c>
      <c r="AF917" s="66">
        <v>0</v>
      </c>
      <c r="AG917" s="66">
        <f t="shared" si="101"/>
        <v>0</v>
      </c>
      <c r="AH917" s="66">
        <v>0</v>
      </c>
      <c r="AI917" s="66">
        <v>0</v>
      </c>
      <c r="AJ917" s="66">
        <f t="shared" si="102"/>
        <v>0</v>
      </c>
      <c r="AK917" s="66">
        <v>0</v>
      </c>
      <c r="AL917" s="66">
        <v>0</v>
      </c>
      <c r="AM917" s="66">
        <f t="shared" si="103"/>
        <v>0</v>
      </c>
      <c r="AN917" s="66">
        <v>0</v>
      </c>
      <c r="AO917" s="66">
        <v>0</v>
      </c>
      <c r="AP917" s="66">
        <f t="shared" si="104"/>
        <v>0</v>
      </c>
      <c r="AQ917" s="66">
        <v>0</v>
      </c>
      <c r="AR917" s="66">
        <f t="shared" si="105"/>
        <v>0</v>
      </c>
      <c r="AS917" s="66" t="s">
        <v>2003</v>
      </c>
      <c r="AT917" s="66" t="s">
        <v>279</v>
      </c>
      <c r="AU917" s="66" t="s">
        <v>280</v>
      </c>
      <c r="AV917" s="66">
        <v>0</v>
      </c>
      <c r="AW917" s="86">
        <v>0</v>
      </c>
      <c r="AX917" s="86">
        <v>0</v>
      </c>
      <c r="AY917" s="86">
        <v>0</v>
      </c>
      <c r="AZ917" s="86">
        <v>0</v>
      </c>
      <c r="BA917" s="86">
        <v>0</v>
      </c>
      <c r="BB917" s="86"/>
    </row>
    <row r="918" spans="1:54" hidden="1">
      <c r="A918" s="52" t="str">
        <f t="shared" si="99"/>
        <v>R</v>
      </c>
      <c r="B918" s="84" t="s">
        <v>259</v>
      </c>
      <c r="C918" s="52" t="s">
        <v>3646</v>
      </c>
      <c r="D918" s="85" t="s">
        <v>3647</v>
      </c>
      <c r="E918" s="52" t="s">
        <v>3648</v>
      </c>
      <c r="F918" s="52" t="s">
        <v>3649</v>
      </c>
      <c r="G918" s="52" t="s">
        <v>3650</v>
      </c>
      <c r="H918" s="52" t="s">
        <v>3649</v>
      </c>
      <c r="I918" s="52" t="s">
        <v>3654</v>
      </c>
      <c r="J918" s="52" t="s">
        <v>3655</v>
      </c>
      <c r="K918" s="52" t="s">
        <v>268</v>
      </c>
      <c r="L918" s="52">
        <v>4022</v>
      </c>
      <c r="M918" s="52" t="s">
        <v>1997</v>
      </c>
      <c r="N918" s="52" t="s">
        <v>270</v>
      </c>
      <c r="O918" s="52" t="s">
        <v>306</v>
      </c>
      <c r="P918" s="52" t="s">
        <v>466</v>
      </c>
      <c r="Q918" s="52" t="s">
        <v>57</v>
      </c>
      <c r="R918" s="52" t="s">
        <v>2024</v>
      </c>
      <c r="S918" s="52" t="s">
        <v>91</v>
      </c>
      <c r="T918" s="52" t="s">
        <v>3653</v>
      </c>
      <c r="U918" s="52" t="s">
        <v>98</v>
      </c>
      <c r="V918" s="52" t="s">
        <v>275</v>
      </c>
      <c r="W918" s="52" t="s">
        <v>276</v>
      </c>
      <c r="X918" s="52" t="s">
        <v>2015</v>
      </c>
      <c r="Y918" s="52" t="s">
        <v>2016</v>
      </c>
      <c r="Z918" s="66">
        <v>0</v>
      </c>
      <c r="AA918" s="66">
        <v>0</v>
      </c>
      <c r="AB918" s="66">
        <v>0</v>
      </c>
      <c r="AC918" s="66">
        <v>0</v>
      </c>
      <c r="AD918" s="86">
        <f t="shared" si="100"/>
        <v>0</v>
      </c>
      <c r="AE918" s="66">
        <v>0</v>
      </c>
      <c r="AF918" s="66">
        <v>0</v>
      </c>
      <c r="AG918" s="66">
        <f t="shared" si="101"/>
        <v>0</v>
      </c>
      <c r="AH918" s="66">
        <v>0</v>
      </c>
      <c r="AI918" s="66">
        <v>0</v>
      </c>
      <c r="AJ918" s="66">
        <f t="shared" si="102"/>
        <v>0</v>
      </c>
      <c r="AK918" s="66">
        <v>0</v>
      </c>
      <c r="AL918" s="66">
        <v>0</v>
      </c>
      <c r="AM918" s="66">
        <f t="shared" si="103"/>
        <v>0</v>
      </c>
      <c r="AN918" s="66">
        <v>0</v>
      </c>
      <c r="AO918" s="66">
        <v>0</v>
      </c>
      <c r="AP918" s="66">
        <f t="shared" si="104"/>
        <v>0</v>
      </c>
      <c r="AQ918" s="66">
        <v>0</v>
      </c>
      <c r="AR918" s="66">
        <f t="shared" si="105"/>
        <v>0</v>
      </c>
      <c r="AS918" s="66" t="s">
        <v>2003</v>
      </c>
      <c r="AT918" s="66" t="s">
        <v>279</v>
      </c>
      <c r="AU918" s="66" t="s">
        <v>280</v>
      </c>
      <c r="AV918" s="66">
        <v>0</v>
      </c>
      <c r="AW918" s="86">
        <v>0</v>
      </c>
      <c r="AX918" s="86">
        <v>0</v>
      </c>
      <c r="AY918" s="86">
        <v>0</v>
      </c>
      <c r="AZ918" s="86">
        <v>0</v>
      </c>
      <c r="BA918" s="86">
        <v>0</v>
      </c>
      <c r="BB918" s="86"/>
    </row>
    <row r="919" spans="1:54" hidden="1">
      <c r="A919" s="52" t="str">
        <f t="shared" si="99"/>
        <v>R</v>
      </c>
      <c r="B919" s="84" t="s">
        <v>259</v>
      </c>
      <c r="C919" s="52" t="s">
        <v>3646</v>
      </c>
      <c r="D919" s="85" t="s">
        <v>3647</v>
      </c>
      <c r="E919" s="52" t="s">
        <v>3648</v>
      </c>
      <c r="F919" s="52" t="s">
        <v>3649</v>
      </c>
      <c r="G919" s="52" t="s">
        <v>3650</v>
      </c>
      <c r="H919" s="52" t="s">
        <v>3649</v>
      </c>
      <c r="I919" s="52" t="s">
        <v>3656</v>
      </c>
      <c r="J919" s="52" t="s">
        <v>3657</v>
      </c>
      <c r="K919" s="52" t="s">
        <v>268</v>
      </c>
      <c r="L919" s="52">
        <v>4022</v>
      </c>
      <c r="M919" s="52" t="s">
        <v>1997</v>
      </c>
      <c r="N919" s="52" t="s">
        <v>270</v>
      </c>
      <c r="O919" s="52" t="s">
        <v>306</v>
      </c>
      <c r="P919" s="52" t="s">
        <v>466</v>
      </c>
      <c r="Q919" s="52" t="s">
        <v>57</v>
      </c>
      <c r="R919" s="52" t="s">
        <v>2024</v>
      </c>
      <c r="S919" s="52" t="s">
        <v>91</v>
      </c>
      <c r="T919" s="52" t="s">
        <v>3653</v>
      </c>
      <c r="U919" s="52" t="s">
        <v>98</v>
      </c>
      <c r="V919" s="52" t="s">
        <v>275</v>
      </c>
      <c r="W919" s="52" t="s">
        <v>276</v>
      </c>
      <c r="X919" s="52" t="s">
        <v>2015</v>
      </c>
      <c r="Y919" s="52" t="s">
        <v>2016</v>
      </c>
      <c r="Z919" s="66">
        <v>0</v>
      </c>
      <c r="AA919" s="66">
        <v>0</v>
      </c>
      <c r="AB919" s="66">
        <v>0</v>
      </c>
      <c r="AC919" s="66">
        <v>0</v>
      </c>
      <c r="AD919" s="86">
        <f t="shared" si="100"/>
        <v>0</v>
      </c>
      <c r="AE919" s="66">
        <v>0</v>
      </c>
      <c r="AF919" s="66">
        <v>0</v>
      </c>
      <c r="AG919" s="66">
        <f t="shared" si="101"/>
        <v>0</v>
      </c>
      <c r="AH919" s="66">
        <v>483270.16607076436</v>
      </c>
      <c r="AI919" s="66">
        <v>483270.16607076436</v>
      </c>
      <c r="AJ919" s="66">
        <f t="shared" si="102"/>
        <v>0</v>
      </c>
      <c r="AK919" s="66">
        <v>8863485.4473176561</v>
      </c>
      <c r="AL919" s="66">
        <v>8863485.4473176561</v>
      </c>
      <c r="AM919" s="66">
        <f t="shared" si="103"/>
        <v>0</v>
      </c>
      <c r="AN919" s="66">
        <v>5000000</v>
      </c>
      <c r="AO919" s="66">
        <v>5000000</v>
      </c>
      <c r="AP919" s="66">
        <f t="shared" si="104"/>
        <v>0</v>
      </c>
      <c r="AQ919" s="66">
        <v>0</v>
      </c>
      <c r="AR919" s="66">
        <f t="shared" si="105"/>
        <v>0</v>
      </c>
      <c r="AS919" s="66" t="s">
        <v>2003</v>
      </c>
      <c r="AT919" s="66" t="s">
        <v>279</v>
      </c>
      <c r="AU919" s="66" t="s">
        <v>280</v>
      </c>
      <c r="AV919" s="66">
        <v>0</v>
      </c>
      <c r="AW919" s="86">
        <v>0</v>
      </c>
      <c r="AX919" s="86">
        <v>0</v>
      </c>
      <c r="AY919" s="86">
        <v>0</v>
      </c>
      <c r="AZ919" s="86">
        <v>0</v>
      </c>
      <c r="BA919" s="86">
        <v>0</v>
      </c>
      <c r="BB919" s="86"/>
    </row>
    <row r="920" spans="1:54" hidden="1">
      <c r="A920" s="52" t="str">
        <f t="shared" si="99"/>
        <v>R</v>
      </c>
      <c r="B920" s="84" t="s">
        <v>259</v>
      </c>
      <c r="C920" s="52" t="s">
        <v>3646</v>
      </c>
      <c r="D920" s="85" t="s">
        <v>3647</v>
      </c>
      <c r="E920" s="52" t="s">
        <v>3648</v>
      </c>
      <c r="F920" s="52" t="s">
        <v>3649</v>
      </c>
      <c r="G920" s="52" t="s">
        <v>3650</v>
      </c>
      <c r="H920" s="52" t="s">
        <v>3649</v>
      </c>
      <c r="I920" s="52" t="s">
        <v>3658</v>
      </c>
      <c r="J920" s="52" t="s">
        <v>3659</v>
      </c>
      <c r="K920" s="52" t="s">
        <v>268</v>
      </c>
      <c r="L920" s="52">
        <v>4022</v>
      </c>
      <c r="M920" s="52" t="s">
        <v>1997</v>
      </c>
      <c r="N920" s="52" t="s">
        <v>270</v>
      </c>
      <c r="O920" s="52" t="s">
        <v>306</v>
      </c>
      <c r="P920" s="52" t="s">
        <v>466</v>
      </c>
      <c r="Q920" s="52" t="s">
        <v>57</v>
      </c>
      <c r="R920" s="52" t="s">
        <v>2024</v>
      </c>
      <c r="S920" s="52" t="s">
        <v>91</v>
      </c>
      <c r="T920" s="52" t="s">
        <v>3653</v>
      </c>
      <c r="U920" s="52" t="s">
        <v>98</v>
      </c>
      <c r="V920" s="52" t="s">
        <v>275</v>
      </c>
      <c r="W920" s="52" t="s">
        <v>276</v>
      </c>
      <c r="X920" s="52" t="s">
        <v>2015</v>
      </c>
      <c r="Y920" s="52" t="s">
        <v>2016</v>
      </c>
      <c r="Z920" s="66">
        <v>0</v>
      </c>
      <c r="AA920" s="66">
        <v>0</v>
      </c>
      <c r="AB920" s="66">
        <v>0</v>
      </c>
      <c r="AC920" s="66">
        <v>0</v>
      </c>
      <c r="AD920" s="86">
        <f t="shared" si="100"/>
        <v>0</v>
      </c>
      <c r="AE920" s="66">
        <v>0</v>
      </c>
      <c r="AF920" s="66">
        <v>0</v>
      </c>
      <c r="AG920" s="66">
        <f t="shared" si="101"/>
        <v>0</v>
      </c>
      <c r="AH920" s="66">
        <v>0</v>
      </c>
      <c r="AI920" s="66">
        <v>0</v>
      </c>
      <c r="AJ920" s="66">
        <f t="shared" si="102"/>
        <v>0</v>
      </c>
      <c r="AK920" s="66">
        <v>0</v>
      </c>
      <c r="AL920" s="66">
        <v>0</v>
      </c>
      <c r="AM920" s="66">
        <f t="shared" si="103"/>
        <v>0</v>
      </c>
      <c r="AN920" s="66">
        <v>0</v>
      </c>
      <c r="AO920" s="66">
        <v>0</v>
      </c>
      <c r="AP920" s="66">
        <f t="shared" si="104"/>
        <v>0</v>
      </c>
      <c r="AQ920" s="66">
        <v>0</v>
      </c>
      <c r="AR920" s="66">
        <f t="shared" si="105"/>
        <v>0</v>
      </c>
      <c r="AS920" s="66" t="s">
        <v>2003</v>
      </c>
      <c r="AT920" s="66" t="s">
        <v>279</v>
      </c>
      <c r="AU920" s="66" t="s">
        <v>280</v>
      </c>
      <c r="AV920" s="66">
        <v>0</v>
      </c>
      <c r="AW920" s="86">
        <v>0</v>
      </c>
      <c r="AX920" s="86">
        <v>0</v>
      </c>
      <c r="AY920" s="86">
        <v>0</v>
      </c>
      <c r="AZ920" s="86">
        <v>0</v>
      </c>
      <c r="BA920" s="86">
        <v>0</v>
      </c>
      <c r="BB920" s="86"/>
    </row>
    <row r="921" spans="1:54" hidden="1">
      <c r="A921" s="52" t="str">
        <f t="shared" si="99"/>
        <v>R</v>
      </c>
      <c r="B921" s="84" t="s">
        <v>259</v>
      </c>
      <c r="C921" s="52" t="s">
        <v>3660</v>
      </c>
      <c r="D921" s="85" t="s">
        <v>3661</v>
      </c>
      <c r="E921" s="52" t="s">
        <v>3662</v>
      </c>
      <c r="F921" s="52" t="s">
        <v>3663</v>
      </c>
      <c r="G921" s="52" t="s">
        <v>3664</v>
      </c>
      <c r="H921" s="52" t="s">
        <v>3663</v>
      </c>
      <c r="I921" s="52" t="s">
        <v>3665</v>
      </c>
      <c r="J921" s="52" t="s">
        <v>3666</v>
      </c>
      <c r="K921" s="52" t="s">
        <v>268</v>
      </c>
      <c r="L921" s="52">
        <v>4022</v>
      </c>
      <c r="M921" s="52" t="s">
        <v>1997</v>
      </c>
      <c r="N921" s="52" t="s">
        <v>270</v>
      </c>
      <c r="O921" s="52" t="s">
        <v>626</v>
      </c>
      <c r="P921" s="52" t="s">
        <v>272</v>
      </c>
      <c r="Q921" s="52" t="s">
        <v>124</v>
      </c>
      <c r="R921" s="52" t="s">
        <v>273</v>
      </c>
      <c r="S921" s="52" t="s">
        <v>188</v>
      </c>
      <c r="T921" s="52" t="s">
        <v>274</v>
      </c>
      <c r="U921" s="52" t="s">
        <v>193</v>
      </c>
      <c r="V921" s="52" t="s">
        <v>275</v>
      </c>
      <c r="W921" s="52" t="s">
        <v>276</v>
      </c>
      <c r="X921" s="52" t="s">
        <v>2040</v>
      </c>
      <c r="Y921" s="52" t="s">
        <v>2041</v>
      </c>
      <c r="Z921" s="66">
        <v>0</v>
      </c>
      <c r="AA921" s="66">
        <v>0</v>
      </c>
      <c r="AB921" s="66">
        <v>0</v>
      </c>
      <c r="AC921" s="66">
        <v>0</v>
      </c>
      <c r="AD921" s="86">
        <f t="shared" si="100"/>
        <v>0</v>
      </c>
      <c r="AE921" s="66">
        <v>0</v>
      </c>
      <c r="AF921" s="66">
        <v>0</v>
      </c>
      <c r="AG921" s="66">
        <f t="shared" si="101"/>
        <v>0</v>
      </c>
      <c r="AH921" s="66">
        <v>0</v>
      </c>
      <c r="AI921" s="66">
        <v>0</v>
      </c>
      <c r="AJ921" s="66">
        <f t="shared" si="102"/>
        <v>0</v>
      </c>
      <c r="AK921" s="66">
        <v>306221.53676429682</v>
      </c>
      <c r="AL921" s="66">
        <v>306221.53676429682</v>
      </c>
      <c r="AM921" s="66">
        <f t="shared" si="103"/>
        <v>0</v>
      </c>
      <c r="AN921" s="66">
        <v>349489.52129390091</v>
      </c>
      <c r="AO921" s="66">
        <v>349489.52129390091</v>
      </c>
      <c r="AP921" s="66">
        <f t="shared" si="104"/>
        <v>0</v>
      </c>
      <c r="AQ921" s="66">
        <v>0</v>
      </c>
      <c r="AR921" s="66">
        <f t="shared" si="105"/>
        <v>0</v>
      </c>
      <c r="AS921" s="66" t="s">
        <v>2042</v>
      </c>
      <c r="AT921" s="66" t="s">
        <v>3667</v>
      </c>
      <c r="AU921" s="66" t="s">
        <v>280</v>
      </c>
      <c r="AV921" s="66">
        <v>0</v>
      </c>
      <c r="AW921" s="86">
        <v>0</v>
      </c>
      <c r="AX921" s="86">
        <v>0</v>
      </c>
      <c r="AY921" s="86">
        <v>0</v>
      </c>
      <c r="AZ921" s="86">
        <v>0</v>
      </c>
      <c r="BA921" s="86">
        <v>0</v>
      </c>
      <c r="BB921" s="86"/>
    </row>
    <row r="922" spans="1:54" hidden="1">
      <c r="A922" s="52" t="str">
        <f t="shared" si="99"/>
        <v>R</v>
      </c>
      <c r="B922" s="84" t="s">
        <v>259</v>
      </c>
      <c r="C922" s="52" t="s">
        <v>3668</v>
      </c>
      <c r="D922" s="85" t="s">
        <v>3669</v>
      </c>
      <c r="E922" s="52" t="s">
        <v>3670</v>
      </c>
      <c r="F922" s="52" t="s">
        <v>3671</v>
      </c>
      <c r="G922" s="52" t="s">
        <v>3672</v>
      </c>
      <c r="H922" s="52" t="s">
        <v>3671</v>
      </c>
      <c r="I922" s="52" t="s">
        <v>3673</v>
      </c>
      <c r="J922" s="52" t="s">
        <v>3674</v>
      </c>
      <c r="K922" s="52" t="s">
        <v>268</v>
      </c>
      <c r="L922" s="52">
        <v>4022</v>
      </c>
      <c r="M922" s="52" t="s">
        <v>1997</v>
      </c>
      <c r="N922" s="52" t="s">
        <v>270</v>
      </c>
      <c r="O922" s="52" t="s">
        <v>306</v>
      </c>
      <c r="P922" s="52" t="s">
        <v>272</v>
      </c>
      <c r="Q922" s="52" t="s">
        <v>124</v>
      </c>
      <c r="R922" s="52" t="s">
        <v>273</v>
      </c>
      <c r="S922" s="52" t="s">
        <v>188</v>
      </c>
      <c r="T922" s="52" t="s">
        <v>2988</v>
      </c>
      <c r="U922" s="52" t="s">
        <v>200</v>
      </c>
      <c r="V922" s="52" t="s">
        <v>2026</v>
      </c>
      <c r="W922" s="52" t="s">
        <v>2027</v>
      </c>
      <c r="X922" s="52" t="s">
        <v>2028</v>
      </c>
      <c r="Y922" s="52" t="s">
        <v>2029</v>
      </c>
      <c r="Z922" s="66">
        <v>0</v>
      </c>
      <c r="AA922" s="106">
        <v>100000</v>
      </c>
      <c r="AB922" s="66">
        <v>149709.62</v>
      </c>
      <c r="AC922" s="66">
        <v>0</v>
      </c>
      <c r="AD922" s="86">
        <f t="shared" si="100"/>
        <v>100000</v>
      </c>
      <c r="AE922" s="66">
        <v>0</v>
      </c>
      <c r="AF922" s="66">
        <v>0</v>
      </c>
      <c r="AG922" s="66">
        <f t="shared" si="101"/>
        <v>0</v>
      </c>
      <c r="AH922" s="66">
        <v>0</v>
      </c>
      <c r="AI922" s="66">
        <v>0</v>
      </c>
      <c r="AJ922" s="66">
        <f t="shared" si="102"/>
        <v>0</v>
      </c>
      <c r="AK922" s="66">
        <v>0</v>
      </c>
      <c r="AL922" s="66">
        <v>0</v>
      </c>
      <c r="AM922" s="66">
        <f t="shared" si="103"/>
        <v>0</v>
      </c>
      <c r="AN922" s="66">
        <v>0</v>
      </c>
      <c r="AO922" s="66">
        <v>0</v>
      </c>
      <c r="AP922" s="66">
        <f t="shared" si="104"/>
        <v>0</v>
      </c>
      <c r="AQ922" s="66">
        <v>0</v>
      </c>
      <c r="AR922" s="66">
        <f t="shared" si="105"/>
        <v>100000</v>
      </c>
      <c r="AS922" s="66" t="s">
        <v>2003</v>
      </c>
      <c r="AT922" s="66" t="s">
        <v>279</v>
      </c>
      <c r="AU922" s="66" t="s">
        <v>280</v>
      </c>
      <c r="AV922" s="66">
        <v>0</v>
      </c>
      <c r="AW922" s="86">
        <v>0</v>
      </c>
      <c r="AX922" s="86">
        <v>0</v>
      </c>
      <c r="AY922" s="86">
        <v>0</v>
      </c>
      <c r="AZ922" s="86">
        <v>0</v>
      </c>
      <c r="BA922" s="86">
        <v>0</v>
      </c>
      <c r="BB922" s="86"/>
    </row>
    <row r="923" spans="1:54" hidden="1">
      <c r="A923" s="52" t="str">
        <f t="shared" si="99"/>
        <v>R</v>
      </c>
      <c r="B923" s="84" t="s">
        <v>259</v>
      </c>
      <c r="C923" s="52" t="s">
        <v>3675</v>
      </c>
      <c r="D923" s="85" t="s">
        <v>3676</v>
      </c>
      <c r="E923" s="52" t="s">
        <v>3677</v>
      </c>
      <c r="F923" s="52" t="s">
        <v>3678</v>
      </c>
      <c r="G923" s="52" t="s">
        <v>3679</v>
      </c>
      <c r="H923" s="52" t="s">
        <v>3678</v>
      </c>
      <c r="I923" s="52" t="s">
        <v>3680</v>
      </c>
      <c r="J923" s="52" t="s">
        <v>3681</v>
      </c>
      <c r="K923" s="52" t="s">
        <v>268</v>
      </c>
      <c r="L923" s="52">
        <v>4580</v>
      </c>
      <c r="M923" s="52" t="s">
        <v>2402</v>
      </c>
      <c r="N923" s="52" t="s">
        <v>270</v>
      </c>
      <c r="O923" s="52" t="s">
        <v>306</v>
      </c>
      <c r="P923" s="52" t="s">
        <v>272</v>
      </c>
      <c r="Q923" s="52" t="s">
        <v>124</v>
      </c>
      <c r="R923" s="52" t="s">
        <v>273</v>
      </c>
      <c r="S923" s="52" t="s">
        <v>188</v>
      </c>
      <c r="T923" s="52" t="s">
        <v>2014</v>
      </c>
      <c r="U923" s="52" t="s">
        <v>199</v>
      </c>
      <c r="V923" s="52" t="s">
        <v>275</v>
      </c>
      <c r="W923" s="52" t="s">
        <v>276</v>
      </c>
      <c r="X923" s="52" t="s">
        <v>2015</v>
      </c>
      <c r="Y923" s="52" t="s">
        <v>2016</v>
      </c>
      <c r="Z923" s="66">
        <v>0</v>
      </c>
      <c r="AA923" s="66">
        <v>0</v>
      </c>
      <c r="AB923" s="66">
        <v>0</v>
      </c>
      <c r="AC923" s="66">
        <v>0</v>
      </c>
      <c r="AD923" s="86">
        <f t="shared" si="100"/>
        <v>0</v>
      </c>
      <c r="AE923" s="66">
        <v>0</v>
      </c>
      <c r="AF923" s="66">
        <v>0</v>
      </c>
      <c r="AG923" s="66">
        <f t="shared" si="101"/>
        <v>0</v>
      </c>
      <c r="AH923" s="66">
        <v>0</v>
      </c>
      <c r="AI923" s="66">
        <v>0</v>
      </c>
      <c r="AJ923" s="66">
        <f t="shared" si="102"/>
        <v>0</v>
      </c>
      <c r="AK923" s="66">
        <v>0</v>
      </c>
      <c r="AL923" s="66">
        <v>0</v>
      </c>
      <c r="AM923" s="66">
        <f t="shared" si="103"/>
        <v>0</v>
      </c>
      <c r="AN923" s="66">
        <v>0</v>
      </c>
      <c r="AO923" s="66">
        <v>0</v>
      </c>
      <c r="AP923" s="66">
        <f t="shared" si="104"/>
        <v>0</v>
      </c>
      <c r="AQ923" s="66">
        <v>0</v>
      </c>
      <c r="AR923" s="66">
        <f t="shared" si="105"/>
        <v>0</v>
      </c>
      <c r="AS923" s="66" t="s">
        <v>2042</v>
      </c>
      <c r="AT923" s="66" t="s">
        <v>279</v>
      </c>
      <c r="AU923" s="66" t="s">
        <v>280</v>
      </c>
      <c r="AV923" s="66">
        <v>0</v>
      </c>
      <c r="AW923" s="86">
        <v>0</v>
      </c>
      <c r="AX923" s="86">
        <v>0</v>
      </c>
      <c r="AY923" s="86">
        <v>0</v>
      </c>
      <c r="AZ923" s="86">
        <v>0</v>
      </c>
      <c r="BA923" s="86">
        <v>0</v>
      </c>
      <c r="BB923" s="86"/>
    </row>
    <row r="924" spans="1:54" hidden="1">
      <c r="A924" s="52" t="str">
        <f t="shared" si="99"/>
        <v>R</v>
      </c>
      <c r="B924" s="84" t="s">
        <v>259</v>
      </c>
      <c r="C924" s="52" t="s">
        <v>3675</v>
      </c>
      <c r="D924" s="85" t="s">
        <v>3676</v>
      </c>
      <c r="E924" s="52" t="s">
        <v>3677</v>
      </c>
      <c r="F924" s="52" t="s">
        <v>3678</v>
      </c>
      <c r="G924" s="52" t="s">
        <v>3679</v>
      </c>
      <c r="H924" s="52" t="s">
        <v>3678</v>
      </c>
      <c r="I924" s="52" t="s">
        <v>3682</v>
      </c>
      <c r="J924" s="52" t="s">
        <v>3683</v>
      </c>
      <c r="K924" s="52" t="s">
        <v>268</v>
      </c>
      <c r="L924" s="52">
        <v>4207</v>
      </c>
      <c r="M924" s="52" t="s">
        <v>2177</v>
      </c>
      <c r="N924" s="52" t="s">
        <v>270</v>
      </c>
      <c r="O924" s="52" t="s">
        <v>306</v>
      </c>
      <c r="P924" s="52" t="s">
        <v>272</v>
      </c>
      <c r="Q924" s="52" t="s">
        <v>124</v>
      </c>
      <c r="R924" s="52" t="s">
        <v>273</v>
      </c>
      <c r="S924" s="52" t="s">
        <v>188</v>
      </c>
      <c r="T924" s="52" t="s">
        <v>1998</v>
      </c>
      <c r="U924" s="52" t="s">
        <v>189</v>
      </c>
      <c r="V924" s="52" t="s">
        <v>1999</v>
      </c>
      <c r="W924" s="52" t="s">
        <v>2000</v>
      </c>
      <c r="X924" s="52" t="s">
        <v>2001</v>
      </c>
      <c r="Y924" s="52" t="s">
        <v>2002</v>
      </c>
      <c r="Z924" s="66">
        <v>0</v>
      </c>
      <c r="AA924" s="66">
        <v>0</v>
      </c>
      <c r="AB924" s="66">
        <v>0</v>
      </c>
      <c r="AC924" s="66">
        <v>0</v>
      </c>
      <c r="AD924" s="86">
        <f t="shared" si="100"/>
        <v>0</v>
      </c>
      <c r="AE924" s="66">
        <v>0</v>
      </c>
      <c r="AF924" s="66">
        <v>0</v>
      </c>
      <c r="AG924" s="66">
        <f t="shared" si="101"/>
        <v>0</v>
      </c>
      <c r="AH924" s="66">
        <v>0</v>
      </c>
      <c r="AI924" s="66">
        <v>0</v>
      </c>
      <c r="AJ924" s="66">
        <f t="shared" si="102"/>
        <v>0</v>
      </c>
      <c r="AK924" s="66">
        <v>0</v>
      </c>
      <c r="AL924" s="66">
        <v>0</v>
      </c>
      <c r="AM924" s="66">
        <f t="shared" si="103"/>
        <v>0</v>
      </c>
      <c r="AN924" s="66">
        <v>0</v>
      </c>
      <c r="AO924" s="66">
        <v>0</v>
      </c>
      <c r="AP924" s="66">
        <f t="shared" si="104"/>
        <v>0</v>
      </c>
      <c r="AQ924" s="66">
        <v>0</v>
      </c>
      <c r="AR924" s="66">
        <f t="shared" si="105"/>
        <v>0</v>
      </c>
      <c r="AS924" s="66" t="s">
        <v>2170</v>
      </c>
      <c r="AT924" s="66" t="s">
        <v>279</v>
      </c>
      <c r="AU924" s="66" t="s">
        <v>280</v>
      </c>
      <c r="AV924" s="66">
        <v>0</v>
      </c>
      <c r="AW924" s="86">
        <v>0</v>
      </c>
      <c r="AX924" s="86">
        <v>0</v>
      </c>
      <c r="AY924" s="86">
        <v>0</v>
      </c>
      <c r="AZ924" s="86">
        <v>0</v>
      </c>
      <c r="BA924" s="86">
        <v>0</v>
      </c>
      <c r="BB924" s="86"/>
    </row>
    <row r="925" spans="1:54" hidden="1">
      <c r="A925" s="52" t="str">
        <f t="shared" si="99"/>
        <v>R</v>
      </c>
      <c r="B925" s="84" t="s">
        <v>259</v>
      </c>
      <c r="C925" s="52" t="s">
        <v>3675</v>
      </c>
      <c r="D925" s="85" t="s">
        <v>3676</v>
      </c>
      <c r="E925" s="52" t="s">
        <v>3677</v>
      </c>
      <c r="F925" s="52" t="s">
        <v>3678</v>
      </c>
      <c r="G925" s="52" t="s">
        <v>3679</v>
      </c>
      <c r="H925" s="52" t="s">
        <v>3678</v>
      </c>
      <c r="I925" s="52" t="s">
        <v>3684</v>
      </c>
      <c r="J925" s="52" t="s">
        <v>3685</v>
      </c>
      <c r="K925" s="52" t="s">
        <v>268</v>
      </c>
      <c r="L925" s="52">
        <v>4580</v>
      </c>
      <c r="M925" s="52" t="s">
        <v>2402</v>
      </c>
      <c r="N925" s="52" t="s">
        <v>270</v>
      </c>
      <c r="O925" s="52" t="s">
        <v>306</v>
      </c>
      <c r="P925" s="52" t="s">
        <v>272</v>
      </c>
      <c r="Q925" s="52" t="s">
        <v>124</v>
      </c>
      <c r="R925" s="52" t="s">
        <v>273</v>
      </c>
      <c r="S925" s="52" t="s">
        <v>188</v>
      </c>
      <c r="T925" s="52" t="s">
        <v>274</v>
      </c>
      <c r="U925" s="52" t="s">
        <v>193</v>
      </c>
      <c r="V925" s="52" t="s">
        <v>275</v>
      </c>
      <c r="W925" s="52" t="s">
        <v>276</v>
      </c>
      <c r="X925" s="52" t="s">
        <v>2464</v>
      </c>
      <c r="Y925" s="52" t="s">
        <v>2465</v>
      </c>
      <c r="Z925" s="66">
        <v>0</v>
      </c>
      <c r="AA925" s="66">
        <v>0</v>
      </c>
      <c r="AB925" s="66">
        <v>0</v>
      </c>
      <c r="AC925" s="66">
        <v>0</v>
      </c>
      <c r="AD925" s="86">
        <f t="shared" si="100"/>
        <v>0</v>
      </c>
      <c r="AE925" s="66">
        <v>0</v>
      </c>
      <c r="AF925" s="66">
        <v>0</v>
      </c>
      <c r="AG925" s="66">
        <f t="shared" si="101"/>
        <v>0</v>
      </c>
      <c r="AH925" s="66">
        <v>0</v>
      </c>
      <c r="AI925" s="66">
        <v>0</v>
      </c>
      <c r="AJ925" s="66">
        <f t="shared" si="102"/>
        <v>0</v>
      </c>
      <c r="AK925" s="66">
        <v>0</v>
      </c>
      <c r="AL925" s="66">
        <v>0</v>
      </c>
      <c r="AM925" s="66">
        <f t="shared" si="103"/>
        <v>0</v>
      </c>
      <c r="AN925" s="66">
        <v>0</v>
      </c>
      <c r="AO925" s="66">
        <v>0</v>
      </c>
      <c r="AP925" s="66">
        <f t="shared" si="104"/>
        <v>0</v>
      </c>
      <c r="AQ925" s="66">
        <v>0</v>
      </c>
      <c r="AR925" s="66">
        <f t="shared" si="105"/>
        <v>0</v>
      </c>
      <c r="AS925" s="66" t="s">
        <v>2042</v>
      </c>
      <c r="AT925" s="66" t="s">
        <v>279</v>
      </c>
      <c r="AU925" s="66" t="s">
        <v>280</v>
      </c>
      <c r="AV925" s="66">
        <v>0</v>
      </c>
      <c r="AW925" s="86">
        <v>0</v>
      </c>
      <c r="AX925" s="86">
        <v>0</v>
      </c>
      <c r="AY925" s="86">
        <v>0</v>
      </c>
      <c r="AZ925" s="86">
        <v>0</v>
      </c>
      <c r="BA925" s="86">
        <v>0</v>
      </c>
      <c r="BB925" s="86"/>
    </row>
    <row r="926" spans="1:54" hidden="1">
      <c r="A926" s="52" t="str">
        <f t="shared" si="99"/>
        <v>R</v>
      </c>
      <c r="B926" s="84" t="s">
        <v>259</v>
      </c>
      <c r="C926" s="52" t="s">
        <v>3675</v>
      </c>
      <c r="D926" s="85" t="s">
        <v>3676</v>
      </c>
      <c r="E926" s="52" t="s">
        <v>3677</v>
      </c>
      <c r="F926" s="52" t="s">
        <v>3678</v>
      </c>
      <c r="G926" s="52" t="s">
        <v>3679</v>
      </c>
      <c r="H926" s="52" t="s">
        <v>3678</v>
      </c>
      <c r="I926" s="52" t="s">
        <v>3686</v>
      </c>
      <c r="J926" s="52" t="s">
        <v>3687</v>
      </c>
      <c r="K926" s="52" t="s">
        <v>268</v>
      </c>
      <c r="L926" s="52">
        <v>3090</v>
      </c>
      <c r="M926" s="52" t="s">
        <v>2377</v>
      </c>
      <c r="N926" s="52" t="s">
        <v>270</v>
      </c>
      <c r="O926" s="52" t="s">
        <v>306</v>
      </c>
      <c r="P926" s="52" t="s">
        <v>272</v>
      </c>
      <c r="Q926" s="52" t="s">
        <v>124</v>
      </c>
      <c r="R926" s="52" t="s">
        <v>273</v>
      </c>
      <c r="S926" s="52" t="s">
        <v>188</v>
      </c>
      <c r="T926" s="52" t="s">
        <v>2156</v>
      </c>
      <c r="U926" s="52" t="s">
        <v>196</v>
      </c>
      <c r="V926" s="52" t="s">
        <v>500</v>
      </c>
      <c r="W926" s="52" t="s">
        <v>501</v>
      </c>
      <c r="X926" s="52" t="s">
        <v>2366</v>
      </c>
      <c r="Y926" s="52" t="s">
        <v>2367</v>
      </c>
      <c r="Z926" s="66">
        <v>0</v>
      </c>
      <c r="AA926" s="66">
        <v>0</v>
      </c>
      <c r="AB926" s="66">
        <v>0</v>
      </c>
      <c r="AC926" s="66">
        <v>0</v>
      </c>
      <c r="AD926" s="86">
        <f t="shared" si="100"/>
        <v>0</v>
      </c>
      <c r="AE926" s="66">
        <v>0</v>
      </c>
      <c r="AF926" s="66">
        <v>0</v>
      </c>
      <c r="AG926" s="66">
        <f t="shared" si="101"/>
        <v>0</v>
      </c>
      <c r="AH926" s="66">
        <v>0</v>
      </c>
      <c r="AI926" s="66">
        <v>0</v>
      </c>
      <c r="AJ926" s="66">
        <f t="shared" si="102"/>
        <v>0</v>
      </c>
      <c r="AK926" s="66">
        <v>0</v>
      </c>
      <c r="AL926" s="66">
        <v>0</v>
      </c>
      <c r="AM926" s="66">
        <f t="shared" si="103"/>
        <v>0</v>
      </c>
      <c r="AN926" s="66">
        <v>0</v>
      </c>
      <c r="AO926" s="66">
        <v>0</v>
      </c>
      <c r="AP926" s="66">
        <f t="shared" si="104"/>
        <v>0</v>
      </c>
      <c r="AQ926" s="66">
        <v>0</v>
      </c>
      <c r="AR926" s="66">
        <f t="shared" si="105"/>
        <v>0</v>
      </c>
      <c r="AS926" s="66">
        <v>0</v>
      </c>
      <c r="AT926" s="66" t="s">
        <v>279</v>
      </c>
      <c r="AU926" s="66" t="s">
        <v>280</v>
      </c>
      <c r="AV926" s="66">
        <v>0</v>
      </c>
      <c r="AW926" s="86">
        <v>0</v>
      </c>
      <c r="AX926" s="86">
        <v>0</v>
      </c>
      <c r="AY926" s="86">
        <v>0</v>
      </c>
      <c r="AZ926" s="86">
        <v>0</v>
      </c>
      <c r="BA926" s="86">
        <v>0</v>
      </c>
      <c r="BB926" s="86"/>
    </row>
    <row r="927" spans="1:54" hidden="1">
      <c r="A927" s="52" t="str">
        <f t="shared" si="99"/>
        <v>R</v>
      </c>
      <c r="B927" s="84" t="s">
        <v>259</v>
      </c>
      <c r="C927" s="52" t="s">
        <v>3675</v>
      </c>
      <c r="D927" s="85" t="s">
        <v>3676</v>
      </c>
      <c r="E927" s="52" t="s">
        <v>3677</v>
      </c>
      <c r="F927" s="52" t="s">
        <v>3678</v>
      </c>
      <c r="G927" s="52" t="s">
        <v>3679</v>
      </c>
      <c r="H927" s="52" t="s">
        <v>3678</v>
      </c>
      <c r="I927" s="52" t="s">
        <v>3688</v>
      </c>
      <c r="J927" s="52" t="s">
        <v>3689</v>
      </c>
      <c r="K927" s="52" t="s">
        <v>268</v>
      </c>
      <c r="L927" s="52">
        <v>4207</v>
      </c>
      <c r="M927" s="52" t="s">
        <v>2177</v>
      </c>
      <c r="N927" s="52" t="s">
        <v>270</v>
      </c>
      <c r="O927" s="52" t="s">
        <v>306</v>
      </c>
      <c r="P927" s="52" t="s">
        <v>272</v>
      </c>
      <c r="Q927" s="52" t="s">
        <v>124</v>
      </c>
      <c r="R927" s="52" t="s">
        <v>273</v>
      </c>
      <c r="S927" s="52" t="s">
        <v>188</v>
      </c>
      <c r="T927" s="52" t="s">
        <v>2053</v>
      </c>
      <c r="U927" s="52" t="s">
        <v>197</v>
      </c>
      <c r="V927" s="52" t="s">
        <v>1999</v>
      </c>
      <c r="W927" s="52" t="s">
        <v>2000</v>
      </c>
      <c r="X927" s="52" t="s">
        <v>2249</v>
      </c>
      <c r="Y927" s="52" t="s">
        <v>2250</v>
      </c>
      <c r="Z927" s="66">
        <v>0</v>
      </c>
      <c r="AA927" s="66">
        <v>0</v>
      </c>
      <c r="AB927" s="66">
        <v>0</v>
      </c>
      <c r="AC927" s="66">
        <v>0</v>
      </c>
      <c r="AD927" s="86">
        <f t="shared" si="100"/>
        <v>0</v>
      </c>
      <c r="AE927" s="66">
        <v>0</v>
      </c>
      <c r="AF927" s="66">
        <v>0</v>
      </c>
      <c r="AG927" s="66">
        <f t="shared" si="101"/>
        <v>0</v>
      </c>
      <c r="AH927" s="66">
        <v>0</v>
      </c>
      <c r="AI927" s="66">
        <v>0</v>
      </c>
      <c r="AJ927" s="66">
        <f t="shared" si="102"/>
        <v>0</v>
      </c>
      <c r="AK927" s="66">
        <v>0</v>
      </c>
      <c r="AL927" s="66">
        <v>0</v>
      </c>
      <c r="AM927" s="66">
        <f t="shared" si="103"/>
        <v>0</v>
      </c>
      <c r="AN927" s="66">
        <v>0</v>
      </c>
      <c r="AO927" s="66">
        <v>0</v>
      </c>
      <c r="AP927" s="66">
        <f t="shared" si="104"/>
        <v>0</v>
      </c>
      <c r="AQ927" s="66">
        <v>0</v>
      </c>
      <c r="AR927" s="66">
        <f t="shared" si="105"/>
        <v>0</v>
      </c>
      <c r="AS927" s="66" t="s">
        <v>2170</v>
      </c>
      <c r="AT927" s="66" t="s">
        <v>279</v>
      </c>
      <c r="AU927" s="66" t="s">
        <v>280</v>
      </c>
      <c r="AV927" s="66">
        <v>0</v>
      </c>
      <c r="AW927" s="86">
        <v>0</v>
      </c>
      <c r="AX927" s="86">
        <v>0</v>
      </c>
      <c r="AY927" s="86">
        <v>0</v>
      </c>
      <c r="AZ927" s="86">
        <v>0</v>
      </c>
      <c r="BA927" s="86">
        <v>0</v>
      </c>
      <c r="BB927" s="86"/>
    </row>
    <row r="928" spans="1:54" hidden="1">
      <c r="A928" s="52" t="str">
        <f t="shared" si="99"/>
        <v>R</v>
      </c>
      <c r="B928" s="84" t="s">
        <v>259</v>
      </c>
      <c r="C928" s="52" t="s">
        <v>3675</v>
      </c>
      <c r="D928" s="85" t="s">
        <v>3676</v>
      </c>
      <c r="E928" s="52" t="s">
        <v>3677</v>
      </c>
      <c r="F928" s="52" t="s">
        <v>3678</v>
      </c>
      <c r="G928" s="52" t="s">
        <v>3679</v>
      </c>
      <c r="H928" s="52" t="s">
        <v>3678</v>
      </c>
      <c r="I928" s="52" t="s">
        <v>3690</v>
      </c>
      <c r="J928" s="52" t="s">
        <v>3691</v>
      </c>
      <c r="K928" s="52" t="s">
        <v>268</v>
      </c>
      <c r="L928" s="52">
        <v>4580</v>
      </c>
      <c r="M928" s="52" t="s">
        <v>2402</v>
      </c>
      <c r="N928" s="52" t="s">
        <v>270</v>
      </c>
      <c r="O928" s="52" t="s">
        <v>306</v>
      </c>
      <c r="P928" s="52" t="s">
        <v>272</v>
      </c>
      <c r="Q928" s="52" t="s">
        <v>124</v>
      </c>
      <c r="R928" s="52" t="s">
        <v>273</v>
      </c>
      <c r="S928" s="52" t="s">
        <v>188</v>
      </c>
      <c r="T928" s="52" t="s">
        <v>2014</v>
      </c>
      <c r="U928" s="52" t="s">
        <v>199</v>
      </c>
      <c r="V928" s="52" t="s">
        <v>275</v>
      </c>
      <c r="W928" s="52" t="s">
        <v>276</v>
      </c>
      <c r="X928" s="52" t="s">
        <v>2015</v>
      </c>
      <c r="Y928" s="52" t="s">
        <v>2016</v>
      </c>
      <c r="Z928" s="66">
        <v>0</v>
      </c>
      <c r="AA928" s="66">
        <v>0</v>
      </c>
      <c r="AB928" s="66">
        <v>0</v>
      </c>
      <c r="AC928" s="66">
        <v>0</v>
      </c>
      <c r="AD928" s="86">
        <f t="shared" si="100"/>
        <v>0</v>
      </c>
      <c r="AE928" s="66">
        <v>0</v>
      </c>
      <c r="AF928" s="66">
        <v>0</v>
      </c>
      <c r="AG928" s="66">
        <f t="shared" si="101"/>
        <v>0</v>
      </c>
      <c r="AH928" s="66">
        <v>0</v>
      </c>
      <c r="AI928" s="66">
        <v>0</v>
      </c>
      <c r="AJ928" s="66">
        <f t="shared" si="102"/>
        <v>0</v>
      </c>
      <c r="AK928" s="66">
        <v>0</v>
      </c>
      <c r="AL928" s="66">
        <v>0</v>
      </c>
      <c r="AM928" s="66">
        <f t="shared" si="103"/>
        <v>0</v>
      </c>
      <c r="AN928" s="66">
        <v>0</v>
      </c>
      <c r="AO928" s="66">
        <v>0</v>
      </c>
      <c r="AP928" s="66">
        <f t="shared" si="104"/>
        <v>0</v>
      </c>
      <c r="AQ928" s="66">
        <v>0</v>
      </c>
      <c r="AR928" s="66">
        <f t="shared" si="105"/>
        <v>0</v>
      </c>
      <c r="AS928" s="66" t="s">
        <v>2042</v>
      </c>
      <c r="AT928" s="66" t="s">
        <v>279</v>
      </c>
      <c r="AU928" s="66" t="s">
        <v>280</v>
      </c>
      <c r="AV928" s="66">
        <v>0</v>
      </c>
      <c r="AW928" s="86">
        <v>0</v>
      </c>
      <c r="AX928" s="86">
        <v>0</v>
      </c>
      <c r="AY928" s="86">
        <v>0</v>
      </c>
      <c r="AZ928" s="86">
        <v>0</v>
      </c>
      <c r="BA928" s="86">
        <v>0</v>
      </c>
      <c r="BB928" s="86"/>
    </row>
    <row r="929" spans="1:54" hidden="1">
      <c r="A929" s="52" t="str">
        <f t="shared" si="99"/>
        <v>R</v>
      </c>
      <c r="B929" s="84" t="s">
        <v>259</v>
      </c>
      <c r="C929" s="52" t="s">
        <v>3675</v>
      </c>
      <c r="D929" s="85" t="s">
        <v>3676</v>
      </c>
      <c r="E929" s="52" t="s">
        <v>3677</v>
      </c>
      <c r="F929" s="52" t="s">
        <v>3678</v>
      </c>
      <c r="G929" s="52" t="s">
        <v>3679</v>
      </c>
      <c r="H929" s="52" t="s">
        <v>3678</v>
      </c>
      <c r="I929" s="52" t="s">
        <v>3692</v>
      </c>
      <c r="J929" s="52" t="s">
        <v>3693</v>
      </c>
      <c r="K929" s="52" t="s">
        <v>268</v>
      </c>
      <c r="L929" s="52">
        <v>4580</v>
      </c>
      <c r="M929" s="52" t="s">
        <v>2402</v>
      </c>
      <c r="N929" s="52" t="s">
        <v>270</v>
      </c>
      <c r="O929" s="52" t="s">
        <v>306</v>
      </c>
      <c r="P929" s="52" t="s">
        <v>272</v>
      </c>
      <c r="Q929" s="52" t="s">
        <v>124</v>
      </c>
      <c r="R929" s="52" t="s">
        <v>273</v>
      </c>
      <c r="S929" s="52" t="s">
        <v>188</v>
      </c>
      <c r="T929" s="52" t="s">
        <v>274</v>
      </c>
      <c r="U929" s="52" t="s">
        <v>193</v>
      </c>
      <c r="V929" s="52" t="s">
        <v>275</v>
      </c>
      <c r="W929" s="52" t="s">
        <v>276</v>
      </c>
      <c r="X929" s="52" t="s">
        <v>2464</v>
      </c>
      <c r="Y929" s="52" t="s">
        <v>2465</v>
      </c>
      <c r="Z929" s="66">
        <v>0</v>
      </c>
      <c r="AA929" s="66">
        <v>0</v>
      </c>
      <c r="AB929" s="66">
        <v>0</v>
      </c>
      <c r="AC929" s="66">
        <v>0</v>
      </c>
      <c r="AD929" s="86">
        <f t="shared" si="100"/>
        <v>0</v>
      </c>
      <c r="AE929" s="66">
        <v>0</v>
      </c>
      <c r="AF929" s="66">
        <v>0</v>
      </c>
      <c r="AG929" s="66">
        <f t="shared" si="101"/>
        <v>0</v>
      </c>
      <c r="AH929" s="66">
        <v>0</v>
      </c>
      <c r="AI929" s="66">
        <v>0</v>
      </c>
      <c r="AJ929" s="66">
        <f t="shared" si="102"/>
        <v>0</v>
      </c>
      <c r="AK929" s="66">
        <v>0</v>
      </c>
      <c r="AL929" s="66">
        <v>0</v>
      </c>
      <c r="AM929" s="66">
        <f t="shared" si="103"/>
        <v>0</v>
      </c>
      <c r="AN929" s="66">
        <v>0</v>
      </c>
      <c r="AO929" s="66">
        <v>0</v>
      </c>
      <c r="AP929" s="66">
        <f t="shared" si="104"/>
        <v>0</v>
      </c>
      <c r="AQ929" s="66">
        <v>0</v>
      </c>
      <c r="AR929" s="66">
        <f t="shared" si="105"/>
        <v>0</v>
      </c>
      <c r="AS929" s="66" t="s">
        <v>2042</v>
      </c>
      <c r="AT929" s="66" t="s">
        <v>279</v>
      </c>
      <c r="AU929" s="66" t="s">
        <v>280</v>
      </c>
      <c r="AV929" s="66">
        <v>0</v>
      </c>
      <c r="AW929" s="86">
        <v>0</v>
      </c>
      <c r="AX929" s="86">
        <v>0</v>
      </c>
      <c r="AY929" s="86">
        <v>0</v>
      </c>
      <c r="AZ929" s="86">
        <v>0</v>
      </c>
      <c r="BA929" s="86">
        <v>0</v>
      </c>
      <c r="BB929" s="86"/>
    </row>
    <row r="930" spans="1:54" hidden="1">
      <c r="A930" s="52" t="str">
        <f t="shared" si="99"/>
        <v>R</v>
      </c>
      <c r="B930" s="84" t="s">
        <v>259</v>
      </c>
      <c r="C930" s="52" t="s">
        <v>3675</v>
      </c>
      <c r="D930" s="85" t="s">
        <v>3676</v>
      </c>
      <c r="E930" s="52" t="s">
        <v>3677</v>
      </c>
      <c r="F930" s="52" t="s">
        <v>3678</v>
      </c>
      <c r="G930" s="52" t="s">
        <v>3679</v>
      </c>
      <c r="H930" s="52" t="s">
        <v>3678</v>
      </c>
      <c r="I930" s="52" t="s">
        <v>3694</v>
      </c>
      <c r="J930" s="52" t="s">
        <v>3695</v>
      </c>
      <c r="K930" s="52" t="s">
        <v>268</v>
      </c>
      <c r="L930" s="52">
        <v>4207</v>
      </c>
      <c r="M930" s="52" t="s">
        <v>2177</v>
      </c>
      <c r="N930" s="52" t="s">
        <v>270</v>
      </c>
      <c r="O930" s="52" t="s">
        <v>306</v>
      </c>
      <c r="P930" s="52" t="s">
        <v>272</v>
      </c>
      <c r="Q930" s="52" t="s">
        <v>124</v>
      </c>
      <c r="R930" s="52" t="s">
        <v>273</v>
      </c>
      <c r="S930" s="52" t="s">
        <v>188</v>
      </c>
      <c r="T930" s="52" t="s">
        <v>1998</v>
      </c>
      <c r="U930" s="52" t="s">
        <v>189</v>
      </c>
      <c r="V930" s="52" t="s">
        <v>1999</v>
      </c>
      <c r="W930" s="52" t="s">
        <v>2000</v>
      </c>
      <c r="X930" s="52" t="s">
        <v>2147</v>
      </c>
      <c r="Y930" s="52" t="s">
        <v>2148</v>
      </c>
      <c r="Z930" s="66">
        <v>0</v>
      </c>
      <c r="AA930" s="66">
        <v>0</v>
      </c>
      <c r="AB930" s="66">
        <v>0</v>
      </c>
      <c r="AC930" s="66">
        <v>0</v>
      </c>
      <c r="AD930" s="86">
        <f t="shared" si="100"/>
        <v>0</v>
      </c>
      <c r="AE930" s="66">
        <v>0</v>
      </c>
      <c r="AF930" s="66">
        <v>0</v>
      </c>
      <c r="AG930" s="66">
        <f t="shared" si="101"/>
        <v>0</v>
      </c>
      <c r="AH930" s="66">
        <v>0</v>
      </c>
      <c r="AI930" s="66">
        <v>0</v>
      </c>
      <c r="AJ930" s="66">
        <f t="shared" si="102"/>
        <v>0</v>
      </c>
      <c r="AK930" s="66">
        <v>0</v>
      </c>
      <c r="AL930" s="66">
        <v>0</v>
      </c>
      <c r="AM930" s="66">
        <f t="shared" si="103"/>
        <v>0</v>
      </c>
      <c r="AN930" s="66">
        <v>0</v>
      </c>
      <c r="AO930" s="66">
        <v>0</v>
      </c>
      <c r="AP930" s="66">
        <f t="shared" si="104"/>
        <v>0</v>
      </c>
      <c r="AQ930" s="66">
        <v>0</v>
      </c>
      <c r="AR930" s="66">
        <f t="shared" si="105"/>
        <v>0</v>
      </c>
      <c r="AS930" s="66" t="s">
        <v>2170</v>
      </c>
      <c r="AT930" s="66" t="s">
        <v>279</v>
      </c>
      <c r="AU930" s="66" t="s">
        <v>280</v>
      </c>
      <c r="AV930" s="66">
        <v>0</v>
      </c>
      <c r="AW930" s="86">
        <v>0</v>
      </c>
      <c r="AX930" s="86">
        <v>0</v>
      </c>
      <c r="AY930" s="86">
        <v>0</v>
      </c>
      <c r="AZ930" s="86">
        <v>0</v>
      </c>
      <c r="BA930" s="86">
        <v>0</v>
      </c>
      <c r="BB930" s="86"/>
    </row>
    <row r="931" spans="1:54" hidden="1">
      <c r="A931" s="52" t="str">
        <f t="shared" si="99"/>
        <v>R</v>
      </c>
      <c r="B931" s="84" t="s">
        <v>259</v>
      </c>
      <c r="C931" s="52" t="s">
        <v>3675</v>
      </c>
      <c r="D931" s="85" t="s">
        <v>3676</v>
      </c>
      <c r="E931" s="52" t="s">
        <v>3677</v>
      </c>
      <c r="F931" s="52" t="s">
        <v>3678</v>
      </c>
      <c r="G931" s="52" t="s">
        <v>3679</v>
      </c>
      <c r="H931" s="52" t="s">
        <v>3678</v>
      </c>
      <c r="I931" s="52" t="s">
        <v>3696</v>
      </c>
      <c r="J931" s="52" t="s">
        <v>3697</v>
      </c>
      <c r="K931" s="52" t="s">
        <v>268</v>
      </c>
      <c r="L931" s="52">
        <v>4580</v>
      </c>
      <c r="M931" s="52" t="s">
        <v>2402</v>
      </c>
      <c r="N931" s="52" t="s">
        <v>270</v>
      </c>
      <c r="O931" s="52" t="s">
        <v>306</v>
      </c>
      <c r="P931" s="52" t="s">
        <v>272</v>
      </c>
      <c r="Q931" s="52" t="s">
        <v>124</v>
      </c>
      <c r="R931" s="52" t="s">
        <v>273</v>
      </c>
      <c r="S931" s="52" t="s">
        <v>188</v>
      </c>
      <c r="T931" s="52" t="s">
        <v>2988</v>
      </c>
      <c r="U931" s="52" t="s">
        <v>200</v>
      </c>
      <c r="V931" s="52" t="s">
        <v>2026</v>
      </c>
      <c r="W931" s="52" t="s">
        <v>2027</v>
      </c>
      <c r="X931" s="52" t="s">
        <v>2028</v>
      </c>
      <c r="Y931" s="52" t="s">
        <v>2029</v>
      </c>
      <c r="Z931" s="66">
        <v>0</v>
      </c>
      <c r="AA931" s="66">
        <v>0</v>
      </c>
      <c r="AB931" s="66">
        <v>0</v>
      </c>
      <c r="AC931" s="66">
        <v>0</v>
      </c>
      <c r="AD931" s="86">
        <f t="shared" si="100"/>
        <v>0</v>
      </c>
      <c r="AE931" s="66">
        <v>0</v>
      </c>
      <c r="AF931" s="66">
        <v>0</v>
      </c>
      <c r="AG931" s="66">
        <f t="shared" si="101"/>
        <v>0</v>
      </c>
      <c r="AH931" s="66">
        <v>0</v>
      </c>
      <c r="AI931" s="66">
        <v>0</v>
      </c>
      <c r="AJ931" s="66">
        <f t="shared" si="102"/>
        <v>0</v>
      </c>
      <c r="AK931" s="66">
        <v>0</v>
      </c>
      <c r="AL931" s="66">
        <v>0</v>
      </c>
      <c r="AM931" s="66">
        <f t="shared" si="103"/>
        <v>0</v>
      </c>
      <c r="AN931" s="66">
        <v>0</v>
      </c>
      <c r="AO931" s="66">
        <v>0</v>
      </c>
      <c r="AP931" s="66">
        <f t="shared" si="104"/>
        <v>0</v>
      </c>
      <c r="AQ931" s="66">
        <v>0</v>
      </c>
      <c r="AR931" s="66">
        <f t="shared" si="105"/>
        <v>0</v>
      </c>
      <c r="AS931" s="66" t="s">
        <v>2814</v>
      </c>
      <c r="AT931" s="66" t="s">
        <v>279</v>
      </c>
      <c r="AU931" s="66" t="s">
        <v>280</v>
      </c>
      <c r="AV931" s="66">
        <v>0</v>
      </c>
      <c r="AW931" s="86">
        <v>0</v>
      </c>
      <c r="AX931" s="86">
        <v>0</v>
      </c>
      <c r="AY931" s="86">
        <v>0</v>
      </c>
      <c r="AZ931" s="86">
        <v>0</v>
      </c>
      <c r="BA931" s="86">
        <v>0</v>
      </c>
      <c r="BB931" s="86"/>
    </row>
    <row r="932" spans="1:54" hidden="1">
      <c r="A932" s="52" t="str">
        <f t="shared" si="99"/>
        <v>R</v>
      </c>
      <c r="B932" s="84" t="s">
        <v>259</v>
      </c>
      <c r="C932" s="52" t="s">
        <v>3675</v>
      </c>
      <c r="D932" s="85" t="s">
        <v>3676</v>
      </c>
      <c r="E932" s="52" t="s">
        <v>3677</v>
      </c>
      <c r="F932" s="52" t="s">
        <v>3678</v>
      </c>
      <c r="G932" s="52" t="s">
        <v>3679</v>
      </c>
      <c r="H932" s="52" t="s">
        <v>3678</v>
      </c>
      <c r="I932" s="52" t="s">
        <v>3698</v>
      </c>
      <c r="J932" s="52" t="s">
        <v>3699</v>
      </c>
      <c r="K932" s="52" t="s">
        <v>268</v>
      </c>
      <c r="L932" s="52">
        <v>4207</v>
      </c>
      <c r="M932" s="52" t="s">
        <v>2177</v>
      </c>
      <c r="N932" s="52" t="s">
        <v>270</v>
      </c>
      <c r="O932" s="52" t="s">
        <v>306</v>
      </c>
      <c r="P932" s="52" t="s">
        <v>272</v>
      </c>
      <c r="Q932" s="52" t="s">
        <v>124</v>
      </c>
      <c r="R932" s="52" t="s">
        <v>273</v>
      </c>
      <c r="S932" s="52" t="s">
        <v>188</v>
      </c>
      <c r="T932" s="52" t="s">
        <v>2255</v>
      </c>
      <c r="U932" s="52" t="s">
        <v>190</v>
      </c>
      <c r="V932" s="52" t="s">
        <v>2847</v>
      </c>
      <c r="W932" s="52" t="s">
        <v>2848</v>
      </c>
      <c r="X932" s="52" t="s">
        <v>2849</v>
      </c>
      <c r="Y932" s="52" t="s">
        <v>2850</v>
      </c>
      <c r="Z932" s="66">
        <v>0</v>
      </c>
      <c r="AA932" s="66">
        <v>0</v>
      </c>
      <c r="AB932" s="66">
        <v>0</v>
      </c>
      <c r="AC932" s="66">
        <v>0</v>
      </c>
      <c r="AD932" s="86">
        <f t="shared" si="100"/>
        <v>0</v>
      </c>
      <c r="AE932" s="66">
        <v>0</v>
      </c>
      <c r="AF932" s="66">
        <v>0</v>
      </c>
      <c r="AG932" s="66">
        <f t="shared" si="101"/>
        <v>0</v>
      </c>
      <c r="AH932" s="66">
        <v>0</v>
      </c>
      <c r="AI932" s="66">
        <v>0</v>
      </c>
      <c r="AJ932" s="66">
        <f t="shared" si="102"/>
        <v>0</v>
      </c>
      <c r="AK932" s="66">
        <v>0</v>
      </c>
      <c r="AL932" s="66">
        <v>0</v>
      </c>
      <c r="AM932" s="66">
        <f t="shared" si="103"/>
        <v>0</v>
      </c>
      <c r="AN932" s="66">
        <v>0</v>
      </c>
      <c r="AO932" s="66">
        <v>0</v>
      </c>
      <c r="AP932" s="66">
        <f t="shared" si="104"/>
        <v>0</v>
      </c>
      <c r="AQ932" s="66">
        <v>0</v>
      </c>
      <c r="AR932" s="66">
        <f t="shared" si="105"/>
        <v>0</v>
      </c>
      <c r="AS932" s="66" t="s">
        <v>2170</v>
      </c>
      <c r="AT932" s="66" t="s">
        <v>279</v>
      </c>
      <c r="AU932" s="66" t="s">
        <v>280</v>
      </c>
      <c r="AV932" s="66">
        <v>0</v>
      </c>
      <c r="AW932" s="86">
        <v>0</v>
      </c>
      <c r="AX932" s="86">
        <v>0</v>
      </c>
      <c r="AY932" s="86">
        <v>0</v>
      </c>
      <c r="AZ932" s="86">
        <v>0</v>
      </c>
      <c r="BA932" s="86">
        <v>0</v>
      </c>
      <c r="BB932" s="86"/>
    </row>
    <row r="933" spans="1:54" hidden="1">
      <c r="A933" s="52" t="str">
        <f t="shared" si="99"/>
        <v>R</v>
      </c>
      <c r="B933" s="84" t="s">
        <v>259</v>
      </c>
      <c r="C933" s="52" t="s">
        <v>3675</v>
      </c>
      <c r="D933" s="85" t="s">
        <v>3676</v>
      </c>
      <c r="E933" s="52" t="s">
        <v>3677</v>
      </c>
      <c r="F933" s="52" t="s">
        <v>3678</v>
      </c>
      <c r="G933" s="52" t="s">
        <v>3679</v>
      </c>
      <c r="H933" s="52" t="s">
        <v>3678</v>
      </c>
      <c r="I933" s="52" t="s">
        <v>3700</v>
      </c>
      <c r="J933" s="52" t="s">
        <v>3701</v>
      </c>
      <c r="K933" s="52" t="s">
        <v>268</v>
      </c>
      <c r="L933" s="52">
        <v>4580</v>
      </c>
      <c r="M933" s="52" t="s">
        <v>2402</v>
      </c>
      <c r="N933" s="52" t="s">
        <v>270</v>
      </c>
      <c r="O933" s="52" t="s">
        <v>306</v>
      </c>
      <c r="P933" s="52" t="s">
        <v>272</v>
      </c>
      <c r="Q933" s="52" t="s">
        <v>124</v>
      </c>
      <c r="R933" s="52" t="s">
        <v>273</v>
      </c>
      <c r="S933" s="52" t="s">
        <v>188</v>
      </c>
      <c r="T933" s="52" t="s">
        <v>2834</v>
      </c>
      <c r="U933" s="52" t="s">
        <v>194</v>
      </c>
      <c r="V933" s="52" t="s">
        <v>2026</v>
      </c>
      <c r="W933" s="52" t="s">
        <v>2027</v>
      </c>
      <c r="X933" s="52" t="s">
        <v>2998</v>
      </c>
      <c r="Y933" s="52" t="s">
        <v>2999</v>
      </c>
      <c r="Z933" s="66">
        <v>0</v>
      </c>
      <c r="AA933" s="66">
        <v>0</v>
      </c>
      <c r="AB933" s="66">
        <v>0</v>
      </c>
      <c r="AC933" s="66">
        <v>0</v>
      </c>
      <c r="AD933" s="86">
        <f t="shared" si="100"/>
        <v>0</v>
      </c>
      <c r="AE933" s="66">
        <v>0</v>
      </c>
      <c r="AF933" s="66">
        <v>0</v>
      </c>
      <c r="AG933" s="66">
        <f t="shared" si="101"/>
        <v>0</v>
      </c>
      <c r="AH933" s="66">
        <v>0</v>
      </c>
      <c r="AI933" s="66">
        <v>0</v>
      </c>
      <c r="AJ933" s="66">
        <f t="shared" si="102"/>
        <v>0</v>
      </c>
      <c r="AK933" s="66">
        <v>0</v>
      </c>
      <c r="AL933" s="66">
        <v>0</v>
      </c>
      <c r="AM933" s="66">
        <f t="shared" si="103"/>
        <v>0</v>
      </c>
      <c r="AN933" s="66">
        <v>0</v>
      </c>
      <c r="AO933" s="66">
        <v>0</v>
      </c>
      <c r="AP933" s="66">
        <f t="shared" si="104"/>
        <v>0</v>
      </c>
      <c r="AQ933" s="66">
        <v>0</v>
      </c>
      <c r="AR933" s="66">
        <f t="shared" si="105"/>
        <v>0</v>
      </c>
      <c r="AS933" s="66" t="s">
        <v>2814</v>
      </c>
      <c r="AT933" s="66" t="s">
        <v>279</v>
      </c>
      <c r="AU933" s="66" t="s">
        <v>280</v>
      </c>
      <c r="AV933" s="66">
        <v>0</v>
      </c>
      <c r="AW933" s="86">
        <v>0</v>
      </c>
      <c r="AX933" s="86">
        <v>0</v>
      </c>
      <c r="AY933" s="86">
        <v>0</v>
      </c>
      <c r="AZ933" s="86">
        <v>0</v>
      </c>
      <c r="BA933" s="86">
        <v>0</v>
      </c>
      <c r="BB933" s="86"/>
    </row>
    <row r="934" spans="1:54" hidden="1">
      <c r="A934" s="52" t="str">
        <f t="shared" si="99"/>
        <v>R</v>
      </c>
      <c r="B934" s="84" t="s">
        <v>259</v>
      </c>
      <c r="C934" s="52" t="s">
        <v>3675</v>
      </c>
      <c r="D934" s="85" t="s">
        <v>3676</v>
      </c>
      <c r="E934" s="52" t="s">
        <v>3677</v>
      </c>
      <c r="F934" s="52" t="s">
        <v>3678</v>
      </c>
      <c r="G934" s="52" t="s">
        <v>3679</v>
      </c>
      <c r="H934" s="52" t="s">
        <v>3678</v>
      </c>
      <c r="I934" s="52" t="s">
        <v>3702</v>
      </c>
      <c r="J934" s="52" t="s">
        <v>3703</v>
      </c>
      <c r="K934" s="52" t="s">
        <v>268</v>
      </c>
      <c r="L934" s="52">
        <v>3083</v>
      </c>
      <c r="M934" s="52" t="s">
        <v>3114</v>
      </c>
      <c r="N934" s="52" t="s">
        <v>270</v>
      </c>
      <c r="O934" s="52" t="s">
        <v>306</v>
      </c>
      <c r="P934" s="52" t="s">
        <v>272</v>
      </c>
      <c r="Q934" s="52" t="s">
        <v>124</v>
      </c>
      <c r="R934" s="52" t="s">
        <v>273</v>
      </c>
      <c r="S934" s="52" t="s">
        <v>188</v>
      </c>
      <c r="T934" s="52" t="s">
        <v>3115</v>
      </c>
      <c r="U934" s="52" t="s">
        <v>192</v>
      </c>
      <c r="V934" s="52" t="s">
        <v>3116</v>
      </c>
      <c r="W934" s="52" t="s">
        <v>3117</v>
      </c>
      <c r="X934" s="52" t="s">
        <v>3118</v>
      </c>
      <c r="Y934" s="52" t="s">
        <v>192</v>
      </c>
      <c r="Z934" s="66">
        <v>0</v>
      </c>
      <c r="AA934" s="66">
        <v>0</v>
      </c>
      <c r="AB934" s="66">
        <v>0</v>
      </c>
      <c r="AC934" s="66">
        <v>0</v>
      </c>
      <c r="AD934" s="86">
        <f t="shared" si="100"/>
        <v>0</v>
      </c>
      <c r="AE934" s="66">
        <v>0</v>
      </c>
      <c r="AF934" s="66">
        <v>0</v>
      </c>
      <c r="AG934" s="66">
        <f t="shared" si="101"/>
        <v>0</v>
      </c>
      <c r="AH934" s="66">
        <v>0</v>
      </c>
      <c r="AI934" s="66">
        <v>0</v>
      </c>
      <c r="AJ934" s="66">
        <f t="shared" si="102"/>
        <v>0</v>
      </c>
      <c r="AK934" s="66">
        <v>0</v>
      </c>
      <c r="AL934" s="66">
        <v>0</v>
      </c>
      <c r="AM934" s="66">
        <f t="shared" si="103"/>
        <v>0</v>
      </c>
      <c r="AN934" s="66">
        <v>0</v>
      </c>
      <c r="AO934" s="66">
        <v>0</v>
      </c>
      <c r="AP934" s="66">
        <f t="shared" si="104"/>
        <v>0</v>
      </c>
      <c r="AQ934" s="66">
        <v>0</v>
      </c>
      <c r="AR934" s="66">
        <f t="shared" si="105"/>
        <v>0</v>
      </c>
      <c r="AS934" s="66" t="s">
        <v>2814</v>
      </c>
      <c r="AT934" s="66" t="s">
        <v>279</v>
      </c>
      <c r="AU934" s="66" t="s">
        <v>280</v>
      </c>
      <c r="AV934" s="66">
        <v>0</v>
      </c>
      <c r="AW934" s="86">
        <v>0</v>
      </c>
      <c r="AX934" s="86">
        <v>0</v>
      </c>
      <c r="AY934" s="86">
        <v>0</v>
      </c>
      <c r="AZ934" s="86">
        <v>0</v>
      </c>
      <c r="BA934" s="86">
        <v>0</v>
      </c>
      <c r="BB934" s="86"/>
    </row>
    <row r="935" spans="1:54" hidden="1">
      <c r="A935" s="52" t="str">
        <f t="shared" si="99"/>
        <v>R</v>
      </c>
      <c r="B935" s="84" t="s">
        <v>259</v>
      </c>
      <c r="C935" s="52" t="s">
        <v>3675</v>
      </c>
      <c r="D935" s="85" t="s">
        <v>3676</v>
      </c>
      <c r="E935" s="52" t="s">
        <v>3677</v>
      </c>
      <c r="F935" s="52" t="s">
        <v>3678</v>
      </c>
      <c r="G935" s="52" t="s">
        <v>3679</v>
      </c>
      <c r="H935" s="52" t="s">
        <v>3678</v>
      </c>
      <c r="I935" s="52" t="s">
        <v>3704</v>
      </c>
      <c r="J935" s="52" t="s">
        <v>3705</v>
      </c>
      <c r="K935" s="52" t="s">
        <v>268</v>
      </c>
      <c r="L935" s="52">
        <v>4207</v>
      </c>
      <c r="M935" s="52" t="s">
        <v>2177</v>
      </c>
      <c r="N935" s="52" t="s">
        <v>270</v>
      </c>
      <c r="O935" s="52" t="s">
        <v>306</v>
      </c>
      <c r="P935" s="52" t="s">
        <v>272</v>
      </c>
      <c r="Q935" s="52" t="s">
        <v>124</v>
      </c>
      <c r="R935" s="52" t="s">
        <v>273</v>
      </c>
      <c r="S935" s="52" t="s">
        <v>188</v>
      </c>
      <c r="T935" s="52" t="s">
        <v>2255</v>
      </c>
      <c r="U935" s="52" t="s">
        <v>190</v>
      </c>
      <c r="V935" s="52" t="s">
        <v>2847</v>
      </c>
      <c r="W935" s="52" t="s">
        <v>2848</v>
      </c>
      <c r="X935" s="52" t="s">
        <v>2849</v>
      </c>
      <c r="Y935" s="52" t="s">
        <v>2850</v>
      </c>
      <c r="Z935" s="66">
        <v>0</v>
      </c>
      <c r="AA935" s="66">
        <v>0</v>
      </c>
      <c r="AB935" s="66">
        <v>0</v>
      </c>
      <c r="AC935" s="66">
        <v>0</v>
      </c>
      <c r="AD935" s="86">
        <f t="shared" si="100"/>
        <v>0</v>
      </c>
      <c r="AE935" s="66">
        <v>0</v>
      </c>
      <c r="AF935" s="66">
        <v>0</v>
      </c>
      <c r="AG935" s="66">
        <f t="shared" si="101"/>
        <v>0</v>
      </c>
      <c r="AH935" s="66">
        <v>0</v>
      </c>
      <c r="AI935" s="66">
        <v>0</v>
      </c>
      <c r="AJ935" s="66">
        <f t="shared" si="102"/>
        <v>0</v>
      </c>
      <c r="AK935" s="66">
        <v>0</v>
      </c>
      <c r="AL935" s="66">
        <v>0</v>
      </c>
      <c r="AM935" s="66">
        <f t="shared" si="103"/>
        <v>0</v>
      </c>
      <c r="AN935" s="66">
        <v>0</v>
      </c>
      <c r="AO935" s="66">
        <v>0</v>
      </c>
      <c r="AP935" s="66">
        <f t="shared" si="104"/>
        <v>0</v>
      </c>
      <c r="AQ935" s="66">
        <v>0</v>
      </c>
      <c r="AR935" s="66">
        <f t="shared" si="105"/>
        <v>0</v>
      </c>
      <c r="AS935" s="66" t="s">
        <v>2170</v>
      </c>
      <c r="AT935" s="66" t="s">
        <v>279</v>
      </c>
      <c r="AU935" s="66" t="s">
        <v>280</v>
      </c>
      <c r="AV935" s="66">
        <v>0</v>
      </c>
      <c r="AW935" s="86">
        <v>0</v>
      </c>
      <c r="AX935" s="86">
        <v>0</v>
      </c>
      <c r="AY935" s="86">
        <v>0</v>
      </c>
      <c r="AZ935" s="86">
        <v>0</v>
      </c>
      <c r="BA935" s="86">
        <v>0</v>
      </c>
      <c r="BB935" s="86"/>
    </row>
    <row r="936" spans="1:54" hidden="1">
      <c r="A936" s="52" t="str">
        <f t="shared" si="99"/>
        <v>R</v>
      </c>
      <c r="B936" s="84" t="s">
        <v>259</v>
      </c>
      <c r="C936" s="52" t="s">
        <v>3675</v>
      </c>
      <c r="D936" s="85" t="s">
        <v>3676</v>
      </c>
      <c r="E936" s="52" t="s">
        <v>3677</v>
      </c>
      <c r="F936" s="52" t="s">
        <v>3678</v>
      </c>
      <c r="G936" s="52" t="s">
        <v>3679</v>
      </c>
      <c r="H936" s="52" t="s">
        <v>3678</v>
      </c>
      <c r="I936" s="52" t="s">
        <v>3706</v>
      </c>
      <c r="J936" s="52" t="s">
        <v>3707</v>
      </c>
      <c r="K936" s="52" t="s">
        <v>268</v>
      </c>
      <c r="L936" s="52">
        <v>4207</v>
      </c>
      <c r="M936" s="52" t="s">
        <v>2177</v>
      </c>
      <c r="N936" s="52" t="s">
        <v>270</v>
      </c>
      <c r="O936" s="52" t="s">
        <v>306</v>
      </c>
      <c r="P936" s="52" t="s">
        <v>272</v>
      </c>
      <c r="Q936" s="52" t="s">
        <v>124</v>
      </c>
      <c r="R936" s="52" t="s">
        <v>273</v>
      </c>
      <c r="S936" s="52" t="s">
        <v>188</v>
      </c>
      <c r="T936" s="52" t="s">
        <v>2923</v>
      </c>
      <c r="U936" s="52" t="s">
        <v>198</v>
      </c>
      <c r="V936" s="52" t="s">
        <v>2847</v>
      </c>
      <c r="W936" s="52" t="s">
        <v>2848</v>
      </c>
      <c r="X936" s="52" t="s">
        <v>2918</v>
      </c>
      <c r="Y936" s="52" t="s">
        <v>198</v>
      </c>
      <c r="Z936" s="66">
        <v>0</v>
      </c>
      <c r="AA936" s="66">
        <v>0</v>
      </c>
      <c r="AB936" s="66">
        <v>0</v>
      </c>
      <c r="AC936" s="66">
        <v>0</v>
      </c>
      <c r="AD936" s="86">
        <f t="shared" si="100"/>
        <v>0</v>
      </c>
      <c r="AE936" s="66">
        <v>0</v>
      </c>
      <c r="AF936" s="66">
        <v>0</v>
      </c>
      <c r="AG936" s="66">
        <f t="shared" si="101"/>
        <v>0</v>
      </c>
      <c r="AH936" s="66">
        <v>0</v>
      </c>
      <c r="AI936" s="66">
        <v>0</v>
      </c>
      <c r="AJ936" s="66">
        <f t="shared" si="102"/>
        <v>0</v>
      </c>
      <c r="AK936" s="66">
        <v>0</v>
      </c>
      <c r="AL936" s="66">
        <v>0</v>
      </c>
      <c r="AM936" s="66">
        <f t="shared" si="103"/>
        <v>0</v>
      </c>
      <c r="AN936" s="66">
        <v>0</v>
      </c>
      <c r="AO936" s="66">
        <v>0</v>
      </c>
      <c r="AP936" s="66">
        <f t="shared" si="104"/>
        <v>0</v>
      </c>
      <c r="AQ936" s="66">
        <v>0</v>
      </c>
      <c r="AR936" s="66">
        <f t="shared" si="105"/>
        <v>0</v>
      </c>
      <c r="AS936" s="66" t="s">
        <v>2170</v>
      </c>
      <c r="AT936" s="66" t="s">
        <v>279</v>
      </c>
      <c r="AU936" s="66" t="s">
        <v>280</v>
      </c>
      <c r="AV936" s="66">
        <v>0</v>
      </c>
      <c r="AW936" s="86">
        <v>0</v>
      </c>
      <c r="AX936" s="86">
        <v>0</v>
      </c>
      <c r="AY936" s="86">
        <v>0</v>
      </c>
      <c r="AZ936" s="86">
        <v>0</v>
      </c>
      <c r="BA936" s="86">
        <v>0</v>
      </c>
      <c r="BB936" s="86"/>
    </row>
    <row r="937" spans="1:54" hidden="1">
      <c r="A937" s="52" t="str">
        <f t="shared" si="99"/>
        <v>R</v>
      </c>
      <c r="B937" s="84" t="s">
        <v>259</v>
      </c>
      <c r="C937" s="52" t="s">
        <v>3675</v>
      </c>
      <c r="D937" s="85" t="s">
        <v>3676</v>
      </c>
      <c r="E937" s="52" t="s">
        <v>3677</v>
      </c>
      <c r="F937" s="52" t="s">
        <v>3678</v>
      </c>
      <c r="G937" s="52" t="s">
        <v>3679</v>
      </c>
      <c r="H937" s="52" t="s">
        <v>3678</v>
      </c>
      <c r="I937" s="52" t="s">
        <v>3708</v>
      </c>
      <c r="J937" s="52" t="s">
        <v>3709</v>
      </c>
      <c r="K937" s="52" t="s">
        <v>268</v>
      </c>
      <c r="L937" s="52">
        <v>4580</v>
      </c>
      <c r="M937" s="52" t="s">
        <v>2402</v>
      </c>
      <c r="N937" s="52" t="s">
        <v>270</v>
      </c>
      <c r="O937" s="52" t="s">
        <v>306</v>
      </c>
      <c r="P937" s="52" t="s">
        <v>272</v>
      </c>
      <c r="Q937" s="52" t="s">
        <v>124</v>
      </c>
      <c r="R937" s="52" t="s">
        <v>273</v>
      </c>
      <c r="S937" s="52" t="s">
        <v>188</v>
      </c>
      <c r="T937" s="52" t="s">
        <v>2834</v>
      </c>
      <c r="U937" s="52" t="s">
        <v>194</v>
      </c>
      <c r="V937" s="52" t="s">
        <v>2026</v>
      </c>
      <c r="W937" s="52" t="s">
        <v>2027</v>
      </c>
      <c r="X937" s="52" t="s">
        <v>2998</v>
      </c>
      <c r="Y937" s="52" t="s">
        <v>2999</v>
      </c>
      <c r="Z937" s="66">
        <v>0</v>
      </c>
      <c r="AA937" s="66">
        <v>0</v>
      </c>
      <c r="AB937" s="66">
        <v>0</v>
      </c>
      <c r="AC937" s="66">
        <v>0</v>
      </c>
      <c r="AD937" s="86">
        <f t="shared" si="100"/>
        <v>0</v>
      </c>
      <c r="AE937" s="66">
        <v>0</v>
      </c>
      <c r="AF937" s="66">
        <v>0</v>
      </c>
      <c r="AG937" s="66">
        <f t="shared" si="101"/>
        <v>0</v>
      </c>
      <c r="AH937" s="66">
        <v>0</v>
      </c>
      <c r="AI937" s="66">
        <v>0</v>
      </c>
      <c r="AJ937" s="66">
        <f t="shared" si="102"/>
        <v>0</v>
      </c>
      <c r="AK937" s="66">
        <v>0</v>
      </c>
      <c r="AL937" s="66">
        <v>0</v>
      </c>
      <c r="AM937" s="66">
        <f t="shared" si="103"/>
        <v>0</v>
      </c>
      <c r="AN937" s="66">
        <v>0</v>
      </c>
      <c r="AO937" s="66">
        <v>0</v>
      </c>
      <c r="AP937" s="66">
        <f t="shared" si="104"/>
        <v>0</v>
      </c>
      <c r="AQ937" s="66">
        <v>0</v>
      </c>
      <c r="AR937" s="66">
        <f t="shared" si="105"/>
        <v>0</v>
      </c>
      <c r="AS937" s="66" t="s">
        <v>2814</v>
      </c>
      <c r="AT937" s="66" t="s">
        <v>279</v>
      </c>
      <c r="AU937" s="66" t="s">
        <v>280</v>
      </c>
      <c r="AV937" s="66">
        <v>0</v>
      </c>
      <c r="AW937" s="86">
        <v>0</v>
      </c>
      <c r="AX937" s="86">
        <v>0</v>
      </c>
      <c r="AY937" s="86">
        <v>0</v>
      </c>
      <c r="AZ937" s="86">
        <v>0</v>
      </c>
      <c r="BA937" s="86">
        <v>0</v>
      </c>
      <c r="BB937" s="86"/>
    </row>
    <row r="938" spans="1:54" hidden="1">
      <c r="A938" s="52" t="str">
        <f t="shared" si="99"/>
        <v>R</v>
      </c>
      <c r="B938" s="84" t="s">
        <v>259</v>
      </c>
      <c r="C938" s="90" t="s">
        <v>3675</v>
      </c>
      <c r="D938" s="90" t="s">
        <v>3676</v>
      </c>
      <c r="E938" s="90" t="s">
        <v>3710</v>
      </c>
      <c r="F938" s="90" t="s">
        <v>3711</v>
      </c>
      <c r="G938" s="90" t="s">
        <v>3712</v>
      </c>
      <c r="H938" s="90" t="s">
        <v>3711</v>
      </c>
      <c r="I938" s="90" t="s">
        <v>3713</v>
      </c>
      <c r="J938" s="90" t="s">
        <v>3714</v>
      </c>
      <c r="K938" s="52" t="s">
        <v>268</v>
      </c>
      <c r="L938" s="90">
        <v>4005</v>
      </c>
      <c r="M938" s="52" t="s">
        <v>3715</v>
      </c>
      <c r="N938" s="90" t="s">
        <v>270</v>
      </c>
      <c r="O938" s="90" t="s">
        <v>701</v>
      </c>
      <c r="P938" s="52" t="s">
        <v>466</v>
      </c>
      <c r="Q938" s="52" t="s">
        <v>57</v>
      </c>
      <c r="R938" s="52" t="s">
        <v>2024</v>
      </c>
      <c r="S938" s="52" t="s">
        <v>91</v>
      </c>
      <c r="T938" s="52" t="s">
        <v>2358</v>
      </c>
      <c r="U938" s="52" t="s">
        <v>24</v>
      </c>
      <c r="V938" s="52" t="s">
        <v>275</v>
      </c>
      <c r="W938" s="52" t="s">
        <v>276</v>
      </c>
      <c r="X938" s="52" t="s">
        <v>2040</v>
      </c>
      <c r="Y938" s="52" t="s">
        <v>2041</v>
      </c>
      <c r="Z938" s="66">
        <v>0</v>
      </c>
      <c r="AA938" s="91">
        <v>0</v>
      </c>
      <c r="AB938" s="66">
        <v>0</v>
      </c>
      <c r="AC938" s="66">
        <v>0</v>
      </c>
      <c r="AD938" s="86">
        <f t="shared" si="100"/>
        <v>0</v>
      </c>
      <c r="AE938" s="66">
        <v>0</v>
      </c>
      <c r="AF938" s="66">
        <v>0</v>
      </c>
      <c r="AG938" s="66">
        <f t="shared" si="101"/>
        <v>0</v>
      </c>
      <c r="AH938" s="66">
        <v>0</v>
      </c>
      <c r="AI938" s="66">
        <v>0</v>
      </c>
      <c r="AJ938" s="66">
        <f t="shared" si="102"/>
        <v>0</v>
      </c>
      <c r="AK938" s="66">
        <v>0</v>
      </c>
      <c r="AL938" s="66">
        <v>0</v>
      </c>
      <c r="AM938" s="66">
        <f t="shared" si="103"/>
        <v>0</v>
      </c>
      <c r="AN938" s="66">
        <v>0</v>
      </c>
      <c r="AO938" s="66">
        <v>0</v>
      </c>
      <c r="AP938" s="66">
        <f t="shared" si="104"/>
        <v>0</v>
      </c>
      <c r="AQ938" s="66">
        <v>0</v>
      </c>
      <c r="AR938" s="66">
        <f t="shared" si="105"/>
        <v>0</v>
      </c>
      <c r="AS938" s="66" t="s">
        <v>3716</v>
      </c>
      <c r="AT938" s="66" t="s">
        <v>3717</v>
      </c>
      <c r="AU938" s="66" t="s">
        <v>280</v>
      </c>
      <c r="AV938" s="66">
        <v>0</v>
      </c>
      <c r="AW938" s="86">
        <v>0</v>
      </c>
      <c r="AX938" s="86">
        <v>0</v>
      </c>
      <c r="AY938" s="86">
        <v>0</v>
      </c>
      <c r="AZ938" s="86">
        <v>0</v>
      </c>
      <c r="BA938" s="86">
        <v>0</v>
      </c>
      <c r="BB938" s="86"/>
    </row>
    <row r="939" spans="1:54" hidden="1">
      <c r="A939" s="52" t="str">
        <f t="shared" si="99"/>
        <v>R</v>
      </c>
      <c r="B939" s="84" t="s">
        <v>259</v>
      </c>
      <c r="C939" s="52" t="s">
        <v>3675</v>
      </c>
      <c r="D939" s="85" t="s">
        <v>3676</v>
      </c>
      <c r="E939" s="52" t="s">
        <v>3710</v>
      </c>
      <c r="F939" s="52" t="s">
        <v>3711</v>
      </c>
      <c r="G939" s="52" t="s">
        <v>3712</v>
      </c>
      <c r="H939" s="52" t="s">
        <v>3711</v>
      </c>
      <c r="I939" s="52" t="s">
        <v>3718</v>
      </c>
      <c r="J939" s="52" t="s">
        <v>3719</v>
      </c>
      <c r="K939" s="52" t="s">
        <v>268</v>
      </c>
      <c r="L939" s="52">
        <v>4019</v>
      </c>
      <c r="M939" s="52" t="s">
        <v>3720</v>
      </c>
      <c r="N939" s="52" t="s">
        <v>270</v>
      </c>
      <c r="O939" s="52" t="s">
        <v>306</v>
      </c>
      <c r="P939" s="52" t="s">
        <v>466</v>
      </c>
      <c r="Q939" s="52" t="s">
        <v>57</v>
      </c>
      <c r="R939" s="52" t="s">
        <v>2024</v>
      </c>
      <c r="S939" s="52" t="s">
        <v>91</v>
      </c>
      <c r="T939" s="52" t="s">
        <v>2358</v>
      </c>
      <c r="U939" s="52" t="s">
        <v>24</v>
      </c>
      <c r="V939" s="52" t="s">
        <v>275</v>
      </c>
      <c r="W939" s="52" t="s">
        <v>276</v>
      </c>
      <c r="X939" s="52" t="s">
        <v>2040</v>
      </c>
      <c r="Y939" s="52" t="s">
        <v>2041</v>
      </c>
      <c r="Z939" s="66">
        <v>0</v>
      </c>
      <c r="AA939" s="66">
        <v>0</v>
      </c>
      <c r="AB939" s="66">
        <v>-38148.18</v>
      </c>
      <c r="AC939" s="66">
        <v>-82098.559999999983</v>
      </c>
      <c r="AD939" s="86">
        <f t="shared" si="100"/>
        <v>82098.559999999983</v>
      </c>
      <c r="AE939" s="66">
        <v>0</v>
      </c>
      <c r="AF939" s="66">
        <v>0</v>
      </c>
      <c r="AG939" s="66">
        <f t="shared" si="101"/>
        <v>0</v>
      </c>
      <c r="AH939" s="66">
        <v>0</v>
      </c>
      <c r="AI939" s="66">
        <v>0</v>
      </c>
      <c r="AJ939" s="66">
        <f t="shared" si="102"/>
        <v>0</v>
      </c>
      <c r="AK939" s="66">
        <v>0</v>
      </c>
      <c r="AL939" s="66">
        <v>0</v>
      </c>
      <c r="AM939" s="66">
        <f t="shared" si="103"/>
        <v>0</v>
      </c>
      <c r="AN939" s="66">
        <v>0</v>
      </c>
      <c r="AO939" s="66">
        <v>0</v>
      </c>
      <c r="AP939" s="66">
        <f t="shared" si="104"/>
        <v>0</v>
      </c>
      <c r="AQ939" s="66">
        <v>0</v>
      </c>
      <c r="AR939" s="66">
        <f t="shared" si="105"/>
        <v>82098.559999999983</v>
      </c>
      <c r="AS939" s="66" t="s">
        <v>3721</v>
      </c>
      <c r="AT939" s="66" t="s">
        <v>3717</v>
      </c>
      <c r="AU939" s="66" t="s">
        <v>280</v>
      </c>
      <c r="AV939" s="66">
        <v>0</v>
      </c>
      <c r="AW939" s="86">
        <v>0</v>
      </c>
      <c r="AX939" s="86">
        <v>0</v>
      </c>
      <c r="AY939" s="86">
        <v>0</v>
      </c>
      <c r="AZ939" s="86">
        <v>0</v>
      </c>
      <c r="BA939" s="86">
        <v>0</v>
      </c>
      <c r="BB939" s="86"/>
    </row>
    <row r="940" spans="1:54" hidden="1">
      <c r="A940" s="52" t="str">
        <f t="shared" si="99"/>
        <v>R</v>
      </c>
      <c r="B940" s="84" t="s">
        <v>259</v>
      </c>
      <c r="C940" s="52" t="s">
        <v>3722</v>
      </c>
      <c r="D940" s="85" t="s">
        <v>3723</v>
      </c>
      <c r="E940" s="52" t="s">
        <v>3724</v>
      </c>
      <c r="F940" s="52" t="s">
        <v>3725</v>
      </c>
      <c r="G940" s="52" t="s">
        <v>3726</v>
      </c>
      <c r="H940" s="52" t="s">
        <v>3725</v>
      </c>
      <c r="I940" s="52" t="s">
        <v>3727</v>
      </c>
      <c r="J940" s="52" t="s">
        <v>3728</v>
      </c>
      <c r="K940" s="52" t="s">
        <v>268</v>
      </c>
      <c r="L940" s="52">
        <v>4022</v>
      </c>
      <c r="M940" s="52" t="s">
        <v>1997</v>
      </c>
      <c r="N940" s="52" t="s">
        <v>270</v>
      </c>
      <c r="O940" s="52" t="s">
        <v>306</v>
      </c>
      <c r="P940" s="98" t="s">
        <v>466</v>
      </c>
      <c r="Q940" s="98" t="s">
        <v>57</v>
      </c>
      <c r="R940" s="98" t="s">
        <v>2024</v>
      </c>
      <c r="S940" s="98" t="s">
        <v>91</v>
      </c>
      <c r="T940" s="98" t="s">
        <v>2358</v>
      </c>
      <c r="U940" s="98" t="s">
        <v>24</v>
      </c>
      <c r="V940" s="52" t="s">
        <v>275</v>
      </c>
      <c r="W940" s="52" t="s">
        <v>276</v>
      </c>
      <c r="X940" s="52" t="s">
        <v>2015</v>
      </c>
      <c r="Y940" s="52" t="s">
        <v>2016</v>
      </c>
      <c r="Z940" s="66">
        <v>0</v>
      </c>
      <c r="AA940" s="66">
        <v>0</v>
      </c>
      <c r="AB940" s="66">
        <v>0</v>
      </c>
      <c r="AC940" s="66">
        <v>0</v>
      </c>
      <c r="AD940" s="86">
        <f t="shared" si="100"/>
        <v>0</v>
      </c>
      <c r="AE940" s="66">
        <v>0</v>
      </c>
      <c r="AF940" s="66">
        <v>0</v>
      </c>
      <c r="AG940" s="66">
        <f t="shared" si="101"/>
        <v>0</v>
      </c>
      <c r="AH940" s="66">
        <v>54176.475642237303</v>
      </c>
      <c r="AI940" s="66">
        <v>54176</v>
      </c>
      <c r="AJ940" s="66">
        <f t="shared" si="102"/>
        <v>0.47564223730296362</v>
      </c>
      <c r="AK940" s="66">
        <v>1100944.7982949961</v>
      </c>
      <c r="AL940" s="66">
        <v>1100944.7982949961</v>
      </c>
      <c r="AM940" s="66">
        <f t="shared" si="103"/>
        <v>0</v>
      </c>
      <c r="AN940" s="66">
        <v>2005920.0000000002</v>
      </c>
      <c r="AO940" s="66">
        <v>2005920.0000000002</v>
      </c>
      <c r="AP940" s="66">
        <f t="shared" si="104"/>
        <v>0</v>
      </c>
      <c r="AQ940" s="66">
        <v>0</v>
      </c>
      <c r="AR940" s="66">
        <f t="shared" si="105"/>
        <v>0.47564223730296362</v>
      </c>
      <c r="AS940" s="66" t="s">
        <v>2003</v>
      </c>
      <c r="AT940" s="66" t="s">
        <v>3729</v>
      </c>
      <c r="AU940" s="66" t="s">
        <v>280</v>
      </c>
      <c r="AV940" s="66">
        <v>0</v>
      </c>
      <c r="AW940" s="86">
        <v>0</v>
      </c>
      <c r="AX940" s="86">
        <v>0</v>
      </c>
      <c r="AY940" s="86">
        <v>0</v>
      </c>
      <c r="AZ940" s="86">
        <v>0</v>
      </c>
      <c r="BA940" s="86">
        <v>0</v>
      </c>
      <c r="BB940" s="86"/>
    </row>
    <row r="941" spans="1:54" hidden="1">
      <c r="A941" s="52" t="str">
        <f t="shared" si="99"/>
        <v>R</v>
      </c>
      <c r="B941" s="84" t="s">
        <v>259</v>
      </c>
      <c r="C941" s="52" t="s">
        <v>3730</v>
      </c>
      <c r="D941" s="85" t="s">
        <v>3731</v>
      </c>
      <c r="E941" s="52" t="s">
        <v>3732</v>
      </c>
      <c r="F941" s="52" t="s">
        <v>3733</v>
      </c>
      <c r="G941" s="52" t="s">
        <v>3734</v>
      </c>
      <c r="H941" s="52" t="s">
        <v>3733</v>
      </c>
      <c r="I941" s="52" t="s">
        <v>3735</v>
      </c>
      <c r="J941" s="52" t="s">
        <v>3736</v>
      </c>
      <c r="K941" s="52" t="s">
        <v>268</v>
      </c>
      <c r="L941" s="52">
        <v>4022</v>
      </c>
      <c r="M941" s="52" t="s">
        <v>1997</v>
      </c>
      <c r="N941" s="52" t="s">
        <v>270</v>
      </c>
      <c r="O941" s="52" t="s">
        <v>306</v>
      </c>
      <c r="P941" s="52" t="s">
        <v>272</v>
      </c>
      <c r="Q941" s="52" t="s">
        <v>124</v>
      </c>
      <c r="R941" s="52" t="s">
        <v>273</v>
      </c>
      <c r="S941" s="52" t="s">
        <v>188</v>
      </c>
      <c r="T941" s="52" t="s">
        <v>2988</v>
      </c>
      <c r="U941" s="52" t="s">
        <v>200</v>
      </c>
      <c r="V941" s="52" t="s">
        <v>2026</v>
      </c>
      <c r="W941" s="52" t="s">
        <v>2027</v>
      </c>
      <c r="X941" s="52" t="s">
        <v>2028</v>
      </c>
      <c r="Y941" s="52" t="s">
        <v>2029</v>
      </c>
      <c r="Z941" s="66">
        <v>450000</v>
      </c>
      <c r="AA941" s="66">
        <v>450000</v>
      </c>
      <c r="AB941" s="66">
        <v>368452.05</v>
      </c>
      <c r="AC941" s="66">
        <v>495708.51930749998</v>
      </c>
      <c r="AD941" s="86">
        <f t="shared" si="100"/>
        <v>-45708.519307499984</v>
      </c>
      <c r="AE941" s="66">
        <v>0</v>
      </c>
      <c r="AF941" s="66">
        <v>0</v>
      </c>
      <c r="AG941" s="66">
        <f t="shared" si="101"/>
        <v>0</v>
      </c>
      <c r="AH941" s="66">
        <v>0</v>
      </c>
      <c r="AI941" s="66">
        <v>0</v>
      </c>
      <c r="AJ941" s="66">
        <f t="shared" si="102"/>
        <v>0</v>
      </c>
      <c r="AK941" s="66">
        <v>0</v>
      </c>
      <c r="AL941" s="66">
        <v>0</v>
      </c>
      <c r="AM941" s="66">
        <f t="shared" si="103"/>
        <v>0</v>
      </c>
      <c r="AN941" s="66">
        <v>0</v>
      </c>
      <c r="AO941" s="66">
        <v>0</v>
      </c>
      <c r="AP941" s="66">
        <f t="shared" si="104"/>
        <v>0</v>
      </c>
      <c r="AQ941" s="66">
        <v>0</v>
      </c>
      <c r="AR941" s="66">
        <f t="shared" si="105"/>
        <v>-45708.519307499984</v>
      </c>
      <c r="AS941" s="66" t="s">
        <v>2003</v>
      </c>
      <c r="AT941" s="66" t="s">
        <v>3737</v>
      </c>
      <c r="AU941" s="66" t="s">
        <v>280</v>
      </c>
      <c r="AV941" s="66">
        <v>0</v>
      </c>
      <c r="AW941" s="86">
        <v>0</v>
      </c>
      <c r="AX941" s="86">
        <v>0</v>
      </c>
      <c r="AY941" s="86">
        <v>0</v>
      </c>
      <c r="AZ941" s="86">
        <v>0</v>
      </c>
      <c r="BA941" s="86">
        <v>0</v>
      </c>
      <c r="BB941" s="86"/>
    </row>
    <row r="942" spans="1:54" hidden="1">
      <c r="A942" s="52" t="str">
        <f t="shared" si="99"/>
        <v>R</v>
      </c>
      <c r="B942" s="84" t="s">
        <v>259</v>
      </c>
      <c r="C942" s="52" t="s">
        <v>3730</v>
      </c>
      <c r="D942" s="85" t="s">
        <v>3731</v>
      </c>
      <c r="E942" s="52" t="s">
        <v>3732</v>
      </c>
      <c r="F942" s="52" t="s">
        <v>3733</v>
      </c>
      <c r="G942" s="52" t="s">
        <v>3734</v>
      </c>
      <c r="H942" s="52" t="s">
        <v>3733</v>
      </c>
      <c r="I942" s="52" t="s">
        <v>3738</v>
      </c>
      <c r="J942" s="52" t="s">
        <v>3739</v>
      </c>
      <c r="K942" s="52" t="s">
        <v>268</v>
      </c>
      <c r="L942" s="52">
        <v>4022</v>
      </c>
      <c r="M942" s="52" t="s">
        <v>1997</v>
      </c>
      <c r="N942" s="52" t="s">
        <v>428</v>
      </c>
      <c r="O942" s="52" t="s">
        <v>271</v>
      </c>
      <c r="P942" s="52" t="s">
        <v>272</v>
      </c>
      <c r="Q942" s="52" t="s">
        <v>124</v>
      </c>
      <c r="R942" s="52" t="s">
        <v>273</v>
      </c>
      <c r="S942" s="52" t="s">
        <v>188</v>
      </c>
      <c r="T942" s="52" t="s">
        <v>2988</v>
      </c>
      <c r="U942" s="52" t="s">
        <v>200</v>
      </c>
      <c r="V942" s="52" t="s">
        <v>2026</v>
      </c>
      <c r="W942" s="52" t="s">
        <v>2027</v>
      </c>
      <c r="X942" s="52" t="s">
        <v>2028</v>
      </c>
      <c r="Y942" s="52" t="s">
        <v>2029</v>
      </c>
      <c r="Z942" s="66">
        <v>0</v>
      </c>
      <c r="AA942" s="66">
        <v>38226</v>
      </c>
      <c r="AB942" s="66">
        <v>0</v>
      </c>
      <c r="AC942" s="66">
        <v>0</v>
      </c>
      <c r="AD942" s="86">
        <f t="shared" si="100"/>
        <v>38226</v>
      </c>
      <c r="AE942" s="66">
        <v>0</v>
      </c>
      <c r="AF942" s="66">
        <v>0</v>
      </c>
      <c r="AG942" s="66">
        <f t="shared" si="101"/>
        <v>0</v>
      </c>
      <c r="AH942" s="66">
        <v>0</v>
      </c>
      <c r="AI942" s="66">
        <v>0</v>
      </c>
      <c r="AJ942" s="66">
        <f t="shared" si="102"/>
        <v>0</v>
      </c>
      <c r="AK942" s="66">
        <v>0</v>
      </c>
      <c r="AL942" s="66">
        <v>0</v>
      </c>
      <c r="AM942" s="66">
        <f t="shared" si="103"/>
        <v>0</v>
      </c>
      <c r="AN942" s="66">
        <v>0</v>
      </c>
      <c r="AO942" s="66">
        <v>0</v>
      </c>
      <c r="AP942" s="66">
        <f t="shared" si="104"/>
        <v>0</v>
      </c>
      <c r="AQ942" s="66">
        <v>0</v>
      </c>
      <c r="AR942" s="66">
        <f t="shared" si="105"/>
        <v>38226</v>
      </c>
      <c r="AS942" s="66">
        <v>0</v>
      </c>
      <c r="AT942" s="66" t="s">
        <v>279</v>
      </c>
      <c r="AU942" s="66" t="s">
        <v>280</v>
      </c>
      <c r="AV942" s="66">
        <v>0</v>
      </c>
      <c r="AW942" s="86">
        <v>0</v>
      </c>
      <c r="AX942" s="86">
        <v>0</v>
      </c>
      <c r="AY942" s="86">
        <v>0</v>
      </c>
      <c r="AZ942" s="86">
        <v>0</v>
      </c>
      <c r="BA942" s="86">
        <v>0</v>
      </c>
      <c r="BB942" s="86"/>
    </row>
    <row r="943" spans="1:54" hidden="1">
      <c r="A943" s="52" t="str">
        <f t="shared" si="99"/>
        <v>R</v>
      </c>
      <c r="B943" s="84" t="s">
        <v>259</v>
      </c>
      <c r="C943" s="52" t="s">
        <v>3740</v>
      </c>
      <c r="D943" s="85" t="s">
        <v>3741</v>
      </c>
      <c r="E943" s="52" t="s">
        <v>3742</v>
      </c>
      <c r="F943" s="52" t="s">
        <v>3743</v>
      </c>
      <c r="G943" s="52" t="s">
        <v>3744</v>
      </c>
      <c r="H943" s="52" t="s">
        <v>3743</v>
      </c>
      <c r="I943" s="52" t="s">
        <v>3745</v>
      </c>
      <c r="J943" s="52" t="s">
        <v>3746</v>
      </c>
      <c r="K943" s="52" t="s">
        <v>268</v>
      </c>
      <c r="L943" s="52">
        <v>4022</v>
      </c>
      <c r="M943" s="52" t="s">
        <v>1997</v>
      </c>
      <c r="N943" s="52" t="s">
        <v>270</v>
      </c>
      <c r="O943" s="52" t="s">
        <v>306</v>
      </c>
      <c r="P943" s="52" t="s">
        <v>272</v>
      </c>
      <c r="Q943" s="52" t="s">
        <v>124</v>
      </c>
      <c r="R943" s="52" t="s">
        <v>273</v>
      </c>
      <c r="S943" s="52" t="s">
        <v>188</v>
      </c>
      <c r="T943" s="52" t="s">
        <v>2014</v>
      </c>
      <c r="U943" s="52" t="s">
        <v>199</v>
      </c>
      <c r="V943" s="52" t="s">
        <v>275</v>
      </c>
      <c r="W943" s="52" t="s">
        <v>276</v>
      </c>
      <c r="X943" s="52" t="s">
        <v>2067</v>
      </c>
      <c r="Y943" s="52" t="s">
        <v>2068</v>
      </c>
      <c r="Z943" s="66">
        <v>0</v>
      </c>
      <c r="AA943" s="66">
        <v>0</v>
      </c>
      <c r="AB943" s="66">
        <v>21667.03</v>
      </c>
      <c r="AC943" s="66">
        <v>21667.03</v>
      </c>
      <c r="AD943" s="86">
        <f t="shared" si="100"/>
        <v>-21667.03</v>
      </c>
      <c r="AE943" s="66">
        <v>0</v>
      </c>
      <c r="AF943" s="66">
        <v>0</v>
      </c>
      <c r="AG943" s="66">
        <f t="shared" si="101"/>
        <v>0</v>
      </c>
      <c r="AH943" s="66">
        <v>0</v>
      </c>
      <c r="AI943" s="66">
        <v>0</v>
      </c>
      <c r="AJ943" s="66">
        <f t="shared" si="102"/>
        <v>0</v>
      </c>
      <c r="AK943" s="66">
        <v>0</v>
      </c>
      <c r="AL943" s="66">
        <v>0</v>
      </c>
      <c r="AM943" s="66">
        <f t="shared" si="103"/>
        <v>0</v>
      </c>
      <c r="AN943" s="66">
        <v>0</v>
      </c>
      <c r="AO943" s="66">
        <v>0</v>
      </c>
      <c r="AP943" s="66">
        <f t="shared" si="104"/>
        <v>0</v>
      </c>
      <c r="AQ943" s="66">
        <v>0</v>
      </c>
      <c r="AR943" s="66">
        <f t="shared" si="105"/>
        <v>-21667.03</v>
      </c>
      <c r="AS943" s="66" t="s">
        <v>2003</v>
      </c>
      <c r="AT943" s="66" t="s">
        <v>279</v>
      </c>
      <c r="AU943" s="66" t="s">
        <v>280</v>
      </c>
      <c r="AV943" s="66">
        <v>0</v>
      </c>
      <c r="AW943" s="86">
        <v>0</v>
      </c>
      <c r="AX943" s="86">
        <v>0</v>
      </c>
      <c r="AY943" s="86">
        <v>0</v>
      </c>
      <c r="AZ943" s="86">
        <v>0</v>
      </c>
      <c r="BA943" s="86">
        <v>0</v>
      </c>
      <c r="BB943" s="86"/>
    </row>
    <row r="944" spans="1:54" hidden="1">
      <c r="A944" s="52" t="str">
        <f t="shared" si="99"/>
        <v>R</v>
      </c>
      <c r="B944" s="84" t="s">
        <v>259</v>
      </c>
      <c r="C944" s="52" t="s">
        <v>3740</v>
      </c>
      <c r="D944" s="85" t="s">
        <v>3741</v>
      </c>
      <c r="E944" s="52" t="s">
        <v>3742</v>
      </c>
      <c r="F944" s="52" t="s">
        <v>3743</v>
      </c>
      <c r="G944" s="52" t="s">
        <v>3744</v>
      </c>
      <c r="H944" s="52" t="s">
        <v>3743</v>
      </c>
      <c r="I944" s="52" t="s">
        <v>3747</v>
      </c>
      <c r="J944" s="52" t="s">
        <v>3748</v>
      </c>
      <c r="K944" s="52" t="s">
        <v>268</v>
      </c>
      <c r="L944" s="52">
        <v>4022</v>
      </c>
      <c r="M944" s="52" t="s">
        <v>1997</v>
      </c>
      <c r="N944" s="52" t="s">
        <v>270</v>
      </c>
      <c r="O944" s="52" t="s">
        <v>306</v>
      </c>
      <c r="P944" s="52" t="s">
        <v>272</v>
      </c>
      <c r="Q944" s="52" t="s">
        <v>124</v>
      </c>
      <c r="R944" s="52" t="s">
        <v>273</v>
      </c>
      <c r="S944" s="52" t="s">
        <v>188</v>
      </c>
      <c r="T944" s="52" t="s">
        <v>2014</v>
      </c>
      <c r="U944" s="52" t="s">
        <v>199</v>
      </c>
      <c r="V944" s="52" t="s">
        <v>275</v>
      </c>
      <c r="W944" s="52" t="s">
        <v>276</v>
      </c>
      <c r="X944" s="52" t="s">
        <v>2067</v>
      </c>
      <c r="Y944" s="52" t="s">
        <v>2068</v>
      </c>
      <c r="Z944" s="66">
        <v>0</v>
      </c>
      <c r="AA944" s="66">
        <v>0</v>
      </c>
      <c r="AB944" s="66">
        <v>94171.96</v>
      </c>
      <c r="AC944" s="66">
        <v>94171.959999999992</v>
      </c>
      <c r="AD944" s="86">
        <f t="shared" si="100"/>
        <v>-94171.959999999992</v>
      </c>
      <c r="AE944" s="66">
        <v>0</v>
      </c>
      <c r="AF944" s="66">
        <v>0</v>
      </c>
      <c r="AG944" s="66">
        <f t="shared" si="101"/>
        <v>0</v>
      </c>
      <c r="AH944" s="66">
        <v>0</v>
      </c>
      <c r="AI944" s="66">
        <v>0</v>
      </c>
      <c r="AJ944" s="66">
        <f t="shared" si="102"/>
        <v>0</v>
      </c>
      <c r="AK944" s="66">
        <v>0</v>
      </c>
      <c r="AL944" s="66">
        <v>0</v>
      </c>
      <c r="AM944" s="66">
        <f t="shared" si="103"/>
        <v>0</v>
      </c>
      <c r="AN944" s="66">
        <v>0</v>
      </c>
      <c r="AO944" s="66">
        <v>0</v>
      </c>
      <c r="AP944" s="66">
        <f t="shared" si="104"/>
        <v>0</v>
      </c>
      <c r="AQ944" s="66">
        <v>0</v>
      </c>
      <c r="AR944" s="66">
        <f t="shared" si="105"/>
        <v>-94171.959999999992</v>
      </c>
      <c r="AS944" s="66" t="s">
        <v>2003</v>
      </c>
      <c r="AT944" s="66" t="s">
        <v>279</v>
      </c>
      <c r="AU944" s="66" t="s">
        <v>280</v>
      </c>
      <c r="AV944" s="66">
        <v>0</v>
      </c>
      <c r="AW944" s="86">
        <v>0</v>
      </c>
      <c r="AX944" s="86">
        <v>0</v>
      </c>
      <c r="AY944" s="86">
        <v>0</v>
      </c>
      <c r="AZ944" s="86">
        <v>0</v>
      </c>
      <c r="BA944" s="86">
        <v>0</v>
      </c>
      <c r="BB944" s="86"/>
    </row>
    <row r="945" spans="1:54" hidden="1">
      <c r="A945" s="52" t="str">
        <f t="shared" si="99"/>
        <v>R</v>
      </c>
      <c r="B945" s="84" t="s">
        <v>259</v>
      </c>
      <c r="C945" s="52" t="s">
        <v>3740</v>
      </c>
      <c r="D945" s="85" t="s">
        <v>3741</v>
      </c>
      <c r="E945" s="52" t="s">
        <v>3742</v>
      </c>
      <c r="F945" s="52" t="s">
        <v>3743</v>
      </c>
      <c r="G945" s="52" t="s">
        <v>3744</v>
      </c>
      <c r="H945" s="52" t="s">
        <v>3743</v>
      </c>
      <c r="I945" s="52" t="s">
        <v>3749</v>
      </c>
      <c r="J945" s="52" t="s">
        <v>3750</v>
      </c>
      <c r="K945" s="52" t="s">
        <v>268</v>
      </c>
      <c r="L945" s="52">
        <v>4022</v>
      </c>
      <c r="M945" s="52" t="s">
        <v>1997</v>
      </c>
      <c r="N945" s="52" t="s">
        <v>270</v>
      </c>
      <c r="O945" s="52" t="s">
        <v>306</v>
      </c>
      <c r="P945" s="52" t="s">
        <v>272</v>
      </c>
      <c r="Q945" s="52" t="s">
        <v>124</v>
      </c>
      <c r="R945" s="52" t="s">
        <v>273</v>
      </c>
      <c r="S945" s="52" t="s">
        <v>188</v>
      </c>
      <c r="T945" s="52" t="s">
        <v>2014</v>
      </c>
      <c r="U945" s="52" t="s">
        <v>199</v>
      </c>
      <c r="V945" s="52" t="s">
        <v>275</v>
      </c>
      <c r="W945" s="52" t="s">
        <v>276</v>
      </c>
      <c r="X945" s="52" t="s">
        <v>2067</v>
      </c>
      <c r="Y945" s="52" t="s">
        <v>2068</v>
      </c>
      <c r="Z945" s="66">
        <v>0</v>
      </c>
      <c r="AA945" s="66">
        <v>0</v>
      </c>
      <c r="AB945" s="66">
        <v>32534.240000000002</v>
      </c>
      <c r="AC945" s="66">
        <v>33209.230000000003</v>
      </c>
      <c r="AD945" s="86">
        <f t="shared" si="100"/>
        <v>-33209.230000000003</v>
      </c>
      <c r="AE945" s="66">
        <v>0</v>
      </c>
      <c r="AF945" s="66">
        <v>0</v>
      </c>
      <c r="AG945" s="66">
        <f t="shared" si="101"/>
        <v>0</v>
      </c>
      <c r="AH945" s="66">
        <v>0</v>
      </c>
      <c r="AI945" s="66">
        <v>0</v>
      </c>
      <c r="AJ945" s="66">
        <f t="shared" si="102"/>
        <v>0</v>
      </c>
      <c r="AK945" s="66">
        <v>0</v>
      </c>
      <c r="AL945" s="66">
        <v>0</v>
      </c>
      <c r="AM945" s="66">
        <f t="shared" si="103"/>
        <v>0</v>
      </c>
      <c r="AN945" s="66">
        <v>0</v>
      </c>
      <c r="AO945" s="66">
        <v>0</v>
      </c>
      <c r="AP945" s="66">
        <f t="shared" si="104"/>
        <v>0</v>
      </c>
      <c r="AQ945" s="66">
        <v>0</v>
      </c>
      <c r="AR945" s="66">
        <f t="shared" si="105"/>
        <v>-33209.230000000003</v>
      </c>
      <c r="AS945" s="66" t="s">
        <v>2003</v>
      </c>
      <c r="AT945" s="66" t="s">
        <v>279</v>
      </c>
      <c r="AU945" s="66" t="s">
        <v>280</v>
      </c>
      <c r="AV945" s="66">
        <v>0</v>
      </c>
      <c r="AW945" s="86">
        <v>0</v>
      </c>
      <c r="AX945" s="86">
        <v>0</v>
      </c>
      <c r="AY945" s="86">
        <v>0</v>
      </c>
      <c r="AZ945" s="86">
        <v>0</v>
      </c>
      <c r="BA945" s="86">
        <v>0</v>
      </c>
      <c r="BB945" s="86"/>
    </row>
    <row r="946" spans="1:54" hidden="1">
      <c r="A946" s="52" t="str">
        <f t="shared" si="99"/>
        <v>R</v>
      </c>
      <c r="B946" s="84" t="s">
        <v>259</v>
      </c>
      <c r="C946" s="52" t="s">
        <v>3740</v>
      </c>
      <c r="D946" s="85" t="s">
        <v>3741</v>
      </c>
      <c r="E946" s="52" t="s">
        <v>3742</v>
      </c>
      <c r="F946" s="52" t="s">
        <v>3743</v>
      </c>
      <c r="G946" s="52" t="s">
        <v>3744</v>
      </c>
      <c r="H946" s="52" t="s">
        <v>3743</v>
      </c>
      <c r="I946" s="52" t="s">
        <v>3751</v>
      </c>
      <c r="J946" s="52" t="s">
        <v>3752</v>
      </c>
      <c r="K946" s="52" t="s">
        <v>268</v>
      </c>
      <c r="L946" s="52">
        <v>4022</v>
      </c>
      <c r="M946" s="52" t="s">
        <v>1997</v>
      </c>
      <c r="N946" s="52" t="s">
        <v>428</v>
      </c>
      <c r="O946" s="52" t="s">
        <v>306</v>
      </c>
      <c r="P946" s="52" t="s">
        <v>272</v>
      </c>
      <c r="Q946" s="52" t="s">
        <v>124</v>
      </c>
      <c r="R946" s="52" t="s">
        <v>273</v>
      </c>
      <c r="S946" s="52" t="s">
        <v>188</v>
      </c>
      <c r="T946" s="52" t="s">
        <v>2014</v>
      </c>
      <c r="U946" s="52" t="s">
        <v>199</v>
      </c>
      <c r="V946" s="52" t="s">
        <v>275</v>
      </c>
      <c r="W946" s="52" t="s">
        <v>276</v>
      </c>
      <c r="X946" s="52" t="s">
        <v>2015</v>
      </c>
      <c r="Y946" s="52" t="s">
        <v>2016</v>
      </c>
      <c r="Z946" s="66">
        <v>0</v>
      </c>
      <c r="AA946" s="66">
        <v>0</v>
      </c>
      <c r="AB946" s="66">
        <v>0</v>
      </c>
      <c r="AC946" s="66">
        <v>0</v>
      </c>
      <c r="AD946" s="86">
        <f t="shared" si="100"/>
        <v>0</v>
      </c>
      <c r="AE946" s="66">
        <v>0</v>
      </c>
      <c r="AF946" s="66">
        <v>0</v>
      </c>
      <c r="AG946" s="66">
        <f t="shared" si="101"/>
        <v>0</v>
      </c>
      <c r="AH946" s="66">
        <v>0</v>
      </c>
      <c r="AI946" s="66">
        <v>0</v>
      </c>
      <c r="AJ946" s="66">
        <f t="shared" si="102"/>
        <v>0</v>
      </c>
      <c r="AK946" s="66">
        <v>0</v>
      </c>
      <c r="AL946" s="66">
        <v>0</v>
      </c>
      <c r="AM946" s="66">
        <f t="shared" si="103"/>
        <v>0</v>
      </c>
      <c r="AN946" s="66">
        <v>0</v>
      </c>
      <c r="AO946" s="66">
        <v>0</v>
      </c>
      <c r="AP946" s="66">
        <f t="shared" si="104"/>
        <v>0</v>
      </c>
      <c r="AQ946" s="66">
        <v>0</v>
      </c>
      <c r="AR946" s="66">
        <f t="shared" si="105"/>
        <v>0</v>
      </c>
      <c r="AS946" s="66">
        <v>0</v>
      </c>
      <c r="AT946" s="66" t="s">
        <v>279</v>
      </c>
      <c r="AU946" s="66" t="s">
        <v>280</v>
      </c>
      <c r="AV946" s="66">
        <v>0</v>
      </c>
      <c r="AW946" s="86">
        <v>0</v>
      </c>
      <c r="AX946" s="86">
        <v>0</v>
      </c>
      <c r="AY946" s="86">
        <v>0</v>
      </c>
      <c r="AZ946" s="86">
        <v>0</v>
      </c>
      <c r="BA946" s="86">
        <v>0</v>
      </c>
      <c r="BB946" s="86"/>
    </row>
    <row r="947" spans="1:54" hidden="1">
      <c r="A947" s="52" t="str">
        <f t="shared" si="99"/>
        <v>R</v>
      </c>
      <c r="B947" s="84" t="s">
        <v>259</v>
      </c>
      <c r="C947" s="52" t="s">
        <v>3740</v>
      </c>
      <c r="D947" s="85" t="s">
        <v>3741</v>
      </c>
      <c r="E947" s="52" t="s">
        <v>3753</v>
      </c>
      <c r="F947" s="52" t="s">
        <v>3754</v>
      </c>
      <c r="G947" s="52" t="s">
        <v>3755</v>
      </c>
      <c r="H947" s="52" t="s">
        <v>3754</v>
      </c>
      <c r="I947" s="52" t="s">
        <v>3756</v>
      </c>
      <c r="J947" s="52" t="s">
        <v>3757</v>
      </c>
      <c r="K947" s="52" t="s">
        <v>268</v>
      </c>
      <c r="L947" s="52">
        <v>4022</v>
      </c>
      <c r="M947" s="52" t="s">
        <v>1997</v>
      </c>
      <c r="N947" s="52" t="s">
        <v>270</v>
      </c>
      <c r="O947" s="52" t="s">
        <v>306</v>
      </c>
      <c r="P947" s="52" t="s">
        <v>272</v>
      </c>
      <c r="Q947" s="52" t="s">
        <v>124</v>
      </c>
      <c r="R947" s="52" t="s">
        <v>273</v>
      </c>
      <c r="S947" s="52" t="s">
        <v>188</v>
      </c>
      <c r="T947" s="52" t="s">
        <v>2014</v>
      </c>
      <c r="U947" s="52" t="s">
        <v>199</v>
      </c>
      <c r="V947" s="52" t="s">
        <v>275</v>
      </c>
      <c r="W947" s="52" t="s">
        <v>276</v>
      </c>
      <c r="X947" s="52" t="s">
        <v>2015</v>
      </c>
      <c r="Y947" s="52" t="s">
        <v>2016</v>
      </c>
      <c r="Z947" s="66">
        <v>0</v>
      </c>
      <c r="AA947" s="66">
        <v>0</v>
      </c>
      <c r="AB947" s="66">
        <v>0</v>
      </c>
      <c r="AC947" s="66">
        <v>0</v>
      </c>
      <c r="AD947" s="86">
        <f t="shared" si="100"/>
        <v>0</v>
      </c>
      <c r="AE947" s="66">
        <v>0</v>
      </c>
      <c r="AF947" s="66">
        <v>0</v>
      </c>
      <c r="AG947" s="66">
        <f t="shared" si="101"/>
        <v>0</v>
      </c>
      <c r="AH947" s="66">
        <v>0</v>
      </c>
      <c r="AI947" s="66">
        <v>0</v>
      </c>
      <c r="AJ947" s="66">
        <f t="shared" si="102"/>
        <v>0</v>
      </c>
      <c r="AK947" s="66">
        <v>0</v>
      </c>
      <c r="AL947" s="66">
        <v>0</v>
      </c>
      <c r="AM947" s="66">
        <f t="shared" si="103"/>
        <v>0</v>
      </c>
      <c r="AN947" s="66">
        <v>0</v>
      </c>
      <c r="AO947" s="66">
        <v>0</v>
      </c>
      <c r="AP947" s="66">
        <f t="shared" si="104"/>
        <v>0</v>
      </c>
      <c r="AQ947" s="66">
        <v>0</v>
      </c>
      <c r="AR947" s="66">
        <f t="shared" si="105"/>
        <v>0</v>
      </c>
      <c r="AS947" s="66" t="s">
        <v>2003</v>
      </c>
      <c r="AT947" s="66" t="s">
        <v>279</v>
      </c>
      <c r="AU947" s="66" t="s">
        <v>280</v>
      </c>
      <c r="AV947" s="66">
        <v>0</v>
      </c>
      <c r="AW947" s="86">
        <v>0</v>
      </c>
      <c r="AX947" s="86">
        <v>0</v>
      </c>
      <c r="AY947" s="86">
        <v>0</v>
      </c>
      <c r="AZ947" s="86">
        <v>0</v>
      </c>
      <c r="BA947" s="86">
        <v>0</v>
      </c>
      <c r="BB947" s="86"/>
    </row>
    <row r="948" spans="1:54" hidden="1">
      <c r="A948" s="52" t="str">
        <f t="shared" si="99"/>
        <v>R</v>
      </c>
      <c r="B948" s="84" t="s">
        <v>259</v>
      </c>
      <c r="C948" s="52" t="s">
        <v>3740</v>
      </c>
      <c r="D948" s="85" t="s">
        <v>3741</v>
      </c>
      <c r="E948" s="52" t="s">
        <v>3753</v>
      </c>
      <c r="F948" s="52" t="s">
        <v>3754</v>
      </c>
      <c r="G948" s="52" t="s">
        <v>3755</v>
      </c>
      <c r="H948" s="52" t="s">
        <v>3754</v>
      </c>
      <c r="I948" s="52" t="s">
        <v>3758</v>
      </c>
      <c r="J948" s="52" t="s">
        <v>3759</v>
      </c>
      <c r="K948" s="52" t="s">
        <v>268</v>
      </c>
      <c r="L948" s="52">
        <v>4022</v>
      </c>
      <c r="M948" s="52" t="s">
        <v>1997</v>
      </c>
      <c r="N948" s="52" t="s">
        <v>270</v>
      </c>
      <c r="O948" s="52" t="s">
        <v>306</v>
      </c>
      <c r="P948" s="52" t="s">
        <v>272</v>
      </c>
      <c r="Q948" s="52" t="s">
        <v>124</v>
      </c>
      <c r="R948" s="52" t="s">
        <v>273</v>
      </c>
      <c r="S948" s="52" t="s">
        <v>188</v>
      </c>
      <c r="T948" s="52" t="s">
        <v>2014</v>
      </c>
      <c r="U948" s="52" t="s">
        <v>199</v>
      </c>
      <c r="V948" s="52" t="s">
        <v>275</v>
      </c>
      <c r="W948" s="52" t="s">
        <v>276</v>
      </c>
      <c r="X948" s="52" t="s">
        <v>2015</v>
      </c>
      <c r="Y948" s="52" t="s">
        <v>2016</v>
      </c>
      <c r="Z948" s="66">
        <v>0</v>
      </c>
      <c r="AA948" s="66">
        <v>0</v>
      </c>
      <c r="AB948" s="66">
        <v>0</v>
      </c>
      <c r="AC948" s="66">
        <v>0</v>
      </c>
      <c r="AD948" s="86">
        <f t="shared" si="100"/>
        <v>0</v>
      </c>
      <c r="AE948" s="66">
        <v>0</v>
      </c>
      <c r="AF948" s="66">
        <v>0</v>
      </c>
      <c r="AG948" s="66">
        <f t="shared" si="101"/>
        <v>0</v>
      </c>
      <c r="AH948" s="66">
        <v>0</v>
      </c>
      <c r="AI948" s="66">
        <v>0</v>
      </c>
      <c r="AJ948" s="66">
        <f t="shared" si="102"/>
        <v>0</v>
      </c>
      <c r="AK948" s="66">
        <v>0</v>
      </c>
      <c r="AL948" s="66">
        <v>0</v>
      </c>
      <c r="AM948" s="66">
        <f t="shared" si="103"/>
        <v>0</v>
      </c>
      <c r="AN948" s="66">
        <v>0</v>
      </c>
      <c r="AO948" s="66">
        <v>0</v>
      </c>
      <c r="AP948" s="66">
        <f t="shared" si="104"/>
        <v>0</v>
      </c>
      <c r="AQ948" s="66">
        <v>0</v>
      </c>
      <c r="AR948" s="66">
        <f t="shared" si="105"/>
        <v>0</v>
      </c>
      <c r="AS948" s="66" t="s">
        <v>2003</v>
      </c>
      <c r="AT948" s="66" t="s">
        <v>279</v>
      </c>
      <c r="AU948" s="66" t="s">
        <v>280</v>
      </c>
      <c r="AV948" s="66">
        <v>0</v>
      </c>
      <c r="AW948" s="86">
        <v>0</v>
      </c>
      <c r="AX948" s="86">
        <v>0</v>
      </c>
      <c r="AY948" s="86">
        <v>0</v>
      </c>
      <c r="AZ948" s="86">
        <v>0</v>
      </c>
      <c r="BA948" s="86">
        <v>0</v>
      </c>
      <c r="BB948" s="86"/>
    </row>
    <row r="949" spans="1:54" hidden="1">
      <c r="A949" s="52" t="str">
        <f t="shared" si="99"/>
        <v>R</v>
      </c>
      <c r="B949" s="84" t="s">
        <v>259</v>
      </c>
      <c r="C949" s="52" t="s">
        <v>3740</v>
      </c>
      <c r="D949" s="85" t="s">
        <v>3741</v>
      </c>
      <c r="E949" s="52" t="s">
        <v>3760</v>
      </c>
      <c r="F949" s="52" t="s">
        <v>3761</v>
      </c>
      <c r="G949" s="52" t="s">
        <v>3762</v>
      </c>
      <c r="H949" s="52" t="s">
        <v>3761</v>
      </c>
      <c r="I949" s="52" t="s">
        <v>3763</v>
      </c>
      <c r="J949" s="52" t="s">
        <v>3764</v>
      </c>
      <c r="K949" s="52" t="s">
        <v>268</v>
      </c>
      <c r="L949" s="52">
        <v>4022</v>
      </c>
      <c r="M949" s="52" t="s">
        <v>1997</v>
      </c>
      <c r="N949" s="52" t="s">
        <v>270</v>
      </c>
      <c r="O949" s="52" t="s">
        <v>456</v>
      </c>
      <c r="P949" s="52" t="s">
        <v>272</v>
      </c>
      <c r="Q949" s="52" t="s">
        <v>124</v>
      </c>
      <c r="R949" s="52" t="s">
        <v>273</v>
      </c>
      <c r="S949" s="52" t="s">
        <v>188</v>
      </c>
      <c r="T949" s="52" t="s">
        <v>2014</v>
      </c>
      <c r="U949" s="52" t="s">
        <v>199</v>
      </c>
      <c r="V949" s="52" t="s">
        <v>275</v>
      </c>
      <c r="W949" s="52" t="s">
        <v>276</v>
      </c>
      <c r="X949" s="52" t="s">
        <v>2015</v>
      </c>
      <c r="Y949" s="52" t="s">
        <v>2016</v>
      </c>
      <c r="Z949" s="66">
        <v>0</v>
      </c>
      <c r="AA949" s="66">
        <v>0</v>
      </c>
      <c r="AB949" s="66">
        <v>0</v>
      </c>
      <c r="AC949" s="66">
        <v>0</v>
      </c>
      <c r="AD949" s="86">
        <f t="shared" si="100"/>
        <v>0</v>
      </c>
      <c r="AE949" s="66">
        <v>0</v>
      </c>
      <c r="AF949" s="66">
        <v>0</v>
      </c>
      <c r="AG949" s="66">
        <f t="shared" si="101"/>
        <v>0</v>
      </c>
      <c r="AH949" s="66">
        <v>0</v>
      </c>
      <c r="AI949" s="66">
        <v>0</v>
      </c>
      <c r="AJ949" s="66">
        <f t="shared" si="102"/>
        <v>0</v>
      </c>
      <c r="AK949" s="66">
        <v>0</v>
      </c>
      <c r="AL949" s="66">
        <v>0</v>
      </c>
      <c r="AM949" s="66">
        <f t="shared" si="103"/>
        <v>0</v>
      </c>
      <c r="AN949" s="66">
        <v>0</v>
      </c>
      <c r="AO949" s="66">
        <v>0</v>
      </c>
      <c r="AP949" s="66">
        <f t="shared" si="104"/>
        <v>0</v>
      </c>
      <c r="AQ949" s="66">
        <v>0</v>
      </c>
      <c r="AR949" s="66">
        <f t="shared" si="105"/>
        <v>0</v>
      </c>
      <c r="AS949" s="66" t="s">
        <v>2003</v>
      </c>
      <c r="AT949" s="66" t="s">
        <v>279</v>
      </c>
      <c r="AU949" s="66" t="s">
        <v>280</v>
      </c>
      <c r="AV949" s="66">
        <v>0</v>
      </c>
      <c r="AW949" s="86">
        <v>0</v>
      </c>
      <c r="AX949" s="86">
        <v>0</v>
      </c>
      <c r="AY949" s="86">
        <v>0</v>
      </c>
      <c r="AZ949" s="86">
        <v>0</v>
      </c>
      <c r="BA949" s="86">
        <v>0</v>
      </c>
      <c r="BB949" s="86"/>
    </row>
    <row r="950" spans="1:54" hidden="1">
      <c r="A950" s="52" t="str">
        <f t="shared" si="99"/>
        <v>R</v>
      </c>
      <c r="B950" s="84" t="s">
        <v>259</v>
      </c>
      <c r="C950" s="52" t="s">
        <v>3740</v>
      </c>
      <c r="D950" s="85" t="s">
        <v>3741</v>
      </c>
      <c r="E950" s="52" t="s">
        <v>3765</v>
      </c>
      <c r="F950" s="52" t="s">
        <v>3766</v>
      </c>
      <c r="G950" s="52" t="s">
        <v>3767</v>
      </c>
      <c r="H950" s="52" t="s">
        <v>3766</v>
      </c>
      <c r="I950" s="52" t="s">
        <v>3768</v>
      </c>
      <c r="J950" s="52" t="s">
        <v>3769</v>
      </c>
      <c r="K950" s="52" t="s">
        <v>268</v>
      </c>
      <c r="L950" s="52">
        <v>4022</v>
      </c>
      <c r="M950" s="52" t="s">
        <v>1997</v>
      </c>
      <c r="N950" s="52" t="s">
        <v>270</v>
      </c>
      <c r="O950" s="52" t="s">
        <v>306</v>
      </c>
      <c r="P950" s="52" t="s">
        <v>272</v>
      </c>
      <c r="Q950" s="52" t="s">
        <v>124</v>
      </c>
      <c r="R950" s="52" t="s">
        <v>273</v>
      </c>
      <c r="S950" s="52" t="s">
        <v>188</v>
      </c>
      <c r="T950" s="52" t="s">
        <v>2014</v>
      </c>
      <c r="U950" s="52" t="s">
        <v>199</v>
      </c>
      <c r="V950" s="52" t="s">
        <v>275</v>
      </c>
      <c r="W950" s="52" t="s">
        <v>276</v>
      </c>
      <c r="X950" s="52" t="s">
        <v>2015</v>
      </c>
      <c r="Y950" s="52" t="s">
        <v>2016</v>
      </c>
      <c r="Z950" s="66">
        <v>0</v>
      </c>
      <c r="AA950" s="66">
        <v>0</v>
      </c>
      <c r="AB950" s="66">
        <v>0</v>
      </c>
      <c r="AC950" s="66">
        <v>0</v>
      </c>
      <c r="AD950" s="86">
        <f t="shared" si="100"/>
        <v>0</v>
      </c>
      <c r="AE950" s="66">
        <v>118143.20030270271</v>
      </c>
      <c r="AF950" s="66">
        <v>100000</v>
      </c>
      <c r="AG950" s="66">
        <f t="shared" si="101"/>
        <v>18143.200302702709</v>
      </c>
      <c r="AH950" s="66">
        <v>78599.927372999999</v>
      </c>
      <c r="AI950" s="66">
        <v>0</v>
      </c>
      <c r="AJ950" s="66">
        <f t="shared" si="102"/>
        <v>78599.927372999999</v>
      </c>
      <c r="AK950" s="66">
        <v>647939.06541880919</v>
      </c>
      <c r="AL950" s="66">
        <v>0</v>
      </c>
      <c r="AM950" s="66">
        <f t="shared" si="103"/>
        <v>647939.06541880919</v>
      </c>
      <c r="AN950" s="66">
        <v>2522401.5542620169</v>
      </c>
      <c r="AO950" s="89">
        <f>2522402</f>
        <v>2522402</v>
      </c>
      <c r="AP950" s="66">
        <f t="shared" si="104"/>
        <v>-0.44573798310011625</v>
      </c>
      <c r="AQ950" s="66">
        <v>0</v>
      </c>
      <c r="AR950" s="66">
        <f t="shared" si="105"/>
        <v>744681.74735652877</v>
      </c>
      <c r="AS950" s="66" t="s">
        <v>2042</v>
      </c>
      <c r="AT950" s="66" t="s">
        <v>3770</v>
      </c>
      <c r="AU950" s="66" t="s">
        <v>280</v>
      </c>
      <c r="AV950" s="66">
        <v>0</v>
      </c>
      <c r="AW950" s="86">
        <v>0</v>
      </c>
      <c r="AX950" s="86">
        <v>0</v>
      </c>
      <c r="AY950" s="86">
        <v>0</v>
      </c>
      <c r="AZ950" s="86">
        <v>2522402</v>
      </c>
      <c r="BA950" s="86">
        <v>0</v>
      </c>
      <c r="BB950" s="86"/>
    </row>
    <row r="951" spans="1:54" hidden="1">
      <c r="A951" s="52" t="str">
        <f t="shared" si="99"/>
        <v>R</v>
      </c>
      <c r="B951" s="84" t="s">
        <v>259</v>
      </c>
      <c r="C951" s="52" t="s">
        <v>3740</v>
      </c>
      <c r="D951" s="85" t="s">
        <v>3741</v>
      </c>
      <c r="E951" s="52" t="s">
        <v>3771</v>
      </c>
      <c r="F951" s="52" t="s">
        <v>3772</v>
      </c>
      <c r="G951" s="52" t="s">
        <v>3773</v>
      </c>
      <c r="H951" s="52" t="s">
        <v>3772</v>
      </c>
      <c r="I951" s="52" t="s">
        <v>3774</v>
      </c>
      <c r="J951" s="52" t="s">
        <v>3775</v>
      </c>
      <c r="K951" s="52" t="s">
        <v>268</v>
      </c>
      <c r="L951" s="52">
        <v>4022</v>
      </c>
      <c r="M951" s="52" t="s">
        <v>1997</v>
      </c>
      <c r="N951" s="52" t="s">
        <v>270</v>
      </c>
      <c r="O951" s="52" t="s">
        <v>364</v>
      </c>
      <c r="P951" s="52" t="s">
        <v>466</v>
      </c>
      <c r="Q951" s="52" t="s">
        <v>57</v>
      </c>
      <c r="R951" s="52" t="s">
        <v>2024</v>
      </c>
      <c r="S951" s="52" t="s">
        <v>91</v>
      </c>
      <c r="T951" s="52" t="s">
        <v>3776</v>
      </c>
      <c r="U951" s="52" t="s">
        <v>105</v>
      </c>
      <c r="V951" s="52" t="s">
        <v>275</v>
      </c>
      <c r="W951" s="52" t="s">
        <v>276</v>
      </c>
      <c r="X951" s="52" t="s">
        <v>2015</v>
      </c>
      <c r="Y951" s="52" t="s">
        <v>2016</v>
      </c>
      <c r="Z951" s="66">
        <v>0</v>
      </c>
      <c r="AA951" s="66">
        <v>0</v>
      </c>
      <c r="AB951" s="66">
        <v>40362</v>
      </c>
      <c r="AC951" s="66">
        <v>0</v>
      </c>
      <c r="AD951" s="86">
        <f t="shared" si="100"/>
        <v>0</v>
      </c>
      <c r="AE951" s="66">
        <v>0</v>
      </c>
      <c r="AF951" s="66">
        <v>0</v>
      </c>
      <c r="AG951" s="66">
        <f t="shared" si="101"/>
        <v>0</v>
      </c>
      <c r="AH951" s="66">
        <v>0</v>
      </c>
      <c r="AI951" s="66">
        <v>0</v>
      </c>
      <c r="AJ951" s="66">
        <f t="shared" si="102"/>
        <v>0</v>
      </c>
      <c r="AK951" s="66">
        <v>0</v>
      </c>
      <c r="AL951" s="66">
        <v>0</v>
      </c>
      <c r="AM951" s="66">
        <f t="shared" si="103"/>
        <v>0</v>
      </c>
      <c r="AN951" s="66">
        <v>0</v>
      </c>
      <c r="AO951" s="66">
        <v>0</v>
      </c>
      <c r="AP951" s="66">
        <f t="shared" si="104"/>
        <v>0</v>
      </c>
      <c r="AQ951" s="66">
        <v>0</v>
      </c>
      <c r="AR951" s="66">
        <f t="shared" si="105"/>
        <v>0</v>
      </c>
      <c r="AS951" s="66" t="s">
        <v>2003</v>
      </c>
      <c r="AT951" s="66" t="s">
        <v>3777</v>
      </c>
      <c r="AU951" s="66" t="s">
        <v>280</v>
      </c>
      <c r="AV951" s="66">
        <v>0</v>
      </c>
      <c r="AW951" s="86">
        <v>0</v>
      </c>
      <c r="AX951" s="86">
        <v>0</v>
      </c>
      <c r="AY951" s="86">
        <v>0</v>
      </c>
      <c r="AZ951" s="86">
        <v>0</v>
      </c>
      <c r="BA951" s="86">
        <v>0</v>
      </c>
      <c r="BB951" s="86"/>
    </row>
    <row r="952" spans="1:54" hidden="1">
      <c r="A952" s="52" t="str">
        <f t="shared" si="99"/>
        <v>R</v>
      </c>
      <c r="B952" s="84" t="s">
        <v>259</v>
      </c>
      <c r="C952" s="52" t="s">
        <v>3740</v>
      </c>
      <c r="D952" s="85" t="s">
        <v>3741</v>
      </c>
      <c r="E952" s="52" t="s">
        <v>3771</v>
      </c>
      <c r="F952" s="52" t="s">
        <v>3772</v>
      </c>
      <c r="G952" s="52" t="s">
        <v>3773</v>
      </c>
      <c r="H952" s="52" t="s">
        <v>3772</v>
      </c>
      <c r="I952" s="52" t="s">
        <v>3778</v>
      </c>
      <c r="J952" s="52" t="s">
        <v>3779</v>
      </c>
      <c r="K952" s="52" t="s">
        <v>268</v>
      </c>
      <c r="L952" s="52">
        <v>4022</v>
      </c>
      <c r="M952" s="52" t="s">
        <v>1997</v>
      </c>
      <c r="N952" s="52" t="s">
        <v>270</v>
      </c>
      <c r="O952" s="52" t="s">
        <v>364</v>
      </c>
      <c r="P952" s="52" t="s">
        <v>466</v>
      </c>
      <c r="Q952" s="52" t="s">
        <v>57</v>
      </c>
      <c r="R952" s="52" t="s">
        <v>2024</v>
      </c>
      <c r="S952" s="52" t="s">
        <v>91</v>
      </c>
      <c r="T952" s="52" t="s">
        <v>3780</v>
      </c>
      <c r="U952" s="52" t="s">
        <v>104</v>
      </c>
      <c r="V952" s="52" t="s">
        <v>275</v>
      </c>
      <c r="W952" s="52" t="s">
        <v>276</v>
      </c>
      <c r="X952" s="52" t="s">
        <v>2015</v>
      </c>
      <c r="Y952" s="52" t="s">
        <v>2016</v>
      </c>
      <c r="Z952" s="66">
        <v>0</v>
      </c>
      <c r="AA952" s="66">
        <v>0</v>
      </c>
      <c r="AB952" s="66">
        <v>47512.67</v>
      </c>
      <c r="AC952" s="66">
        <v>49610.7</v>
      </c>
      <c r="AD952" s="86">
        <f t="shared" si="100"/>
        <v>-49610.7</v>
      </c>
      <c r="AE952" s="66">
        <v>0</v>
      </c>
      <c r="AF952" s="66">
        <v>0</v>
      </c>
      <c r="AG952" s="66">
        <f t="shared" si="101"/>
        <v>0</v>
      </c>
      <c r="AH952" s="66">
        <v>0</v>
      </c>
      <c r="AI952" s="66">
        <v>0</v>
      </c>
      <c r="AJ952" s="66">
        <f t="shared" si="102"/>
        <v>0</v>
      </c>
      <c r="AK952" s="66">
        <v>0</v>
      </c>
      <c r="AL952" s="66">
        <v>0</v>
      </c>
      <c r="AM952" s="66">
        <f t="shared" si="103"/>
        <v>0</v>
      </c>
      <c r="AN952" s="66">
        <v>0</v>
      </c>
      <c r="AO952" s="66">
        <v>0</v>
      </c>
      <c r="AP952" s="66">
        <f t="shared" si="104"/>
        <v>0</v>
      </c>
      <c r="AQ952" s="66">
        <v>0</v>
      </c>
      <c r="AR952" s="66">
        <f t="shared" si="105"/>
        <v>-49610.7</v>
      </c>
      <c r="AS952" s="66" t="s">
        <v>2003</v>
      </c>
      <c r="AT952" s="66" t="s">
        <v>279</v>
      </c>
      <c r="AU952" s="66" t="s">
        <v>280</v>
      </c>
      <c r="AV952" s="66">
        <v>0</v>
      </c>
      <c r="AW952" s="86">
        <v>0</v>
      </c>
      <c r="AX952" s="86">
        <v>0</v>
      </c>
      <c r="AY952" s="86">
        <v>0</v>
      </c>
      <c r="AZ952" s="86">
        <v>0</v>
      </c>
      <c r="BA952" s="86">
        <v>0</v>
      </c>
      <c r="BB952" s="86"/>
    </row>
    <row r="953" spans="1:54" hidden="1">
      <c r="A953" s="52" t="str">
        <f t="shared" si="99"/>
        <v>R</v>
      </c>
      <c r="B953" s="84" t="s">
        <v>259</v>
      </c>
      <c r="C953" s="52" t="s">
        <v>3740</v>
      </c>
      <c r="D953" s="85" t="s">
        <v>3741</v>
      </c>
      <c r="E953" s="52" t="s">
        <v>3771</v>
      </c>
      <c r="F953" s="52" t="s">
        <v>3772</v>
      </c>
      <c r="G953" s="52" t="s">
        <v>3773</v>
      </c>
      <c r="H953" s="52" t="s">
        <v>3772</v>
      </c>
      <c r="I953" s="52" t="s">
        <v>3781</v>
      </c>
      <c r="J953" s="52" t="s">
        <v>3782</v>
      </c>
      <c r="K953" s="52" t="s">
        <v>268</v>
      </c>
      <c r="L953" s="52">
        <v>4022</v>
      </c>
      <c r="M953" s="52" t="s">
        <v>1997</v>
      </c>
      <c r="N953" s="52" t="s">
        <v>270</v>
      </c>
      <c r="O953" s="52" t="s">
        <v>364</v>
      </c>
      <c r="P953" s="52" t="s">
        <v>466</v>
      </c>
      <c r="Q953" s="52" t="s">
        <v>57</v>
      </c>
      <c r="R953" s="52" t="s">
        <v>2024</v>
      </c>
      <c r="S953" s="52" t="s">
        <v>91</v>
      </c>
      <c r="T953" s="52" t="s">
        <v>3780</v>
      </c>
      <c r="U953" s="52" t="s">
        <v>104</v>
      </c>
      <c r="V953" s="52" t="s">
        <v>275</v>
      </c>
      <c r="W953" s="52" t="s">
        <v>276</v>
      </c>
      <c r="X953" s="52" t="s">
        <v>2015</v>
      </c>
      <c r="Y953" s="52" t="s">
        <v>2016</v>
      </c>
      <c r="Z953" s="66">
        <v>0</v>
      </c>
      <c r="AA953" s="66">
        <v>0</v>
      </c>
      <c r="AB953" s="66">
        <v>650939.54</v>
      </c>
      <c r="AC953" s="66">
        <v>883390.66</v>
      </c>
      <c r="AD953" s="86">
        <f t="shared" si="100"/>
        <v>-883390.66</v>
      </c>
      <c r="AE953" s="66">
        <v>0</v>
      </c>
      <c r="AF953" s="66">
        <v>0</v>
      </c>
      <c r="AG953" s="66">
        <f t="shared" si="101"/>
        <v>0</v>
      </c>
      <c r="AH953" s="66">
        <v>0</v>
      </c>
      <c r="AI953" s="66">
        <v>0</v>
      </c>
      <c r="AJ953" s="66">
        <f t="shared" si="102"/>
        <v>0</v>
      </c>
      <c r="AK953" s="66">
        <v>0</v>
      </c>
      <c r="AL953" s="66">
        <v>0</v>
      </c>
      <c r="AM953" s="66">
        <f t="shared" si="103"/>
        <v>0</v>
      </c>
      <c r="AN953" s="66">
        <v>554787</v>
      </c>
      <c r="AO953" s="66">
        <v>554787</v>
      </c>
      <c r="AP953" s="66">
        <f t="shared" si="104"/>
        <v>0</v>
      </c>
      <c r="AQ953" s="66">
        <v>0</v>
      </c>
      <c r="AR953" s="66">
        <f t="shared" si="105"/>
        <v>-883390.66</v>
      </c>
      <c r="AS953" s="66" t="s">
        <v>2003</v>
      </c>
      <c r="AT953" s="66" t="s">
        <v>279</v>
      </c>
      <c r="AU953" s="66" t="s">
        <v>280</v>
      </c>
      <c r="AV953" s="66">
        <v>0</v>
      </c>
      <c r="AW953" s="86">
        <v>0</v>
      </c>
      <c r="AX953" s="86">
        <v>0</v>
      </c>
      <c r="AY953" s="86">
        <v>0</v>
      </c>
      <c r="AZ953" s="86">
        <v>0</v>
      </c>
      <c r="BA953" s="86">
        <v>0</v>
      </c>
      <c r="BB953" s="86"/>
    </row>
    <row r="954" spans="1:54" hidden="1">
      <c r="A954" s="52" t="str">
        <f t="shared" si="99"/>
        <v>R</v>
      </c>
      <c r="B954" s="84" t="s">
        <v>259</v>
      </c>
      <c r="C954" s="52" t="s">
        <v>3740</v>
      </c>
      <c r="D954" s="85" t="s">
        <v>3741</v>
      </c>
      <c r="E954" s="52" t="s">
        <v>3771</v>
      </c>
      <c r="F954" s="52" t="s">
        <v>3772</v>
      </c>
      <c r="G954" s="52" t="s">
        <v>3773</v>
      </c>
      <c r="H954" s="52" t="s">
        <v>3772</v>
      </c>
      <c r="I954" s="52" t="s">
        <v>3783</v>
      </c>
      <c r="J954" s="52" t="s">
        <v>3784</v>
      </c>
      <c r="K954" s="52" t="s">
        <v>268</v>
      </c>
      <c r="L954" s="52">
        <v>4022</v>
      </c>
      <c r="M954" s="52" t="s">
        <v>1997</v>
      </c>
      <c r="N954" s="52" t="s">
        <v>270</v>
      </c>
      <c r="O954" s="52" t="s">
        <v>364</v>
      </c>
      <c r="P954" s="52" t="s">
        <v>466</v>
      </c>
      <c r="Q954" s="52" t="s">
        <v>57</v>
      </c>
      <c r="R954" s="52" t="s">
        <v>2024</v>
      </c>
      <c r="S954" s="52" t="s">
        <v>91</v>
      </c>
      <c r="T954" s="52" t="s">
        <v>3780</v>
      </c>
      <c r="U954" s="52" t="s">
        <v>104</v>
      </c>
      <c r="V954" s="52" t="s">
        <v>275</v>
      </c>
      <c r="W954" s="52" t="s">
        <v>276</v>
      </c>
      <c r="X954" s="52" t="s">
        <v>2015</v>
      </c>
      <c r="Y954" s="52" t="s">
        <v>2016</v>
      </c>
      <c r="Z954" s="66">
        <v>0</v>
      </c>
      <c r="AA954" s="66">
        <v>0</v>
      </c>
      <c r="AB954" s="66">
        <v>4270.24</v>
      </c>
      <c r="AC954" s="66">
        <v>12638.94</v>
      </c>
      <c r="AD954" s="86">
        <f t="shared" si="100"/>
        <v>-12638.94</v>
      </c>
      <c r="AE954" s="66">
        <v>0</v>
      </c>
      <c r="AF954" s="66">
        <v>0</v>
      </c>
      <c r="AG954" s="66">
        <f t="shared" si="101"/>
        <v>0</v>
      </c>
      <c r="AH954" s="66">
        <v>0</v>
      </c>
      <c r="AI954" s="66">
        <v>0</v>
      </c>
      <c r="AJ954" s="66">
        <f t="shared" si="102"/>
        <v>0</v>
      </c>
      <c r="AK954" s="66">
        <v>0</v>
      </c>
      <c r="AL954" s="66">
        <v>0</v>
      </c>
      <c r="AM954" s="66">
        <f t="shared" si="103"/>
        <v>0</v>
      </c>
      <c r="AN954" s="66">
        <v>0</v>
      </c>
      <c r="AO954" s="66">
        <v>0</v>
      </c>
      <c r="AP954" s="66">
        <f t="shared" si="104"/>
        <v>0</v>
      </c>
      <c r="AQ954" s="66">
        <v>0</v>
      </c>
      <c r="AR954" s="66">
        <f t="shared" si="105"/>
        <v>-12638.94</v>
      </c>
      <c r="AS954" s="66" t="s">
        <v>2003</v>
      </c>
      <c r="AT954" s="66" t="s">
        <v>3785</v>
      </c>
      <c r="AU954" s="66" t="s">
        <v>280</v>
      </c>
      <c r="AV954" s="66">
        <v>0</v>
      </c>
      <c r="AW954" s="86">
        <v>0</v>
      </c>
      <c r="AX954" s="86">
        <v>0</v>
      </c>
      <c r="AY954" s="86">
        <v>0</v>
      </c>
      <c r="AZ954" s="86">
        <v>0</v>
      </c>
      <c r="BA954" s="86">
        <v>0</v>
      </c>
      <c r="BB954" s="86"/>
    </row>
    <row r="955" spans="1:54" hidden="1">
      <c r="A955" s="52" t="str">
        <f t="shared" si="99"/>
        <v>R</v>
      </c>
      <c r="B955" s="84" t="s">
        <v>259</v>
      </c>
      <c r="C955" s="52" t="s">
        <v>3740</v>
      </c>
      <c r="D955" s="85" t="s">
        <v>3741</v>
      </c>
      <c r="E955" s="52" t="s">
        <v>3771</v>
      </c>
      <c r="F955" s="52" t="s">
        <v>3772</v>
      </c>
      <c r="G955" s="52" t="s">
        <v>3773</v>
      </c>
      <c r="H955" s="52" t="s">
        <v>3772</v>
      </c>
      <c r="I955" s="52" t="s">
        <v>3786</v>
      </c>
      <c r="J955" s="52" t="s">
        <v>3787</v>
      </c>
      <c r="K955" s="52" t="s">
        <v>268</v>
      </c>
      <c r="L955" s="52">
        <v>4022</v>
      </c>
      <c r="M955" s="52" t="s">
        <v>1997</v>
      </c>
      <c r="N955" s="52" t="s">
        <v>270</v>
      </c>
      <c r="O955" s="52" t="s">
        <v>364</v>
      </c>
      <c r="P955" s="52" t="s">
        <v>466</v>
      </c>
      <c r="Q955" s="52" t="s">
        <v>57</v>
      </c>
      <c r="R955" s="52" t="s">
        <v>2024</v>
      </c>
      <c r="S955" s="52" t="s">
        <v>91</v>
      </c>
      <c r="T955" s="52" t="s">
        <v>3776</v>
      </c>
      <c r="U955" s="52" t="s">
        <v>105</v>
      </c>
      <c r="V955" s="52" t="s">
        <v>275</v>
      </c>
      <c r="W955" s="52" t="s">
        <v>276</v>
      </c>
      <c r="X955" s="52" t="s">
        <v>2015</v>
      </c>
      <c r="Y955" s="52" t="s">
        <v>2016</v>
      </c>
      <c r="Z955" s="66">
        <v>0</v>
      </c>
      <c r="AA955" s="66">
        <v>0</v>
      </c>
      <c r="AB955" s="66">
        <v>9676.5300000000007</v>
      </c>
      <c r="AC955" s="66">
        <v>7282.1200000000008</v>
      </c>
      <c r="AD955" s="86">
        <f t="shared" si="100"/>
        <v>-7282.1200000000008</v>
      </c>
      <c r="AE955" s="66">
        <v>0</v>
      </c>
      <c r="AF955" s="66">
        <v>0</v>
      </c>
      <c r="AG955" s="66">
        <f t="shared" si="101"/>
        <v>0</v>
      </c>
      <c r="AH955" s="66">
        <v>0</v>
      </c>
      <c r="AI955" s="66">
        <v>0</v>
      </c>
      <c r="AJ955" s="66">
        <f t="shared" si="102"/>
        <v>0</v>
      </c>
      <c r="AK955" s="66">
        <v>782610.09077693941</v>
      </c>
      <c r="AL955" s="66">
        <v>782610.09077693941</v>
      </c>
      <c r="AM955" s="66">
        <f t="shared" si="103"/>
        <v>0</v>
      </c>
      <c r="AN955" s="66">
        <v>1399055.7308193832</v>
      </c>
      <c r="AO955" s="66">
        <v>1399055.7308193832</v>
      </c>
      <c r="AP955" s="66">
        <f t="shared" si="104"/>
        <v>0</v>
      </c>
      <c r="AQ955" s="66">
        <v>0</v>
      </c>
      <c r="AR955" s="66">
        <f t="shared" si="105"/>
        <v>-7282.1200000000008</v>
      </c>
      <c r="AS955" s="66" t="s">
        <v>2003</v>
      </c>
      <c r="AT955" s="66" t="s">
        <v>279</v>
      </c>
      <c r="AU955" s="66" t="s">
        <v>280</v>
      </c>
      <c r="AV955" s="66">
        <v>0</v>
      </c>
      <c r="AW955" s="86">
        <v>0</v>
      </c>
      <c r="AX955" s="86">
        <v>0</v>
      </c>
      <c r="AY955" s="86">
        <v>0</v>
      </c>
      <c r="AZ955" s="86">
        <v>0</v>
      </c>
      <c r="BA955" s="86">
        <v>0</v>
      </c>
      <c r="BB955" s="86"/>
    </row>
    <row r="956" spans="1:54" hidden="1">
      <c r="A956" s="52" t="str">
        <f t="shared" si="99"/>
        <v>R</v>
      </c>
      <c r="B956" s="84" t="s">
        <v>259</v>
      </c>
      <c r="C956" s="52" t="s">
        <v>3740</v>
      </c>
      <c r="D956" s="85" t="s">
        <v>3741</v>
      </c>
      <c r="E956" s="52" t="s">
        <v>3771</v>
      </c>
      <c r="F956" s="52" t="s">
        <v>3772</v>
      </c>
      <c r="G956" s="52" t="s">
        <v>3773</v>
      </c>
      <c r="H956" s="52" t="s">
        <v>3772</v>
      </c>
      <c r="I956" s="52" t="s">
        <v>3788</v>
      </c>
      <c r="J956" s="52" t="s">
        <v>3789</v>
      </c>
      <c r="K956" s="52" t="s">
        <v>268</v>
      </c>
      <c r="L956" s="52">
        <v>4022</v>
      </c>
      <c r="M956" s="52" t="s">
        <v>1997</v>
      </c>
      <c r="N956" s="52" t="s">
        <v>428</v>
      </c>
      <c r="O956" s="52" t="s">
        <v>271</v>
      </c>
      <c r="P956" s="52" t="s">
        <v>466</v>
      </c>
      <c r="Q956" s="52" t="s">
        <v>57</v>
      </c>
      <c r="R956" s="52" t="s">
        <v>2024</v>
      </c>
      <c r="S956" s="52" t="s">
        <v>91</v>
      </c>
      <c r="T956" s="52" t="s">
        <v>3776</v>
      </c>
      <c r="U956" s="52" t="s">
        <v>105</v>
      </c>
      <c r="V956" s="52" t="s">
        <v>275</v>
      </c>
      <c r="W956" s="52" t="s">
        <v>276</v>
      </c>
      <c r="X956" s="52" t="s">
        <v>2015</v>
      </c>
      <c r="Y956" s="52" t="s">
        <v>2016</v>
      </c>
      <c r="Z956" s="66">
        <v>0</v>
      </c>
      <c r="AA956" s="66">
        <v>0</v>
      </c>
      <c r="AB956" s="66">
        <v>0</v>
      </c>
      <c r="AC956" s="66">
        <v>0</v>
      </c>
      <c r="AD956" s="86">
        <f t="shared" si="100"/>
        <v>0</v>
      </c>
      <c r="AE956" s="66">
        <v>0</v>
      </c>
      <c r="AF956" s="66">
        <v>0</v>
      </c>
      <c r="AG956" s="66">
        <f t="shared" si="101"/>
        <v>0</v>
      </c>
      <c r="AH956" s="66">
        <v>0</v>
      </c>
      <c r="AI956" s="66">
        <v>0</v>
      </c>
      <c r="AJ956" s="66">
        <f t="shared" si="102"/>
        <v>0</v>
      </c>
      <c r="AK956" s="66">
        <v>0</v>
      </c>
      <c r="AL956" s="66">
        <v>0</v>
      </c>
      <c r="AM956" s="66">
        <f t="shared" si="103"/>
        <v>0</v>
      </c>
      <c r="AN956" s="66">
        <v>0</v>
      </c>
      <c r="AO956" s="66">
        <v>0</v>
      </c>
      <c r="AP956" s="66">
        <f t="shared" si="104"/>
        <v>0</v>
      </c>
      <c r="AQ956" s="66">
        <v>0</v>
      </c>
      <c r="AR956" s="66">
        <f t="shared" si="105"/>
        <v>0</v>
      </c>
      <c r="AS956" s="66">
        <v>0</v>
      </c>
      <c r="AT956" s="66" t="s">
        <v>279</v>
      </c>
      <c r="AU956" s="66" t="s">
        <v>280</v>
      </c>
      <c r="AV956" s="66">
        <v>0</v>
      </c>
      <c r="AW956" s="86">
        <v>0</v>
      </c>
      <c r="AX956" s="86">
        <v>0</v>
      </c>
      <c r="AY956" s="86">
        <v>0</v>
      </c>
      <c r="AZ956" s="86">
        <v>0</v>
      </c>
      <c r="BA956" s="86">
        <v>0</v>
      </c>
      <c r="BB956" s="86"/>
    </row>
    <row r="957" spans="1:54" hidden="1">
      <c r="A957" s="52" t="str">
        <f t="shared" si="99"/>
        <v>R</v>
      </c>
      <c r="B957" s="84" t="s">
        <v>259</v>
      </c>
      <c r="C957" s="52" t="s">
        <v>3790</v>
      </c>
      <c r="D957" s="85" t="s">
        <v>3791</v>
      </c>
      <c r="E957" s="52" t="s">
        <v>3792</v>
      </c>
      <c r="F957" s="52" t="s">
        <v>3793</v>
      </c>
      <c r="G957" s="52" t="s">
        <v>3794</v>
      </c>
      <c r="H957" s="52" t="s">
        <v>3793</v>
      </c>
      <c r="I957" s="52" t="s">
        <v>3795</v>
      </c>
      <c r="J957" s="52" t="s">
        <v>3796</v>
      </c>
      <c r="K957" s="52" t="s">
        <v>268</v>
      </c>
      <c r="L957" s="52">
        <v>4022</v>
      </c>
      <c r="M957" s="52" t="s">
        <v>1997</v>
      </c>
      <c r="N957" s="52" t="s">
        <v>270</v>
      </c>
      <c r="O957" s="52" t="s">
        <v>306</v>
      </c>
      <c r="P957" s="52" t="s">
        <v>272</v>
      </c>
      <c r="Q957" s="52" t="s">
        <v>124</v>
      </c>
      <c r="R957" s="52" t="s">
        <v>273</v>
      </c>
      <c r="S957" s="52" t="s">
        <v>188</v>
      </c>
      <c r="T957" s="52" t="s">
        <v>2014</v>
      </c>
      <c r="U957" s="52" t="s">
        <v>199</v>
      </c>
      <c r="V957" s="52" t="s">
        <v>275</v>
      </c>
      <c r="W957" s="52" t="s">
        <v>276</v>
      </c>
      <c r="X957" s="52" t="s">
        <v>2040</v>
      </c>
      <c r="Y957" s="52" t="s">
        <v>2041</v>
      </c>
      <c r="Z957" s="66">
        <v>0</v>
      </c>
      <c r="AA957" s="66">
        <v>0</v>
      </c>
      <c r="AB957" s="66">
        <v>0</v>
      </c>
      <c r="AC957" s="66">
        <v>0</v>
      </c>
      <c r="AD957" s="86">
        <f t="shared" si="100"/>
        <v>0</v>
      </c>
      <c r="AE957" s="66">
        <v>0</v>
      </c>
      <c r="AF957" s="66">
        <v>0</v>
      </c>
      <c r="AG957" s="66">
        <f t="shared" si="101"/>
        <v>0</v>
      </c>
      <c r="AH957" s="66">
        <v>0</v>
      </c>
      <c r="AI957" s="66">
        <v>0</v>
      </c>
      <c r="AJ957" s="66">
        <f t="shared" si="102"/>
        <v>0</v>
      </c>
      <c r="AK957" s="66">
        <v>0</v>
      </c>
      <c r="AL957" s="66">
        <v>0</v>
      </c>
      <c r="AM957" s="66">
        <f t="shared" si="103"/>
        <v>0</v>
      </c>
      <c r="AN957" s="66">
        <v>0</v>
      </c>
      <c r="AO957" s="66">
        <v>0</v>
      </c>
      <c r="AP957" s="66">
        <f t="shared" si="104"/>
        <v>0</v>
      </c>
      <c r="AQ957" s="66">
        <v>0</v>
      </c>
      <c r="AR957" s="66">
        <f t="shared" si="105"/>
        <v>0</v>
      </c>
      <c r="AS957" s="66" t="s">
        <v>2003</v>
      </c>
      <c r="AT957" s="66" t="s">
        <v>279</v>
      </c>
      <c r="AU957" s="66" t="s">
        <v>280</v>
      </c>
      <c r="AV957" s="66">
        <v>0</v>
      </c>
      <c r="AW957" s="86">
        <v>0</v>
      </c>
      <c r="AX957" s="86">
        <v>0</v>
      </c>
      <c r="AY957" s="86">
        <v>0</v>
      </c>
      <c r="AZ957" s="86">
        <v>0</v>
      </c>
      <c r="BA957" s="86">
        <v>0</v>
      </c>
      <c r="BB957" s="86"/>
    </row>
    <row r="958" spans="1:54" hidden="1">
      <c r="A958" s="52" t="str">
        <f t="shared" si="99"/>
        <v>R</v>
      </c>
      <c r="B958" s="84" t="s">
        <v>259</v>
      </c>
      <c r="C958" s="52" t="s">
        <v>3790</v>
      </c>
      <c r="D958" s="85" t="s">
        <v>3791</v>
      </c>
      <c r="E958" s="52" t="s">
        <v>3797</v>
      </c>
      <c r="F958" s="52" t="s">
        <v>3798</v>
      </c>
      <c r="G958" s="52" t="s">
        <v>3799</v>
      </c>
      <c r="H958" s="52" t="s">
        <v>3798</v>
      </c>
      <c r="I958" s="52" t="s">
        <v>3800</v>
      </c>
      <c r="J958" s="52" t="s">
        <v>3801</v>
      </c>
      <c r="K958" s="52" t="s">
        <v>268</v>
      </c>
      <c r="L958" s="52">
        <v>4022</v>
      </c>
      <c r="M958" s="52" t="s">
        <v>1997</v>
      </c>
      <c r="N958" s="52" t="s">
        <v>270</v>
      </c>
      <c r="O958" s="52" t="s">
        <v>306</v>
      </c>
      <c r="P958" s="52" t="s">
        <v>272</v>
      </c>
      <c r="Q958" s="52" t="s">
        <v>124</v>
      </c>
      <c r="R958" s="52" t="s">
        <v>273</v>
      </c>
      <c r="S958" s="52" t="s">
        <v>188</v>
      </c>
      <c r="T958" s="52" t="s">
        <v>2014</v>
      </c>
      <c r="U958" s="52" t="s">
        <v>199</v>
      </c>
      <c r="V958" s="52" t="s">
        <v>275</v>
      </c>
      <c r="W958" s="52" t="s">
        <v>276</v>
      </c>
      <c r="X958" s="52" t="s">
        <v>2040</v>
      </c>
      <c r="Y958" s="52" t="s">
        <v>2041</v>
      </c>
      <c r="Z958" s="66">
        <v>0</v>
      </c>
      <c r="AA958" s="66">
        <v>0</v>
      </c>
      <c r="AB958" s="66">
        <v>0</v>
      </c>
      <c r="AC958" s="66">
        <v>0</v>
      </c>
      <c r="AD958" s="86">
        <f t="shared" si="100"/>
        <v>0</v>
      </c>
      <c r="AE958" s="66">
        <v>0</v>
      </c>
      <c r="AF958" s="66">
        <v>0</v>
      </c>
      <c r="AG958" s="66">
        <f t="shared" si="101"/>
        <v>0</v>
      </c>
      <c r="AH958" s="66">
        <v>0</v>
      </c>
      <c r="AI958" s="66">
        <v>100000</v>
      </c>
      <c r="AJ958" s="66">
        <f t="shared" si="102"/>
        <v>-100000</v>
      </c>
      <c r="AK958" s="66">
        <v>0</v>
      </c>
      <c r="AL958" s="66">
        <v>0</v>
      </c>
      <c r="AM958" s="66">
        <f t="shared" si="103"/>
        <v>0</v>
      </c>
      <c r="AN958" s="66">
        <v>970282.97286367789</v>
      </c>
      <c r="AO958" s="89">
        <f>970283</f>
        <v>970283</v>
      </c>
      <c r="AP958" s="66">
        <f t="shared" si="104"/>
        <v>-2.7136322110891342E-2</v>
      </c>
      <c r="AQ958" s="89">
        <f>1500000</f>
        <v>1500000</v>
      </c>
      <c r="AR958" s="66">
        <f t="shared" si="105"/>
        <v>-100000.02713632211</v>
      </c>
      <c r="AS958" s="66" t="s">
        <v>2042</v>
      </c>
      <c r="AT958" s="66" t="s">
        <v>3802</v>
      </c>
      <c r="AU958" s="66" t="s">
        <v>280</v>
      </c>
      <c r="AV958" s="66">
        <v>-1500000</v>
      </c>
      <c r="AW958" s="86">
        <v>0</v>
      </c>
      <c r="AX958" s="86">
        <v>0</v>
      </c>
      <c r="AY958" s="86">
        <v>0</v>
      </c>
      <c r="AZ958" s="86">
        <v>970283</v>
      </c>
      <c r="BA958" s="86">
        <v>1500000</v>
      </c>
      <c r="BB958" s="86"/>
    </row>
    <row r="959" spans="1:54" hidden="1">
      <c r="A959" s="52" t="str">
        <f t="shared" si="99"/>
        <v>R</v>
      </c>
      <c r="B959" s="84" t="s">
        <v>259</v>
      </c>
      <c r="C959" s="52" t="s">
        <v>3803</v>
      </c>
      <c r="D959" s="85" t="s">
        <v>3804</v>
      </c>
      <c r="E959" s="52" t="s">
        <v>3805</v>
      </c>
      <c r="F959" s="52" t="s">
        <v>3806</v>
      </c>
      <c r="G959" s="52" t="s">
        <v>3807</v>
      </c>
      <c r="H959" s="52" t="s">
        <v>3806</v>
      </c>
      <c r="I959" s="52" t="s">
        <v>3808</v>
      </c>
      <c r="J959" s="52" t="s">
        <v>3809</v>
      </c>
      <c r="K959" s="52" t="s">
        <v>268</v>
      </c>
      <c r="L959" s="52">
        <v>4022</v>
      </c>
      <c r="M959" s="52" t="s">
        <v>1997</v>
      </c>
      <c r="N959" s="52" t="s">
        <v>270</v>
      </c>
      <c r="O959" s="52" t="s">
        <v>306</v>
      </c>
      <c r="P959" s="52" t="s">
        <v>272</v>
      </c>
      <c r="Q959" s="52" t="s">
        <v>124</v>
      </c>
      <c r="R959" s="52" t="s">
        <v>273</v>
      </c>
      <c r="S959" s="52" t="s">
        <v>188</v>
      </c>
      <c r="T959" s="52" t="s">
        <v>2014</v>
      </c>
      <c r="U959" s="52" t="s">
        <v>199</v>
      </c>
      <c r="V959" s="52" t="s">
        <v>275</v>
      </c>
      <c r="W959" s="52" t="s">
        <v>276</v>
      </c>
      <c r="X959" s="52" t="s">
        <v>2015</v>
      </c>
      <c r="Y959" s="52" t="s">
        <v>2016</v>
      </c>
      <c r="Z959" s="66">
        <v>1725000</v>
      </c>
      <c r="AA959" s="66">
        <v>1725000</v>
      </c>
      <c r="AB959" s="66">
        <v>2053592.05</v>
      </c>
      <c r="AC959" s="66">
        <v>2080290.69</v>
      </c>
      <c r="AD959" s="86">
        <f t="shared" si="100"/>
        <v>-355290.68999999994</v>
      </c>
      <c r="AE959" s="66">
        <v>114357.59825651938</v>
      </c>
      <c r="AF959" s="66">
        <v>114357.59825651938</v>
      </c>
      <c r="AG959" s="66">
        <f t="shared" si="101"/>
        <v>0</v>
      </c>
      <c r="AH959" s="66">
        <v>493362.65704264154</v>
      </c>
      <c r="AI959" s="66">
        <v>493362.65704264154</v>
      </c>
      <c r="AJ959" s="66">
        <f t="shared" si="102"/>
        <v>0</v>
      </c>
      <c r="AK959" s="66">
        <v>0</v>
      </c>
      <c r="AL959" s="66">
        <v>0</v>
      </c>
      <c r="AM959" s="66">
        <f t="shared" si="103"/>
        <v>0</v>
      </c>
      <c r="AN959" s="66">
        <v>0</v>
      </c>
      <c r="AO959" s="66">
        <v>0</v>
      </c>
      <c r="AP959" s="66">
        <f t="shared" si="104"/>
        <v>0</v>
      </c>
      <c r="AQ959" s="66">
        <v>0</v>
      </c>
      <c r="AR959" s="66">
        <f t="shared" si="105"/>
        <v>-355290.68999999994</v>
      </c>
      <c r="AS959" s="66" t="s">
        <v>2003</v>
      </c>
      <c r="AT959" s="66" t="s">
        <v>3810</v>
      </c>
      <c r="AU959" s="66" t="s">
        <v>280</v>
      </c>
      <c r="AV959" s="66">
        <v>0</v>
      </c>
      <c r="AW959" s="86">
        <v>0</v>
      </c>
      <c r="AX959" s="86">
        <v>0</v>
      </c>
      <c r="AY959" s="86">
        <v>0</v>
      </c>
      <c r="AZ959" s="86">
        <v>0</v>
      </c>
      <c r="BA959" s="86">
        <v>0</v>
      </c>
      <c r="BB959" s="86"/>
    </row>
    <row r="960" spans="1:54" hidden="1">
      <c r="A960" s="52" t="str">
        <f t="shared" si="99"/>
        <v>R</v>
      </c>
      <c r="B960" s="84" t="s">
        <v>259</v>
      </c>
      <c r="C960" s="52" t="s">
        <v>3803</v>
      </c>
      <c r="D960" s="85" t="s">
        <v>3804</v>
      </c>
      <c r="E960" s="52" t="s">
        <v>3805</v>
      </c>
      <c r="F960" s="52" t="s">
        <v>3806</v>
      </c>
      <c r="G960" s="52" t="s">
        <v>3807</v>
      </c>
      <c r="H960" s="52" t="s">
        <v>3806</v>
      </c>
      <c r="I960" s="52" t="s">
        <v>3811</v>
      </c>
      <c r="J960" s="52" t="s">
        <v>3812</v>
      </c>
      <c r="K960" s="52" t="s">
        <v>268</v>
      </c>
      <c r="L960" s="52">
        <v>4022</v>
      </c>
      <c r="M960" s="52" t="s">
        <v>1997</v>
      </c>
      <c r="N960" s="52" t="s">
        <v>270</v>
      </c>
      <c r="O960" s="52" t="s">
        <v>306</v>
      </c>
      <c r="P960" s="52" t="s">
        <v>272</v>
      </c>
      <c r="Q960" s="52" t="s">
        <v>124</v>
      </c>
      <c r="R960" s="52" t="s">
        <v>273</v>
      </c>
      <c r="S960" s="52" t="s">
        <v>188</v>
      </c>
      <c r="T960" s="52" t="s">
        <v>2014</v>
      </c>
      <c r="U960" s="52" t="s">
        <v>199</v>
      </c>
      <c r="V960" s="52" t="s">
        <v>275</v>
      </c>
      <c r="W960" s="52" t="s">
        <v>276</v>
      </c>
      <c r="X960" s="52" t="s">
        <v>2015</v>
      </c>
      <c r="Y960" s="52" t="s">
        <v>2016</v>
      </c>
      <c r="Z960" s="66">
        <v>0</v>
      </c>
      <c r="AA960" s="66">
        <v>0</v>
      </c>
      <c r="AB960" s="66">
        <v>0</v>
      </c>
      <c r="AC960" s="66">
        <v>19420.506000000001</v>
      </c>
      <c r="AD960" s="86">
        <f t="shared" si="100"/>
        <v>-19420.506000000001</v>
      </c>
      <c r="AE960" s="66">
        <v>0</v>
      </c>
      <c r="AF960" s="66">
        <v>0</v>
      </c>
      <c r="AG960" s="66">
        <f t="shared" si="101"/>
        <v>0</v>
      </c>
      <c r="AH960" s="66">
        <v>0</v>
      </c>
      <c r="AI960" s="66">
        <v>0</v>
      </c>
      <c r="AJ960" s="66">
        <f t="shared" si="102"/>
        <v>0</v>
      </c>
      <c r="AK960" s="66">
        <v>0</v>
      </c>
      <c r="AL960" s="66">
        <v>0</v>
      </c>
      <c r="AM960" s="66">
        <f t="shared" si="103"/>
        <v>0</v>
      </c>
      <c r="AN960" s="66">
        <v>0</v>
      </c>
      <c r="AO960" s="66">
        <v>0</v>
      </c>
      <c r="AP960" s="66">
        <f t="shared" si="104"/>
        <v>0</v>
      </c>
      <c r="AQ960" s="66">
        <v>0</v>
      </c>
      <c r="AR960" s="66">
        <f t="shared" si="105"/>
        <v>-19420.506000000001</v>
      </c>
      <c r="AS960" s="66" t="s">
        <v>2003</v>
      </c>
      <c r="AT960" s="66" t="s">
        <v>3813</v>
      </c>
      <c r="AU960" s="66" t="s">
        <v>280</v>
      </c>
      <c r="AV960" s="66">
        <v>0</v>
      </c>
      <c r="AW960" s="86">
        <v>0</v>
      </c>
      <c r="AX960" s="86">
        <v>0</v>
      </c>
      <c r="AY960" s="86">
        <v>0</v>
      </c>
      <c r="AZ960" s="86">
        <v>0</v>
      </c>
      <c r="BA960" s="86">
        <v>0</v>
      </c>
      <c r="BB960" s="86"/>
    </row>
    <row r="961" spans="1:54" hidden="1">
      <c r="A961" s="52" t="str">
        <f t="shared" si="99"/>
        <v>R</v>
      </c>
      <c r="B961" s="84" t="s">
        <v>259</v>
      </c>
      <c r="C961" s="52" t="s">
        <v>3814</v>
      </c>
      <c r="D961" s="85" t="s">
        <v>3815</v>
      </c>
      <c r="E961" s="52" t="s">
        <v>3816</v>
      </c>
      <c r="F961" s="52" t="s">
        <v>3817</v>
      </c>
      <c r="G961" s="52" t="s">
        <v>3818</v>
      </c>
      <c r="H961" s="52" t="s">
        <v>3817</v>
      </c>
      <c r="I961" s="52" t="s">
        <v>3819</v>
      </c>
      <c r="J961" s="52" t="s">
        <v>3820</v>
      </c>
      <c r="K961" s="52" t="s">
        <v>268</v>
      </c>
      <c r="L961" s="52">
        <v>4022</v>
      </c>
      <c r="M961" s="52" t="s">
        <v>1997</v>
      </c>
      <c r="N961" s="52" t="s">
        <v>270</v>
      </c>
      <c r="O961" s="52" t="s">
        <v>306</v>
      </c>
      <c r="P961" s="52" t="s">
        <v>272</v>
      </c>
      <c r="Q961" s="52" t="s">
        <v>124</v>
      </c>
      <c r="R961" s="52" t="s">
        <v>273</v>
      </c>
      <c r="S961" s="52" t="s">
        <v>188</v>
      </c>
      <c r="T961" s="52" t="s">
        <v>274</v>
      </c>
      <c r="U961" s="52" t="s">
        <v>193</v>
      </c>
      <c r="V961" s="52" t="s">
        <v>275</v>
      </c>
      <c r="W961" s="52" t="s">
        <v>276</v>
      </c>
      <c r="X961" s="52" t="s">
        <v>2040</v>
      </c>
      <c r="Y961" s="52" t="s">
        <v>2041</v>
      </c>
      <c r="Z961" s="66">
        <v>0</v>
      </c>
      <c r="AA961" s="66">
        <v>0</v>
      </c>
      <c r="AB961" s="66">
        <v>0</v>
      </c>
      <c r="AC961" s="66">
        <v>0</v>
      </c>
      <c r="AD961" s="86">
        <f t="shared" si="100"/>
        <v>0</v>
      </c>
      <c r="AE961" s="66">
        <v>0</v>
      </c>
      <c r="AF961" s="66">
        <v>0</v>
      </c>
      <c r="AG961" s="66">
        <f t="shared" si="101"/>
        <v>0</v>
      </c>
      <c r="AH961" s="66">
        <v>0</v>
      </c>
      <c r="AI961" s="66">
        <v>0</v>
      </c>
      <c r="AJ961" s="66">
        <f t="shared" si="102"/>
        <v>0</v>
      </c>
      <c r="AK961" s="66">
        <v>428441.40017777798</v>
      </c>
      <c r="AL961" s="66">
        <v>428441.40017777798</v>
      </c>
      <c r="AM961" s="66">
        <f t="shared" si="103"/>
        <v>0</v>
      </c>
      <c r="AN961" s="66">
        <v>0</v>
      </c>
      <c r="AO961" s="66">
        <v>0</v>
      </c>
      <c r="AP961" s="66">
        <f t="shared" si="104"/>
        <v>0</v>
      </c>
      <c r="AQ961" s="66">
        <v>0</v>
      </c>
      <c r="AR961" s="66">
        <f t="shared" si="105"/>
        <v>0</v>
      </c>
      <c r="AS961" s="66" t="s">
        <v>2042</v>
      </c>
      <c r="AT961" s="66" t="s">
        <v>279</v>
      </c>
      <c r="AU961" s="66" t="s">
        <v>280</v>
      </c>
      <c r="AV961" s="66">
        <v>0</v>
      </c>
      <c r="AW961" s="86">
        <v>0</v>
      </c>
      <c r="AX961" s="86">
        <v>0</v>
      </c>
      <c r="AY961" s="86">
        <v>0</v>
      </c>
      <c r="AZ961" s="86">
        <v>0</v>
      </c>
      <c r="BA961" s="86">
        <v>0</v>
      </c>
      <c r="BB961" s="86"/>
    </row>
    <row r="962" spans="1:54" hidden="1">
      <c r="A962" s="52" t="str">
        <f t="shared" si="99"/>
        <v>R</v>
      </c>
      <c r="B962" s="84" t="s">
        <v>259</v>
      </c>
      <c r="C962" s="52" t="s">
        <v>3821</v>
      </c>
      <c r="D962" s="85" t="s">
        <v>3822</v>
      </c>
      <c r="E962" s="52" t="s">
        <v>3823</v>
      </c>
      <c r="F962" s="52" t="s">
        <v>3824</v>
      </c>
      <c r="G962" s="52" t="s">
        <v>3825</v>
      </c>
      <c r="H962" s="52" t="s">
        <v>3824</v>
      </c>
      <c r="I962" s="52" t="s">
        <v>3826</v>
      </c>
      <c r="J962" s="52" t="s">
        <v>3827</v>
      </c>
      <c r="K962" s="52" t="s">
        <v>268</v>
      </c>
      <c r="L962" s="52">
        <v>4022</v>
      </c>
      <c r="M962" s="52" t="s">
        <v>1997</v>
      </c>
      <c r="N962" s="52" t="s">
        <v>270</v>
      </c>
      <c r="O962" s="52" t="s">
        <v>306</v>
      </c>
      <c r="P962" s="52" t="s">
        <v>466</v>
      </c>
      <c r="Q962" s="52" t="s">
        <v>57</v>
      </c>
      <c r="R962" s="52" t="s">
        <v>2024</v>
      </c>
      <c r="S962" s="52" t="s">
        <v>91</v>
      </c>
      <c r="T962" s="52" t="s">
        <v>3828</v>
      </c>
      <c r="U962" s="52" t="s">
        <v>108</v>
      </c>
      <c r="V962" s="52" t="s">
        <v>275</v>
      </c>
      <c r="W962" s="52" t="s">
        <v>276</v>
      </c>
      <c r="X962" s="52" t="s">
        <v>2067</v>
      </c>
      <c r="Y962" s="52" t="s">
        <v>2068</v>
      </c>
      <c r="Z962" s="66">
        <v>1700000</v>
      </c>
      <c r="AA962" s="66">
        <v>1462863</v>
      </c>
      <c r="AB962" s="66">
        <v>3232774.11</v>
      </c>
      <c r="AC962" s="66">
        <v>3353671.39175</v>
      </c>
      <c r="AD962" s="86">
        <f t="shared" si="100"/>
        <v>-1890808.39175</v>
      </c>
      <c r="AE962" s="66">
        <v>2838597</v>
      </c>
      <c r="AF962" s="66">
        <v>5661396</v>
      </c>
      <c r="AG962" s="66">
        <f t="shared" si="101"/>
        <v>-2822799</v>
      </c>
      <c r="AH962" s="66">
        <v>2822799</v>
      </c>
      <c r="AI962" s="66">
        <v>2785662</v>
      </c>
      <c r="AJ962" s="66">
        <f t="shared" si="102"/>
        <v>37137</v>
      </c>
      <c r="AK962" s="66">
        <v>2822799</v>
      </c>
      <c r="AL962" s="66">
        <v>0</v>
      </c>
      <c r="AM962" s="66">
        <f t="shared" si="103"/>
        <v>2822799</v>
      </c>
      <c r="AN962" s="66">
        <v>1700000</v>
      </c>
      <c r="AO962" s="66">
        <v>0</v>
      </c>
      <c r="AP962" s="66">
        <f t="shared" si="104"/>
        <v>1700000</v>
      </c>
      <c r="AQ962" s="66">
        <v>0</v>
      </c>
      <c r="AR962" s="66">
        <f t="shared" si="105"/>
        <v>-153671.39174999995</v>
      </c>
      <c r="AS962" s="66" t="s">
        <v>2003</v>
      </c>
      <c r="AT962" s="66" t="s">
        <v>3829</v>
      </c>
      <c r="AU962" s="66" t="s">
        <v>280</v>
      </c>
      <c r="AV962" s="66">
        <v>0</v>
      </c>
      <c r="AW962" s="86">
        <v>0</v>
      </c>
      <c r="AX962" s="86">
        <v>0</v>
      </c>
      <c r="AY962" s="86">
        <v>0</v>
      </c>
      <c r="AZ962" s="86">
        <v>0</v>
      </c>
      <c r="BA962" s="86">
        <v>0</v>
      </c>
      <c r="BB962" s="86"/>
    </row>
    <row r="963" spans="1:54" hidden="1">
      <c r="A963" s="52" t="str">
        <f t="shared" si="99"/>
        <v>R</v>
      </c>
      <c r="B963" s="84" t="s">
        <v>259</v>
      </c>
      <c r="C963" s="52" t="s">
        <v>3821</v>
      </c>
      <c r="D963" s="85" t="s">
        <v>3822</v>
      </c>
      <c r="E963" s="52" t="s">
        <v>3823</v>
      </c>
      <c r="F963" s="52" t="s">
        <v>3824</v>
      </c>
      <c r="G963" s="52" t="s">
        <v>3825</v>
      </c>
      <c r="H963" s="52" t="s">
        <v>3824</v>
      </c>
      <c r="I963" s="52" t="s">
        <v>3830</v>
      </c>
      <c r="J963" s="52" t="s">
        <v>3831</v>
      </c>
      <c r="K963" s="52" t="s">
        <v>268</v>
      </c>
      <c r="L963" s="52">
        <v>4022</v>
      </c>
      <c r="M963" s="52" t="s">
        <v>1997</v>
      </c>
      <c r="N963" s="52" t="s">
        <v>428</v>
      </c>
      <c r="O963" s="52" t="s">
        <v>271</v>
      </c>
      <c r="P963" s="52" t="s">
        <v>466</v>
      </c>
      <c r="Q963" s="52" t="s">
        <v>57</v>
      </c>
      <c r="R963" s="52" t="s">
        <v>2024</v>
      </c>
      <c r="S963" s="52" t="s">
        <v>91</v>
      </c>
      <c r="T963" s="52" t="s">
        <v>3828</v>
      </c>
      <c r="U963" s="52" t="s">
        <v>108</v>
      </c>
      <c r="V963" s="52" t="s">
        <v>275</v>
      </c>
      <c r="W963" s="52" t="s">
        <v>276</v>
      </c>
      <c r="X963" s="52" t="s">
        <v>2067</v>
      </c>
      <c r="Y963" s="52" t="s">
        <v>2068</v>
      </c>
      <c r="Z963" s="66">
        <v>0</v>
      </c>
      <c r="AA963" s="66">
        <v>0</v>
      </c>
      <c r="AB963" s="66">
        <v>0</v>
      </c>
      <c r="AC963" s="66">
        <v>0</v>
      </c>
      <c r="AD963" s="86">
        <f t="shared" si="100"/>
        <v>0</v>
      </c>
      <c r="AE963" s="66">
        <v>0</v>
      </c>
      <c r="AF963" s="66">
        <v>0</v>
      </c>
      <c r="AG963" s="66">
        <f t="shared" si="101"/>
        <v>0</v>
      </c>
      <c r="AH963" s="66">
        <v>0</v>
      </c>
      <c r="AI963" s="66">
        <v>0</v>
      </c>
      <c r="AJ963" s="66">
        <f t="shared" si="102"/>
        <v>0</v>
      </c>
      <c r="AK963" s="66">
        <v>0</v>
      </c>
      <c r="AL963" s="66">
        <v>0</v>
      </c>
      <c r="AM963" s="66">
        <f t="shared" si="103"/>
        <v>0</v>
      </c>
      <c r="AN963" s="66">
        <v>0</v>
      </c>
      <c r="AO963" s="66">
        <v>0</v>
      </c>
      <c r="AP963" s="66">
        <f t="shared" si="104"/>
        <v>0</v>
      </c>
      <c r="AQ963" s="66">
        <v>0</v>
      </c>
      <c r="AR963" s="66">
        <f t="shared" si="105"/>
        <v>0</v>
      </c>
      <c r="AS963" s="66">
        <v>0</v>
      </c>
      <c r="AT963" s="66" t="s">
        <v>279</v>
      </c>
      <c r="AU963" s="66" t="s">
        <v>280</v>
      </c>
      <c r="AV963" s="66">
        <v>0</v>
      </c>
      <c r="AW963" s="86">
        <v>0</v>
      </c>
      <c r="AX963" s="86">
        <v>0</v>
      </c>
      <c r="AY963" s="86">
        <v>0</v>
      </c>
      <c r="AZ963" s="86">
        <v>0</v>
      </c>
      <c r="BA963" s="86">
        <v>0</v>
      </c>
      <c r="BB963" s="86"/>
    </row>
    <row r="964" spans="1:54" hidden="1">
      <c r="A964" s="52" t="str">
        <f t="shared" si="99"/>
        <v>R</v>
      </c>
      <c r="B964" s="84" t="s">
        <v>259</v>
      </c>
      <c r="C964" s="52" t="s">
        <v>3821</v>
      </c>
      <c r="D964" s="85" t="s">
        <v>3822</v>
      </c>
      <c r="E964" s="52" t="s">
        <v>3832</v>
      </c>
      <c r="F964" s="52" t="s">
        <v>3833</v>
      </c>
      <c r="G964" s="52" t="s">
        <v>3834</v>
      </c>
      <c r="H964" s="52" t="s">
        <v>3833</v>
      </c>
      <c r="I964" s="52" t="s">
        <v>3835</v>
      </c>
      <c r="J964" s="52" t="s">
        <v>3836</v>
      </c>
      <c r="K964" s="52" t="s">
        <v>268</v>
      </c>
      <c r="L964" s="52">
        <v>4022</v>
      </c>
      <c r="M964" s="52" t="s">
        <v>1997</v>
      </c>
      <c r="N964" s="52" t="s">
        <v>270</v>
      </c>
      <c r="O964" s="52" t="s">
        <v>306</v>
      </c>
      <c r="P964" s="52" t="s">
        <v>466</v>
      </c>
      <c r="Q964" s="52" t="s">
        <v>57</v>
      </c>
      <c r="R964" s="98" t="s">
        <v>2038</v>
      </c>
      <c r="S964" s="98" t="s">
        <v>87</v>
      </c>
      <c r="T964" s="98" t="s">
        <v>2039</v>
      </c>
      <c r="U964" s="98" t="s">
        <v>88</v>
      </c>
      <c r="V964" s="52" t="s">
        <v>275</v>
      </c>
      <c r="W964" s="52" t="s">
        <v>276</v>
      </c>
      <c r="X964" s="52" t="s">
        <v>277</v>
      </c>
      <c r="Y964" s="52" t="s">
        <v>278</v>
      </c>
      <c r="Z964" s="66">
        <v>100000</v>
      </c>
      <c r="AA964" s="100">
        <v>100000</v>
      </c>
      <c r="AB964" s="66">
        <v>199909.52</v>
      </c>
      <c r="AC964" s="66">
        <v>244813.35773999998</v>
      </c>
      <c r="AD964" s="86">
        <f t="shared" si="100"/>
        <v>-144813.35773999998</v>
      </c>
      <c r="AE964" s="66">
        <v>0</v>
      </c>
      <c r="AF964" s="66">
        <v>0</v>
      </c>
      <c r="AG964" s="66">
        <f t="shared" si="101"/>
        <v>0</v>
      </c>
      <c r="AH964" s="66">
        <v>0</v>
      </c>
      <c r="AI964" s="66">
        <v>0</v>
      </c>
      <c r="AJ964" s="66">
        <f t="shared" si="102"/>
        <v>0</v>
      </c>
      <c r="AK964" s="66">
        <v>0</v>
      </c>
      <c r="AL964" s="66">
        <v>0</v>
      </c>
      <c r="AM964" s="66">
        <f t="shared" si="103"/>
        <v>0</v>
      </c>
      <c r="AN964" s="66">
        <v>0</v>
      </c>
      <c r="AO964" s="66">
        <v>0</v>
      </c>
      <c r="AP964" s="66">
        <f t="shared" si="104"/>
        <v>0</v>
      </c>
      <c r="AQ964" s="66">
        <v>0</v>
      </c>
      <c r="AR964" s="66">
        <f t="shared" si="105"/>
        <v>-144813.35773999998</v>
      </c>
      <c r="AS964" s="66" t="s">
        <v>2042</v>
      </c>
      <c r="AT964" s="66" t="s">
        <v>279</v>
      </c>
      <c r="AU964" s="66" t="s">
        <v>280</v>
      </c>
      <c r="AV964" s="66">
        <v>0</v>
      </c>
      <c r="AW964" s="86">
        <v>0</v>
      </c>
      <c r="AX964" s="86">
        <v>0</v>
      </c>
      <c r="AY964" s="86">
        <v>0</v>
      </c>
      <c r="AZ964" s="86">
        <v>0</v>
      </c>
      <c r="BA964" s="86">
        <v>0</v>
      </c>
      <c r="BB964" s="86"/>
    </row>
    <row r="965" spans="1:54" hidden="1">
      <c r="A965" s="52" t="str">
        <f t="shared" si="99"/>
        <v>R</v>
      </c>
      <c r="B965" s="84" t="s">
        <v>259</v>
      </c>
      <c r="C965" s="52" t="s">
        <v>3821</v>
      </c>
      <c r="D965" s="85" t="s">
        <v>3822</v>
      </c>
      <c r="E965" s="52" t="s">
        <v>3832</v>
      </c>
      <c r="F965" s="52" t="s">
        <v>3833</v>
      </c>
      <c r="G965" s="52" t="s">
        <v>3834</v>
      </c>
      <c r="H965" s="52" t="s">
        <v>3833</v>
      </c>
      <c r="I965" s="52" t="s">
        <v>3837</v>
      </c>
      <c r="J965" s="52" t="s">
        <v>3838</v>
      </c>
      <c r="K965" s="52" t="s">
        <v>268</v>
      </c>
      <c r="L965" s="52">
        <v>4022</v>
      </c>
      <c r="M965" s="52" t="s">
        <v>1997</v>
      </c>
      <c r="N965" s="52" t="s">
        <v>428</v>
      </c>
      <c r="O965" s="52" t="s">
        <v>306</v>
      </c>
      <c r="P965" s="52" t="s">
        <v>466</v>
      </c>
      <c r="Q965" s="52" t="s">
        <v>57</v>
      </c>
      <c r="R965" s="52" t="s">
        <v>2024</v>
      </c>
      <c r="S965" s="52" t="s">
        <v>91</v>
      </c>
      <c r="T965" s="52" t="s">
        <v>3828</v>
      </c>
      <c r="U965" s="52" t="s">
        <v>108</v>
      </c>
      <c r="V965" s="52" t="s">
        <v>275</v>
      </c>
      <c r="W965" s="52" t="s">
        <v>276</v>
      </c>
      <c r="X965" s="52" t="s">
        <v>277</v>
      </c>
      <c r="Y965" s="52" t="s">
        <v>278</v>
      </c>
      <c r="Z965" s="66">
        <v>0</v>
      </c>
      <c r="AA965" s="66">
        <v>0</v>
      </c>
      <c r="AB965" s="66">
        <v>0</v>
      </c>
      <c r="AC965" s="66">
        <v>0</v>
      </c>
      <c r="AD965" s="86">
        <f t="shared" si="100"/>
        <v>0</v>
      </c>
      <c r="AE965" s="66">
        <v>0</v>
      </c>
      <c r="AF965" s="66">
        <v>0</v>
      </c>
      <c r="AG965" s="66">
        <f t="shared" si="101"/>
        <v>0</v>
      </c>
      <c r="AH965" s="66">
        <v>0</v>
      </c>
      <c r="AI965" s="66">
        <v>0</v>
      </c>
      <c r="AJ965" s="66">
        <f t="shared" si="102"/>
        <v>0</v>
      </c>
      <c r="AK965" s="66">
        <v>0</v>
      </c>
      <c r="AL965" s="66">
        <v>0</v>
      </c>
      <c r="AM965" s="66">
        <f t="shared" si="103"/>
        <v>0</v>
      </c>
      <c r="AN965" s="66">
        <v>0</v>
      </c>
      <c r="AO965" s="66">
        <v>0</v>
      </c>
      <c r="AP965" s="66">
        <f t="shared" si="104"/>
        <v>0</v>
      </c>
      <c r="AQ965" s="66">
        <v>0</v>
      </c>
      <c r="AR965" s="66">
        <f t="shared" si="105"/>
        <v>0</v>
      </c>
      <c r="AS965" s="66">
        <v>0</v>
      </c>
      <c r="AT965" s="66" t="s">
        <v>279</v>
      </c>
      <c r="AU965" s="66" t="s">
        <v>280</v>
      </c>
      <c r="AV965" s="66">
        <v>0</v>
      </c>
      <c r="AW965" s="86">
        <v>0</v>
      </c>
      <c r="AX965" s="86">
        <v>0</v>
      </c>
      <c r="AY965" s="86">
        <v>0</v>
      </c>
      <c r="AZ965" s="86">
        <v>0</v>
      </c>
      <c r="BA965" s="86">
        <v>0</v>
      </c>
      <c r="BB965" s="86"/>
    </row>
    <row r="966" spans="1:54" hidden="1">
      <c r="A966" s="52" t="str">
        <f t="shared" si="99"/>
        <v>R</v>
      </c>
      <c r="B966" s="84" t="s">
        <v>259</v>
      </c>
      <c r="C966" s="52" t="s">
        <v>3821</v>
      </c>
      <c r="D966" s="85" t="s">
        <v>3822</v>
      </c>
      <c r="E966" s="52" t="s">
        <v>3839</v>
      </c>
      <c r="F966" s="52" t="s">
        <v>3840</v>
      </c>
      <c r="G966" s="52" t="s">
        <v>3841</v>
      </c>
      <c r="H966" s="52" t="s">
        <v>3842</v>
      </c>
      <c r="I966" s="52" t="s">
        <v>3843</v>
      </c>
      <c r="J966" s="52" t="s">
        <v>3840</v>
      </c>
      <c r="K966" s="52" t="s">
        <v>268</v>
      </c>
      <c r="L966" s="52">
        <v>4022</v>
      </c>
      <c r="M966" s="52" t="s">
        <v>1997</v>
      </c>
      <c r="N966" s="52" t="s">
        <v>270</v>
      </c>
      <c r="O966" s="52" t="s">
        <v>271</v>
      </c>
      <c r="P966" s="52" t="s">
        <v>466</v>
      </c>
      <c r="Q966" s="52" t="s">
        <v>57</v>
      </c>
      <c r="R966" s="52" t="s">
        <v>2024</v>
      </c>
      <c r="S966" s="52" t="s">
        <v>91</v>
      </c>
      <c r="T966" s="52" t="s">
        <v>3828</v>
      </c>
      <c r="U966" s="52" t="s">
        <v>108</v>
      </c>
      <c r="V966" s="52" t="s">
        <v>275</v>
      </c>
      <c r="W966" s="52" t="s">
        <v>276</v>
      </c>
      <c r="X966" s="52" t="s">
        <v>2015</v>
      </c>
      <c r="Y966" s="52" t="s">
        <v>2016</v>
      </c>
      <c r="Z966" s="66">
        <v>0</v>
      </c>
      <c r="AA966" s="66">
        <v>237137</v>
      </c>
      <c r="AB966" s="66">
        <v>223773.06</v>
      </c>
      <c r="AC966" s="66">
        <v>297990.47599999985</v>
      </c>
      <c r="AD966" s="86">
        <f t="shared" si="100"/>
        <v>-60853.47599999985</v>
      </c>
      <c r="AE966" s="66">
        <v>0</v>
      </c>
      <c r="AF966" s="66">
        <v>200000</v>
      </c>
      <c r="AG966" s="66">
        <f t="shared" si="101"/>
        <v>-200000</v>
      </c>
      <c r="AH966" s="66">
        <v>0</v>
      </c>
      <c r="AI966" s="66">
        <v>500000</v>
      </c>
      <c r="AJ966" s="66">
        <f t="shared" si="102"/>
        <v>-500000</v>
      </c>
      <c r="AK966" s="66">
        <v>0</v>
      </c>
      <c r="AL966" s="66">
        <v>0</v>
      </c>
      <c r="AM966" s="66">
        <f t="shared" si="103"/>
        <v>0</v>
      </c>
      <c r="AN966" s="66">
        <v>0</v>
      </c>
      <c r="AO966" s="66">
        <v>0</v>
      </c>
      <c r="AP966" s="66">
        <f t="shared" si="104"/>
        <v>0</v>
      </c>
      <c r="AQ966" s="66">
        <v>0</v>
      </c>
      <c r="AR966" s="66">
        <f t="shared" si="105"/>
        <v>-760853.47599999979</v>
      </c>
      <c r="AS966" s="66" t="s">
        <v>2003</v>
      </c>
      <c r="AT966" s="66" t="s">
        <v>3844</v>
      </c>
      <c r="AU966" s="66" t="s">
        <v>280</v>
      </c>
      <c r="AV966" s="66">
        <v>0</v>
      </c>
      <c r="AW966" s="86">
        <v>0</v>
      </c>
      <c r="AX966" s="86">
        <v>0</v>
      </c>
      <c r="AY966" s="86">
        <v>0</v>
      </c>
      <c r="AZ966" s="86">
        <v>0</v>
      </c>
      <c r="BA966" s="86">
        <v>0</v>
      </c>
      <c r="BB966" s="86"/>
    </row>
    <row r="967" spans="1:54" hidden="1">
      <c r="A967" s="52" t="str">
        <f t="shared" si="99"/>
        <v>R</v>
      </c>
      <c r="B967" s="84" t="s">
        <v>259</v>
      </c>
      <c r="C967" s="52" t="s">
        <v>3845</v>
      </c>
      <c r="D967" s="85" t="s">
        <v>3846</v>
      </c>
      <c r="E967" s="52" t="s">
        <v>3847</v>
      </c>
      <c r="F967" s="52" t="s">
        <v>3848</v>
      </c>
      <c r="G967" s="52" t="s">
        <v>3849</v>
      </c>
      <c r="H967" s="52" t="s">
        <v>3848</v>
      </c>
      <c r="I967" s="52" t="s">
        <v>3850</v>
      </c>
      <c r="J967" s="52" t="s">
        <v>3851</v>
      </c>
      <c r="K967" s="52" t="s">
        <v>268</v>
      </c>
      <c r="L967" s="52">
        <v>4022</v>
      </c>
      <c r="M967" s="52" t="s">
        <v>1997</v>
      </c>
      <c r="N967" s="52" t="s">
        <v>270</v>
      </c>
      <c r="O967" s="52" t="s">
        <v>306</v>
      </c>
      <c r="P967" s="52" t="s">
        <v>466</v>
      </c>
      <c r="Q967" s="52" t="s">
        <v>57</v>
      </c>
      <c r="R967" s="52" t="s">
        <v>2024</v>
      </c>
      <c r="S967" s="52" t="s">
        <v>91</v>
      </c>
      <c r="T967" s="52" t="s">
        <v>3852</v>
      </c>
      <c r="U967" s="52" t="s">
        <v>101</v>
      </c>
      <c r="V967" s="52" t="s">
        <v>275</v>
      </c>
      <c r="W967" s="52" t="s">
        <v>276</v>
      </c>
      <c r="X967" s="52" t="s">
        <v>2040</v>
      </c>
      <c r="Y967" s="52" t="s">
        <v>2041</v>
      </c>
      <c r="Z967" s="66">
        <v>1750000</v>
      </c>
      <c r="AA967" s="100">
        <v>1486176</v>
      </c>
      <c r="AB967" s="66">
        <v>1741714.53</v>
      </c>
      <c r="AC967" s="66">
        <v>4956245.4984499998</v>
      </c>
      <c r="AD967" s="86">
        <f t="shared" si="100"/>
        <v>-3470069.4984499998</v>
      </c>
      <c r="AE967" s="66">
        <v>0</v>
      </c>
      <c r="AF967" s="66">
        <v>0</v>
      </c>
      <c r="AG967" s="66">
        <f t="shared" si="101"/>
        <v>0</v>
      </c>
      <c r="AH967" s="66">
        <v>0</v>
      </c>
      <c r="AI967" s="66">
        <v>0</v>
      </c>
      <c r="AJ967" s="66">
        <f t="shared" si="102"/>
        <v>0</v>
      </c>
      <c r="AK967" s="66">
        <v>0</v>
      </c>
      <c r="AL967" s="66">
        <v>0</v>
      </c>
      <c r="AM967" s="66">
        <f t="shared" si="103"/>
        <v>0</v>
      </c>
      <c r="AN967" s="66">
        <v>0</v>
      </c>
      <c r="AO967" s="66">
        <v>0</v>
      </c>
      <c r="AP967" s="66">
        <f t="shared" si="104"/>
        <v>0</v>
      </c>
      <c r="AQ967" s="66">
        <v>0</v>
      </c>
      <c r="AR967" s="66">
        <f t="shared" si="105"/>
        <v>-3470069.4984499998</v>
      </c>
      <c r="AS967" s="66" t="s">
        <v>2003</v>
      </c>
      <c r="AT967" s="66" t="s">
        <v>279</v>
      </c>
      <c r="AU967" s="66" t="s">
        <v>280</v>
      </c>
      <c r="AV967" s="66">
        <v>0</v>
      </c>
      <c r="AW967" s="86">
        <v>0</v>
      </c>
      <c r="AX967" s="86">
        <v>0</v>
      </c>
      <c r="AY967" s="86">
        <v>0</v>
      </c>
      <c r="AZ967" s="86">
        <v>0</v>
      </c>
      <c r="BA967" s="86">
        <v>0</v>
      </c>
      <c r="BB967" s="86"/>
    </row>
    <row r="968" spans="1:54" hidden="1">
      <c r="A968" s="52" t="str">
        <f t="shared" si="99"/>
        <v>R</v>
      </c>
      <c r="B968" s="84" t="s">
        <v>259</v>
      </c>
      <c r="C968" s="52" t="s">
        <v>3845</v>
      </c>
      <c r="D968" s="85" t="s">
        <v>3846</v>
      </c>
      <c r="E968" s="52" t="s">
        <v>3847</v>
      </c>
      <c r="F968" s="52" t="s">
        <v>3848</v>
      </c>
      <c r="G968" s="52" t="s">
        <v>3849</v>
      </c>
      <c r="H968" s="52" t="s">
        <v>3848</v>
      </c>
      <c r="I968" s="52" t="s">
        <v>3853</v>
      </c>
      <c r="J968" s="52" t="s">
        <v>3854</v>
      </c>
      <c r="K968" s="52" t="s">
        <v>268</v>
      </c>
      <c r="L968" s="52">
        <v>4022</v>
      </c>
      <c r="M968" s="52" t="s">
        <v>1997</v>
      </c>
      <c r="N968" s="52" t="s">
        <v>270</v>
      </c>
      <c r="O968" s="52" t="s">
        <v>306</v>
      </c>
      <c r="P968" s="52" t="s">
        <v>466</v>
      </c>
      <c r="Q968" s="52" t="s">
        <v>57</v>
      </c>
      <c r="R968" s="52" t="s">
        <v>2024</v>
      </c>
      <c r="S968" s="52" t="s">
        <v>91</v>
      </c>
      <c r="T968" s="52" t="s">
        <v>3852</v>
      </c>
      <c r="U968" s="52" t="s">
        <v>101</v>
      </c>
      <c r="V968" s="52" t="s">
        <v>275</v>
      </c>
      <c r="W968" s="52" t="s">
        <v>276</v>
      </c>
      <c r="X968" s="52" t="s">
        <v>2040</v>
      </c>
      <c r="Y968" s="52" t="s">
        <v>2041</v>
      </c>
      <c r="Z968" s="66">
        <v>0</v>
      </c>
      <c r="AA968" s="100">
        <v>77132</v>
      </c>
      <c r="AB968" s="66">
        <v>881.01</v>
      </c>
      <c r="AC968" s="66">
        <v>20590.579679999995</v>
      </c>
      <c r="AD968" s="86">
        <f t="shared" si="100"/>
        <v>56541.420320000005</v>
      </c>
      <c r="AE968" s="66">
        <v>0</v>
      </c>
      <c r="AF968" s="66">
        <v>0</v>
      </c>
      <c r="AG968" s="66">
        <f t="shared" si="101"/>
        <v>0</v>
      </c>
      <c r="AH968" s="66">
        <v>0</v>
      </c>
      <c r="AI968" s="66">
        <v>0</v>
      </c>
      <c r="AJ968" s="66">
        <f t="shared" si="102"/>
        <v>0</v>
      </c>
      <c r="AK968" s="66">
        <v>0</v>
      </c>
      <c r="AL968" s="66">
        <v>0</v>
      </c>
      <c r="AM968" s="66">
        <f t="shared" si="103"/>
        <v>0</v>
      </c>
      <c r="AN968" s="66">
        <v>0</v>
      </c>
      <c r="AO968" s="66">
        <v>0</v>
      </c>
      <c r="AP968" s="66">
        <f t="shared" si="104"/>
        <v>0</v>
      </c>
      <c r="AQ968" s="66">
        <v>0</v>
      </c>
      <c r="AR968" s="66">
        <f t="shared" si="105"/>
        <v>56541.420320000005</v>
      </c>
      <c r="AS968" s="66" t="s">
        <v>2003</v>
      </c>
      <c r="AT968" s="66" t="s">
        <v>279</v>
      </c>
      <c r="AU968" s="66" t="s">
        <v>280</v>
      </c>
      <c r="AV968" s="66">
        <v>0</v>
      </c>
      <c r="AW968" s="86">
        <v>0</v>
      </c>
      <c r="AX968" s="86">
        <v>0</v>
      </c>
      <c r="AY968" s="86">
        <v>0</v>
      </c>
      <c r="AZ968" s="86">
        <v>0</v>
      </c>
      <c r="BA968" s="86">
        <v>0</v>
      </c>
      <c r="BB968" s="86"/>
    </row>
    <row r="969" spans="1:54" hidden="1">
      <c r="A969" s="52" t="str">
        <f t="shared" si="99"/>
        <v>R</v>
      </c>
      <c r="B969" s="84" t="s">
        <v>259</v>
      </c>
      <c r="C969" s="52" t="s">
        <v>3845</v>
      </c>
      <c r="D969" s="85" t="s">
        <v>3846</v>
      </c>
      <c r="E969" s="52" t="s">
        <v>3847</v>
      </c>
      <c r="F969" s="52" t="s">
        <v>3848</v>
      </c>
      <c r="G969" s="52" t="s">
        <v>3849</v>
      </c>
      <c r="H969" s="52" t="s">
        <v>3848</v>
      </c>
      <c r="I969" s="52" t="s">
        <v>3855</v>
      </c>
      <c r="J969" s="52" t="s">
        <v>3856</v>
      </c>
      <c r="K969" s="52" t="s">
        <v>268</v>
      </c>
      <c r="L969" s="52">
        <v>4022</v>
      </c>
      <c r="M969" s="52" t="s">
        <v>1997</v>
      </c>
      <c r="N969" s="52" t="s">
        <v>270</v>
      </c>
      <c r="O969" s="52" t="s">
        <v>306</v>
      </c>
      <c r="P969" s="52" t="s">
        <v>466</v>
      </c>
      <c r="Q969" s="52" t="s">
        <v>57</v>
      </c>
      <c r="R969" s="52" t="s">
        <v>2024</v>
      </c>
      <c r="S969" s="52" t="s">
        <v>91</v>
      </c>
      <c r="T969" s="52" t="s">
        <v>3852</v>
      </c>
      <c r="U969" s="52" t="s">
        <v>101</v>
      </c>
      <c r="V969" s="52" t="s">
        <v>275</v>
      </c>
      <c r="W969" s="52" t="s">
        <v>276</v>
      </c>
      <c r="X969" s="52" t="s">
        <v>2040</v>
      </c>
      <c r="Y969" s="52" t="s">
        <v>2041</v>
      </c>
      <c r="Z969" s="66">
        <v>0</v>
      </c>
      <c r="AA969" s="100">
        <v>186692</v>
      </c>
      <c r="AB969" s="66">
        <v>207642.54</v>
      </c>
      <c r="AC969" s="66">
        <v>169455.31540000002</v>
      </c>
      <c r="AD969" s="86">
        <f t="shared" si="100"/>
        <v>17236.684599999979</v>
      </c>
      <c r="AE969" s="66">
        <v>0</v>
      </c>
      <c r="AF969" s="66">
        <v>700000</v>
      </c>
      <c r="AG969" s="66">
        <f t="shared" si="101"/>
        <v>-700000</v>
      </c>
      <c r="AH969" s="66">
        <v>0</v>
      </c>
      <c r="AI969" s="66">
        <v>0</v>
      </c>
      <c r="AJ969" s="66">
        <f t="shared" si="102"/>
        <v>0</v>
      </c>
      <c r="AK969" s="66">
        <v>0</v>
      </c>
      <c r="AL969" s="66">
        <v>0</v>
      </c>
      <c r="AM969" s="66">
        <f t="shared" si="103"/>
        <v>0</v>
      </c>
      <c r="AN969" s="66">
        <v>0</v>
      </c>
      <c r="AO969" s="66">
        <v>0</v>
      </c>
      <c r="AP969" s="66">
        <f t="shared" si="104"/>
        <v>0</v>
      </c>
      <c r="AQ969" s="66">
        <v>0</v>
      </c>
      <c r="AR969" s="66">
        <f t="shared" si="105"/>
        <v>-682763.31539999996</v>
      </c>
      <c r="AS969" s="66" t="s">
        <v>2003</v>
      </c>
      <c r="AT969" s="66" t="s">
        <v>3857</v>
      </c>
      <c r="AU969" s="66" t="s">
        <v>280</v>
      </c>
      <c r="AV969" s="66">
        <v>0</v>
      </c>
      <c r="AW969" s="86">
        <v>0</v>
      </c>
      <c r="AX969" s="86">
        <v>0</v>
      </c>
      <c r="AY969" s="86">
        <v>0</v>
      </c>
      <c r="AZ969" s="86">
        <v>0</v>
      </c>
      <c r="BA969" s="86">
        <v>0</v>
      </c>
      <c r="BB969" s="86"/>
    </row>
    <row r="970" spans="1:54" hidden="1">
      <c r="A970" s="52" t="str">
        <f t="shared" si="99"/>
        <v>R</v>
      </c>
      <c r="B970" s="84" t="s">
        <v>259</v>
      </c>
      <c r="C970" s="52" t="s">
        <v>3845</v>
      </c>
      <c r="D970" s="85" t="s">
        <v>3846</v>
      </c>
      <c r="E970" s="52" t="s">
        <v>3847</v>
      </c>
      <c r="F970" s="52" t="s">
        <v>3848</v>
      </c>
      <c r="G970" s="52" t="s">
        <v>3849</v>
      </c>
      <c r="H970" s="52" t="s">
        <v>3848</v>
      </c>
      <c r="I970" s="52" t="s">
        <v>3858</v>
      </c>
      <c r="J970" s="52" t="s">
        <v>3859</v>
      </c>
      <c r="K970" s="52" t="s">
        <v>268</v>
      </c>
      <c r="L970" s="52">
        <v>4022</v>
      </c>
      <c r="M970" s="52" t="s">
        <v>1997</v>
      </c>
      <c r="N970" s="52" t="s">
        <v>428</v>
      </c>
      <c r="O970" s="52" t="s">
        <v>271</v>
      </c>
      <c r="P970" s="52" t="s">
        <v>466</v>
      </c>
      <c r="Q970" s="52" t="s">
        <v>57</v>
      </c>
      <c r="R970" s="52" t="s">
        <v>2024</v>
      </c>
      <c r="S970" s="52" t="s">
        <v>91</v>
      </c>
      <c r="T970" s="52" t="s">
        <v>3852</v>
      </c>
      <c r="U970" s="52" t="s">
        <v>101</v>
      </c>
      <c r="V970" s="52" t="s">
        <v>275</v>
      </c>
      <c r="W970" s="52" t="s">
        <v>276</v>
      </c>
      <c r="X970" s="52" t="s">
        <v>2040</v>
      </c>
      <c r="Y970" s="52" t="s">
        <v>2041</v>
      </c>
      <c r="Z970" s="66">
        <v>0</v>
      </c>
      <c r="AA970" s="66">
        <v>38226</v>
      </c>
      <c r="AB970" s="66">
        <v>0</v>
      </c>
      <c r="AC970" s="66">
        <v>0</v>
      </c>
      <c r="AD970" s="86">
        <f t="shared" si="100"/>
        <v>38226</v>
      </c>
      <c r="AE970" s="66">
        <v>0</v>
      </c>
      <c r="AF970" s="66">
        <v>0</v>
      </c>
      <c r="AG970" s="66">
        <f t="shared" si="101"/>
        <v>0</v>
      </c>
      <c r="AH970" s="66">
        <v>0</v>
      </c>
      <c r="AI970" s="66">
        <v>0</v>
      </c>
      <c r="AJ970" s="66">
        <f t="shared" si="102"/>
        <v>0</v>
      </c>
      <c r="AK970" s="66">
        <v>0</v>
      </c>
      <c r="AL970" s="66">
        <v>0</v>
      </c>
      <c r="AM970" s="66">
        <f t="shared" si="103"/>
        <v>0</v>
      </c>
      <c r="AN970" s="66">
        <v>0</v>
      </c>
      <c r="AO970" s="66">
        <v>0</v>
      </c>
      <c r="AP970" s="66">
        <f t="shared" si="104"/>
        <v>0</v>
      </c>
      <c r="AQ970" s="66">
        <v>0</v>
      </c>
      <c r="AR970" s="66">
        <f t="shared" si="105"/>
        <v>38226</v>
      </c>
      <c r="AS970" s="66">
        <v>0</v>
      </c>
      <c r="AT970" s="66" t="s">
        <v>279</v>
      </c>
      <c r="AU970" s="66" t="s">
        <v>280</v>
      </c>
      <c r="AV970" s="66">
        <v>0</v>
      </c>
      <c r="AW970" s="86">
        <v>0</v>
      </c>
      <c r="AX970" s="86">
        <v>0</v>
      </c>
      <c r="AY970" s="86">
        <v>0</v>
      </c>
      <c r="AZ970" s="86">
        <v>0</v>
      </c>
      <c r="BA970" s="86">
        <v>0</v>
      </c>
      <c r="BB970" s="86"/>
    </row>
    <row r="971" spans="1:54" hidden="1">
      <c r="A971" s="52" t="str">
        <f t="shared" si="99"/>
        <v>R</v>
      </c>
      <c r="B971" s="84" t="s">
        <v>259</v>
      </c>
      <c r="C971" s="52" t="s">
        <v>3845</v>
      </c>
      <c r="D971" s="85" t="s">
        <v>3846</v>
      </c>
      <c r="E971" s="52" t="s">
        <v>3860</v>
      </c>
      <c r="F971" s="52" t="s">
        <v>3861</v>
      </c>
      <c r="G971" s="52" t="s">
        <v>3862</v>
      </c>
      <c r="H971" s="52" t="s">
        <v>3861</v>
      </c>
      <c r="I971" s="52" t="s">
        <v>3863</v>
      </c>
      <c r="J971" s="52" t="s">
        <v>3864</v>
      </c>
      <c r="K971" s="52" t="s">
        <v>268</v>
      </c>
      <c r="L971" s="52">
        <v>4022</v>
      </c>
      <c r="M971" s="52" t="s">
        <v>1997</v>
      </c>
      <c r="N971" s="52" t="s">
        <v>270</v>
      </c>
      <c r="O971" s="52" t="s">
        <v>306</v>
      </c>
      <c r="P971" s="52" t="s">
        <v>466</v>
      </c>
      <c r="Q971" s="52" t="s">
        <v>57</v>
      </c>
      <c r="R971" s="52" t="s">
        <v>2024</v>
      </c>
      <c r="S971" s="52" t="s">
        <v>91</v>
      </c>
      <c r="T971" s="52" t="s">
        <v>2358</v>
      </c>
      <c r="U971" s="52" t="s">
        <v>24</v>
      </c>
      <c r="V971" s="52" t="s">
        <v>275</v>
      </c>
      <c r="W971" s="52" t="s">
        <v>276</v>
      </c>
      <c r="X971" s="52" t="s">
        <v>2040</v>
      </c>
      <c r="Y971" s="52" t="s">
        <v>2041</v>
      </c>
      <c r="Z971" s="66">
        <v>0</v>
      </c>
      <c r="AA971" s="66">
        <v>0</v>
      </c>
      <c r="AB971" s="66">
        <v>0</v>
      </c>
      <c r="AC971" s="66">
        <v>0</v>
      </c>
      <c r="AD971" s="86">
        <f t="shared" si="100"/>
        <v>0</v>
      </c>
      <c r="AE971" s="89">
        <v>385287.56709251105</v>
      </c>
      <c r="AF971" s="66">
        <v>385287.56709251105</v>
      </c>
      <c r="AG971" s="66">
        <f t="shared" si="101"/>
        <v>0</v>
      </c>
      <c r="AH971" s="89">
        <v>385287.56709251105</v>
      </c>
      <c r="AI971" s="66">
        <v>385287.56709251105</v>
      </c>
      <c r="AJ971" s="66">
        <f t="shared" si="102"/>
        <v>0</v>
      </c>
      <c r="AK971" s="89">
        <v>385287.56709251105</v>
      </c>
      <c r="AL971" s="66">
        <v>385287.56709251105</v>
      </c>
      <c r="AM971" s="66">
        <f t="shared" si="103"/>
        <v>0</v>
      </c>
      <c r="AN971" s="89">
        <v>385287.56709251105</v>
      </c>
      <c r="AO971" s="66">
        <v>385287.56709251105</v>
      </c>
      <c r="AP971" s="66">
        <f t="shared" si="104"/>
        <v>0</v>
      </c>
      <c r="AQ971" s="66">
        <v>0</v>
      </c>
      <c r="AR971" s="66">
        <f t="shared" si="105"/>
        <v>0</v>
      </c>
      <c r="AS971" s="66" t="s">
        <v>2003</v>
      </c>
      <c r="AT971" s="66" t="s">
        <v>3865</v>
      </c>
      <c r="AU971" s="66" t="s">
        <v>280</v>
      </c>
      <c r="AV971" s="66">
        <v>0</v>
      </c>
      <c r="AW971" s="86">
        <v>0</v>
      </c>
      <c r="AX971" s="86">
        <v>0</v>
      </c>
      <c r="AY971" s="86">
        <v>0</v>
      </c>
      <c r="AZ971" s="86">
        <v>0</v>
      </c>
      <c r="BA971" s="86">
        <v>0</v>
      </c>
      <c r="BB971" s="86"/>
    </row>
    <row r="972" spans="1:54" hidden="1">
      <c r="A972" s="52" t="str">
        <f t="shared" si="99"/>
        <v>R</v>
      </c>
      <c r="B972" s="84" t="s">
        <v>259</v>
      </c>
      <c r="C972" s="52" t="s">
        <v>3845</v>
      </c>
      <c r="D972" s="85" t="s">
        <v>3846</v>
      </c>
      <c r="E972" s="52" t="s">
        <v>3860</v>
      </c>
      <c r="F972" s="52" t="s">
        <v>3861</v>
      </c>
      <c r="G972" s="52" t="s">
        <v>3862</v>
      </c>
      <c r="H972" s="52" t="s">
        <v>3861</v>
      </c>
      <c r="I972" s="52" t="s">
        <v>3866</v>
      </c>
      <c r="J972" s="52" t="s">
        <v>3867</v>
      </c>
      <c r="K972" s="52" t="s">
        <v>268</v>
      </c>
      <c r="L972" s="52">
        <v>4022</v>
      </c>
      <c r="M972" s="52" t="s">
        <v>1997</v>
      </c>
      <c r="N972" s="52" t="s">
        <v>428</v>
      </c>
      <c r="O972" s="52" t="s">
        <v>306</v>
      </c>
      <c r="P972" s="52" t="s">
        <v>466</v>
      </c>
      <c r="Q972" s="52" t="s">
        <v>57</v>
      </c>
      <c r="R972" s="52" t="s">
        <v>2024</v>
      </c>
      <c r="S972" s="52" t="s">
        <v>91</v>
      </c>
      <c r="T972" s="52" t="s">
        <v>2358</v>
      </c>
      <c r="U972" s="52" t="s">
        <v>24</v>
      </c>
      <c r="V972" s="52" t="s">
        <v>275</v>
      </c>
      <c r="W972" s="52" t="s">
        <v>276</v>
      </c>
      <c r="X972" s="52" t="s">
        <v>2040</v>
      </c>
      <c r="Y972" s="52" t="s">
        <v>2041</v>
      </c>
      <c r="Z972" s="66">
        <v>0</v>
      </c>
      <c r="AA972" s="66">
        <v>0</v>
      </c>
      <c r="AB972" s="66">
        <v>0</v>
      </c>
      <c r="AC972" s="66">
        <v>0</v>
      </c>
      <c r="AD972" s="86">
        <f t="shared" si="100"/>
        <v>0</v>
      </c>
      <c r="AE972" s="66">
        <v>0</v>
      </c>
      <c r="AF972" s="66">
        <v>0</v>
      </c>
      <c r="AG972" s="66">
        <f t="shared" si="101"/>
        <v>0</v>
      </c>
      <c r="AH972" s="66">
        <v>0</v>
      </c>
      <c r="AI972" s="66">
        <v>0</v>
      </c>
      <c r="AJ972" s="66">
        <f t="shared" si="102"/>
        <v>0</v>
      </c>
      <c r="AK972" s="66">
        <v>0</v>
      </c>
      <c r="AL972" s="66">
        <v>0</v>
      </c>
      <c r="AM972" s="66">
        <f t="shared" si="103"/>
        <v>0</v>
      </c>
      <c r="AN972" s="66">
        <v>0</v>
      </c>
      <c r="AO972" s="66">
        <v>0</v>
      </c>
      <c r="AP972" s="66">
        <f t="shared" si="104"/>
        <v>0</v>
      </c>
      <c r="AQ972" s="66">
        <v>0</v>
      </c>
      <c r="AR972" s="66">
        <f t="shared" si="105"/>
        <v>0</v>
      </c>
      <c r="AS972" s="66">
        <v>0</v>
      </c>
      <c r="AT972" s="66" t="s">
        <v>279</v>
      </c>
      <c r="AU972" s="66" t="s">
        <v>280</v>
      </c>
      <c r="AV972" s="66">
        <v>0</v>
      </c>
      <c r="AW972" s="86">
        <v>0</v>
      </c>
      <c r="AX972" s="86">
        <v>0</v>
      </c>
      <c r="AY972" s="86">
        <v>0</v>
      </c>
      <c r="AZ972" s="86">
        <v>0</v>
      </c>
      <c r="BA972" s="86">
        <v>0</v>
      </c>
      <c r="BB972" s="86"/>
    </row>
    <row r="973" spans="1:54" hidden="1">
      <c r="A973" s="52" t="str">
        <f t="shared" ref="A973:A1023" si="106">LEFT(C973,1)</f>
        <v>R</v>
      </c>
      <c r="B973" s="84" t="s">
        <v>259</v>
      </c>
      <c r="C973" s="52" t="s">
        <v>3868</v>
      </c>
      <c r="D973" s="85" t="s">
        <v>3869</v>
      </c>
      <c r="E973" s="52" t="s">
        <v>3870</v>
      </c>
      <c r="F973" s="52" t="s">
        <v>3871</v>
      </c>
      <c r="G973" s="52" t="s">
        <v>3872</v>
      </c>
      <c r="H973" s="52" t="s">
        <v>3871</v>
      </c>
      <c r="I973" s="52" t="s">
        <v>3873</v>
      </c>
      <c r="J973" s="52" t="s">
        <v>3874</v>
      </c>
      <c r="K973" s="52" t="s">
        <v>268</v>
      </c>
      <c r="L973" s="52">
        <v>4022</v>
      </c>
      <c r="M973" s="52" t="s">
        <v>1997</v>
      </c>
      <c r="N973" s="52" t="s">
        <v>270</v>
      </c>
      <c r="O973" s="52" t="s">
        <v>306</v>
      </c>
      <c r="P973" s="52" t="s">
        <v>272</v>
      </c>
      <c r="Q973" s="52" t="s">
        <v>124</v>
      </c>
      <c r="R973" s="52" t="s">
        <v>273</v>
      </c>
      <c r="S973" s="52" t="s">
        <v>188</v>
      </c>
      <c r="T973" s="52" t="s">
        <v>274</v>
      </c>
      <c r="U973" s="52" t="s">
        <v>193</v>
      </c>
      <c r="V973" s="52" t="s">
        <v>275</v>
      </c>
      <c r="W973" s="52" t="s">
        <v>276</v>
      </c>
      <c r="X973" s="52" t="s">
        <v>2464</v>
      </c>
      <c r="Y973" s="52" t="s">
        <v>2465</v>
      </c>
      <c r="Z973" s="66">
        <v>0</v>
      </c>
      <c r="AA973" s="66">
        <v>0</v>
      </c>
      <c r="AB973" s="66">
        <v>0</v>
      </c>
      <c r="AC973" s="66">
        <v>0</v>
      </c>
      <c r="AD973" s="86">
        <f t="shared" ref="AD973:AD1037" si="107">AA973-AC973</f>
        <v>0</v>
      </c>
      <c r="AE973" s="66">
        <v>0</v>
      </c>
      <c r="AF973" s="66">
        <v>0</v>
      </c>
      <c r="AG973" s="66">
        <f t="shared" ref="AG973:AG1037" si="108">AE973-AF973</f>
        <v>0</v>
      </c>
      <c r="AH973" s="66">
        <v>0</v>
      </c>
      <c r="AI973" s="66">
        <v>0</v>
      </c>
      <c r="AJ973" s="66">
        <f t="shared" ref="AJ973:AJ1037" si="109">AH973-AI973</f>
        <v>0</v>
      </c>
      <c r="AK973" s="66">
        <v>0</v>
      </c>
      <c r="AL973" s="66">
        <v>0</v>
      </c>
      <c r="AM973" s="66">
        <f t="shared" ref="AM973:AM1037" si="110">AK973-AL973</f>
        <v>0</v>
      </c>
      <c r="AN973" s="66">
        <v>0</v>
      </c>
      <c r="AO973" s="66">
        <v>0</v>
      </c>
      <c r="AP973" s="66">
        <f t="shared" ref="AP973:AP1037" si="111">AN973-AO973</f>
        <v>0</v>
      </c>
      <c r="AQ973" s="66">
        <v>0</v>
      </c>
      <c r="AR973" s="66">
        <f t="shared" ref="AR973:AR1037" si="112">AP973+AM973+AJ973+AG973+AD973</f>
        <v>0</v>
      </c>
      <c r="AS973" s="66" t="s">
        <v>2042</v>
      </c>
      <c r="AT973" s="66" t="s">
        <v>279</v>
      </c>
      <c r="AU973" s="66" t="s">
        <v>280</v>
      </c>
      <c r="AV973" s="66">
        <v>0</v>
      </c>
      <c r="AW973" s="86">
        <v>0</v>
      </c>
      <c r="AX973" s="86">
        <v>0</v>
      </c>
      <c r="AY973" s="86">
        <v>0</v>
      </c>
      <c r="AZ973" s="86">
        <v>0</v>
      </c>
      <c r="BA973" s="86">
        <v>0</v>
      </c>
      <c r="BB973" s="86"/>
    </row>
    <row r="974" spans="1:54" hidden="1">
      <c r="A974" s="52" t="str">
        <f t="shared" si="106"/>
        <v>X</v>
      </c>
      <c r="B974" s="52" t="s">
        <v>26</v>
      </c>
      <c r="C974" s="52" t="s">
        <v>3875</v>
      </c>
      <c r="D974" s="85" t="s">
        <v>3876</v>
      </c>
      <c r="E974" s="52" t="s">
        <v>3877</v>
      </c>
      <c r="F974" s="52" t="s">
        <v>3878</v>
      </c>
      <c r="G974" s="52" t="s">
        <v>3879</v>
      </c>
      <c r="H974" s="52" t="s">
        <v>3878</v>
      </c>
      <c r="I974" s="52" t="s">
        <v>3880</v>
      </c>
      <c r="J974" s="52" t="s">
        <v>3878</v>
      </c>
      <c r="K974" s="52" t="s">
        <v>268</v>
      </c>
      <c r="L974" s="52">
        <v>4407</v>
      </c>
      <c r="M974" s="52" t="s">
        <v>3881</v>
      </c>
      <c r="N974" s="52" t="s">
        <v>270</v>
      </c>
      <c r="O974" s="52" t="s">
        <v>306</v>
      </c>
      <c r="P974" s="52" t="s">
        <v>466</v>
      </c>
      <c r="Q974" s="52" t="s">
        <v>57</v>
      </c>
      <c r="R974" s="52" t="s">
        <v>467</v>
      </c>
      <c r="S974" s="52" t="s">
        <v>65</v>
      </c>
      <c r="T974" s="52" t="s">
        <v>3882</v>
      </c>
      <c r="U974" s="52" t="s">
        <v>66</v>
      </c>
      <c r="V974" s="52" t="s">
        <v>469</v>
      </c>
      <c r="W974" s="52" t="s">
        <v>470</v>
      </c>
      <c r="X974" s="52" t="s">
        <v>3883</v>
      </c>
      <c r="Y974" s="52" t="s">
        <v>3884</v>
      </c>
      <c r="Z974" s="66">
        <v>1700000</v>
      </c>
      <c r="AA974" s="66">
        <v>1700000</v>
      </c>
      <c r="AB974" s="66">
        <v>1958250</v>
      </c>
      <c r="AC974" s="66">
        <v>118.62</v>
      </c>
      <c r="AD974" s="86">
        <f t="shared" si="107"/>
        <v>1699881.38</v>
      </c>
      <c r="AE974" s="66">
        <v>1700000</v>
      </c>
      <c r="AF974" s="66">
        <v>1700000</v>
      </c>
      <c r="AG974" s="66">
        <f t="shared" si="108"/>
        <v>0</v>
      </c>
      <c r="AH974" s="66">
        <v>0</v>
      </c>
      <c r="AI974" s="66">
        <v>1700000</v>
      </c>
      <c r="AJ974" s="66">
        <f t="shared" si="109"/>
        <v>-1700000</v>
      </c>
      <c r="AK974" s="66">
        <v>0</v>
      </c>
      <c r="AL974" s="66">
        <v>1700000</v>
      </c>
      <c r="AM974" s="66">
        <f t="shared" si="110"/>
        <v>-1700000</v>
      </c>
      <c r="AN974" s="66">
        <v>0</v>
      </c>
      <c r="AO974" s="66">
        <v>1700000</v>
      </c>
      <c r="AP974" s="66">
        <f t="shared" si="111"/>
        <v>-1700000</v>
      </c>
      <c r="AQ974" s="66">
        <v>1700000</v>
      </c>
      <c r="AR974" s="66">
        <f t="shared" si="112"/>
        <v>-3400118.62</v>
      </c>
      <c r="AS974" s="66">
        <v>0</v>
      </c>
      <c r="AT974" s="66">
        <v>0</v>
      </c>
      <c r="AU974" s="66" t="s">
        <v>280</v>
      </c>
      <c r="AV974" s="66">
        <v>0</v>
      </c>
      <c r="AW974" s="86">
        <v>0</v>
      </c>
      <c r="AX974" s="86">
        <v>0</v>
      </c>
      <c r="AY974" s="86">
        <v>0</v>
      </c>
      <c r="AZ974" s="86">
        <v>0</v>
      </c>
      <c r="BA974" s="86">
        <v>0</v>
      </c>
      <c r="BB974" s="86"/>
    </row>
    <row r="975" spans="1:54" hidden="1">
      <c r="A975" s="52" t="str">
        <f t="shared" si="106"/>
        <v>X</v>
      </c>
      <c r="B975" s="52" t="s">
        <v>26</v>
      </c>
      <c r="C975" s="52" t="s">
        <v>3885</v>
      </c>
      <c r="D975" s="85" t="s">
        <v>3886</v>
      </c>
      <c r="E975" s="52" t="s">
        <v>3887</v>
      </c>
      <c r="F975" s="52" t="s">
        <v>3888</v>
      </c>
      <c r="G975" s="52" t="s">
        <v>3889</v>
      </c>
      <c r="H975" s="52" t="s">
        <v>3890</v>
      </c>
      <c r="I975" s="52" t="s">
        <v>3891</v>
      </c>
      <c r="J975" s="52" t="s">
        <v>3892</v>
      </c>
      <c r="K975" s="52" t="s">
        <v>268</v>
      </c>
      <c r="L975" s="52">
        <v>3015</v>
      </c>
      <c r="M975" s="52" t="s">
        <v>3893</v>
      </c>
      <c r="N975" s="52" t="s">
        <v>270</v>
      </c>
      <c r="O975" s="52" t="s">
        <v>306</v>
      </c>
      <c r="P975" s="52" t="s">
        <v>466</v>
      </c>
      <c r="Q975" s="52" t="s">
        <v>57</v>
      </c>
      <c r="R975" s="52" t="s">
        <v>467</v>
      </c>
      <c r="S975" s="52" t="s">
        <v>65</v>
      </c>
      <c r="T975" s="52" t="s">
        <v>3894</v>
      </c>
      <c r="U975" s="52" t="s">
        <v>69</v>
      </c>
      <c r="V975" s="52" t="s">
        <v>469</v>
      </c>
      <c r="W975" s="52" t="s">
        <v>470</v>
      </c>
      <c r="X975" s="52" t="s">
        <v>3895</v>
      </c>
      <c r="Y975" s="52" t="s">
        <v>3896</v>
      </c>
      <c r="Z975" s="66">
        <v>0</v>
      </c>
      <c r="AA975" s="66">
        <v>618430</v>
      </c>
      <c r="AB975" s="66">
        <v>634589.1</v>
      </c>
      <c r="AC975" s="66">
        <v>633328.29028049996</v>
      </c>
      <c r="AD975" s="86">
        <f t="shared" si="107"/>
        <v>-14898.290280499961</v>
      </c>
      <c r="AE975" s="66">
        <v>0</v>
      </c>
      <c r="AF975" s="66">
        <v>0</v>
      </c>
      <c r="AG975" s="66">
        <f t="shared" si="108"/>
        <v>0</v>
      </c>
      <c r="AH975" s="66">
        <v>0</v>
      </c>
      <c r="AI975" s="66">
        <v>0</v>
      </c>
      <c r="AJ975" s="66">
        <f t="shared" si="109"/>
        <v>0</v>
      </c>
      <c r="AK975" s="66">
        <v>0</v>
      </c>
      <c r="AL975" s="66">
        <v>0</v>
      </c>
      <c r="AM975" s="66">
        <f t="shared" si="110"/>
        <v>0</v>
      </c>
      <c r="AN975" s="66">
        <v>0</v>
      </c>
      <c r="AO975" s="66">
        <v>0</v>
      </c>
      <c r="AP975" s="66">
        <f t="shared" si="111"/>
        <v>0</v>
      </c>
      <c r="AQ975" s="66">
        <v>0</v>
      </c>
      <c r="AR975" s="66">
        <f t="shared" si="112"/>
        <v>-14898.290280499961</v>
      </c>
      <c r="AS975" s="66">
        <v>0</v>
      </c>
      <c r="AT975" s="66">
        <v>0</v>
      </c>
      <c r="AU975" s="66" t="s">
        <v>280</v>
      </c>
      <c r="AV975" s="66">
        <v>0</v>
      </c>
      <c r="AW975" s="86">
        <v>0</v>
      </c>
      <c r="AX975" s="86">
        <v>0</v>
      </c>
      <c r="AY975" s="86">
        <v>0</v>
      </c>
      <c r="AZ975" s="86">
        <v>0</v>
      </c>
      <c r="BA975" s="86">
        <v>0</v>
      </c>
      <c r="BB975" s="86"/>
    </row>
    <row r="976" spans="1:54" hidden="1">
      <c r="A976" s="52" t="str">
        <f t="shared" si="106"/>
        <v>X</v>
      </c>
      <c r="B976" s="52" t="s">
        <v>26</v>
      </c>
      <c r="C976" s="52" t="s">
        <v>3885</v>
      </c>
      <c r="D976" s="85" t="s">
        <v>3886</v>
      </c>
      <c r="E976" s="52" t="s">
        <v>3887</v>
      </c>
      <c r="F976" s="52" t="s">
        <v>3888</v>
      </c>
      <c r="G976" s="52" t="s">
        <v>3889</v>
      </c>
      <c r="H976" s="52" t="s">
        <v>3890</v>
      </c>
      <c r="I976" s="52" t="s">
        <v>3897</v>
      </c>
      <c r="J976" s="52" t="s">
        <v>3898</v>
      </c>
      <c r="K976" s="52" t="s">
        <v>268</v>
      </c>
      <c r="L976" s="52">
        <v>3015</v>
      </c>
      <c r="M976" s="52" t="s">
        <v>3893</v>
      </c>
      <c r="N976" s="52" t="s">
        <v>270</v>
      </c>
      <c r="O976" s="52" t="s">
        <v>456</v>
      </c>
      <c r="P976" s="52" t="s">
        <v>466</v>
      </c>
      <c r="Q976" s="52" t="s">
        <v>57</v>
      </c>
      <c r="R976" s="52" t="s">
        <v>467</v>
      </c>
      <c r="S976" s="52" t="s">
        <v>65</v>
      </c>
      <c r="T976" s="52" t="s">
        <v>3894</v>
      </c>
      <c r="U976" s="52" t="s">
        <v>69</v>
      </c>
      <c r="V976" s="52" t="s">
        <v>469</v>
      </c>
      <c r="W976" s="52" t="s">
        <v>470</v>
      </c>
      <c r="X976" s="52" t="s">
        <v>3895</v>
      </c>
      <c r="Y976" s="52" t="s">
        <v>3896</v>
      </c>
      <c r="Z976" s="66">
        <v>2478623</v>
      </c>
      <c r="AA976" s="66">
        <v>1860193</v>
      </c>
      <c r="AB976" s="66">
        <v>1861131.36</v>
      </c>
      <c r="AC976" s="66">
        <v>1586878.8647011002</v>
      </c>
      <c r="AD976" s="86">
        <f t="shared" si="107"/>
        <v>273314.13529889984</v>
      </c>
      <c r="AE976" s="66">
        <v>2772605</v>
      </c>
      <c r="AF976" s="66">
        <v>2772605</v>
      </c>
      <c r="AG976" s="66">
        <f t="shared" si="108"/>
        <v>0</v>
      </c>
      <c r="AH976" s="66">
        <v>3103651</v>
      </c>
      <c r="AI976" s="66">
        <v>3103651</v>
      </c>
      <c r="AJ976" s="66">
        <f t="shared" si="109"/>
        <v>0</v>
      </c>
      <c r="AK976" s="66">
        <v>3476699</v>
      </c>
      <c r="AL976" s="66">
        <v>3476699</v>
      </c>
      <c r="AM976" s="66">
        <f t="shared" si="110"/>
        <v>0</v>
      </c>
      <c r="AN976" s="66">
        <v>3897374</v>
      </c>
      <c r="AO976" s="66">
        <v>3897374</v>
      </c>
      <c r="AP976" s="66">
        <f t="shared" si="111"/>
        <v>0</v>
      </c>
      <c r="AQ976" s="66">
        <v>4368950</v>
      </c>
      <c r="AR976" s="66">
        <f t="shared" si="112"/>
        <v>273314.13529889984</v>
      </c>
      <c r="AS976" s="66">
        <v>0</v>
      </c>
      <c r="AT976" s="66">
        <v>0</v>
      </c>
      <c r="AU976" s="66" t="s">
        <v>280</v>
      </c>
      <c r="AV976" s="66">
        <v>0</v>
      </c>
      <c r="AW976" s="86">
        <v>0</v>
      </c>
      <c r="AX976" s="86">
        <v>0</v>
      </c>
      <c r="AY976" s="86">
        <v>0</v>
      </c>
      <c r="AZ976" s="86">
        <v>0</v>
      </c>
      <c r="BA976" s="86">
        <v>0</v>
      </c>
      <c r="BB976" s="86"/>
    </row>
    <row r="977" spans="1:54" hidden="1">
      <c r="A977" s="52" t="str">
        <f t="shared" si="106"/>
        <v>X</v>
      </c>
      <c r="B977" s="52" t="s">
        <v>26</v>
      </c>
      <c r="C977" s="52" t="s">
        <v>3899</v>
      </c>
      <c r="D977" s="85" t="s">
        <v>3900</v>
      </c>
      <c r="E977" s="52" t="s">
        <v>3901</v>
      </c>
      <c r="F977" s="52" t="s">
        <v>3902</v>
      </c>
      <c r="G977" s="52" t="s">
        <v>3903</v>
      </c>
      <c r="H977" s="52" t="s">
        <v>3904</v>
      </c>
      <c r="I977" s="52" t="s">
        <v>3905</v>
      </c>
      <c r="J977" s="52" t="s">
        <v>3906</v>
      </c>
      <c r="K977" s="52" t="s">
        <v>268</v>
      </c>
      <c r="L977" s="52">
        <v>3515</v>
      </c>
      <c r="M977" s="52" t="s">
        <v>3893</v>
      </c>
      <c r="N977" s="52" t="s">
        <v>270</v>
      </c>
      <c r="O977" s="52" t="s">
        <v>306</v>
      </c>
      <c r="P977" s="52" t="s">
        <v>466</v>
      </c>
      <c r="Q977" s="52" t="s">
        <v>57</v>
      </c>
      <c r="R977" s="52" t="s">
        <v>467</v>
      </c>
      <c r="S977" s="52" t="s">
        <v>65</v>
      </c>
      <c r="T977" s="52" t="s">
        <v>3907</v>
      </c>
      <c r="U977" s="52" t="s">
        <v>68</v>
      </c>
      <c r="V977" s="52" t="s">
        <v>469</v>
      </c>
      <c r="W977" s="52" t="s">
        <v>470</v>
      </c>
      <c r="X977" s="52" t="s">
        <v>3908</v>
      </c>
      <c r="Y977" s="52" t="s">
        <v>3909</v>
      </c>
      <c r="Z977" s="66">
        <v>5815907</v>
      </c>
      <c r="AA977" s="66">
        <v>4071135</v>
      </c>
      <c r="AB977" s="66">
        <v>6036389.75</v>
      </c>
      <c r="AC977" s="66">
        <v>4476812.0867407005</v>
      </c>
      <c r="AD977" s="86">
        <f t="shared" si="107"/>
        <v>-405677.08674070053</v>
      </c>
      <c r="AE977" s="66">
        <v>5757873</v>
      </c>
      <c r="AF977" s="66">
        <v>9794613</v>
      </c>
      <c r="AG977" s="66">
        <f t="shared" si="108"/>
        <v>-4036740</v>
      </c>
      <c r="AH977" s="66">
        <v>5724595</v>
      </c>
      <c r="AI977" s="66">
        <v>9948749</v>
      </c>
      <c r="AJ977" s="66">
        <f t="shared" si="109"/>
        <v>-4224154</v>
      </c>
      <c r="AK977" s="66">
        <v>5360897</v>
      </c>
      <c r="AL977" s="66">
        <v>10111701</v>
      </c>
      <c r="AM977" s="66">
        <f t="shared" si="110"/>
        <v>-4750804</v>
      </c>
      <c r="AN977" s="66">
        <v>5360897</v>
      </c>
      <c r="AO977" s="66">
        <v>10283605</v>
      </c>
      <c r="AP977" s="66">
        <f t="shared" si="111"/>
        <v>-4922708</v>
      </c>
      <c r="AQ977" s="66">
        <v>10464611</v>
      </c>
      <c r="AR977" s="66">
        <f t="shared" si="112"/>
        <v>-18340083.086740702</v>
      </c>
      <c r="AS977" s="66">
        <v>0</v>
      </c>
      <c r="AT977" s="66">
        <v>0</v>
      </c>
      <c r="AU977" s="66" t="s">
        <v>280</v>
      </c>
      <c r="AV977" s="66">
        <v>0</v>
      </c>
      <c r="AW977" s="86">
        <v>0</v>
      </c>
      <c r="AX977" s="86">
        <v>0</v>
      </c>
      <c r="AY977" s="86">
        <v>0</v>
      </c>
      <c r="AZ977" s="86">
        <v>0</v>
      </c>
      <c r="BA977" s="86">
        <v>0</v>
      </c>
      <c r="BB977" s="86"/>
    </row>
    <row r="978" spans="1:54" hidden="1">
      <c r="A978" s="52" t="str">
        <f t="shared" si="106"/>
        <v>X</v>
      </c>
      <c r="B978" s="52" t="s">
        <v>26</v>
      </c>
      <c r="C978" s="52" t="s">
        <v>3899</v>
      </c>
      <c r="D978" s="85" t="s">
        <v>3900</v>
      </c>
      <c r="E978" s="52" t="s">
        <v>3901</v>
      </c>
      <c r="F978" s="52" t="s">
        <v>3902</v>
      </c>
      <c r="G978" s="52" t="s">
        <v>3910</v>
      </c>
      <c r="H978" s="52" t="s">
        <v>3911</v>
      </c>
      <c r="I978" s="52" t="s">
        <v>3912</v>
      </c>
      <c r="J978" s="52" t="s">
        <v>3913</v>
      </c>
      <c r="K978" s="52" t="s">
        <v>268</v>
      </c>
      <c r="L978" s="52">
        <v>3515</v>
      </c>
      <c r="M978" s="52" t="s">
        <v>3893</v>
      </c>
      <c r="N978" s="52" t="s">
        <v>270</v>
      </c>
      <c r="O978" s="52" t="s">
        <v>306</v>
      </c>
      <c r="P978" s="52" t="s">
        <v>466</v>
      </c>
      <c r="Q978" s="52" t="s">
        <v>57</v>
      </c>
      <c r="R978" s="52" t="s">
        <v>467</v>
      </c>
      <c r="S978" s="52" t="s">
        <v>65</v>
      </c>
      <c r="T978" s="52" t="s">
        <v>3907</v>
      </c>
      <c r="U978" s="52" t="s">
        <v>68</v>
      </c>
      <c r="V978" s="52" t="s">
        <v>469</v>
      </c>
      <c r="W978" s="52" t="s">
        <v>470</v>
      </c>
      <c r="X978" s="52" t="s">
        <v>3908</v>
      </c>
      <c r="Y978" s="52" t="s">
        <v>3909</v>
      </c>
      <c r="Z978" s="66">
        <v>0</v>
      </c>
      <c r="AA978" s="66">
        <v>1744772</v>
      </c>
      <c r="AB978" s="66">
        <v>2150219.69</v>
      </c>
      <c r="AC978" s="66">
        <v>1342895.0456113</v>
      </c>
      <c r="AD978" s="86">
        <f t="shared" si="107"/>
        <v>401876.95438869996</v>
      </c>
      <c r="AE978" s="66">
        <v>0</v>
      </c>
      <c r="AF978" s="66">
        <v>0</v>
      </c>
      <c r="AG978" s="66">
        <f t="shared" si="108"/>
        <v>0</v>
      </c>
      <c r="AH978" s="66">
        <v>0</v>
      </c>
      <c r="AI978" s="66">
        <v>0</v>
      </c>
      <c r="AJ978" s="66">
        <f t="shared" si="109"/>
        <v>0</v>
      </c>
      <c r="AK978" s="66">
        <v>0</v>
      </c>
      <c r="AL978" s="66">
        <v>0</v>
      </c>
      <c r="AM978" s="66">
        <f t="shared" si="110"/>
        <v>0</v>
      </c>
      <c r="AN978" s="66">
        <v>0</v>
      </c>
      <c r="AO978" s="66">
        <v>0</v>
      </c>
      <c r="AP978" s="66">
        <f t="shared" si="111"/>
        <v>0</v>
      </c>
      <c r="AQ978" s="66">
        <v>0</v>
      </c>
      <c r="AR978" s="66">
        <f t="shared" si="112"/>
        <v>401876.95438869996</v>
      </c>
      <c r="AS978" s="66">
        <v>0</v>
      </c>
      <c r="AT978" s="66">
        <v>0</v>
      </c>
      <c r="AU978" s="66" t="s">
        <v>280</v>
      </c>
      <c r="AV978" s="66">
        <v>0</v>
      </c>
      <c r="AW978" s="86">
        <v>0</v>
      </c>
      <c r="AX978" s="86">
        <v>0</v>
      </c>
      <c r="AY978" s="86">
        <v>0</v>
      </c>
      <c r="AZ978" s="86">
        <v>0</v>
      </c>
      <c r="BA978" s="86">
        <v>0</v>
      </c>
      <c r="BB978" s="86"/>
    </row>
    <row r="979" spans="1:54" hidden="1">
      <c r="A979" s="52" t="str">
        <f t="shared" si="106"/>
        <v>R</v>
      </c>
      <c r="B979" s="84" t="s">
        <v>259</v>
      </c>
      <c r="C979" s="90" t="s">
        <v>3914</v>
      </c>
      <c r="D979" s="90" t="s">
        <v>3915</v>
      </c>
      <c r="E979" s="90" t="s">
        <v>3914</v>
      </c>
      <c r="F979" s="90" t="s">
        <v>3915</v>
      </c>
      <c r="G979" s="90" t="s">
        <v>3914</v>
      </c>
      <c r="H979" s="90" t="s">
        <v>3915</v>
      </c>
      <c r="I979" s="90" t="s">
        <v>3916</v>
      </c>
      <c r="J979" s="90" t="s">
        <v>3917</v>
      </c>
      <c r="K979" s="52" t="s">
        <v>268</v>
      </c>
      <c r="L979" s="90" t="s">
        <v>3915</v>
      </c>
      <c r="M979" s="90" t="s">
        <v>3915</v>
      </c>
      <c r="N979" s="52" t="s">
        <v>270</v>
      </c>
      <c r="O979" s="90" t="s">
        <v>3918</v>
      </c>
      <c r="P979" s="108" t="s">
        <v>272</v>
      </c>
      <c r="Q979" s="108" t="s">
        <v>124</v>
      </c>
      <c r="R979" s="108" t="s">
        <v>273</v>
      </c>
      <c r="S979" s="108" t="s">
        <v>188</v>
      </c>
      <c r="T979" s="108" t="s">
        <v>2014</v>
      </c>
      <c r="U979" s="108" t="s">
        <v>199</v>
      </c>
      <c r="V979" s="108" t="s">
        <v>275</v>
      </c>
      <c r="W979" s="108" t="s">
        <v>276</v>
      </c>
      <c r="X979" s="108" t="s">
        <v>2015</v>
      </c>
      <c r="Y979" s="108" t="s">
        <v>2016</v>
      </c>
      <c r="Z979" s="66">
        <v>0</v>
      </c>
      <c r="AA979" s="66">
        <v>0</v>
      </c>
      <c r="AB979" s="66">
        <v>0</v>
      </c>
      <c r="AC979" s="66">
        <v>40155.838000000003</v>
      </c>
      <c r="AD979" s="86">
        <f t="shared" si="107"/>
        <v>-40155.838000000003</v>
      </c>
      <c r="AE979" s="66">
        <v>0</v>
      </c>
      <c r="AF979" s="66">
        <v>250000</v>
      </c>
      <c r="AG979" s="66">
        <f t="shared" si="108"/>
        <v>-250000</v>
      </c>
      <c r="AH979" s="66">
        <v>350000</v>
      </c>
      <c r="AI979" s="66">
        <v>350000</v>
      </c>
      <c r="AJ979" s="66">
        <f t="shared" si="109"/>
        <v>0</v>
      </c>
      <c r="AK979" s="66">
        <v>600000</v>
      </c>
      <c r="AL979" s="66">
        <v>600000</v>
      </c>
      <c r="AM979" s="66">
        <f t="shared" si="110"/>
        <v>0</v>
      </c>
      <c r="AN979" s="66">
        <v>1800241</v>
      </c>
      <c r="AO979" s="66">
        <v>1800241</v>
      </c>
      <c r="AP979" s="66">
        <f t="shared" si="111"/>
        <v>0</v>
      </c>
      <c r="AQ979" s="66">
        <v>0</v>
      </c>
      <c r="AR979" s="66">
        <f t="shared" si="112"/>
        <v>-290155.83799999999</v>
      </c>
      <c r="AS979" s="66" t="s">
        <v>2003</v>
      </c>
      <c r="AT979" s="66" t="s">
        <v>3919</v>
      </c>
      <c r="AU979" s="66" t="s">
        <v>280</v>
      </c>
      <c r="AV979" s="66">
        <v>0</v>
      </c>
      <c r="AW979" s="86">
        <v>0</v>
      </c>
      <c r="AX979" s="86">
        <v>0</v>
      </c>
      <c r="AY979" s="86">
        <v>0</v>
      </c>
      <c r="AZ979" s="86">
        <v>0</v>
      </c>
      <c r="BA979" s="86">
        <v>0</v>
      </c>
      <c r="BB979" s="86"/>
    </row>
    <row r="980" spans="1:54" hidden="1">
      <c r="A980" s="52" t="str">
        <f t="shared" si="106"/>
        <v>R</v>
      </c>
      <c r="B980" s="84" t="s">
        <v>259</v>
      </c>
      <c r="C980" s="90" t="s">
        <v>3914</v>
      </c>
      <c r="D980" s="90" t="s">
        <v>3915</v>
      </c>
      <c r="E980" s="90" t="s">
        <v>3914</v>
      </c>
      <c r="F980" s="90" t="s">
        <v>3915</v>
      </c>
      <c r="G980" s="90" t="s">
        <v>3914</v>
      </c>
      <c r="H980" s="90" t="s">
        <v>3915</v>
      </c>
      <c r="I980" s="90" t="s">
        <v>3920</v>
      </c>
      <c r="J980" s="90" t="s">
        <v>3921</v>
      </c>
      <c r="K980" s="52" t="s">
        <v>289</v>
      </c>
      <c r="L980" s="90" t="s">
        <v>3915</v>
      </c>
      <c r="M980" s="90" t="s">
        <v>3915</v>
      </c>
      <c r="N980" s="52" t="s">
        <v>270</v>
      </c>
      <c r="O980" s="90" t="s">
        <v>3918</v>
      </c>
      <c r="P980" s="108" t="s">
        <v>272</v>
      </c>
      <c r="Q980" s="108" t="s">
        <v>124</v>
      </c>
      <c r="R980" s="108" t="s">
        <v>273</v>
      </c>
      <c r="S980" s="108" t="s">
        <v>188</v>
      </c>
      <c r="T980" s="108" t="s">
        <v>2014</v>
      </c>
      <c r="U980" s="108" t="s">
        <v>199</v>
      </c>
      <c r="V980" s="108" t="s">
        <v>275</v>
      </c>
      <c r="W980" s="108" t="s">
        <v>276</v>
      </c>
      <c r="X980" s="108" t="s">
        <v>2015</v>
      </c>
      <c r="Y980" s="108" t="s">
        <v>2016</v>
      </c>
      <c r="Z980" s="66">
        <v>0</v>
      </c>
      <c r="AA980" s="66">
        <v>0</v>
      </c>
      <c r="AB980" s="66">
        <v>0</v>
      </c>
      <c r="AC980" s="66">
        <v>0</v>
      </c>
      <c r="AD980" s="86">
        <f t="shared" si="107"/>
        <v>0</v>
      </c>
      <c r="AE980" s="66">
        <v>0</v>
      </c>
      <c r="AF980" s="66">
        <v>0</v>
      </c>
      <c r="AG980" s="66">
        <f t="shared" si="108"/>
        <v>0</v>
      </c>
      <c r="AH980" s="66">
        <v>0</v>
      </c>
      <c r="AI980" s="66">
        <v>100000</v>
      </c>
      <c r="AJ980" s="66">
        <f t="shared" si="109"/>
        <v>-100000</v>
      </c>
      <c r="AK980" s="66">
        <v>125900.70864163217</v>
      </c>
      <c r="AL980" s="66">
        <v>0</v>
      </c>
      <c r="AM980" s="66">
        <f t="shared" si="110"/>
        <v>125900.70864163217</v>
      </c>
      <c r="AN980" s="66">
        <v>457354.10312645475</v>
      </c>
      <c r="AO980" s="66">
        <v>0</v>
      </c>
      <c r="AP980" s="66">
        <f t="shared" si="111"/>
        <v>457354.10312645475</v>
      </c>
      <c r="AQ980" s="66">
        <v>0</v>
      </c>
      <c r="AR980" s="66">
        <f t="shared" si="112"/>
        <v>483254.81176808686</v>
      </c>
      <c r="AS980" s="66" t="s">
        <v>2042</v>
      </c>
      <c r="AT980" s="66" t="s">
        <v>3770</v>
      </c>
      <c r="AU980" s="66" t="s">
        <v>280</v>
      </c>
      <c r="AV980" s="66">
        <v>0</v>
      </c>
      <c r="AW980" s="86">
        <v>0</v>
      </c>
      <c r="AX980" s="86">
        <v>0</v>
      </c>
      <c r="AY980" s="86">
        <v>0</v>
      </c>
      <c r="AZ980" s="86">
        <v>0</v>
      </c>
      <c r="BA980" s="86">
        <v>0</v>
      </c>
      <c r="BB980" s="86"/>
    </row>
    <row r="981" spans="1:54" hidden="1">
      <c r="A981" s="52" t="str">
        <f t="shared" si="106"/>
        <v>R</v>
      </c>
      <c r="B981" s="84" t="s">
        <v>259</v>
      </c>
      <c r="C981" s="90" t="s">
        <v>3914</v>
      </c>
      <c r="D981" s="90" t="s">
        <v>3915</v>
      </c>
      <c r="E981" s="90" t="s">
        <v>3914</v>
      </c>
      <c r="F981" s="90" t="s">
        <v>3915</v>
      </c>
      <c r="G981" s="90" t="s">
        <v>3914</v>
      </c>
      <c r="H981" s="90" t="s">
        <v>3915</v>
      </c>
      <c r="I981" s="90" t="s">
        <v>3922</v>
      </c>
      <c r="J981" s="90" t="s">
        <v>3923</v>
      </c>
      <c r="K981" s="52" t="s">
        <v>289</v>
      </c>
      <c r="L981" s="90" t="s">
        <v>3915</v>
      </c>
      <c r="M981" s="90" t="s">
        <v>3915</v>
      </c>
      <c r="N981" s="52" t="s">
        <v>270</v>
      </c>
      <c r="O981" s="90" t="s">
        <v>3918</v>
      </c>
      <c r="P981" s="108" t="s">
        <v>272</v>
      </c>
      <c r="Q981" s="108" t="s">
        <v>124</v>
      </c>
      <c r="R981" s="108" t="s">
        <v>273</v>
      </c>
      <c r="S981" s="108" t="s">
        <v>188</v>
      </c>
      <c r="T981" s="108" t="s">
        <v>274</v>
      </c>
      <c r="U981" s="108" t="s">
        <v>193</v>
      </c>
      <c r="V981" s="108" t="s">
        <v>275</v>
      </c>
      <c r="W981" s="108" t="s">
        <v>276</v>
      </c>
      <c r="X981" s="108" t="s">
        <v>2464</v>
      </c>
      <c r="Y981" s="108" t="s">
        <v>2465</v>
      </c>
      <c r="Z981" s="66">
        <v>0</v>
      </c>
      <c r="AA981" s="66">
        <v>0</v>
      </c>
      <c r="AB981" s="66">
        <v>0</v>
      </c>
      <c r="AC981" s="66">
        <v>0</v>
      </c>
      <c r="AD981" s="86">
        <f t="shared" si="107"/>
        <v>0</v>
      </c>
      <c r="AE981" s="66">
        <v>0</v>
      </c>
      <c r="AF981" s="66">
        <v>0</v>
      </c>
      <c r="AG981" s="66">
        <f t="shared" si="108"/>
        <v>0</v>
      </c>
      <c r="AH981" s="66">
        <v>283639.50809599995</v>
      </c>
      <c r="AI981" s="66">
        <v>283640</v>
      </c>
      <c r="AJ981" s="66">
        <f t="shared" si="109"/>
        <v>-0.49190400005318224</v>
      </c>
      <c r="AK981" s="66">
        <v>283639.50809599995</v>
      </c>
      <c r="AL981" s="66">
        <v>283640</v>
      </c>
      <c r="AM981" s="66">
        <f t="shared" si="110"/>
        <v>-0.49190400005318224</v>
      </c>
      <c r="AN981" s="66">
        <v>0</v>
      </c>
      <c r="AO981" s="66">
        <v>292149</v>
      </c>
      <c r="AP981" s="66">
        <f t="shared" si="111"/>
        <v>-292149</v>
      </c>
      <c r="AQ981" s="66">
        <v>300913</v>
      </c>
      <c r="AR981" s="66">
        <f t="shared" si="112"/>
        <v>-292149.98380800011</v>
      </c>
      <c r="AS981" s="66" t="s">
        <v>2042</v>
      </c>
      <c r="AT981" s="66" t="s">
        <v>279</v>
      </c>
      <c r="AU981" s="66" t="s">
        <v>280</v>
      </c>
      <c r="AV981" s="66">
        <v>0</v>
      </c>
      <c r="AW981" s="86">
        <v>0</v>
      </c>
      <c r="AX981" s="86">
        <v>0</v>
      </c>
      <c r="AY981" s="86">
        <v>0</v>
      </c>
      <c r="AZ981" s="86">
        <v>0</v>
      </c>
      <c r="BA981" s="86">
        <v>0</v>
      </c>
      <c r="BB981" s="86"/>
    </row>
    <row r="982" spans="1:54" hidden="1">
      <c r="A982" s="52" t="str">
        <f t="shared" si="106"/>
        <v>R</v>
      </c>
      <c r="B982" s="84" t="s">
        <v>259</v>
      </c>
      <c r="C982" s="90" t="s">
        <v>3914</v>
      </c>
      <c r="D982" s="90" t="s">
        <v>3915</v>
      </c>
      <c r="E982" s="90" t="s">
        <v>3914</v>
      </c>
      <c r="F982" s="90" t="s">
        <v>3915</v>
      </c>
      <c r="G982" s="90" t="s">
        <v>3914</v>
      </c>
      <c r="H982" s="90" t="s">
        <v>3915</v>
      </c>
      <c r="I982" s="90" t="s">
        <v>3924</v>
      </c>
      <c r="J982" s="90" t="s">
        <v>3924</v>
      </c>
      <c r="K982" s="52" t="s">
        <v>289</v>
      </c>
      <c r="L982" s="90" t="s">
        <v>3915</v>
      </c>
      <c r="M982" s="90" t="s">
        <v>3915</v>
      </c>
      <c r="N982" s="52" t="s">
        <v>270</v>
      </c>
      <c r="O982" s="90" t="s">
        <v>3918</v>
      </c>
      <c r="P982" s="108" t="s">
        <v>272</v>
      </c>
      <c r="Q982" s="108" t="s">
        <v>124</v>
      </c>
      <c r="R982" s="108" t="s">
        <v>273</v>
      </c>
      <c r="S982" s="108" t="s">
        <v>188</v>
      </c>
      <c r="T982" s="108" t="s">
        <v>2988</v>
      </c>
      <c r="U982" s="108" t="s">
        <v>200</v>
      </c>
      <c r="V982" s="108" t="s">
        <v>2026</v>
      </c>
      <c r="W982" s="108" t="s">
        <v>2027</v>
      </c>
      <c r="X982" s="108" t="s">
        <v>2028</v>
      </c>
      <c r="Y982" s="108" t="s">
        <v>2029</v>
      </c>
      <c r="Z982" s="66">
        <v>0</v>
      </c>
      <c r="AA982" s="66">
        <v>0</v>
      </c>
      <c r="AB982" s="66">
        <v>0</v>
      </c>
      <c r="AC982" s="66">
        <v>0</v>
      </c>
      <c r="AD982" s="86">
        <f t="shared" si="107"/>
        <v>0</v>
      </c>
      <c r="AE982" s="66">
        <v>0</v>
      </c>
      <c r="AF982" s="66">
        <v>0</v>
      </c>
      <c r="AG982" s="66">
        <f t="shared" si="108"/>
        <v>0</v>
      </c>
      <c r="AH982" s="66">
        <v>0</v>
      </c>
      <c r="AI982" s="66">
        <v>0</v>
      </c>
      <c r="AJ982" s="66">
        <f t="shared" si="109"/>
        <v>0</v>
      </c>
      <c r="AK982" s="66">
        <v>0</v>
      </c>
      <c r="AL982" s="66">
        <v>0</v>
      </c>
      <c r="AM982" s="66">
        <f t="shared" si="110"/>
        <v>0</v>
      </c>
      <c r="AN982" s="66">
        <v>4776000</v>
      </c>
      <c r="AO982" s="66">
        <v>0</v>
      </c>
      <c r="AP982" s="66">
        <f t="shared" si="111"/>
        <v>4776000</v>
      </c>
      <c r="AQ982" s="66">
        <v>0</v>
      </c>
      <c r="AR982" s="66">
        <f t="shared" si="112"/>
        <v>4776000</v>
      </c>
      <c r="AS982" s="66" t="s">
        <v>2814</v>
      </c>
      <c r="AT982" s="66" t="s">
        <v>279</v>
      </c>
      <c r="AU982" s="66" t="s">
        <v>280</v>
      </c>
      <c r="AV982" s="66">
        <v>0</v>
      </c>
      <c r="AW982" s="86">
        <v>0</v>
      </c>
      <c r="AX982" s="86">
        <v>0</v>
      </c>
      <c r="AY982" s="86">
        <v>0</v>
      </c>
      <c r="AZ982" s="86">
        <v>0</v>
      </c>
      <c r="BA982" s="86">
        <v>0</v>
      </c>
      <c r="BB982" s="86"/>
    </row>
    <row r="983" spans="1:54" hidden="1">
      <c r="A983" s="52" t="str">
        <f t="shared" si="106"/>
        <v>R</v>
      </c>
      <c r="B983" s="84" t="s">
        <v>259</v>
      </c>
      <c r="C983" s="90" t="s">
        <v>3914</v>
      </c>
      <c r="D983" s="90" t="s">
        <v>3915</v>
      </c>
      <c r="E983" s="90" t="s">
        <v>3914</v>
      </c>
      <c r="F983" s="90" t="s">
        <v>3915</v>
      </c>
      <c r="G983" s="90" t="s">
        <v>3914</v>
      </c>
      <c r="H983" s="90" t="s">
        <v>3915</v>
      </c>
      <c r="I983" s="90" t="s">
        <v>3925</v>
      </c>
      <c r="J983" s="90" t="s">
        <v>3926</v>
      </c>
      <c r="K983" s="52" t="s">
        <v>268</v>
      </c>
      <c r="L983" s="90" t="s">
        <v>3915</v>
      </c>
      <c r="M983" s="90" t="s">
        <v>3915</v>
      </c>
      <c r="N983" s="52" t="s">
        <v>270</v>
      </c>
      <c r="O983" s="90" t="s">
        <v>3918</v>
      </c>
      <c r="P983" s="108" t="s">
        <v>272</v>
      </c>
      <c r="Q983" s="108" t="s">
        <v>124</v>
      </c>
      <c r="R983" s="108" t="s">
        <v>273</v>
      </c>
      <c r="S983" s="108" t="s">
        <v>188</v>
      </c>
      <c r="T983" s="108" t="s">
        <v>2988</v>
      </c>
      <c r="U983" s="108" t="s">
        <v>200</v>
      </c>
      <c r="V983" s="108" t="s">
        <v>2026</v>
      </c>
      <c r="W983" s="108" t="s">
        <v>2027</v>
      </c>
      <c r="X983" s="108" t="s">
        <v>2028</v>
      </c>
      <c r="Y983" s="108" t="s">
        <v>2029</v>
      </c>
      <c r="Z983" s="66">
        <v>100000</v>
      </c>
      <c r="AA983" s="66">
        <v>0</v>
      </c>
      <c r="AB983" s="66">
        <v>0</v>
      </c>
      <c r="AC983" s="66">
        <v>119952</v>
      </c>
      <c r="AD983" s="86">
        <f t="shared" si="107"/>
        <v>-119952</v>
      </c>
      <c r="AE983" s="66">
        <v>173805.7839697341</v>
      </c>
      <c r="AF983" s="66">
        <v>173805.7839697341</v>
      </c>
      <c r="AG983" s="66">
        <f t="shared" si="108"/>
        <v>0</v>
      </c>
      <c r="AH983" s="66">
        <v>0</v>
      </c>
      <c r="AI983" s="89">
        <f>7000000</f>
        <v>7000000</v>
      </c>
      <c r="AJ983" s="66">
        <f t="shared" si="109"/>
        <v>-7000000</v>
      </c>
      <c r="AK983" s="66">
        <v>0</v>
      </c>
      <c r="AL983" s="89">
        <f>11000000</f>
        <v>11000000</v>
      </c>
      <c r="AM983" s="66">
        <f t="shared" si="110"/>
        <v>-11000000</v>
      </c>
      <c r="AN983" s="66">
        <v>0</v>
      </c>
      <c r="AO983" s="89">
        <f>14600000</f>
        <v>14600000</v>
      </c>
      <c r="AP983" s="66">
        <f t="shared" si="111"/>
        <v>-14600000</v>
      </c>
      <c r="AQ983" s="89">
        <f>8000000</f>
        <v>8000000</v>
      </c>
      <c r="AR983" s="66">
        <f t="shared" si="112"/>
        <v>-32719952</v>
      </c>
      <c r="AS983" s="66" t="s">
        <v>2003</v>
      </c>
      <c r="AT983" s="66" t="s">
        <v>3927</v>
      </c>
      <c r="AU983" s="66" t="s">
        <v>280</v>
      </c>
      <c r="AV983" s="66">
        <v>-8000000</v>
      </c>
      <c r="AW983" s="86">
        <v>0</v>
      </c>
      <c r="AX983" s="86">
        <v>7000000</v>
      </c>
      <c r="AY983" s="86">
        <v>11000000</v>
      </c>
      <c r="AZ983" s="86">
        <v>14600000</v>
      </c>
      <c r="BA983" s="86">
        <v>8000000</v>
      </c>
      <c r="BB983" s="86"/>
    </row>
    <row r="984" spans="1:54" hidden="1">
      <c r="A984" s="52" t="str">
        <f t="shared" si="106"/>
        <v>R</v>
      </c>
      <c r="B984" s="84" t="s">
        <v>259</v>
      </c>
      <c r="C984" s="90" t="s">
        <v>3914</v>
      </c>
      <c r="D984" s="90" t="s">
        <v>3915</v>
      </c>
      <c r="E984" s="90" t="s">
        <v>3914</v>
      </c>
      <c r="F984" s="90" t="s">
        <v>3915</v>
      </c>
      <c r="G984" s="90" t="s">
        <v>3914</v>
      </c>
      <c r="H984" s="90" t="s">
        <v>3915</v>
      </c>
      <c r="I984" s="90" t="s">
        <v>3928</v>
      </c>
      <c r="J984" s="90" t="s">
        <v>3929</v>
      </c>
      <c r="K984" s="52" t="s">
        <v>289</v>
      </c>
      <c r="L984" s="90" t="s">
        <v>3915</v>
      </c>
      <c r="M984" s="90" t="s">
        <v>3915</v>
      </c>
      <c r="N984" s="52" t="s">
        <v>270</v>
      </c>
      <c r="O984" s="90" t="s">
        <v>3918</v>
      </c>
      <c r="P984" s="108" t="s">
        <v>272</v>
      </c>
      <c r="Q984" s="108" t="s">
        <v>124</v>
      </c>
      <c r="R984" s="108" t="s">
        <v>273</v>
      </c>
      <c r="S984" s="108" t="s">
        <v>188</v>
      </c>
      <c r="T984" s="108" t="s">
        <v>2988</v>
      </c>
      <c r="U984" s="108" t="s">
        <v>200</v>
      </c>
      <c r="V984" s="108" t="s">
        <v>2026</v>
      </c>
      <c r="W984" s="108" t="s">
        <v>2027</v>
      </c>
      <c r="X984" s="108" t="s">
        <v>2028</v>
      </c>
      <c r="Y984" s="108" t="s">
        <v>2029</v>
      </c>
      <c r="Z984" s="66">
        <v>0</v>
      </c>
      <c r="AA984" s="66">
        <v>0</v>
      </c>
      <c r="AB984" s="66">
        <v>0</v>
      </c>
      <c r="AC984" s="66">
        <v>0</v>
      </c>
      <c r="AD984" s="86">
        <f t="shared" si="107"/>
        <v>0</v>
      </c>
      <c r="AE984" s="66">
        <v>0</v>
      </c>
      <c r="AF984" s="66">
        <v>0</v>
      </c>
      <c r="AG984" s="66">
        <f t="shared" si="108"/>
        <v>0</v>
      </c>
      <c r="AH984" s="66">
        <v>602141.53464293957</v>
      </c>
      <c r="AI984" s="66">
        <v>602141.53464293957</v>
      </c>
      <c r="AJ984" s="66">
        <f t="shared" si="109"/>
        <v>0</v>
      </c>
      <c r="AK984" s="66">
        <v>2519272</v>
      </c>
      <c r="AL984" s="66">
        <v>6500000</v>
      </c>
      <c r="AM984" s="66">
        <f t="shared" si="110"/>
        <v>-3980728</v>
      </c>
      <c r="AN984" s="66">
        <v>0</v>
      </c>
      <c r="AO984" s="66">
        <v>0</v>
      </c>
      <c r="AP984" s="66">
        <f t="shared" si="111"/>
        <v>0</v>
      </c>
      <c r="AQ984" s="66">
        <v>0</v>
      </c>
      <c r="AR984" s="66">
        <f t="shared" si="112"/>
        <v>-3980728</v>
      </c>
      <c r="AS984" s="66" t="s">
        <v>2003</v>
      </c>
      <c r="AT984" s="66" t="s">
        <v>3930</v>
      </c>
      <c r="AU984" s="66" t="s">
        <v>280</v>
      </c>
      <c r="AV984" s="66">
        <v>0</v>
      </c>
      <c r="AW984" s="86">
        <v>0</v>
      </c>
      <c r="AX984" s="86">
        <v>0</v>
      </c>
      <c r="AY984" s="86">
        <v>0</v>
      </c>
      <c r="AZ984" s="86">
        <v>0</v>
      </c>
      <c r="BA984" s="86">
        <v>0</v>
      </c>
      <c r="BB984" s="86"/>
    </row>
    <row r="985" spans="1:54" hidden="1">
      <c r="A985" s="52" t="str">
        <f t="shared" si="106"/>
        <v>R</v>
      </c>
      <c r="B985" s="84" t="s">
        <v>259</v>
      </c>
      <c r="C985" s="90" t="s">
        <v>3914</v>
      </c>
      <c r="D985" s="90" t="s">
        <v>3915</v>
      </c>
      <c r="E985" s="90" t="s">
        <v>3914</v>
      </c>
      <c r="F985" s="90" t="s">
        <v>3915</v>
      </c>
      <c r="G985" s="90" t="s">
        <v>3914</v>
      </c>
      <c r="H985" s="90" t="s">
        <v>3915</v>
      </c>
      <c r="I985" s="90" t="s">
        <v>3931</v>
      </c>
      <c r="J985" s="90" t="s">
        <v>3932</v>
      </c>
      <c r="K985" s="52" t="s">
        <v>289</v>
      </c>
      <c r="L985" s="90" t="s">
        <v>3915</v>
      </c>
      <c r="M985" s="90" t="s">
        <v>3915</v>
      </c>
      <c r="N985" s="52" t="s">
        <v>270</v>
      </c>
      <c r="O985" s="90" t="s">
        <v>3918</v>
      </c>
      <c r="P985" s="108" t="s">
        <v>272</v>
      </c>
      <c r="Q985" s="108" t="s">
        <v>124</v>
      </c>
      <c r="R985" s="108" t="s">
        <v>273</v>
      </c>
      <c r="S985" s="108" t="s">
        <v>188</v>
      </c>
      <c r="T985" s="108" t="s">
        <v>2988</v>
      </c>
      <c r="U985" s="108" t="s">
        <v>200</v>
      </c>
      <c r="V985" s="108" t="s">
        <v>2026</v>
      </c>
      <c r="W985" s="108" t="s">
        <v>2027</v>
      </c>
      <c r="X985" s="108" t="s">
        <v>2028</v>
      </c>
      <c r="Y985" s="108" t="s">
        <v>2029</v>
      </c>
      <c r="Z985" s="66">
        <v>0</v>
      </c>
      <c r="AA985" s="66">
        <v>0</v>
      </c>
      <c r="AB985" s="66">
        <v>0</v>
      </c>
      <c r="AC985" s="66">
        <v>0</v>
      </c>
      <c r="AD985" s="86">
        <f t="shared" si="107"/>
        <v>0</v>
      </c>
      <c r="AE985" s="66">
        <v>0</v>
      </c>
      <c r="AF985" s="66">
        <v>0</v>
      </c>
      <c r="AG985" s="66">
        <f t="shared" si="108"/>
        <v>0</v>
      </c>
      <c r="AH985" s="66">
        <v>0</v>
      </c>
      <c r="AI985" s="66">
        <v>0</v>
      </c>
      <c r="AJ985" s="66">
        <f t="shared" si="109"/>
        <v>0</v>
      </c>
      <c r="AK985" s="66">
        <v>695400.00000000012</v>
      </c>
      <c r="AL985" s="66">
        <v>0</v>
      </c>
      <c r="AM985" s="66">
        <f t="shared" si="110"/>
        <v>695400.00000000012</v>
      </c>
      <c r="AN985" s="66">
        <v>0</v>
      </c>
      <c r="AO985" s="66">
        <v>0</v>
      </c>
      <c r="AP985" s="66">
        <f t="shared" si="111"/>
        <v>0</v>
      </c>
      <c r="AQ985" s="66">
        <v>0</v>
      </c>
      <c r="AR985" s="66">
        <f t="shared" si="112"/>
        <v>695400.00000000012</v>
      </c>
      <c r="AS985" s="66" t="s">
        <v>2814</v>
      </c>
      <c r="AT985" s="66" t="s">
        <v>279</v>
      </c>
      <c r="AU985" s="66" t="s">
        <v>280</v>
      </c>
      <c r="AV985" s="66">
        <v>0</v>
      </c>
      <c r="AW985" s="86">
        <v>0</v>
      </c>
      <c r="AX985" s="86">
        <v>0</v>
      </c>
      <c r="AY985" s="86">
        <v>0</v>
      </c>
      <c r="AZ985" s="86">
        <v>0</v>
      </c>
      <c r="BA985" s="86">
        <v>0</v>
      </c>
      <c r="BB985" s="86"/>
    </row>
    <row r="986" spans="1:54" hidden="1">
      <c r="A986" s="52" t="str">
        <f t="shared" si="106"/>
        <v>R</v>
      </c>
      <c r="B986" s="84" t="s">
        <v>259</v>
      </c>
      <c r="C986" s="90" t="s">
        <v>3914</v>
      </c>
      <c r="D986" s="90" t="s">
        <v>3915</v>
      </c>
      <c r="E986" s="90" t="s">
        <v>3914</v>
      </c>
      <c r="F986" s="90" t="s">
        <v>3915</v>
      </c>
      <c r="G986" s="90" t="s">
        <v>3914</v>
      </c>
      <c r="H986" s="90" t="s">
        <v>3915</v>
      </c>
      <c r="I986" s="90" t="s">
        <v>3933</v>
      </c>
      <c r="J986" s="90" t="s">
        <v>3934</v>
      </c>
      <c r="K986" s="52" t="s">
        <v>289</v>
      </c>
      <c r="L986" s="90" t="s">
        <v>3915</v>
      </c>
      <c r="M986" s="90" t="s">
        <v>3915</v>
      </c>
      <c r="N986" s="52" t="s">
        <v>270</v>
      </c>
      <c r="O986" s="90" t="s">
        <v>3918</v>
      </c>
      <c r="P986" s="108" t="s">
        <v>272</v>
      </c>
      <c r="Q986" s="108" t="s">
        <v>124</v>
      </c>
      <c r="R986" s="108" t="s">
        <v>273</v>
      </c>
      <c r="S986" s="108" t="s">
        <v>188</v>
      </c>
      <c r="T986" s="108" t="s">
        <v>2988</v>
      </c>
      <c r="U986" s="108" t="s">
        <v>200</v>
      </c>
      <c r="V986" s="108" t="s">
        <v>2026</v>
      </c>
      <c r="W986" s="108" t="s">
        <v>2027</v>
      </c>
      <c r="X986" s="108" t="s">
        <v>2028</v>
      </c>
      <c r="Y986" s="108" t="s">
        <v>2029</v>
      </c>
      <c r="Z986" s="66">
        <v>0</v>
      </c>
      <c r="AA986" s="66">
        <v>0</v>
      </c>
      <c r="AB986" s="66">
        <v>0</v>
      </c>
      <c r="AC986" s="66">
        <v>0</v>
      </c>
      <c r="AD986" s="86">
        <f t="shared" si="107"/>
        <v>0</v>
      </c>
      <c r="AE986" s="66">
        <v>0</v>
      </c>
      <c r="AF986" s="66">
        <v>0</v>
      </c>
      <c r="AG986" s="66">
        <f t="shared" si="108"/>
        <v>0</v>
      </c>
      <c r="AH986" s="66">
        <v>0</v>
      </c>
      <c r="AI986" s="66">
        <v>0</v>
      </c>
      <c r="AJ986" s="66">
        <f t="shared" si="109"/>
        <v>0</v>
      </c>
      <c r="AK986" s="66">
        <v>3477000</v>
      </c>
      <c r="AL986" s="66">
        <v>0</v>
      </c>
      <c r="AM986" s="66">
        <f t="shared" si="110"/>
        <v>3477000</v>
      </c>
      <c r="AN986" s="66">
        <v>0</v>
      </c>
      <c r="AO986" s="66">
        <v>100000</v>
      </c>
      <c r="AP986" s="66">
        <f t="shared" si="111"/>
        <v>-100000</v>
      </c>
      <c r="AQ986" s="66">
        <v>3477000</v>
      </c>
      <c r="AR986" s="66">
        <f t="shared" si="112"/>
        <v>3377000</v>
      </c>
      <c r="AS986" s="66" t="s">
        <v>2814</v>
      </c>
      <c r="AT986" s="66" t="s">
        <v>3935</v>
      </c>
      <c r="AU986" s="66" t="s">
        <v>280</v>
      </c>
      <c r="AV986" s="66">
        <v>0</v>
      </c>
      <c r="AW986" s="86">
        <v>0</v>
      </c>
      <c r="AX986" s="86">
        <v>0</v>
      </c>
      <c r="AY986" s="86">
        <v>0</v>
      </c>
      <c r="AZ986" s="86">
        <v>0</v>
      </c>
      <c r="BA986" s="86">
        <v>0</v>
      </c>
      <c r="BB986" s="86"/>
    </row>
    <row r="987" spans="1:54" hidden="1">
      <c r="A987" s="52" t="str">
        <f t="shared" si="106"/>
        <v>R</v>
      </c>
      <c r="B987" s="84" t="s">
        <v>259</v>
      </c>
      <c r="C987" s="90" t="s">
        <v>3914</v>
      </c>
      <c r="D987" s="90" t="s">
        <v>3915</v>
      </c>
      <c r="E987" s="90" t="s">
        <v>3914</v>
      </c>
      <c r="F987" s="90" t="s">
        <v>3915</v>
      </c>
      <c r="G987" s="90" t="s">
        <v>3914</v>
      </c>
      <c r="H987" s="90" t="s">
        <v>3915</v>
      </c>
      <c r="I987" s="90" t="s">
        <v>3936</v>
      </c>
      <c r="J987" s="90" t="s">
        <v>3937</v>
      </c>
      <c r="K987" s="52" t="s">
        <v>289</v>
      </c>
      <c r="L987" s="90" t="s">
        <v>3915</v>
      </c>
      <c r="M987" s="90" t="s">
        <v>3915</v>
      </c>
      <c r="N987" s="52" t="s">
        <v>270</v>
      </c>
      <c r="O987" s="90" t="s">
        <v>3918</v>
      </c>
      <c r="P987" s="108" t="s">
        <v>272</v>
      </c>
      <c r="Q987" s="108" t="s">
        <v>124</v>
      </c>
      <c r="R987" s="108" t="s">
        <v>273</v>
      </c>
      <c r="S987" s="108" t="s">
        <v>188</v>
      </c>
      <c r="T987" s="108" t="s">
        <v>2988</v>
      </c>
      <c r="U987" s="108" t="s">
        <v>200</v>
      </c>
      <c r="V987" s="108" t="s">
        <v>2026</v>
      </c>
      <c r="W987" s="108" t="s">
        <v>2027</v>
      </c>
      <c r="X987" s="108" t="s">
        <v>2028</v>
      </c>
      <c r="Y987" s="108" t="s">
        <v>2029</v>
      </c>
      <c r="Z987" s="66">
        <v>0</v>
      </c>
      <c r="AA987" s="66">
        <v>0</v>
      </c>
      <c r="AB987" s="66">
        <v>0</v>
      </c>
      <c r="AC987" s="66">
        <v>0</v>
      </c>
      <c r="AD987" s="86">
        <f t="shared" si="107"/>
        <v>0</v>
      </c>
      <c r="AE987" s="66">
        <v>0</v>
      </c>
      <c r="AF987" s="66">
        <v>0</v>
      </c>
      <c r="AG987" s="66">
        <f t="shared" si="108"/>
        <v>0</v>
      </c>
      <c r="AH987" s="66">
        <v>0</v>
      </c>
      <c r="AI987" s="66">
        <v>0</v>
      </c>
      <c r="AJ987" s="66">
        <f t="shared" si="109"/>
        <v>0</v>
      </c>
      <c r="AK987" s="66">
        <v>0</v>
      </c>
      <c r="AL987" s="66">
        <v>0</v>
      </c>
      <c r="AM987" s="66">
        <f t="shared" si="110"/>
        <v>0</v>
      </c>
      <c r="AN987" s="66">
        <v>3581999.9999999995</v>
      </c>
      <c r="AO987" s="66">
        <v>0</v>
      </c>
      <c r="AP987" s="66">
        <f t="shared" si="111"/>
        <v>3581999.9999999995</v>
      </c>
      <c r="AQ987" s="66">
        <v>0</v>
      </c>
      <c r="AR987" s="66">
        <f t="shared" si="112"/>
        <v>3581999.9999999995</v>
      </c>
      <c r="AS987" s="66" t="s">
        <v>2814</v>
      </c>
      <c r="AT987" s="66" t="s">
        <v>279</v>
      </c>
      <c r="AU987" s="66" t="s">
        <v>280</v>
      </c>
      <c r="AV987" s="66">
        <v>0</v>
      </c>
      <c r="AW987" s="86">
        <v>0</v>
      </c>
      <c r="AX987" s="86">
        <v>0</v>
      </c>
      <c r="AY987" s="86">
        <v>0</v>
      </c>
      <c r="AZ987" s="86">
        <v>0</v>
      </c>
      <c r="BA987" s="86">
        <v>0</v>
      </c>
      <c r="BB987" s="86"/>
    </row>
    <row r="988" spans="1:54" hidden="1">
      <c r="A988" s="52" t="str">
        <f t="shared" si="106"/>
        <v>R</v>
      </c>
      <c r="B988" s="84" t="s">
        <v>259</v>
      </c>
      <c r="C988" s="90" t="s">
        <v>3914</v>
      </c>
      <c r="D988" s="90" t="s">
        <v>3915</v>
      </c>
      <c r="E988" s="90" t="s">
        <v>3914</v>
      </c>
      <c r="F988" s="90" t="s">
        <v>3915</v>
      </c>
      <c r="G988" s="90" t="s">
        <v>3914</v>
      </c>
      <c r="H988" s="90" t="s">
        <v>3915</v>
      </c>
      <c r="I988" s="90" t="s">
        <v>3938</v>
      </c>
      <c r="J988" s="90" t="s">
        <v>3939</v>
      </c>
      <c r="K988" s="52" t="s">
        <v>289</v>
      </c>
      <c r="L988" s="90" t="s">
        <v>3915</v>
      </c>
      <c r="M988" s="90" t="s">
        <v>3915</v>
      </c>
      <c r="N988" s="52" t="s">
        <v>270</v>
      </c>
      <c r="O988" s="90" t="s">
        <v>3918</v>
      </c>
      <c r="P988" s="108" t="s">
        <v>272</v>
      </c>
      <c r="Q988" s="108" t="s">
        <v>124</v>
      </c>
      <c r="R988" s="108" t="s">
        <v>273</v>
      </c>
      <c r="S988" s="108" t="s">
        <v>188</v>
      </c>
      <c r="T988" s="108" t="s">
        <v>2988</v>
      </c>
      <c r="U988" s="108" t="s">
        <v>200</v>
      </c>
      <c r="V988" s="108" t="s">
        <v>2026</v>
      </c>
      <c r="W988" s="108" t="s">
        <v>2027</v>
      </c>
      <c r="X988" s="108" t="s">
        <v>2028</v>
      </c>
      <c r="Y988" s="108" t="s">
        <v>2029</v>
      </c>
      <c r="Z988" s="66">
        <v>0</v>
      </c>
      <c r="AA988" s="66">
        <v>0</v>
      </c>
      <c r="AB988" s="66">
        <v>0</v>
      </c>
      <c r="AC988" s="66">
        <v>0</v>
      </c>
      <c r="AD988" s="86">
        <f t="shared" si="107"/>
        <v>0</v>
      </c>
      <c r="AE988" s="66">
        <v>1836240.0000000002</v>
      </c>
      <c r="AF988" s="66">
        <v>50000</v>
      </c>
      <c r="AG988" s="66">
        <f t="shared" si="108"/>
        <v>1786240.0000000002</v>
      </c>
      <c r="AH988" s="66">
        <v>0</v>
      </c>
      <c r="AI988" s="66">
        <v>1786240</v>
      </c>
      <c r="AJ988" s="66">
        <f t="shared" si="109"/>
        <v>-1786240</v>
      </c>
      <c r="AK988" s="66">
        <v>0</v>
      </c>
      <c r="AL988" s="66">
        <v>0</v>
      </c>
      <c r="AM988" s="66">
        <f t="shared" si="110"/>
        <v>0</v>
      </c>
      <c r="AN988" s="66">
        <v>0</v>
      </c>
      <c r="AO988" s="66">
        <v>0</v>
      </c>
      <c r="AP988" s="66">
        <f t="shared" si="111"/>
        <v>0</v>
      </c>
      <c r="AQ988" s="66">
        <v>0</v>
      </c>
      <c r="AR988" s="66">
        <f t="shared" si="112"/>
        <v>2.3283064365386963E-10</v>
      </c>
      <c r="AS988" s="66" t="s">
        <v>2814</v>
      </c>
      <c r="AT988" s="66" t="s">
        <v>3940</v>
      </c>
      <c r="AU988" s="66" t="s">
        <v>280</v>
      </c>
      <c r="AV988" s="66">
        <v>0</v>
      </c>
      <c r="AW988" s="86">
        <v>0</v>
      </c>
      <c r="AX988" s="86">
        <v>0</v>
      </c>
      <c r="AY988" s="86">
        <v>0</v>
      </c>
      <c r="AZ988" s="86">
        <v>0</v>
      </c>
      <c r="BA988" s="86">
        <v>0</v>
      </c>
      <c r="BB988" s="86"/>
    </row>
    <row r="989" spans="1:54" hidden="1">
      <c r="A989" s="52" t="str">
        <f t="shared" si="106"/>
        <v>R</v>
      </c>
      <c r="B989" s="84" t="s">
        <v>259</v>
      </c>
      <c r="C989" s="90" t="s">
        <v>3914</v>
      </c>
      <c r="D989" s="90" t="s">
        <v>3915</v>
      </c>
      <c r="E989" s="90" t="s">
        <v>3914</v>
      </c>
      <c r="F989" s="90" t="s">
        <v>3915</v>
      </c>
      <c r="G989" s="90" t="s">
        <v>3914</v>
      </c>
      <c r="H989" s="90" t="s">
        <v>3915</v>
      </c>
      <c r="I989" s="90" t="s">
        <v>3941</v>
      </c>
      <c r="J989" s="90" t="s">
        <v>3942</v>
      </c>
      <c r="K989" s="52" t="s">
        <v>289</v>
      </c>
      <c r="L989" s="90" t="s">
        <v>3915</v>
      </c>
      <c r="M989" s="90" t="s">
        <v>3915</v>
      </c>
      <c r="N989" s="52" t="s">
        <v>270</v>
      </c>
      <c r="O989" s="90" t="s">
        <v>3918</v>
      </c>
      <c r="P989" s="108" t="s">
        <v>272</v>
      </c>
      <c r="Q989" s="108" t="s">
        <v>124</v>
      </c>
      <c r="R989" s="108" t="s">
        <v>273</v>
      </c>
      <c r="S989" s="108" t="s">
        <v>188</v>
      </c>
      <c r="T989" s="108" t="s">
        <v>2014</v>
      </c>
      <c r="U989" s="108" t="s">
        <v>199</v>
      </c>
      <c r="V989" s="108" t="s">
        <v>275</v>
      </c>
      <c r="W989" s="108" t="s">
        <v>276</v>
      </c>
      <c r="X989" s="108" t="s">
        <v>2015</v>
      </c>
      <c r="Y989" s="108" t="s">
        <v>2016</v>
      </c>
      <c r="Z989" s="66">
        <v>0</v>
      </c>
      <c r="AA989" s="66">
        <v>0</v>
      </c>
      <c r="AB989" s="66">
        <v>0</v>
      </c>
      <c r="AC989" s="66">
        <v>0</v>
      </c>
      <c r="AD989" s="86">
        <f t="shared" si="107"/>
        <v>0</v>
      </c>
      <c r="AE989" s="66">
        <v>0</v>
      </c>
      <c r="AF989" s="66">
        <v>0</v>
      </c>
      <c r="AG989" s="66">
        <f t="shared" si="108"/>
        <v>0</v>
      </c>
      <c r="AH989" s="66">
        <v>0</v>
      </c>
      <c r="AI989" s="66">
        <v>0</v>
      </c>
      <c r="AJ989" s="66">
        <f t="shared" si="109"/>
        <v>0</v>
      </c>
      <c r="AK989" s="66">
        <v>121268.35045866825</v>
      </c>
      <c r="AL989" s="66">
        <v>0</v>
      </c>
      <c r="AM989" s="66">
        <f t="shared" si="110"/>
        <v>121268.35045866825</v>
      </c>
      <c r="AN989" s="66">
        <v>299993.73081938323</v>
      </c>
      <c r="AO989" s="66">
        <v>121268.35045866825</v>
      </c>
      <c r="AP989" s="66">
        <f t="shared" si="111"/>
        <v>178725.38036071497</v>
      </c>
      <c r="AQ989" s="66">
        <v>299993.73081938323</v>
      </c>
      <c r="AR989" s="66">
        <f t="shared" si="112"/>
        <v>299993.73081938323</v>
      </c>
      <c r="AS989" s="66" t="s">
        <v>2042</v>
      </c>
      <c r="AT989" s="66" t="s">
        <v>3943</v>
      </c>
      <c r="AU989" s="66" t="s">
        <v>280</v>
      </c>
      <c r="AV989" s="66">
        <v>0</v>
      </c>
      <c r="AW989" s="86">
        <v>0</v>
      </c>
      <c r="AX989" s="86">
        <v>0</v>
      </c>
      <c r="AY989" s="86">
        <v>0</v>
      </c>
      <c r="AZ989" s="86">
        <v>0</v>
      </c>
      <c r="BA989" s="86">
        <v>0</v>
      </c>
      <c r="BB989" s="86"/>
    </row>
    <row r="990" spans="1:54" hidden="1">
      <c r="A990" s="52" t="str">
        <f t="shared" si="106"/>
        <v>R</v>
      </c>
      <c r="B990" s="84" t="s">
        <v>259</v>
      </c>
      <c r="C990" s="90" t="s">
        <v>3914</v>
      </c>
      <c r="D990" s="90" t="s">
        <v>3915</v>
      </c>
      <c r="E990" s="90" t="s">
        <v>3914</v>
      </c>
      <c r="F990" s="90" t="s">
        <v>3915</v>
      </c>
      <c r="G990" s="90" t="s">
        <v>3914</v>
      </c>
      <c r="H990" s="90" t="s">
        <v>3915</v>
      </c>
      <c r="I990" s="90" t="s">
        <v>3944</v>
      </c>
      <c r="J990" s="90" t="s">
        <v>3945</v>
      </c>
      <c r="K990" s="52" t="s">
        <v>289</v>
      </c>
      <c r="L990" s="90" t="s">
        <v>3915</v>
      </c>
      <c r="M990" s="90" t="s">
        <v>3915</v>
      </c>
      <c r="N990" s="52" t="s">
        <v>270</v>
      </c>
      <c r="O990" s="90" t="s">
        <v>3918</v>
      </c>
      <c r="P990" s="108" t="s">
        <v>272</v>
      </c>
      <c r="Q990" s="108" t="s">
        <v>124</v>
      </c>
      <c r="R990" s="108" t="s">
        <v>273</v>
      </c>
      <c r="S990" s="108" t="s">
        <v>188</v>
      </c>
      <c r="T990" s="108" t="s">
        <v>2014</v>
      </c>
      <c r="U990" s="108" t="s">
        <v>199</v>
      </c>
      <c r="V990" s="108" t="s">
        <v>275</v>
      </c>
      <c r="W990" s="108" t="s">
        <v>276</v>
      </c>
      <c r="X990" s="108" t="s">
        <v>2015</v>
      </c>
      <c r="Y990" s="108" t="s">
        <v>2016</v>
      </c>
      <c r="Z990" s="66">
        <v>0</v>
      </c>
      <c r="AA990" s="66">
        <v>0</v>
      </c>
      <c r="AB990" s="66">
        <v>0</v>
      </c>
      <c r="AC990" s="66">
        <v>0</v>
      </c>
      <c r="AD990" s="86">
        <f t="shared" si="107"/>
        <v>0</v>
      </c>
      <c r="AE990" s="66">
        <v>0</v>
      </c>
      <c r="AF990" s="66">
        <v>0</v>
      </c>
      <c r="AG990" s="66">
        <f t="shared" si="108"/>
        <v>0</v>
      </c>
      <c r="AH990" s="66">
        <v>0</v>
      </c>
      <c r="AI990" s="66">
        <v>0</v>
      </c>
      <c r="AJ990" s="66">
        <f t="shared" si="109"/>
        <v>0</v>
      </c>
      <c r="AK990" s="66">
        <v>600000</v>
      </c>
      <c r="AL990" s="66">
        <v>0</v>
      </c>
      <c r="AM990" s="66">
        <f t="shared" si="110"/>
        <v>600000</v>
      </c>
      <c r="AN990" s="66">
        <v>0</v>
      </c>
      <c r="AO990" s="66">
        <v>0</v>
      </c>
      <c r="AP990" s="66">
        <f t="shared" si="111"/>
        <v>0</v>
      </c>
      <c r="AQ990" s="66">
        <v>0</v>
      </c>
      <c r="AR990" s="66">
        <f t="shared" si="112"/>
        <v>600000</v>
      </c>
      <c r="AS990" s="66">
        <v>0</v>
      </c>
      <c r="AT990" s="66" t="s">
        <v>279</v>
      </c>
      <c r="AU990" s="66" t="s">
        <v>280</v>
      </c>
      <c r="AV990" s="66">
        <v>0</v>
      </c>
      <c r="AW990" s="86">
        <v>0</v>
      </c>
      <c r="AX990" s="86">
        <v>0</v>
      </c>
      <c r="AY990" s="86">
        <v>0</v>
      </c>
      <c r="AZ990" s="86">
        <v>0</v>
      </c>
      <c r="BA990" s="86">
        <v>0</v>
      </c>
      <c r="BB990" s="86"/>
    </row>
    <row r="991" spans="1:54" hidden="1">
      <c r="A991" s="52" t="str">
        <f t="shared" si="106"/>
        <v>R</v>
      </c>
      <c r="B991" s="84" t="s">
        <v>259</v>
      </c>
      <c r="C991" s="90" t="s">
        <v>3914</v>
      </c>
      <c r="D991" s="90" t="s">
        <v>3915</v>
      </c>
      <c r="E991" s="90" t="s">
        <v>3914</v>
      </c>
      <c r="F991" s="90" t="s">
        <v>3915</v>
      </c>
      <c r="G991" s="90" t="s">
        <v>3914</v>
      </c>
      <c r="H991" s="90" t="s">
        <v>3915</v>
      </c>
      <c r="I991" s="90" t="s">
        <v>3946</v>
      </c>
      <c r="J991" s="90" t="s">
        <v>3947</v>
      </c>
      <c r="K991" s="52" t="s">
        <v>289</v>
      </c>
      <c r="L991" s="90" t="s">
        <v>3915</v>
      </c>
      <c r="M991" s="90" t="s">
        <v>3915</v>
      </c>
      <c r="N991" s="52" t="s">
        <v>270</v>
      </c>
      <c r="O991" s="90" t="s">
        <v>3918</v>
      </c>
      <c r="P991" s="108" t="s">
        <v>272</v>
      </c>
      <c r="Q991" s="108" t="s">
        <v>124</v>
      </c>
      <c r="R991" s="108" t="s">
        <v>273</v>
      </c>
      <c r="S991" s="108" t="s">
        <v>188</v>
      </c>
      <c r="T991" s="108" t="s">
        <v>2988</v>
      </c>
      <c r="U991" s="108" t="s">
        <v>200</v>
      </c>
      <c r="V991" s="108" t="s">
        <v>2026</v>
      </c>
      <c r="W991" s="108" t="s">
        <v>2027</v>
      </c>
      <c r="X991" s="108" t="s">
        <v>2028</v>
      </c>
      <c r="Y991" s="108" t="s">
        <v>2029</v>
      </c>
      <c r="Z991" s="66">
        <v>0</v>
      </c>
      <c r="AA991" s="66">
        <v>0</v>
      </c>
      <c r="AB991" s="66">
        <v>0</v>
      </c>
      <c r="AC991" s="66">
        <v>0</v>
      </c>
      <c r="AD991" s="86">
        <f t="shared" si="107"/>
        <v>0</v>
      </c>
      <c r="AE991" s="66">
        <v>327900</v>
      </c>
      <c r="AF991" s="66">
        <v>0</v>
      </c>
      <c r="AG991" s="66">
        <f t="shared" si="108"/>
        <v>327900</v>
      </c>
      <c r="AH991" s="66">
        <v>0</v>
      </c>
      <c r="AI991" s="66">
        <v>0</v>
      </c>
      <c r="AJ991" s="66">
        <f t="shared" si="109"/>
        <v>0</v>
      </c>
      <c r="AK991" s="66">
        <v>0</v>
      </c>
      <c r="AL991" s="66">
        <v>0</v>
      </c>
      <c r="AM991" s="66">
        <f t="shared" si="110"/>
        <v>0</v>
      </c>
      <c r="AN991" s="66">
        <v>0</v>
      </c>
      <c r="AO991" s="66">
        <v>0</v>
      </c>
      <c r="AP991" s="66">
        <f t="shared" si="111"/>
        <v>0</v>
      </c>
      <c r="AQ991" s="66">
        <v>0</v>
      </c>
      <c r="AR991" s="66">
        <f t="shared" si="112"/>
        <v>327900</v>
      </c>
      <c r="AS991" s="66" t="s">
        <v>2814</v>
      </c>
      <c r="AT991" s="66" t="s">
        <v>279</v>
      </c>
      <c r="AU991" s="66" t="s">
        <v>280</v>
      </c>
      <c r="AV991" s="66">
        <v>0</v>
      </c>
      <c r="AW991" s="86">
        <v>0</v>
      </c>
      <c r="AX991" s="86">
        <v>0</v>
      </c>
      <c r="AY991" s="86">
        <v>0</v>
      </c>
      <c r="AZ991" s="86">
        <v>0</v>
      </c>
      <c r="BA991" s="86">
        <v>0</v>
      </c>
      <c r="BB991" s="86"/>
    </row>
    <row r="992" spans="1:54" hidden="1">
      <c r="A992" s="52" t="str">
        <f t="shared" si="106"/>
        <v>K</v>
      </c>
      <c r="B992" s="52" t="s">
        <v>7</v>
      </c>
      <c r="C992" s="90" t="s">
        <v>3948</v>
      </c>
      <c r="D992" s="90" t="s">
        <v>3915</v>
      </c>
      <c r="E992" s="90" t="s">
        <v>3948</v>
      </c>
      <c r="F992" s="90" t="s">
        <v>3915</v>
      </c>
      <c r="G992" s="90" t="s">
        <v>3948</v>
      </c>
      <c r="H992" s="90" t="s">
        <v>3915</v>
      </c>
      <c r="I992" s="90" t="s">
        <v>3949</v>
      </c>
      <c r="J992" s="90" t="s">
        <v>3949</v>
      </c>
      <c r="K992" s="52" t="s">
        <v>268</v>
      </c>
      <c r="L992" s="90" t="s">
        <v>3915</v>
      </c>
      <c r="M992" s="90" t="s">
        <v>3915</v>
      </c>
      <c r="N992" s="52" t="s">
        <v>270</v>
      </c>
      <c r="O992" s="90" t="s">
        <v>3918</v>
      </c>
      <c r="P992" s="108" t="s">
        <v>272</v>
      </c>
      <c r="Q992" s="108" t="s">
        <v>124</v>
      </c>
      <c r="R992" s="108" t="s">
        <v>543</v>
      </c>
      <c r="S992" s="108" t="s">
        <v>129</v>
      </c>
      <c r="T992" s="109" t="s">
        <v>3915</v>
      </c>
      <c r="U992" s="108" t="s">
        <v>3950</v>
      </c>
      <c r="V992" s="108" t="s">
        <v>545</v>
      </c>
      <c r="W992" s="108" t="s">
        <v>546</v>
      </c>
      <c r="X992" s="108" t="s">
        <v>547</v>
      </c>
      <c r="Y992" s="108" t="s">
        <v>546</v>
      </c>
      <c r="Z992" s="66">
        <v>0</v>
      </c>
      <c r="AA992" s="66">
        <v>0</v>
      </c>
      <c r="AB992" s="66">
        <v>0</v>
      </c>
      <c r="AC992" s="66">
        <v>0</v>
      </c>
      <c r="AD992" s="86">
        <f t="shared" si="107"/>
        <v>0</v>
      </c>
      <c r="AE992" s="66">
        <v>0</v>
      </c>
      <c r="AF992" s="66">
        <v>0</v>
      </c>
      <c r="AG992" s="66">
        <f t="shared" si="108"/>
        <v>0</v>
      </c>
      <c r="AH992" s="66">
        <v>0</v>
      </c>
      <c r="AI992" s="66">
        <v>0</v>
      </c>
      <c r="AJ992" s="66">
        <f t="shared" si="109"/>
        <v>0</v>
      </c>
      <c r="AK992" s="66">
        <v>0</v>
      </c>
      <c r="AL992" s="66">
        <v>0</v>
      </c>
      <c r="AM992" s="66">
        <f t="shared" si="110"/>
        <v>0</v>
      </c>
      <c r="AN992" s="66">
        <v>4651000</v>
      </c>
      <c r="AO992" s="89">
        <f>4651000-4651000</f>
        <v>0</v>
      </c>
      <c r="AP992" s="66">
        <f t="shared" si="111"/>
        <v>4651000</v>
      </c>
      <c r="AQ992" s="66">
        <v>0</v>
      </c>
      <c r="AR992" s="66">
        <f t="shared" si="112"/>
        <v>4651000</v>
      </c>
      <c r="AS992" s="66">
        <v>0</v>
      </c>
      <c r="AT992" s="66">
        <v>0</v>
      </c>
      <c r="AU992" s="66" t="s">
        <v>280</v>
      </c>
      <c r="AV992" s="66">
        <v>0</v>
      </c>
      <c r="AW992" s="86">
        <v>0</v>
      </c>
      <c r="AX992" s="86">
        <v>0</v>
      </c>
      <c r="AY992" s="86">
        <v>0</v>
      </c>
      <c r="AZ992" s="86">
        <v>-4651000</v>
      </c>
      <c r="BA992" s="86">
        <v>0</v>
      </c>
      <c r="BB992" s="86"/>
    </row>
    <row r="993" spans="1:54" hidden="1">
      <c r="A993" s="52" t="str">
        <f t="shared" si="106"/>
        <v>R</v>
      </c>
      <c r="B993" s="84" t="s">
        <v>259</v>
      </c>
      <c r="C993" s="90" t="s">
        <v>3914</v>
      </c>
      <c r="D993" s="90" t="s">
        <v>3915</v>
      </c>
      <c r="E993" s="90" t="s">
        <v>3914</v>
      </c>
      <c r="F993" s="90" t="s">
        <v>3915</v>
      </c>
      <c r="G993" s="90" t="s">
        <v>3914</v>
      </c>
      <c r="H993" s="90" t="s">
        <v>3915</v>
      </c>
      <c r="I993" s="90" t="s">
        <v>3951</v>
      </c>
      <c r="J993" s="90" t="s">
        <v>3952</v>
      </c>
      <c r="K993" s="52" t="s">
        <v>289</v>
      </c>
      <c r="L993" s="90" t="s">
        <v>3915</v>
      </c>
      <c r="M993" s="90" t="s">
        <v>3915</v>
      </c>
      <c r="N993" s="52" t="s">
        <v>270</v>
      </c>
      <c r="O993" s="90" t="s">
        <v>3918</v>
      </c>
      <c r="P993" s="108" t="s">
        <v>466</v>
      </c>
      <c r="Q993" s="108" t="s">
        <v>57</v>
      </c>
      <c r="R993" s="108" t="s">
        <v>530</v>
      </c>
      <c r="S993" s="108" t="s">
        <v>110</v>
      </c>
      <c r="T993" s="108" t="s">
        <v>2650</v>
      </c>
      <c r="U993" s="108" t="s">
        <v>113</v>
      </c>
      <c r="V993" s="108" t="s">
        <v>275</v>
      </c>
      <c r="W993" s="108" t="s">
        <v>276</v>
      </c>
      <c r="X993" s="108" t="s">
        <v>277</v>
      </c>
      <c r="Y993" s="108" t="s">
        <v>278</v>
      </c>
      <c r="Z993" s="66">
        <v>0</v>
      </c>
      <c r="AA993" s="66">
        <v>0</v>
      </c>
      <c r="AB993" s="66">
        <v>0</v>
      </c>
      <c r="AC993" s="66">
        <v>0</v>
      </c>
      <c r="AD993" s="86">
        <f t="shared" si="107"/>
        <v>0</v>
      </c>
      <c r="AE993" s="66">
        <v>0</v>
      </c>
      <c r="AF993" s="66">
        <v>308713</v>
      </c>
      <c r="AG993" s="66">
        <f t="shared" si="108"/>
        <v>-308713</v>
      </c>
      <c r="AH993" s="66">
        <v>0</v>
      </c>
      <c r="AI993" s="66">
        <v>0</v>
      </c>
      <c r="AJ993" s="66">
        <f t="shared" si="109"/>
        <v>0</v>
      </c>
      <c r="AK993" s="66">
        <v>0</v>
      </c>
      <c r="AL993" s="66">
        <v>0</v>
      </c>
      <c r="AM993" s="66">
        <f t="shared" si="110"/>
        <v>0</v>
      </c>
      <c r="AN993" s="66">
        <v>0</v>
      </c>
      <c r="AO993" s="66">
        <v>0</v>
      </c>
      <c r="AP993" s="66">
        <f t="shared" si="111"/>
        <v>0</v>
      </c>
      <c r="AQ993" s="66">
        <v>0</v>
      </c>
      <c r="AR993" s="66">
        <f t="shared" si="112"/>
        <v>-308713</v>
      </c>
      <c r="AS993" s="66" t="s">
        <v>2690</v>
      </c>
      <c r="AT993" s="66" t="s">
        <v>3953</v>
      </c>
      <c r="AU993" s="66" t="s">
        <v>312</v>
      </c>
      <c r="AV993" s="66">
        <v>0</v>
      </c>
      <c r="AW993" s="86">
        <v>0</v>
      </c>
      <c r="AX993" s="86">
        <v>0</v>
      </c>
      <c r="AY993" s="86">
        <v>0</v>
      </c>
      <c r="AZ993" s="86">
        <v>0</v>
      </c>
      <c r="BA993" s="86">
        <v>0</v>
      </c>
      <c r="BB993" s="86"/>
    </row>
    <row r="994" spans="1:54" hidden="1">
      <c r="A994" s="52" t="str">
        <f t="shared" si="106"/>
        <v>R</v>
      </c>
      <c r="B994" s="84" t="s">
        <v>259</v>
      </c>
      <c r="C994" s="90" t="s">
        <v>3914</v>
      </c>
      <c r="D994" s="90" t="s">
        <v>3915</v>
      </c>
      <c r="E994" s="90" t="s">
        <v>3914</v>
      </c>
      <c r="F994" s="90" t="s">
        <v>3915</v>
      </c>
      <c r="G994" s="90" t="s">
        <v>3914</v>
      </c>
      <c r="H994" s="90" t="s">
        <v>3915</v>
      </c>
      <c r="I994" s="90" t="s">
        <v>3954</v>
      </c>
      <c r="J994" s="90" t="s">
        <v>3955</v>
      </c>
      <c r="K994" s="52" t="s">
        <v>289</v>
      </c>
      <c r="L994" s="90" t="s">
        <v>3915</v>
      </c>
      <c r="M994" s="90" t="s">
        <v>3915</v>
      </c>
      <c r="N994" s="52" t="s">
        <v>270</v>
      </c>
      <c r="O994" s="90" t="s">
        <v>3918</v>
      </c>
      <c r="P994" s="108" t="s">
        <v>466</v>
      </c>
      <c r="Q994" s="108" t="s">
        <v>57</v>
      </c>
      <c r="R994" s="108" t="s">
        <v>2038</v>
      </c>
      <c r="S994" s="108" t="s">
        <v>87</v>
      </c>
      <c r="T994" s="109" t="s">
        <v>2102</v>
      </c>
      <c r="U994" s="108" t="s">
        <v>89</v>
      </c>
      <c r="V994" s="108" t="s">
        <v>275</v>
      </c>
      <c r="W994" s="108" t="s">
        <v>276</v>
      </c>
      <c r="X994" s="108" t="s">
        <v>2677</v>
      </c>
      <c r="Y994" s="108" t="s">
        <v>89</v>
      </c>
      <c r="Z994" s="66">
        <v>0</v>
      </c>
      <c r="AA994" s="110">
        <v>0</v>
      </c>
      <c r="AB994" s="66">
        <v>0</v>
      </c>
      <c r="AC994" s="66">
        <v>0</v>
      </c>
      <c r="AD994" s="86">
        <f t="shared" si="107"/>
        <v>0</v>
      </c>
      <c r="AE994" s="66">
        <v>0</v>
      </c>
      <c r="AF994" s="66">
        <v>500000</v>
      </c>
      <c r="AG994" s="66">
        <f t="shared" si="108"/>
        <v>-500000</v>
      </c>
      <c r="AH994" s="66">
        <v>0</v>
      </c>
      <c r="AI994" s="66">
        <v>500000</v>
      </c>
      <c r="AJ994" s="66">
        <f t="shared" si="109"/>
        <v>-500000</v>
      </c>
      <c r="AK994" s="66">
        <v>0</v>
      </c>
      <c r="AL994" s="66">
        <v>500000</v>
      </c>
      <c r="AM994" s="66">
        <f t="shared" si="110"/>
        <v>-500000</v>
      </c>
      <c r="AN994" s="66">
        <v>0</v>
      </c>
      <c r="AO994" s="66">
        <v>0</v>
      </c>
      <c r="AP994" s="66">
        <f t="shared" si="111"/>
        <v>0</v>
      </c>
      <c r="AQ994" s="66">
        <v>0</v>
      </c>
      <c r="AR994" s="66">
        <f t="shared" si="112"/>
        <v>-1500000</v>
      </c>
      <c r="AS994" s="66" t="s">
        <v>2690</v>
      </c>
      <c r="AT994" s="66" t="s">
        <v>3956</v>
      </c>
      <c r="AU994" s="66" t="s">
        <v>280</v>
      </c>
      <c r="AV994" s="66">
        <v>0</v>
      </c>
      <c r="AW994" s="86">
        <v>0</v>
      </c>
      <c r="AX994" s="86">
        <v>0</v>
      </c>
      <c r="AY994" s="86">
        <v>0</v>
      </c>
      <c r="AZ994" s="86">
        <v>0</v>
      </c>
      <c r="BA994" s="86">
        <v>0</v>
      </c>
      <c r="BB994" s="86"/>
    </row>
    <row r="995" spans="1:54" hidden="1">
      <c r="A995" s="52" t="str">
        <f t="shared" si="106"/>
        <v>R</v>
      </c>
      <c r="B995" s="84" t="s">
        <v>259</v>
      </c>
      <c r="C995" s="90" t="s">
        <v>3914</v>
      </c>
      <c r="D995" s="90" t="s">
        <v>3915</v>
      </c>
      <c r="E995" s="90" t="s">
        <v>3914</v>
      </c>
      <c r="F995" s="90" t="s">
        <v>3915</v>
      </c>
      <c r="G995" s="90" t="s">
        <v>3914</v>
      </c>
      <c r="H995" s="90" t="s">
        <v>3915</v>
      </c>
      <c r="I995" s="90" t="s">
        <v>3957</v>
      </c>
      <c r="J995" s="90" t="s">
        <v>3958</v>
      </c>
      <c r="K995" s="52" t="s">
        <v>289</v>
      </c>
      <c r="L995" s="90" t="s">
        <v>3915</v>
      </c>
      <c r="M995" s="90" t="s">
        <v>3915</v>
      </c>
      <c r="N995" s="52" t="s">
        <v>270</v>
      </c>
      <c r="O995" s="90" t="s">
        <v>3918</v>
      </c>
      <c r="P995" s="108" t="s">
        <v>466</v>
      </c>
      <c r="Q995" s="108" t="s">
        <v>57</v>
      </c>
      <c r="R995" s="108" t="s">
        <v>2024</v>
      </c>
      <c r="S995" s="108" t="s">
        <v>91</v>
      </c>
      <c r="T995" s="109" t="s">
        <v>3413</v>
      </c>
      <c r="U995" s="108" t="s">
        <v>99</v>
      </c>
      <c r="V995" s="108" t="s">
        <v>275</v>
      </c>
      <c r="W995" s="108" t="s">
        <v>276</v>
      </c>
      <c r="X995" s="108" t="s">
        <v>2040</v>
      </c>
      <c r="Y995" s="108" t="s">
        <v>2041</v>
      </c>
      <c r="Z995" s="66">
        <v>0</v>
      </c>
      <c r="AA995" s="66">
        <v>0</v>
      </c>
      <c r="AB995" s="66">
        <v>0</v>
      </c>
      <c r="AC995" s="66">
        <v>0</v>
      </c>
      <c r="AD995" s="86">
        <f t="shared" si="107"/>
        <v>0</v>
      </c>
      <c r="AE995" s="66">
        <v>0</v>
      </c>
      <c r="AF995" s="66">
        <v>35000</v>
      </c>
      <c r="AG995" s="66">
        <f t="shared" si="108"/>
        <v>-35000</v>
      </c>
      <c r="AH995" s="66">
        <v>0</v>
      </c>
      <c r="AI995" s="66">
        <v>300000</v>
      </c>
      <c r="AJ995" s="66">
        <f t="shared" si="109"/>
        <v>-300000</v>
      </c>
      <c r="AK995" s="66">
        <v>0</v>
      </c>
      <c r="AL995" s="66">
        <v>0</v>
      </c>
      <c r="AM995" s="66">
        <f t="shared" si="110"/>
        <v>0</v>
      </c>
      <c r="AN995" s="66">
        <v>0</v>
      </c>
      <c r="AO995" s="66">
        <v>0</v>
      </c>
      <c r="AP995" s="66">
        <f t="shared" si="111"/>
        <v>0</v>
      </c>
      <c r="AQ995" s="66">
        <v>25000000</v>
      </c>
      <c r="AR995" s="66">
        <f t="shared" si="112"/>
        <v>-335000</v>
      </c>
      <c r="AS995" s="66" t="s">
        <v>2042</v>
      </c>
      <c r="AT995" s="66" t="s">
        <v>3959</v>
      </c>
      <c r="AU995" s="66" t="s">
        <v>280</v>
      </c>
      <c r="AV995" s="66">
        <v>0</v>
      </c>
      <c r="AW995" s="86">
        <v>0</v>
      </c>
      <c r="AX995" s="86">
        <v>0</v>
      </c>
      <c r="AY995" s="86">
        <v>0</v>
      </c>
      <c r="AZ995" s="86">
        <v>0</v>
      </c>
      <c r="BA995" s="86">
        <v>0</v>
      </c>
      <c r="BB995" s="86"/>
    </row>
    <row r="996" spans="1:54" hidden="1">
      <c r="A996" s="52" t="str">
        <f t="shared" si="106"/>
        <v>R</v>
      </c>
      <c r="B996" s="84" t="s">
        <v>259</v>
      </c>
      <c r="C996" s="90" t="s">
        <v>3914</v>
      </c>
      <c r="D996" s="90" t="s">
        <v>3915</v>
      </c>
      <c r="E996" s="90" t="s">
        <v>3914</v>
      </c>
      <c r="F996" s="90" t="s">
        <v>3915</v>
      </c>
      <c r="G996" s="90" t="s">
        <v>3914</v>
      </c>
      <c r="H996" s="90" t="s">
        <v>3915</v>
      </c>
      <c r="I996" s="90" t="s">
        <v>3960</v>
      </c>
      <c r="J996" s="90" t="s">
        <v>3961</v>
      </c>
      <c r="K996" s="52" t="s">
        <v>289</v>
      </c>
      <c r="L996" s="90" t="s">
        <v>3915</v>
      </c>
      <c r="M996" s="90" t="s">
        <v>3915</v>
      </c>
      <c r="N996" s="52" t="s">
        <v>270</v>
      </c>
      <c r="O996" s="90" t="s">
        <v>3918</v>
      </c>
      <c r="P996" s="108" t="s">
        <v>272</v>
      </c>
      <c r="Q996" s="108" t="s">
        <v>124</v>
      </c>
      <c r="R996" s="108" t="s">
        <v>273</v>
      </c>
      <c r="S996" s="108" t="s">
        <v>188</v>
      </c>
      <c r="T996" s="109" t="s">
        <v>2014</v>
      </c>
      <c r="U996" s="108" t="s">
        <v>199</v>
      </c>
      <c r="V996" s="108" t="s">
        <v>275</v>
      </c>
      <c r="W996" s="108" t="s">
        <v>276</v>
      </c>
      <c r="X996" s="108" t="s">
        <v>2015</v>
      </c>
      <c r="Y996" s="108" t="s">
        <v>2016</v>
      </c>
      <c r="Z996" s="66">
        <v>0</v>
      </c>
      <c r="AA996" s="66">
        <v>0</v>
      </c>
      <c r="AB996" s="66">
        <v>0</v>
      </c>
      <c r="AC996" s="66">
        <v>0</v>
      </c>
      <c r="AD996" s="86">
        <f t="shared" si="107"/>
        <v>0</v>
      </c>
      <c r="AE996" s="66">
        <v>0</v>
      </c>
      <c r="AF996" s="66">
        <v>0</v>
      </c>
      <c r="AG996" s="66">
        <f t="shared" si="108"/>
        <v>0</v>
      </c>
      <c r="AH996" s="66">
        <v>0</v>
      </c>
      <c r="AI996" s="66">
        <v>300000</v>
      </c>
      <c r="AJ996" s="66">
        <f t="shared" si="109"/>
        <v>-300000</v>
      </c>
      <c r="AK996" s="66">
        <v>0</v>
      </c>
      <c r="AL996" s="66">
        <v>0</v>
      </c>
      <c r="AM996" s="66">
        <f t="shared" si="110"/>
        <v>0</v>
      </c>
      <c r="AN996" s="66">
        <v>0</v>
      </c>
      <c r="AO996" s="66">
        <v>300000</v>
      </c>
      <c r="AP996" s="66">
        <f t="shared" si="111"/>
        <v>-300000</v>
      </c>
      <c r="AQ996" s="89">
        <f>15000000</f>
        <v>15000000</v>
      </c>
      <c r="AR996" s="66">
        <f t="shared" si="112"/>
        <v>-600000</v>
      </c>
      <c r="AS996" s="66" t="s">
        <v>2042</v>
      </c>
      <c r="AT996" s="66" t="s">
        <v>3962</v>
      </c>
      <c r="AU996" s="66" t="s">
        <v>280</v>
      </c>
      <c r="AV996" s="66">
        <v>-15000000</v>
      </c>
      <c r="AW996" s="86">
        <v>0</v>
      </c>
      <c r="AX996" s="86">
        <v>0</v>
      </c>
      <c r="AY996" s="86">
        <v>0</v>
      </c>
      <c r="AZ996" s="86">
        <v>0</v>
      </c>
      <c r="BA996" s="86">
        <v>15000000</v>
      </c>
      <c r="BB996" s="86"/>
    </row>
    <row r="997" spans="1:54" hidden="1">
      <c r="A997" s="52" t="str">
        <f t="shared" si="106"/>
        <v>R</v>
      </c>
      <c r="B997" s="84" t="s">
        <v>259</v>
      </c>
      <c r="C997" s="90" t="s">
        <v>3914</v>
      </c>
      <c r="D997" s="90" t="s">
        <v>3915</v>
      </c>
      <c r="E997" s="90" t="s">
        <v>3914</v>
      </c>
      <c r="F997" s="90" t="s">
        <v>3915</v>
      </c>
      <c r="G997" s="90" t="s">
        <v>3914</v>
      </c>
      <c r="H997" s="90" t="s">
        <v>3915</v>
      </c>
      <c r="I997" s="90" t="s">
        <v>3963</v>
      </c>
      <c r="J997" s="90" t="s">
        <v>3964</v>
      </c>
      <c r="K997" s="52" t="s">
        <v>289</v>
      </c>
      <c r="L997" s="90" t="s">
        <v>3915</v>
      </c>
      <c r="M997" s="90" t="s">
        <v>3915</v>
      </c>
      <c r="N997" s="52" t="s">
        <v>270</v>
      </c>
      <c r="O997" s="90" t="s">
        <v>3918</v>
      </c>
      <c r="P997" s="108" t="s">
        <v>272</v>
      </c>
      <c r="Q997" s="108" t="s">
        <v>124</v>
      </c>
      <c r="R997" s="108" t="s">
        <v>273</v>
      </c>
      <c r="S997" s="108" t="s">
        <v>188</v>
      </c>
      <c r="T997" s="109" t="s">
        <v>2014</v>
      </c>
      <c r="U997" s="108" t="s">
        <v>199</v>
      </c>
      <c r="V997" s="108" t="s">
        <v>275</v>
      </c>
      <c r="W997" s="108" t="s">
        <v>276</v>
      </c>
      <c r="X997" s="108" t="s">
        <v>2015</v>
      </c>
      <c r="Y997" s="108" t="s">
        <v>2016</v>
      </c>
      <c r="Z997" s="66">
        <v>0</v>
      </c>
      <c r="AA997" s="66">
        <v>0</v>
      </c>
      <c r="AB997" s="66">
        <v>0</v>
      </c>
      <c r="AC997" s="66">
        <v>0</v>
      </c>
      <c r="AD997" s="86">
        <f t="shared" si="107"/>
        <v>0</v>
      </c>
      <c r="AE997" s="66">
        <v>0</v>
      </c>
      <c r="AF997" s="66">
        <v>0</v>
      </c>
      <c r="AG997" s="66">
        <f t="shared" si="108"/>
        <v>0</v>
      </c>
      <c r="AH997" s="66">
        <v>0</v>
      </c>
      <c r="AI997" s="66">
        <v>200000</v>
      </c>
      <c r="AJ997" s="66">
        <f t="shared" si="109"/>
        <v>-200000</v>
      </c>
      <c r="AK997" s="66">
        <v>0</v>
      </c>
      <c r="AL997" s="66">
        <v>0</v>
      </c>
      <c r="AM997" s="66">
        <f t="shared" si="110"/>
        <v>0</v>
      </c>
      <c r="AN997" s="66">
        <v>0</v>
      </c>
      <c r="AO997" s="66">
        <v>200000</v>
      </c>
      <c r="AP997" s="66">
        <f t="shared" si="111"/>
        <v>-200000</v>
      </c>
      <c r="AQ997" s="89">
        <f>1000000</f>
        <v>1000000</v>
      </c>
      <c r="AR997" s="66">
        <f t="shared" si="112"/>
        <v>-400000</v>
      </c>
      <c r="AS997" s="66" t="s">
        <v>2042</v>
      </c>
      <c r="AT997" s="66" t="s">
        <v>3965</v>
      </c>
      <c r="AU997" s="66" t="s">
        <v>280</v>
      </c>
      <c r="AV997" s="66">
        <v>-1000000</v>
      </c>
      <c r="AW997" s="86">
        <v>0</v>
      </c>
      <c r="AX997" s="86">
        <v>0</v>
      </c>
      <c r="AY997" s="86">
        <v>0</v>
      </c>
      <c r="AZ997" s="86">
        <v>0</v>
      </c>
      <c r="BA997" s="86">
        <v>1000000</v>
      </c>
      <c r="BB997" s="86"/>
    </row>
    <row r="998" spans="1:54" hidden="1">
      <c r="A998" s="52" t="str">
        <f t="shared" si="106"/>
        <v>R</v>
      </c>
      <c r="B998" s="84" t="s">
        <v>259</v>
      </c>
      <c r="C998" s="90" t="s">
        <v>3914</v>
      </c>
      <c r="D998" s="90" t="s">
        <v>3915</v>
      </c>
      <c r="E998" s="90" t="s">
        <v>3914</v>
      </c>
      <c r="F998" s="90" t="s">
        <v>3915</v>
      </c>
      <c r="G998" s="90" t="s">
        <v>3914</v>
      </c>
      <c r="H998" s="90" t="s">
        <v>3915</v>
      </c>
      <c r="I998" s="90" t="s">
        <v>3966</v>
      </c>
      <c r="J998" s="90" t="s">
        <v>3967</v>
      </c>
      <c r="K998" s="52" t="s">
        <v>289</v>
      </c>
      <c r="L998" s="90" t="s">
        <v>3915</v>
      </c>
      <c r="M998" s="90" t="s">
        <v>3915</v>
      </c>
      <c r="N998" s="52" t="s">
        <v>270</v>
      </c>
      <c r="O998" s="90" t="s">
        <v>3918</v>
      </c>
      <c r="P998" s="108" t="s">
        <v>272</v>
      </c>
      <c r="Q998" s="108" t="s">
        <v>124</v>
      </c>
      <c r="R998" s="108" t="s">
        <v>273</v>
      </c>
      <c r="S998" s="108" t="s">
        <v>188</v>
      </c>
      <c r="T998" s="109" t="s">
        <v>2014</v>
      </c>
      <c r="U998" s="108" t="s">
        <v>199</v>
      </c>
      <c r="V998" s="108" t="s">
        <v>275</v>
      </c>
      <c r="W998" s="108" t="s">
        <v>276</v>
      </c>
      <c r="X998" s="108" t="s">
        <v>2015</v>
      </c>
      <c r="Y998" s="108" t="s">
        <v>2016</v>
      </c>
      <c r="Z998" s="66">
        <v>0</v>
      </c>
      <c r="AA998" s="66">
        <v>0</v>
      </c>
      <c r="AB998" s="66">
        <v>0</v>
      </c>
      <c r="AC998" s="66">
        <v>0</v>
      </c>
      <c r="AD998" s="86">
        <f t="shared" si="107"/>
        <v>0</v>
      </c>
      <c r="AE998" s="66">
        <v>0</v>
      </c>
      <c r="AF998" s="66">
        <v>0</v>
      </c>
      <c r="AG998" s="66">
        <f t="shared" si="108"/>
        <v>0</v>
      </c>
      <c r="AH998" s="66">
        <v>0</v>
      </c>
      <c r="AI998" s="66">
        <v>200000</v>
      </c>
      <c r="AJ998" s="66">
        <f t="shared" si="109"/>
        <v>-200000</v>
      </c>
      <c r="AK998" s="66">
        <v>0</v>
      </c>
      <c r="AL998" s="66">
        <v>0</v>
      </c>
      <c r="AM998" s="66">
        <f t="shared" si="110"/>
        <v>0</v>
      </c>
      <c r="AN998" s="66">
        <v>0</v>
      </c>
      <c r="AO998" s="66">
        <v>200000</v>
      </c>
      <c r="AP998" s="66">
        <f t="shared" si="111"/>
        <v>-200000</v>
      </c>
      <c r="AQ998" s="89">
        <f>1000000</f>
        <v>1000000</v>
      </c>
      <c r="AR998" s="66">
        <f t="shared" si="112"/>
        <v>-400000</v>
      </c>
      <c r="AS998" s="66" t="s">
        <v>2042</v>
      </c>
      <c r="AT998" s="66" t="s">
        <v>3965</v>
      </c>
      <c r="AU998" s="66" t="s">
        <v>280</v>
      </c>
      <c r="AV998" s="66">
        <v>-1000000</v>
      </c>
      <c r="AW998" s="86">
        <v>0</v>
      </c>
      <c r="AX998" s="86">
        <v>0</v>
      </c>
      <c r="AY998" s="86">
        <v>0</v>
      </c>
      <c r="AZ998" s="86">
        <v>0</v>
      </c>
      <c r="BA998" s="86">
        <v>1000000</v>
      </c>
      <c r="BB998" s="86"/>
    </row>
    <row r="999" spans="1:54" hidden="1">
      <c r="A999" s="52" t="str">
        <f t="shared" si="106"/>
        <v>R</v>
      </c>
      <c r="B999" s="84" t="s">
        <v>259</v>
      </c>
      <c r="C999" s="90" t="s">
        <v>3914</v>
      </c>
      <c r="D999" s="90" t="s">
        <v>3915</v>
      </c>
      <c r="E999" s="90" t="s">
        <v>3914</v>
      </c>
      <c r="F999" s="90" t="s">
        <v>3915</v>
      </c>
      <c r="G999" s="90" t="s">
        <v>3914</v>
      </c>
      <c r="H999" s="90" t="s">
        <v>3915</v>
      </c>
      <c r="I999" s="90" t="s">
        <v>3968</v>
      </c>
      <c r="J999" s="90" t="s">
        <v>3969</v>
      </c>
      <c r="K999" s="52" t="s">
        <v>289</v>
      </c>
      <c r="L999" s="90" t="s">
        <v>3915</v>
      </c>
      <c r="M999" s="90" t="s">
        <v>3915</v>
      </c>
      <c r="N999" s="52" t="s">
        <v>270</v>
      </c>
      <c r="O999" s="90" t="s">
        <v>3918</v>
      </c>
      <c r="P999" s="108" t="s">
        <v>272</v>
      </c>
      <c r="Q999" s="108" t="s">
        <v>124</v>
      </c>
      <c r="R999" s="108" t="s">
        <v>273</v>
      </c>
      <c r="S999" s="108" t="s">
        <v>188</v>
      </c>
      <c r="T999" s="109" t="s">
        <v>274</v>
      </c>
      <c r="U999" s="108" t="s">
        <v>193</v>
      </c>
      <c r="V999" s="108" t="s">
        <v>275</v>
      </c>
      <c r="W999" s="108" t="s">
        <v>276</v>
      </c>
      <c r="X999" s="108" t="s">
        <v>2040</v>
      </c>
      <c r="Y999" s="108" t="s">
        <v>2041</v>
      </c>
      <c r="Z999" s="66">
        <v>0</v>
      </c>
      <c r="AA999" s="66">
        <v>0</v>
      </c>
      <c r="AB999" s="66">
        <v>0</v>
      </c>
      <c r="AC999" s="66">
        <v>0</v>
      </c>
      <c r="AD999" s="86">
        <f t="shared" si="107"/>
        <v>0</v>
      </c>
      <c r="AE999" s="66">
        <v>0</v>
      </c>
      <c r="AF999" s="66">
        <v>0</v>
      </c>
      <c r="AG999" s="66">
        <f t="shared" si="108"/>
        <v>0</v>
      </c>
      <c r="AH999" s="66">
        <v>0</v>
      </c>
      <c r="AI999" s="66">
        <v>0</v>
      </c>
      <c r="AJ999" s="66">
        <f t="shared" si="109"/>
        <v>0</v>
      </c>
      <c r="AK999" s="66">
        <v>0</v>
      </c>
      <c r="AL999" s="66">
        <v>0</v>
      </c>
      <c r="AM999" s="66">
        <f t="shared" si="110"/>
        <v>0</v>
      </c>
      <c r="AN999" s="66">
        <v>0</v>
      </c>
      <c r="AO999" s="66">
        <v>0</v>
      </c>
      <c r="AP999" s="66">
        <f t="shared" si="111"/>
        <v>0</v>
      </c>
      <c r="AQ999" s="66">
        <v>0</v>
      </c>
      <c r="AR999" s="66">
        <f t="shared" si="112"/>
        <v>0</v>
      </c>
      <c r="AS999" s="66" t="s">
        <v>2042</v>
      </c>
      <c r="AT999" s="66" t="s">
        <v>3970</v>
      </c>
      <c r="AU999" s="66" t="s">
        <v>280</v>
      </c>
      <c r="AV999" s="66">
        <v>0</v>
      </c>
      <c r="AW999" s="86">
        <v>0</v>
      </c>
      <c r="AX999" s="86">
        <v>0</v>
      </c>
      <c r="AY999" s="86">
        <v>0</v>
      </c>
      <c r="AZ999" s="86">
        <v>0</v>
      </c>
      <c r="BA999" s="86">
        <v>0</v>
      </c>
      <c r="BB999" s="86"/>
    </row>
    <row r="1000" spans="1:54" hidden="1">
      <c r="A1000" s="52" t="str">
        <f t="shared" si="106"/>
        <v>R</v>
      </c>
      <c r="B1000" s="84" t="s">
        <v>259</v>
      </c>
      <c r="C1000" s="90" t="s">
        <v>3914</v>
      </c>
      <c r="D1000" s="90" t="s">
        <v>3915</v>
      </c>
      <c r="E1000" s="90" t="s">
        <v>3914</v>
      </c>
      <c r="F1000" s="90" t="s">
        <v>3915</v>
      </c>
      <c r="G1000" s="90" t="s">
        <v>3914</v>
      </c>
      <c r="H1000" s="90" t="s">
        <v>3915</v>
      </c>
      <c r="I1000" s="90" t="s">
        <v>3971</v>
      </c>
      <c r="J1000" s="90" t="s">
        <v>3972</v>
      </c>
      <c r="K1000" s="52" t="s">
        <v>289</v>
      </c>
      <c r="L1000" s="90" t="s">
        <v>3915</v>
      </c>
      <c r="M1000" s="90" t="s">
        <v>3915</v>
      </c>
      <c r="N1000" s="52" t="s">
        <v>270</v>
      </c>
      <c r="O1000" s="90" t="s">
        <v>3918</v>
      </c>
      <c r="P1000" s="108" t="s">
        <v>272</v>
      </c>
      <c r="Q1000" s="108" t="s">
        <v>124</v>
      </c>
      <c r="R1000" s="108" t="s">
        <v>273</v>
      </c>
      <c r="S1000" s="108" t="s">
        <v>188</v>
      </c>
      <c r="T1000" s="109" t="s">
        <v>2014</v>
      </c>
      <c r="U1000" s="108" t="s">
        <v>199</v>
      </c>
      <c r="V1000" s="108" t="s">
        <v>275</v>
      </c>
      <c r="W1000" s="108" t="s">
        <v>276</v>
      </c>
      <c r="X1000" s="108" t="s">
        <v>2015</v>
      </c>
      <c r="Y1000" s="108" t="s">
        <v>2016</v>
      </c>
      <c r="Z1000" s="66">
        <v>0</v>
      </c>
      <c r="AA1000" s="66">
        <v>0</v>
      </c>
      <c r="AB1000" s="66">
        <v>0</v>
      </c>
      <c r="AC1000" s="66">
        <v>0</v>
      </c>
      <c r="AD1000" s="86">
        <f t="shared" si="107"/>
        <v>0</v>
      </c>
      <c r="AE1000" s="66">
        <v>0</v>
      </c>
      <c r="AF1000" s="66">
        <v>0</v>
      </c>
      <c r="AG1000" s="66">
        <f t="shared" si="108"/>
        <v>0</v>
      </c>
      <c r="AH1000" s="66">
        <v>0</v>
      </c>
      <c r="AI1000" s="66">
        <v>100000</v>
      </c>
      <c r="AJ1000" s="66">
        <f t="shared" si="109"/>
        <v>-100000</v>
      </c>
      <c r="AK1000" s="66">
        <v>0</v>
      </c>
      <c r="AL1000" s="66">
        <v>100000</v>
      </c>
      <c r="AM1000" s="66">
        <f t="shared" si="110"/>
        <v>-100000</v>
      </c>
      <c r="AN1000" s="66">
        <v>0</v>
      </c>
      <c r="AO1000" s="89">
        <f>6500000</f>
        <v>6500000</v>
      </c>
      <c r="AP1000" s="66">
        <f t="shared" si="111"/>
        <v>-6500000</v>
      </c>
      <c r="AQ1000" s="66">
        <v>0</v>
      </c>
      <c r="AR1000" s="66">
        <f t="shared" si="112"/>
        <v>-6700000</v>
      </c>
      <c r="AS1000" s="66" t="s">
        <v>2042</v>
      </c>
      <c r="AT1000" s="66" t="s">
        <v>3973</v>
      </c>
      <c r="AU1000" s="66" t="s">
        <v>280</v>
      </c>
      <c r="AV1000" s="66">
        <v>0</v>
      </c>
      <c r="AW1000" s="86">
        <v>0</v>
      </c>
      <c r="AX1000" s="86">
        <v>0</v>
      </c>
      <c r="AY1000" s="86">
        <v>0</v>
      </c>
      <c r="AZ1000" s="86">
        <v>6500000</v>
      </c>
      <c r="BA1000" s="86">
        <v>0</v>
      </c>
      <c r="BB1000" s="86"/>
    </row>
    <row r="1001" spans="1:54" hidden="1">
      <c r="A1001" s="52" t="str">
        <f t="shared" si="106"/>
        <v>R</v>
      </c>
      <c r="B1001" s="84" t="s">
        <v>259</v>
      </c>
      <c r="C1001" s="90" t="s">
        <v>3914</v>
      </c>
      <c r="D1001" s="90" t="s">
        <v>3915</v>
      </c>
      <c r="E1001" s="90" t="s">
        <v>3914</v>
      </c>
      <c r="F1001" s="90" t="s">
        <v>3915</v>
      </c>
      <c r="G1001" s="90" t="s">
        <v>3914</v>
      </c>
      <c r="H1001" s="90" t="s">
        <v>3915</v>
      </c>
      <c r="I1001" s="90" t="s">
        <v>3974</v>
      </c>
      <c r="J1001" s="90" t="s">
        <v>3975</v>
      </c>
      <c r="K1001" s="52" t="s">
        <v>289</v>
      </c>
      <c r="L1001" s="90" t="s">
        <v>3915</v>
      </c>
      <c r="M1001" s="90" t="s">
        <v>3915</v>
      </c>
      <c r="N1001" s="52" t="s">
        <v>270</v>
      </c>
      <c r="O1001" s="90" t="s">
        <v>3918</v>
      </c>
      <c r="P1001" s="108" t="s">
        <v>466</v>
      </c>
      <c r="Q1001" s="108" t="s">
        <v>57</v>
      </c>
      <c r="R1001" s="108" t="s">
        <v>2024</v>
      </c>
      <c r="S1001" s="108" t="s">
        <v>91</v>
      </c>
      <c r="T1001" s="109" t="s">
        <v>2358</v>
      </c>
      <c r="U1001" s="108" t="s">
        <v>24</v>
      </c>
      <c r="V1001" s="108" t="s">
        <v>275</v>
      </c>
      <c r="W1001" s="108" t="s">
        <v>276</v>
      </c>
      <c r="X1001" s="108" t="s">
        <v>2040</v>
      </c>
      <c r="Y1001" s="108" t="s">
        <v>2041</v>
      </c>
      <c r="Z1001" s="66">
        <v>0</v>
      </c>
      <c r="AA1001" s="66">
        <v>0</v>
      </c>
      <c r="AB1001" s="66">
        <v>0</v>
      </c>
      <c r="AC1001" s="66">
        <v>0</v>
      </c>
      <c r="AD1001" s="86">
        <f t="shared" si="107"/>
        <v>0</v>
      </c>
      <c r="AE1001" s="66">
        <v>0</v>
      </c>
      <c r="AF1001" s="66">
        <v>0</v>
      </c>
      <c r="AG1001" s="66">
        <f t="shared" si="108"/>
        <v>0</v>
      </c>
      <c r="AH1001" s="66">
        <v>0</v>
      </c>
      <c r="AI1001" s="66">
        <v>100000</v>
      </c>
      <c r="AJ1001" s="66">
        <f t="shared" si="109"/>
        <v>-100000</v>
      </c>
      <c r="AK1001" s="66">
        <v>0</v>
      </c>
      <c r="AL1001" s="66">
        <v>0</v>
      </c>
      <c r="AM1001" s="66">
        <f t="shared" si="110"/>
        <v>0</v>
      </c>
      <c r="AN1001" s="66">
        <v>0</v>
      </c>
      <c r="AO1001" s="66">
        <v>200000</v>
      </c>
      <c r="AP1001" s="66">
        <f t="shared" si="111"/>
        <v>-200000</v>
      </c>
      <c r="AQ1001" s="66">
        <v>1000000</v>
      </c>
      <c r="AR1001" s="66">
        <f t="shared" si="112"/>
        <v>-300000</v>
      </c>
      <c r="AS1001" s="66" t="s">
        <v>2042</v>
      </c>
      <c r="AT1001" s="66" t="s">
        <v>3976</v>
      </c>
      <c r="AU1001" s="66" t="s">
        <v>280</v>
      </c>
      <c r="AV1001" s="66">
        <v>0</v>
      </c>
      <c r="AW1001" s="86">
        <v>0</v>
      </c>
      <c r="AX1001" s="86">
        <v>0</v>
      </c>
      <c r="AY1001" s="86">
        <v>0</v>
      </c>
      <c r="AZ1001" s="86">
        <v>0</v>
      </c>
      <c r="BA1001" s="86">
        <v>0</v>
      </c>
      <c r="BB1001" s="86"/>
    </row>
    <row r="1002" spans="1:54" hidden="1">
      <c r="A1002" s="52" t="str">
        <f t="shared" si="106"/>
        <v>R</v>
      </c>
      <c r="B1002" s="84" t="s">
        <v>259</v>
      </c>
      <c r="C1002" s="90" t="s">
        <v>3914</v>
      </c>
      <c r="D1002" s="90" t="s">
        <v>3915</v>
      </c>
      <c r="E1002" s="90" t="s">
        <v>3914</v>
      </c>
      <c r="F1002" s="90" t="s">
        <v>3915</v>
      </c>
      <c r="G1002" s="90" t="s">
        <v>3914</v>
      </c>
      <c r="H1002" s="90" t="s">
        <v>3915</v>
      </c>
      <c r="I1002" s="90" t="s">
        <v>3977</v>
      </c>
      <c r="J1002" s="90" t="s">
        <v>3978</v>
      </c>
      <c r="K1002" s="52" t="s">
        <v>289</v>
      </c>
      <c r="L1002" s="90" t="s">
        <v>3915</v>
      </c>
      <c r="M1002" s="90" t="s">
        <v>3915</v>
      </c>
      <c r="N1002" s="52" t="s">
        <v>270</v>
      </c>
      <c r="O1002" s="90" t="s">
        <v>3918</v>
      </c>
      <c r="P1002" s="108" t="s">
        <v>272</v>
      </c>
      <c r="Q1002" s="108" t="s">
        <v>124</v>
      </c>
      <c r="R1002" s="108" t="s">
        <v>273</v>
      </c>
      <c r="S1002" s="108" t="s">
        <v>188</v>
      </c>
      <c r="T1002" s="109" t="s">
        <v>2014</v>
      </c>
      <c r="U1002" s="108" t="s">
        <v>199</v>
      </c>
      <c r="V1002" s="108" t="s">
        <v>275</v>
      </c>
      <c r="W1002" s="108" t="s">
        <v>276</v>
      </c>
      <c r="X1002" s="108" t="s">
        <v>2015</v>
      </c>
      <c r="Y1002" s="108" t="s">
        <v>2016</v>
      </c>
      <c r="Z1002" s="66">
        <v>0</v>
      </c>
      <c r="AA1002" s="66">
        <v>0</v>
      </c>
      <c r="AB1002" s="66">
        <v>0</v>
      </c>
      <c r="AC1002" s="66">
        <v>0</v>
      </c>
      <c r="AD1002" s="86">
        <f t="shared" si="107"/>
        <v>0</v>
      </c>
      <c r="AE1002" s="66">
        <v>0</v>
      </c>
      <c r="AF1002" s="66">
        <v>0</v>
      </c>
      <c r="AG1002" s="66">
        <f t="shared" si="108"/>
        <v>0</v>
      </c>
      <c r="AH1002" s="66">
        <v>0</v>
      </c>
      <c r="AI1002" s="66">
        <v>100000</v>
      </c>
      <c r="AJ1002" s="66">
        <f t="shared" si="109"/>
        <v>-100000</v>
      </c>
      <c r="AK1002" s="66">
        <v>0</v>
      </c>
      <c r="AL1002" s="66">
        <v>200000</v>
      </c>
      <c r="AM1002" s="66">
        <f t="shared" si="110"/>
        <v>-200000</v>
      </c>
      <c r="AN1002" s="66">
        <v>0</v>
      </c>
      <c r="AO1002" s="89">
        <f>4000000</f>
        <v>4000000</v>
      </c>
      <c r="AP1002" s="66">
        <f t="shared" si="111"/>
        <v>-4000000</v>
      </c>
      <c r="AQ1002" s="89">
        <f>4000000</f>
        <v>4000000</v>
      </c>
      <c r="AR1002" s="66">
        <f t="shared" si="112"/>
        <v>-4300000</v>
      </c>
      <c r="AS1002" s="66" t="s">
        <v>2042</v>
      </c>
      <c r="AT1002" s="66" t="s">
        <v>3979</v>
      </c>
      <c r="AU1002" s="66" t="s">
        <v>280</v>
      </c>
      <c r="AV1002" s="66">
        <v>-4000000</v>
      </c>
      <c r="AW1002" s="86">
        <v>0</v>
      </c>
      <c r="AX1002" s="86">
        <v>0</v>
      </c>
      <c r="AY1002" s="86">
        <v>0</v>
      </c>
      <c r="AZ1002" s="86">
        <v>4000000</v>
      </c>
      <c r="BA1002" s="86">
        <v>4000000</v>
      </c>
      <c r="BB1002" s="86"/>
    </row>
    <row r="1003" spans="1:54" hidden="1">
      <c r="A1003" s="52" t="str">
        <f t="shared" si="106"/>
        <v>R</v>
      </c>
      <c r="B1003" s="84" t="s">
        <v>259</v>
      </c>
      <c r="C1003" s="90" t="s">
        <v>3914</v>
      </c>
      <c r="D1003" s="90" t="s">
        <v>3915</v>
      </c>
      <c r="E1003" s="90" t="s">
        <v>3914</v>
      </c>
      <c r="F1003" s="90" t="s">
        <v>3915</v>
      </c>
      <c r="G1003" s="90" t="s">
        <v>3914</v>
      </c>
      <c r="H1003" s="90" t="s">
        <v>3915</v>
      </c>
      <c r="I1003" s="90" t="s">
        <v>3980</v>
      </c>
      <c r="J1003" s="90" t="s">
        <v>3981</v>
      </c>
      <c r="K1003" s="52" t="s">
        <v>289</v>
      </c>
      <c r="L1003" s="90" t="s">
        <v>3915</v>
      </c>
      <c r="M1003" s="90" t="s">
        <v>3915</v>
      </c>
      <c r="N1003" s="52" t="s">
        <v>270</v>
      </c>
      <c r="O1003" s="90" t="s">
        <v>3918</v>
      </c>
      <c r="P1003" s="108" t="s">
        <v>466</v>
      </c>
      <c r="Q1003" s="108" t="s">
        <v>57</v>
      </c>
      <c r="R1003" s="108" t="s">
        <v>2024</v>
      </c>
      <c r="S1003" s="108" t="s">
        <v>91</v>
      </c>
      <c r="T1003" s="109" t="s">
        <v>2025</v>
      </c>
      <c r="U1003" s="108" t="s">
        <v>93</v>
      </c>
      <c r="V1003" s="108" t="s">
        <v>2026</v>
      </c>
      <c r="W1003" s="108" t="s">
        <v>2027</v>
      </c>
      <c r="X1003" s="108" t="s">
        <v>2028</v>
      </c>
      <c r="Y1003" s="108" t="s">
        <v>2029</v>
      </c>
      <c r="Z1003" s="66">
        <v>0</v>
      </c>
      <c r="AA1003" s="66">
        <v>0</v>
      </c>
      <c r="AB1003" s="66">
        <v>0</v>
      </c>
      <c r="AC1003" s="66">
        <v>0</v>
      </c>
      <c r="AD1003" s="86">
        <f t="shared" si="107"/>
        <v>0</v>
      </c>
      <c r="AE1003" s="66">
        <v>0</v>
      </c>
      <c r="AF1003" s="66">
        <v>0</v>
      </c>
      <c r="AG1003" s="66">
        <f t="shared" si="108"/>
        <v>0</v>
      </c>
      <c r="AH1003" s="66">
        <v>0</v>
      </c>
      <c r="AI1003" s="66">
        <v>0</v>
      </c>
      <c r="AJ1003" s="66">
        <f t="shared" si="109"/>
        <v>0</v>
      </c>
      <c r="AK1003" s="66">
        <v>0</v>
      </c>
      <c r="AL1003" s="66">
        <v>53019</v>
      </c>
      <c r="AM1003" s="66">
        <f t="shared" si="110"/>
        <v>-53019</v>
      </c>
      <c r="AN1003" s="66">
        <v>0</v>
      </c>
      <c r="AO1003" s="66">
        <v>5795000</v>
      </c>
      <c r="AP1003" s="66">
        <f t="shared" si="111"/>
        <v>-5795000</v>
      </c>
      <c r="AQ1003" s="66">
        <v>0</v>
      </c>
      <c r="AR1003" s="66">
        <f t="shared" si="112"/>
        <v>-5848019</v>
      </c>
      <c r="AS1003" s="66" t="s">
        <v>3982</v>
      </c>
      <c r="AT1003" s="66" t="s">
        <v>3983</v>
      </c>
      <c r="AU1003" s="66" t="s">
        <v>280</v>
      </c>
      <c r="AV1003" s="66">
        <v>0</v>
      </c>
      <c r="AW1003" s="86">
        <v>0</v>
      </c>
      <c r="AX1003" s="86">
        <v>0</v>
      </c>
      <c r="AY1003" s="86">
        <v>0</v>
      </c>
      <c r="AZ1003" s="86">
        <v>0</v>
      </c>
      <c r="BA1003" s="86">
        <v>0</v>
      </c>
      <c r="BB1003" s="86"/>
    </row>
    <row r="1004" spans="1:54" hidden="1">
      <c r="A1004" s="52" t="str">
        <f t="shared" si="106"/>
        <v>R</v>
      </c>
      <c r="B1004" s="84" t="s">
        <v>259</v>
      </c>
      <c r="C1004" s="90" t="s">
        <v>3914</v>
      </c>
      <c r="D1004" s="90" t="s">
        <v>3915</v>
      </c>
      <c r="E1004" s="90" t="s">
        <v>3914</v>
      </c>
      <c r="F1004" s="90" t="s">
        <v>3915</v>
      </c>
      <c r="G1004" s="90" t="s">
        <v>3914</v>
      </c>
      <c r="H1004" s="90" t="s">
        <v>3915</v>
      </c>
      <c r="I1004" s="90" t="s">
        <v>3984</v>
      </c>
      <c r="J1004" s="90" t="s">
        <v>3985</v>
      </c>
      <c r="K1004" s="52" t="s">
        <v>289</v>
      </c>
      <c r="L1004" s="90" t="s">
        <v>3915</v>
      </c>
      <c r="M1004" s="90" t="s">
        <v>3915</v>
      </c>
      <c r="N1004" s="52" t="s">
        <v>270</v>
      </c>
      <c r="O1004" s="90" t="s">
        <v>3918</v>
      </c>
      <c r="P1004" s="108" t="s">
        <v>272</v>
      </c>
      <c r="Q1004" s="108" t="s">
        <v>124</v>
      </c>
      <c r="R1004" s="108" t="s">
        <v>273</v>
      </c>
      <c r="S1004" s="108" t="s">
        <v>188</v>
      </c>
      <c r="T1004" s="109" t="s">
        <v>2923</v>
      </c>
      <c r="U1004" s="108" t="s">
        <v>198</v>
      </c>
      <c r="V1004" s="108" t="s">
        <v>2847</v>
      </c>
      <c r="W1004" s="108" t="s">
        <v>2848</v>
      </c>
      <c r="X1004" s="108" t="s">
        <v>2918</v>
      </c>
      <c r="Y1004" s="108" t="s">
        <v>198</v>
      </c>
      <c r="Z1004" s="66">
        <v>0</v>
      </c>
      <c r="AA1004" s="66">
        <v>0</v>
      </c>
      <c r="AB1004" s="66">
        <v>0</v>
      </c>
      <c r="AC1004" s="66">
        <v>0</v>
      </c>
      <c r="AD1004" s="86">
        <f t="shared" si="107"/>
        <v>0</v>
      </c>
      <c r="AE1004" s="66">
        <v>0</v>
      </c>
      <c r="AF1004" s="66">
        <v>0</v>
      </c>
      <c r="AG1004" s="66">
        <f t="shared" si="108"/>
        <v>0</v>
      </c>
      <c r="AH1004" s="66">
        <v>0</v>
      </c>
      <c r="AI1004" s="66">
        <v>0</v>
      </c>
      <c r="AJ1004" s="66">
        <f t="shared" si="109"/>
        <v>0</v>
      </c>
      <c r="AK1004" s="66">
        <v>0</v>
      </c>
      <c r="AL1004" s="66">
        <v>0</v>
      </c>
      <c r="AM1004" s="66">
        <f t="shared" si="110"/>
        <v>0</v>
      </c>
      <c r="AN1004" s="66">
        <v>0</v>
      </c>
      <c r="AO1004" s="66">
        <v>0</v>
      </c>
      <c r="AP1004" s="66">
        <f t="shared" si="111"/>
        <v>0</v>
      </c>
      <c r="AQ1004" s="66">
        <v>0</v>
      </c>
      <c r="AR1004" s="66">
        <f t="shared" si="112"/>
        <v>0</v>
      </c>
      <c r="AS1004" s="66" t="s">
        <v>3982</v>
      </c>
      <c r="AT1004" s="66" t="s">
        <v>3986</v>
      </c>
      <c r="AU1004" s="66" t="s">
        <v>280</v>
      </c>
      <c r="AV1004" s="66">
        <v>0</v>
      </c>
      <c r="AW1004" s="86">
        <v>0</v>
      </c>
      <c r="AX1004" s="86">
        <v>0</v>
      </c>
      <c r="AY1004" s="86">
        <v>0</v>
      </c>
      <c r="AZ1004" s="86">
        <v>0</v>
      </c>
      <c r="BA1004" s="86">
        <v>0</v>
      </c>
      <c r="BB1004" s="86"/>
    </row>
    <row r="1005" spans="1:54" hidden="1">
      <c r="A1005" s="52" t="str">
        <f t="shared" si="106"/>
        <v>R</v>
      </c>
      <c r="B1005" s="84" t="s">
        <v>259</v>
      </c>
      <c r="C1005" s="90" t="s">
        <v>3914</v>
      </c>
      <c r="D1005" s="90" t="s">
        <v>3915</v>
      </c>
      <c r="E1005" s="90" t="s">
        <v>3914</v>
      </c>
      <c r="F1005" s="90" t="s">
        <v>3915</v>
      </c>
      <c r="G1005" s="90" t="s">
        <v>3914</v>
      </c>
      <c r="H1005" s="90" t="s">
        <v>3915</v>
      </c>
      <c r="I1005" s="90" t="s">
        <v>3987</v>
      </c>
      <c r="J1005" s="90" t="s">
        <v>3988</v>
      </c>
      <c r="K1005" s="52" t="s">
        <v>289</v>
      </c>
      <c r="L1005" s="90" t="s">
        <v>3915</v>
      </c>
      <c r="M1005" s="90" t="s">
        <v>3915</v>
      </c>
      <c r="N1005" s="52" t="s">
        <v>270</v>
      </c>
      <c r="O1005" s="90" t="s">
        <v>3918</v>
      </c>
      <c r="P1005" s="108" t="s">
        <v>272</v>
      </c>
      <c r="Q1005" s="108" t="s">
        <v>124</v>
      </c>
      <c r="R1005" s="108" t="s">
        <v>273</v>
      </c>
      <c r="S1005" s="108" t="s">
        <v>188</v>
      </c>
      <c r="T1005" s="109" t="s">
        <v>2988</v>
      </c>
      <c r="U1005" s="108" t="s">
        <v>200</v>
      </c>
      <c r="V1005" s="108" t="s">
        <v>2026</v>
      </c>
      <c r="W1005" s="108" t="s">
        <v>2027</v>
      </c>
      <c r="X1005" s="108" t="s">
        <v>2028</v>
      </c>
      <c r="Y1005" s="108" t="s">
        <v>2029</v>
      </c>
      <c r="Z1005" s="66">
        <v>0</v>
      </c>
      <c r="AA1005" s="66">
        <v>0</v>
      </c>
      <c r="AB1005" s="66">
        <v>0</v>
      </c>
      <c r="AC1005" s="66">
        <v>0</v>
      </c>
      <c r="AD1005" s="86">
        <f t="shared" si="107"/>
        <v>0</v>
      </c>
      <c r="AE1005" s="66">
        <v>0</v>
      </c>
      <c r="AF1005" s="66">
        <v>0</v>
      </c>
      <c r="AG1005" s="66">
        <f t="shared" si="108"/>
        <v>0</v>
      </c>
      <c r="AH1005" s="66">
        <v>0</v>
      </c>
      <c r="AI1005" s="66">
        <v>0</v>
      </c>
      <c r="AJ1005" s="66">
        <f t="shared" si="109"/>
        <v>0</v>
      </c>
      <c r="AK1005" s="66">
        <v>0</v>
      </c>
      <c r="AL1005" s="66">
        <v>0</v>
      </c>
      <c r="AM1005" s="66">
        <f t="shared" si="110"/>
        <v>0</v>
      </c>
      <c r="AN1005" s="66">
        <v>0</v>
      </c>
      <c r="AO1005" s="66">
        <v>1000000</v>
      </c>
      <c r="AP1005" s="66">
        <f t="shared" si="111"/>
        <v>-1000000</v>
      </c>
      <c r="AQ1005" s="66">
        <v>0</v>
      </c>
      <c r="AR1005" s="66">
        <f t="shared" si="112"/>
        <v>-1000000</v>
      </c>
      <c r="AS1005" s="66" t="s">
        <v>3982</v>
      </c>
      <c r="AT1005" s="66" t="s">
        <v>3989</v>
      </c>
      <c r="AU1005" s="66" t="s">
        <v>280</v>
      </c>
      <c r="AV1005" s="66">
        <v>0</v>
      </c>
      <c r="AW1005" s="86">
        <v>0</v>
      </c>
      <c r="AX1005" s="86">
        <v>0</v>
      </c>
      <c r="AY1005" s="86">
        <v>0</v>
      </c>
      <c r="AZ1005" s="86">
        <v>0</v>
      </c>
      <c r="BA1005" s="86">
        <v>0</v>
      </c>
      <c r="BB1005" s="86"/>
    </row>
    <row r="1006" spans="1:54" hidden="1">
      <c r="A1006" s="52" t="str">
        <f t="shared" si="106"/>
        <v>R</v>
      </c>
      <c r="B1006" s="84" t="s">
        <v>259</v>
      </c>
      <c r="C1006" s="90" t="s">
        <v>3914</v>
      </c>
      <c r="D1006" s="90" t="s">
        <v>3915</v>
      </c>
      <c r="E1006" s="90" t="s">
        <v>3914</v>
      </c>
      <c r="F1006" s="90" t="s">
        <v>3915</v>
      </c>
      <c r="G1006" s="90" t="s">
        <v>3914</v>
      </c>
      <c r="H1006" s="90" t="s">
        <v>3915</v>
      </c>
      <c r="I1006" s="90" t="s">
        <v>3990</v>
      </c>
      <c r="J1006" s="90" t="s">
        <v>3991</v>
      </c>
      <c r="K1006" s="52" t="s">
        <v>289</v>
      </c>
      <c r="L1006" s="90" t="s">
        <v>3915</v>
      </c>
      <c r="M1006" s="90" t="s">
        <v>3915</v>
      </c>
      <c r="N1006" s="52" t="s">
        <v>270</v>
      </c>
      <c r="O1006" s="90" t="s">
        <v>3918</v>
      </c>
      <c r="P1006" s="108" t="s">
        <v>272</v>
      </c>
      <c r="Q1006" s="108" t="s">
        <v>124</v>
      </c>
      <c r="R1006" s="108" t="s">
        <v>273</v>
      </c>
      <c r="S1006" s="108" t="s">
        <v>188</v>
      </c>
      <c r="T1006" s="109" t="s">
        <v>2988</v>
      </c>
      <c r="U1006" s="108" t="s">
        <v>200</v>
      </c>
      <c r="V1006" s="108" t="s">
        <v>2026</v>
      </c>
      <c r="W1006" s="108" t="s">
        <v>2027</v>
      </c>
      <c r="X1006" s="108" t="s">
        <v>2028</v>
      </c>
      <c r="Y1006" s="108" t="s">
        <v>2029</v>
      </c>
      <c r="Z1006" s="66">
        <v>0</v>
      </c>
      <c r="AA1006" s="66">
        <v>0</v>
      </c>
      <c r="AB1006" s="66">
        <v>0</v>
      </c>
      <c r="AC1006" s="66">
        <v>0</v>
      </c>
      <c r="AD1006" s="86">
        <f t="shared" si="107"/>
        <v>0</v>
      </c>
      <c r="AE1006" s="66">
        <v>0</v>
      </c>
      <c r="AF1006" s="66">
        <v>0</v>
      </c>
      <c r="AG1006" s="66">
        <f t="shared" si="108"/>
        <v>0</v>
      </c>
      <c r="AH1006" s="66">
        <v>0</v>
      </c>
      <c r="AI1006" s="66">
        <v>0</v>
      </c>
      <c r="AJ1006" s="66">
        <f t="shared" si="109"/>
        <v>0</v>
      </c>
      <c r="AK1006" s="66">
        <v>0</v>
      </c>
      <c r="AL1006" s="66">
        <v>0</v>
      </c>
      <c r="AM1006" s="66">
        <f t="shared" si="110"/>
        <v>0</v>
      </c>
      <c r="AN1006" s="66">
        <v>0</v>
      </c>
      <c r="AO1006" s="66">
        <v>0</v>
      </c>
      <c r="AP1006" s="66">
        <f t="shared" si="111"/>
        <v>0</v>
      </c>
      <c r="AQ1006" s="66">
        <v>0</v>
      </c>
      <c r="AR1006" s="66">
        <f t="shared" si="112"/>
        <v>0</v>
      </c>
      <c r="AS1006" s="66" t="s">
        <v>3982</v>
      </c>
      <c r="AT1006" s="66" t="s">
        <v>3992</v>
      </c>
      <c r="AU1006" s="66" t="s">
        <v>280</v>
      </c>
      <c r="AV1006" s="66">
        <v>0</v>
      </c>
      <c r="AW1006" s="86">
        <v>0</v>
      </c>
      <c r="AX1006" s="86">
        <v>0</v>
      </c>
      <c r="AY1006" s="86">
        <v>0</v>
      </c>
      <c r="AZ1006" s="86">
        <v>0</v>
      </c>
      <c r="BA1006" s="86">
        <v>0</v>
      </c>
      <c r="BB1006" s="86"/>
    </row>
    <row r="1007" spans="1:54" hidden="1">
      <c r="A1007" s="52" t="str">
        <f t="shared" si="106"/>
        <v>R</v>
      </c>
      <c r="B1007" s="84" t="s">
        <v>259</v>
      </c>
      <c r="C1007" s="90" t="s">
        <v>3914</v>
      </c>
      <c r="D1007" s="90" t="s">
        <v>3915</v>
      </c>
      <c r="E1007" s="90" t="s">
        <v>3914</v>
      </c>
      <c r="F1007" s="90" t="s">
        <v>3915</v>
      </c>
      <c r="G1007" s="90" t="s">
        <v>3914</v>
      </c>
      <c r="H1007" s="90" t="s">
        <v>3915</v>
      </c>
      <c r="I1007" s="90" t="s">
        <v>3993</v>
      </c>
      <c r="J1007" s="90" t="s">
        <v>3994</v>
      </c>
      <c r="K1007" s="52" t="s">
        <v>289</v>
      </c>
      <c r="L1007" s="90" t="s">
        <v>3915</v>
      </c>
      <c r="M1007" s="90" t="s">
        <v>3915</v>
      </c>
      <c r="N1007" s="52" t="s">
        <v>270</v>
      </c>
      <c r="O1007" s="90" t="s">
        <v>3918</v>
      </c>
      <c r="P1007" s="108" t="s">
        <v>272</v>
      </c>
      <c r="Q1007" s="108" t="s">
        <v>124</v>
      </c>
      <c r="R1007" s="108" t="s">
        <v>273</v>
      </c>
      <c r="S1007" s="108" t="s">
        <v>188</v>
      </c>
      <c r="T1007" s="108" t="s">
        <v>2988</v>
      </c>
      <c r="U1007" s="108" t="s">
        <v>200</v>
      </c>
      <c r="V1007" s="108" t="s">
        <v>2026</v>
      </c>
      <c r="W1007" s="108" t="s">
        <v>2027</v>
      </c>
      <c r="X1007" s="108" t="s">
        <v>2028</v>
      </c>
      <c r="Y1007" s="108" t="s">
        <v>2029</v>
      </c>
      <c r="Z1007" s="66">
        <v>0</v>
      </c>
      <c r="AA1007" s="66">
        <v>0</v>
      </c>
      <c r="AB1007" s="66">
        <v>0</v>
      </c>
      <c r="AC1007" s="66">
        <v>0</v>
      </c>
      <c r="AD1007" s="86">
        <f t="shared" si="107"/>
        <v>0</v>
      </c>
      <c r="AE1007" s="66">
        <v>0</v>
      </c>
      <c r="AF1007" s="66">
        <v>0</v>
      </c>
      <c r="AG1007" s="66">
        <f t="shared" si="108"/>
        <v>0</v>
      </c>
      <c r="AH1007" s="66">
        <v>0</v>
      </c>
      <c r="AI1007" s="66">
        <v>0</v>
      </c>
      <c r="AJ1007" s="66">
        <f t="shared" si="109"/>
        <v>0</v>
      </c>
      <c r="AK1007" s="66">
        <v>0</v>
      </c>
      <c r="AL1007" s="66">
        <v>0</v>
      </c>
      <c r="AM1007" s="66">
        <f t="shared" si="110"/>
        <v>0</v>
      </c>
      <c r="AN1007" s="66">
        <v>0</v>
      </c>
      <c r="AO1007" s="66">
        <v>0</v>
      </c>
      <c r="AP1007" s="66">
        <f t="shared" si="111"/>
        <v>0</v>
      </c>
      <c r="AQ1007" s="66">
        <v>50000</v>
      </c>
      <c r="AR1007" s="66">
        <f t="shared" si="112"/>
        <v>0</v>
      </c>
      <c r="AS1007" s="66" t="s">
        <v>3982</v>
      </c>
      <c r="AT1007" s="66" t="s">
        <v>2081</v>
      </c>
      <c r="AU1007" s="66" t="s">
        <v>280</v>
      </c>
      <c r="AV1007" s="66">
        <v>0</v>
      </c>
      <c r="AW1007" s="86">
        <v>0</v>
      </c>
      <c r="AX1007" s="86">
        <v>0</v>
      </c>
      <c r="AY1007" s="86">
        <v>0</v>
      </c>
      <c r="AZ1007" s="86">
        <v>0</v>
      </c>
      <c r="BA1007" s="86">
        <v>0</v>
      </c>
      <c r="BB1007" s="86"/>
    </row>
    <row r="1008" spans="1:54" hidden="1">
      <c r="A1008" s="52" t="str">
        <f t="shared" si="106"/>
        <v>R</v>
      </c>
      <c r="B1008" s="84" t="s">
        <v>259</v>
      </c>
      <c r="C1008" s="90" t="s">
        <v>3914</v>
      </c>
      <c r="D1008" s="90" t="s">
        <v>3915</v>
      </c>
      <c r="E1008" s="90" t="s">
        <v>3914</v>
      </c>
      <c r="F1008" s="90" t="s">
        <v>3915</v>
      </c>
      <c r="G1008" s="90" t="s">
        <v>3914</v>
      </c>
      <c r="H1008" s="90" t="s">
        <v>3915</v>
      </c>
      <c r="I1008" s="90" t="s">
        <v>3995</v>
      </c>
      <c r="J1008" s="90" t="s">
        <v>3996</v>
      </c>
      <c r="K1008" s="52" t="s">
        <v>289</v>
      </c>
      <c r="L1008" s="90" t="s">
        <v>3915</v>
      </c>
      <c r="M1008" s="90" t="s">
        <v>3915</v>
      </c>
      <c r="N1008" s="52" t="s">
        <v>270</v>
      </c>
      <c r="O1008" s="90" t="s">
        <v>3918</v>
      </c>
      <c r="P1008" s="108" t="s">
        <v>466</v>
      </c>
      <c r="Q1008" s="108" t="s">
        <v>57</v>
      </c>
      <c r="R1008" s="108" t="s">
        <v>2024</v>
      </c>
      <c r="S1008" s="108" t="s">
        <v>91</v>
      </c>
      <c r="T1008" s="109" t="s">
        <v>2025</v>
      </c>
      <c r="U1008" s="108" t="s">
        <v>93</v>
      </c>
      <c r="V1008" s="108" t="s">
        <v>2026</v>
      </c>
      <c r="W1008" s="108" t="s">
        <v>2027</v>
      </c>
      <c r="X1008" s="108" t="s">
        <v>2028</v>
      </c>
      <c r="Y1008" s="108" t="s">
        <v>2029</v>
      </c>
      <c r="Z1008" s="66">
        <v>0</v>
      </c>
      <c r="AA1008" s="66">
        <v>0</v>
      </c>
      <c r="AB1008" s="66">
        <v>0</v>
      </c>
      <c r="AC1008" s="66">
        <v>0</v>
      </c>
      <c r="AD1008" s="86">
        <f t="shared" si="107"/>
        <v>0</v>
      </c>
      <c r="AE1008" s="66">
        <v>0</v>
      </c>
      <c r="AF1008" s="66">
        <v>0</v>
      </c>
      <c r="AG1008" s="66">
        <f t="shared" si="108"/>
        <v>0</v>
      </c>
      <c r="AH1008" s="66">
        <v>0</v>
      </c>
      <c r="AI1008" s="66">
        <v>0</v>
      </c>
      <c r="AJ1008" s="66">
        <f t="shared" si="109"/>
        <v>0</v>
      </c>
      <c r="AK1008" s="66">
        <v>0</v>
      </c>
      <c r="AL1008" s="66">
        <v>0</v>
      </c>
      <c r="AM1008" s="66">
        <f t="shared" si="110"/>
        <v>0</v>
      </c>
      <c r="AN1008" s="66">
        <v>0</v>
      </c>
      <c r="AO1008" s="66">
        <v>0</v>
      </c>
      <c r="AP1008" s="66">
        <f t="shared" si="111"/>
        <v>0</v>
      </c>
      <c r="AQ1008" s="66">
        <v>100000</v>
      </c>
      <c r="AR1008" s="66">
        <f t="shared" si="112"/>
        <v>0</v>
      </c>
      <c r="AS1008" s="66" t="s">
        <v>3982</v>
      </c>
      <c r="AT1008" s="66" t="s">
        <v>2081</v>
      </c>
      <c r="AU1008" s="66" t="s">
        <v>280</v>
      </c>
      <c r="AV1008" s="66">
        <v>0</v>
      </c>
      <c r="AW1008" s="86">
        <v>0</v>
      </c>
      <c r="AX1008" s="86">
        <v>0</v>
      </c>
      <c r="AY1008" s="86">
        <v>0</v>
      </c>
      <c r="AZ1008" s="86">
        <v>0</v>
      </c>
      <c r="BA1008" s="86">
        <v>0</v>
      </c>
      <c r="BB1008" s="86"/>
    </row>
    <row r="1009" spans="1:54" hidden="1">
      <c r="A1009" s="52" t="str">
        <f t="shared" si="106"/>
        <v>R</v>
      </c>
      <c r="B1009" s="84" t="s">
        <v>259</v>
      </c>
      <c r="C1009" s="90" t="s">
        <v>3914</v>
      </c>
      <c r="D1009" s="90" t="s">
        <v>3915</v>
      </c>
      <c r="E1009" s="90" t="s">
        <v>3914</v>
      </c>
      <c r="F1009" s="90" t="s">
        <v>3915</v>
      </c>
      <c r="G1009" s="90" t="s">
        <v>3914</v>
      </c>
      <c r="H1009" s="90" t="s">
        <v>3915</v>
      </c>
      <c r="I1009" s="90" t="s">
        <v>3997</v>
      </c>
      <c r="J1009" s="90" t="s">
        <v>3998</v>
      </c>
      <c r="K1009" s="52" t="s">
        <v>289</v>
      </c>
      <c r="L1009" s="90" t="s">
        <v>3915</v>
      </c>
      <c r="M1009" s="90" t="s">
        <v>3915</v>
      </c>
      <c r="N1009" s="52" t="s">
        <v>270</v>
      </c>
      <c r="O1009" s="90" t="s">
        <v>3918</v>
      </c>
      <c r="P1009" s="108" t="s">
        <v>272</v>
      </c>
      <c r="Q1009" s="108" t="s">
        <v>124</v>
      </c>
      <c r="R1009" s="108" t="s">
        <v>273</v>
      </c>
      <c r="S1009" s="108" t="s">
        <v>188</v>
      </c>
      <c r="T1009" s="109" t="s">
        <v>2988</v>
      </c>
      <c r="U1009" s="108" t="s">
        <v>200</v>
      </c>
      <c r="V1009" s="108" t="s">
        <v>2026</v>
      </c>
      <c r="W1009" s="108" t="s">
        <v>2027</v>
      </c>
      <c r="X1009" s="108" t="s">
        <v>2028</v>
      </c>
      <c r="Y1009" s="108" t="s">
        <v>2029</v>
      </c>
      <c r="Z1009" s="66">
        <v>0</v>
      </c>
      <c r="AA1009" s="66">
        <v>0</v>
      </c>
      <c r="AB1009" s="66">
        <v>0</v>
      </c>
      <c r="AC1009" s="66">
        <v>0</v>
      </c>
      <c r="AD1009" s="86">
        <f t="shared" si="107"/>
        <v>0</v>
      </c>
      <c r="AE1009" s="66">
        <v>0</v>
      </c>
      <c r="AF1009" s="66">
        <v>3675000</v>
      </c>
      <c r="AG1009" s="66">
        <f t="shared" si="108"/>
        <v>-3675000</v>
      </c>
      <c r="AH1009" s="66">
        <v>0</v>
      </c>
      <c r="AI1009" s="66">
        <v>0</v>
      </c>
      <c r="AJ1009" s="66">
        <f t="shared" si="109"/>
        <v>0</v>
      </c>
      <c r="AK1009" s="66">
        <v>0</v>
      </c>
      <c r="AL1009" s="66">
        <v>0</v>
      </c>
      <c r="AM1009" s="66">
        <f t="shared" si="110"/>
        <v>0</v>
      </c>
      <c r="AN1009" s="66">
        <v>0</v>
      </c>
      <c r="AO1009" s="66">
        <v>0</v>
      </c>
      <c r="AP1009" s="66">
        <f t="shared" si="111"/>
        <v>0</v>
      </c>
      <c r="AQ1009" s="66">
        <v>0</v>
      </c>
      <c r="AR1009" s="66">
        <f t="shared" si="112"/>
        <v>-3675000</v>
      </c>
      <c r="AS1009" s="66" t="s">
        <v>2003</v>
      </c>
      <c r="AT1009" s="66" t="s">
        <v>3999</v>
      </c>
      <c r="AU1009" s="66" t="s">
        <v>280</v>
      </c>
      <c r="AV1009" s="66">
        <v>0</v>
      </c>
      <c r="AW1009" s="86">
        <v>0</v>
      </c>
      <c r="AX1009" s="86">
        <v>0</v>
      </c>
      <c r="AY1009" s="86">
        <v>0</v>
      </c>
      <c r="AZ1009" s="86">
        <v>0</v>
      </c>
      <c r="BA1009" s="86">
        <v>0</v>
      </c>
      <c r="BB1009" s="86"/>
    </row>
    <row r="1010" spans="1:54" hidden="1">
      <c r="A1010" s="52" t="str">
        <f t="shared" si="106"/>
        <v>R</v>
      </c>
      <c r="B1010" s="84" t="s">
        <v>259</v>
      </c>
      <c r="C1010" s="90" t="s">
        <v>3914</v>
      </c>
      <c r="D1010" s="90" t="s">
        <v>3915</v>
      </c>
      <c r="E1010" s="90" t="s">
        <v>3914</v>
      </c>
      <c r="F1010" s="90" t="s">
        <v>3915</v>
      </c>
      <c r="G1010" s="90" t="s">
        <v>3914</v>
      </c>
      <c r="H1010" s="90" t="s">
        <v>3915</v>
      </c>
      <c r="I1010" s="90" t="s">
        <v>4000</v>
      </c>
      <c r="J1010" s="90" t="s">
        <v>4001</v>
      </c>
      <c r="K1010" s="52" t="s">
        <v>289</v>
      </c>
      <c r="L1010" s="90" t="s">
        <v>3915</v>
      </c>
      <c r="M1010" s="90" t="s">
        <v>3915</v>
      </c>
      <c r="N1010" s="52" t="s">
        <v>270</v>
      </c>
      <c r="O1010" s="90" t="s">
        <v>3918</v>
      </c>
      <c r="P1010" s="108" t="s">
        <v>272</v>
      </c>
      <c r="Q1010" s="108" t="s">
        <v>124</v>
      </c>
      <c r="R1010" s="108" t="s">
        <v>273</v>
      </c>
      <c r="S1010" s="108" t="s">
        <v>188</v>
      </c>
      <c r="T1010" s="109" t="s">
        <v>2988</v>
      </c>
      <c r="U1010" s="108" t="s">
        <v>200</v>
      </c>
      <c r="V1010" s="108" t="s">
        <v>2026</v>
      </c>
      <c r="W1010" s="108" t="s">
        <v>2027</v>
      </c>
      <c r="X1010" s="108" t="s">
        <v>2028</v>
      </c>
      <c r="Y1010" s="108" t="s">
        <v>2029</v>
      </c>
      <c r="Z1010" s="66">
        <v>0</v>
      </c>
      <c r="AA1010" s="66">
        <v>0</v>
      </c>
      <c r="AB1010" s="66">
        <v>0</v>
      </c>
      <c r="AC1010" s="66">
        <v>0</v>
      </c>
      <c r="AD1010" s="86">
        <f t="shared" si="107"/>
        <v>0</v>
      </c>
      <c r="AE1010" s="66">
        <v>0</v>
      </c>
      <c r="AF1010" s="66">
        <v>0</v>
      </c>
      <c r="AG1010" s="66">
        <f t="shared" si="108"/>
        <v>0</v>
      </c>
      <c r="AH1010" s="66">
        <v>0</v>
      </c>
      <c r="AI1010" s="66">
        <v>1128600</v>
      </c>
      <c r="AJ1010" s="66">
        <f t="shared" si="109"/>
        <v>-1128600</v>
      </c>
      <c r="AK1010" s="66">
        <v>0</v>
      </c>
      <c r="AL1010" s="66">
        <v>0</v>
      </c>
      <c r="AM1010" s="66">
        <f t="shared" si="110"/>
        <v>0</v>
      </c>
      <c r="AN1010" s="66">
        <v>0</v>
      </c>
      <c r="AO1010" s="66">
        <v>0</v>
      </c>
      <c r="AP1010" s="66">
        <f t="shared" si="111"/>
        <v>0</v>
      </c>
      <c r="AQ1010" s="66">
        <v>0</v>
      </c>
      <c r="AR1010" s="66">
        <f t="shared" si="112"/>
        <v>-1128600</v>
      </c>
      <c r="AS1010" s="66" t="s">
        <v>3982</v>
      </c>
      <c r="AT1010" s="66" t="s">
        <v>4002</v>
      </c>
      <c r="AU1010" s="66" t="s">
        <v>280</v>
      </c>
      <c r="AV1010" s="66">
        <v>0</v>
      </c>
      <c r="AW1010" s="86">
        <v>0</v>
      </c>
      <c r="AX1010" s="86">
        <v>0</v>
      </c>
      <c r="AY1010" s="86">
        <v>0</v>
      </c>
      <c r="AZ1010" s="86">
        <v>0</v>
      </c>
      <c r="BA1010" s="86">
        <v>0</v>
      </c>
      <c r="BB1010" s="86"/>
    </row>
    <row r="1011" spans="1:54" hidden="1">
      <c r="A1011" s="52" t="str">
        <f t="shared" si="106"/>
        <v>R</v>
      </c>
      <c r="B1011" s="84" t="s">
        <v>259</v>
      </c>
      <c r="C1011" s="90" t="s">
        <v>3914</v>
      </c>
      <c r="D1011" s="90" t="s">
        <v>3915</v>
      </c>
      <c r="E1011" s="90" t="s">
        <v>3914</v>
      </c>
      <c r="F1011" s="90" t="s">
        <v>3915</v>
      </c>
      <c r="G1011" s="90" t="s">
        <v>3914</v>
      </c>
      <c r="H1011" s="90" t="s">
        <v>3915</v>
      </c>
      <c r="I1011" s="90" t="s">
        <v>4003</v>
      </c>
      <c r="J1011" s="90" t="s">
        <v>4004</v>
      </c>
      <c r="K1011" s="52" t="s">
        <v>289</v>
      </c>
      <c r="L1011" s="90" t="s">
        <v>3915</v>
      </c>
      <c r="M1011" s="90" t="s">
        <v>3915</v>
      </c>
      <c r="N1011" s="52" t="s">
        <v>270</v>
      </c>
      <c r="O1011" s="90" t="s">
        <v>3918</v>
      </c>
      <c r="P1011" s="108" t="s">
        <v>272</v>
      </c>
      <c r="Q1011" s="108" t="s">
        <v>124</v>
      </c>
      <c r="R1011" s="108" t="s">
        <v>273</v>
      </c>
      <c r="S1011" s="108" t="s">
        <v>188</v>
      </c>
      <c r="T1011" s="109" t="s">
        <v>2988</v>
      </c>
      <c r="U1011" s="108" t="s">
        <v>200</v>
      </c>
      <c r="V1011" s="108" t="s">
        <v>2026</v>
      </c>
      <c r="W1011" s="108" t="s">
        <v>2027</v>
      </c>
      <c r="X1011" s="108" t="s">
        <v>2028</v>
      </c>
      <c r="Y1011" s="108" t="s">
        <v>2029</v>
      </c>
      <c r="Z1011" s="66">
        <v>0</v>
      </c>
      <c r="AA1011" s="66">
        <v>0</v>
      </c>
      <c r="AB1011" s="66">
        <v>0</v>
      </c>
      <c r="AC1011" s="66">
        <v>0</v>
      </c>
      <c r="AD1011" s="86">
        <f t="shared" si="107"/>
        <v>0</v>
      </c>
      <c r="AE1011" s="66">
        <v>0</v>
      </c>
      <c r="AF1011" s="66">
        <v>1134000</v>
      </c>
      <c r="AG1011" s="66">
        <f t="shared" si="108"/>
        <v>-1134000</v>
      </c>
      <c r="AH1011" s="66">
        <v>0</v>
      </c>
      <c r="AI1011" s="66">
        <v>0</v>
      </c>
      <c r="AJ1011" s="66">
        <f t="shared" si="109"/>
        <v>0</v>
      </c>
      <c r="AK1011" s="66">
        <v>0</v>
      </c>
      <c r="AL1011" s="66">
        <v>0</v>
      </c>
      <c r="AM1011" s="66">
        <f t="shared" si="110"/>
        <v>0</v>
      </c>
      <c r="AN1011" s="66">
        <v>0</v>
      </c>
      <c r="AO1011" s="66">
        <v>0</v>
      </c>
      <c r="AP1011" s="66">
        <f t="shared" si="111"/>
        <v>0</v>
      </c>
      <c r="AQ1011" s="66">
        <v>0</v>
      </c>
      <c r="AR1011" s="66">
        <f t="shared" si="112"/>
        <v>-1134000</v>
      </c>
      <c r="AS1011" s="66" t="s">
        <v>3982</v>
      </c>
      <c r="AT1011" s="66" t="s">
        <v>4005</v>
      </c>
      <c r="AU1011" s="66" t="s">
        <v>280</v>
      </c>
      <c r="AV1011" s="66">
        <v>0</v>
      </c>
      <c r="AW1011" s="86">
        <v>0</v>
      </c>
      <c r="AX1011" s="86">
        <v>0</v>
      </c>
      <c r="AY1011" s="86">
        <v>0</v>
      </c>
      <c r="AZ1011" s="86">
        <v>0</v>
      </c>
      <c r="BA1011" s="86">
        <v>0</v>
      </c>
      <c r="BB1011" s="86"/>
    </row>
    <row r="1012" spans="1:54" hidden="1">
      <c r="A1012" s="52" t="str">
        <f t="shared" si="106"/>
        <v>R</v>
      </c>
      <c r="B1012" s="84" t="s">
        <v>259</v>
      </c>
      <c r="C1012" s="90" t="s">
        <v>3914</v>
      </c>
      <c r="D1012" s="90" t="s">
        <v>3915</v>
      </c>
      <c r="E1012" s="90" t="s">
        <v>3914</v>
      </c>
      <c r="F1012" s="90" t="s">
        <v>3915</v>
      </c>
      <c r="G1012" s="90" t="s">
        <v>3914</v>
      </c>
      <c r="H1012" s="90" t="s">
        <v>3915</v>
      </c>
      <c r="I1012" s="90" t="s">
        <v>4006</v>
      </c>
      <c r="J1012" s="90" t="s">
        <v>4007</v>
      </c>
      <c r="K1012" s="52" t="s">
        <v>289</v>
      </c>
      <c r="L1012" s="90" t="s">
        <v>3915</v>
      </c>
      <c r="M1012" s="90" t="s">
        <v>3915</v>
      </c>
      <c r="N1012" s="52" t="s">
        <v>270</v>
      </c>
      <c r="O1012" s="90" t="s">
        <v>3918</v>
      </c>
      <c r="P1012" s="108" t="s">
        <v>272</v>
      </c>
      <c r="Q1012" s="108" t="s">
        <v>124</v>
      </c>
      <c r="R1012" s="108" t="s">
        <v>273</v>
      </c>
      <c r="S1012" s="108" t="s">
        <v>188</v>
      </c>
      <c r="T1012" s="109" t="s">
        <v>2988</v>
      </c>
      <c r="U1012" s="108" t="s">
        <v>200</v>
      </c>
      <c r="V1012" s="108" t="s">
        <v>2026</v>
      </c>
      <c r="W1012" s="108" t="s">
        <v>2027</v>
      </c>
      <c r="X1012" s="108" t="s">
        <v>2028</v>
      </c>
      <c r="Y1012" s="108" t="s">
        <v>2029</v>
      </c>
      <c r="Z1012" s="66">
        <v>0</v>
      </c>
      <c r="AA1012" s="66">
        <v>0</v>
      </c>
      <c r="AB1012" s="66">
        <v>0</v>
      </c>
      <c r="AC1012" s="66">
        <v>0</v>
      </c>
      <c r="AD1012" s="86">
        <f t="shared" si="107"/>
        <v>0</v>
      </c>
      <c r="AE1012" s="66">
        <v>0</v>
      </c>
      <c r="AF1012" s="66">
        <v>1426000</v>
      </c>
      <c r="AG1012" s="66">
        <f t="shared" si="108"/>
        <v>-1426000</v>
      </c>
      <c r="AH1012" s="66">
        <v>0</v>
      </c>
      <c r="AI1012" s="66">
        <v>0</v>
      </c>
      <c r="AJ1012" s="66">
        <f t="shared" si="109"/>
        <v>0</v>
      </c>
      <c r="AK1012" s="66">
        <v>0</v>
      </c>
      <c r="AL1012" s="66">
        <v>0</v>
      </c>
      <c r="AM1012" s="66">
        <f t="shared" si="110"/>
        <v>0</v>
      </c>
      <c r="AN1012" s="66">
        <v>0</v>
      </c>
      <c r="AO1012" s="66">
        <v>0</v>
      </c>
      <c r="AP1012" s="66">
        <f t="shared" si="111"/>
        <v>0</v>
      </c>
      <c r="AQ1012" s="66">
        <v>0</v>
      </c>
      <c r="AR1012" s="66">
        <f t="shared" si="112"/>
        <v>-1426000</v>
      </c>
      <c r="AS1012" s="66" t="s">
        <v>3982</v>
      </c>
      <c r="AT1012" s="66" t="s">
        <v>279</v>
      </c>
      <c r="AU1012" s="66" t="s">
        <v>280</v>
      </c>
      <c r="AV1012" s="66">
        <v>0</v>
      </c>
      <c r="AW1012" s="86">
        <v>0</v>
      </c>
      <c r="AX1012" s="86">
        <v>0</v>
      </c>
      <c r="AY1012" s="86">
        <v>0</v>
      </c>
      <c r="AZ1012" s="86">
        <v>0</v>
      </c>
      <c r="BA1012" s="86">
        <v>0</v>
      </c>
      <c r="BB1012" s="86"/>
    </row>
    <row r="1013" spans="1:54" hidden="1">
      <c r="A1013" s="52" t="str">
        <f t="shared" si="106"/>
        <v>R</v>
      </c>
      <c r="B1013" s="84" t="s">
        <v>259</v>
      </c>
      <c r="C1013" s="90" t="s">
        <v>3914</v>
      </c>
      <c r="D1013" s="90" t="s">
        <v>3915</v>
      </c>
      <c r="E1013" s="90" t="s">
        <v>3914</v>
      </c>
      <c r="F1013" s="90" t="s">
        <v>3915</v>
      </c>
      <c r="G1013" s="90" t="s">
        <v>3914</v>
      </c>
      <c r="H1013" s="90" t="s">
        <v>3915</v>
      </c>
      <c r="I1013" s="90" t="s">
        <v>4008</v>
      </c>
      <c r="J1013" s="90" t="s">
        <v>4009</v>
      </c>
      <c r="K1013" s="52" t="s">
        <v>289</v>
      </c>
      <c r="L1013" s="90" t="s">
        <v>3915</v>
      </c>
      <c r="M1013" s="90" t="s">
        <v>3915</v>
      </c>
      <c r="N1013" s="52" t="s">
        <v>270</v>
      </c>
      <c r="O1013" s="90" t="s">
        <v>3918</v>
      </c>
      <c r="P1013" s="108" t="s">
        <v>272</v>
      </c>
      <c r="Q1013" s="108" t="s">
        <v>124</v>
      </c>
      <c r="R1013" s="108" t="s">
        <v>273</v>
      </c>
      <c r="S1013" s="108" t="s">
        <v>188</v>
      </c>
      <c r="T1013" s="109" t="s">
        <v>2988</v>
      </c>
      <c r="U1013" s="108" t="s">
        <v>200</v>
      </c>
      <c r="V1013" s="108" t="s">
        <v>2026</v>
      </c>
      <c r="W1013" s="108" t="s">
        <v>2027</v>
      </c>
      <c r="X1013" s="108" t="s">
        <v>2028</v>
      </c>
      <c r="Y1013" s="108" t="s">
        <v>2029</v>
      </c>
      <c r="Z1013" s="66">
        <v>0</v>
      </c>
      <c r="AA1013" s="66">
        <v>0</v>
      </c>
      <c r="AB1013" s="66">
        <v>0</v>
      </c>
      <c r="AC1013" s="66">
        <v>0</v>
      </c>
      <c r="AD1013" s="86">
        <f t="shared" si="107"/>
        <v>0</v>
      </c>
      <c r="AE1013" s="66">
        <v>0</v>
      </c>
      <c r="AF1013" s="66">
        <v>0</v>
      </c>
      <c r="AG1013" s="66">
        <f t="shared" si="108"/>
        <v>0</v>
      </c>
      <c r="AH1013" s="66">
        <v>0</v>
      </c>
      <c r="AI1013" s="66">
        <v>0</v>
      </c>
      <c r="AJ1013" s="66">
        <f t="shared" si="109"/>
        <v>0</v>
      </c>
      <c r="AK1013" s="66">
        <v>0</v>
      </c>
      <c r="AL1013" s="66">
        <v>20000</v>
      </c>
      <c r="AM1013" s="66">
        <f t="shared" si="110"/>
        <v>-20000</v>
      </c>
      <c r="AN1013" s="66">
        <v>0</v>
      </c>
      <c r="AO1013" s="66">
        <v>3000000</v>
      </c>
      <c r="AP1013" s="66">
        <f t="shared" si="111"/>
        <v>-3000000</v>
      </c>
      <c r="AQ1013" s="66">
        <v>0</v>
      </c>
      <c r="AR1013" s="66">
        <f t="shared" si="112"/>
        <v>-3020000</v>
      </c>
      <c r="AS1013" s="66" t="s">
        <v>3982</v>
      </c>
      <c r="AT1013" s="66" t="s">
        <v>4010</v>
      </c>
      <c r="AU1013" s="66" t="s">
        <v>280</v>
      </c>
      <c r="AV1013" s="66">
        <v>0</v>
      </c>
      <c r="AW1013" s="86">
        <v>0</v>
      </c>
      <c r="AX1013" s="86">
        <v>0</v>
      </c>
      <c r="AY1013" s="86">
        <v>0</v>
      </c>
      <c r="AZ1013" s="86">
        <v>0</v>
      </c>
      <c r="BA1013" s="86">
        <v>0</v>
      </c>
      <c r="BB1013" s="86"/>
    </row>
    <row r="1014" spans="1:54" hidden="1">
      <c r="A1014" s="52" t="str">
        <f t="shared" si="106"/>
        <v>R</v>
      </c>
      <c r="B1014" s="84" t="s">
        <v>259</v>
      </c>
      <c r="C1014" s="90" t="s">
        <v>3914</v>
      </c>
      <c r="D1014" s="90" t="s">
        <v>3915</v>
      </c>
      <c r="E1014" s="90" t="s">
        <v>3914</v>
      </c>
      <c r="F1014" s="90" t="s">
        <v>3915</v>
      </c>
      <c r="G1014" s="90" t="s">
        <v>3914</v>
      </c>
      <c r="H1014" s="90" t="s">
        <v>3915</v>
      </c>
      <c r="I1014" s="90" t="s">
        <v>4011</v>
      </c>
      <c r="J1014" s="90" t="s">
        <v>4012</v>
      </c>
      <c r="K1014" s="52" t="s">
        <v>289</v>
      </c>
      <c r="L1014" s="90" t="s">
        <v>3915</v>
      </c>
      <c r="M1014" s="90" t="s">
        <v>3915</v>
      </c>
      <c r="N1014" s="52" t="s">
        <v>270</v>
      </c>
      <c r="O1014" s="90" t="s">
        <v>3918</v>
      </c>
      <c r="P1014" s="108" t="s">
        <v>272</v>
      </c>
      <c r="Q1014" s="108" t="s">
        <v>124</v>
      </c>
      <c r="R1014" s="108" t="s">
        <v>273</v>
      </c>
      <c r="S1014" s="108" t="s">
        <v>188</v>
      </c>
      <c r="T1014" s="109" t="s">
        <v>2014</v>
      </c>
      <c r="U1014" s="108" t="s">
        <v>199</v>
      </c>
      <c r="V1014" s="108" t="s">
        <v>275</v>
      </c>
      <c r="W1014" s="108" t="s">
        <v>276</v>
      </c>
      <c r="X1014" s="108" t="s">
        <v>2015</v>
      </c>
      <c r="Y1014" s="108" t="s">
        <v>2016</v>
      </c>
      <c r="Z1014" s="66">
        <v>0</v>
      </c>
      <c r="AA1014" s="66">
        <v>0</v>
      </c>
      <c r="AB1014" s="66">
        <v>0</v>
      </c>
      <c r="AC1014" s="66">
        <v>0</v>
      </c>
      <c r="AD1014" s="86">
        <f t="shared" si="107"/>
        <v>0</v>
      </c>
      <c r="AE1014" s="66">
        <v>0</v>
      </c>
      <c r="AF1014" s="66">
        <v>0</v>
      </c>
      <c r="AG1014" s="66">
        <f t="shared" si="108"/>
        <v>0</v>
      </c>
      <c r="AH1014" s="66">
        <v>0</v>
      </c>
      <c r="AI1014" s="66">
        <v>0</v>
      </c>
      <c r="AJ1014" s="66">
        <f t="shared" si="109"/>
        <v>0</v>
      </c>
      <c r="AK1014" s="66">
        <v>0</v>
      </c>
      <c r="AL1014" s="66">
        <v>0</v>
      </c>
      <c r="AM1014" s="66">
        <f t="shared" si="110"/>
        <v>0</v>
      </c>
      <c r="AN1014" s="66">
        <v>0</v>
      </c>
      <c r="AO1014" s="66">
        <v>50000</v>
      </c>
      <c r="AP1014" s="66">
        <f t="shared" si="111"/>
        <v>-50000</v>
      </c>
      <c r="AQ1014" s="66">
        <v>1000000</v>
      </c>
      <c r="AR1014" s="66">
        <f t="shared" si="112"/>
        <v>-50000</v>
      </c>
      <c r="AS1014" s="66" t="s">
        <v>3982</v>
      </c>
      <c r="AT1014" s="66" t="s">
        <v>4013</v>
      </c>
      <c r="AU1014" s="66" t="s">
        <v>280</v>
      </c>
      <c r="AV1014" s="66">
        <v>0</v>
      </c>
      <c r="AW1014" s="86">
        <v>0</v>
      </c>
      <c r="AX1014" s="86">
        <v>0</v>
      </c>
      <c r="AY1014" s="86">
        <v>0</v>
      </c>
      <c r="AZ1014" s="86">
        <v>0</v>
      </c>
      <c r="BA1014" s="86">
        <v>0</v>
      </c>
      <c r="BB1014" s="86"/>
    </row>
    <row r="1015" spans="1:54" hidden="1">
      <c r="A1015" s="52" t="str">
        <f t="shared" si="106"/>
        <v>R</v>
      </c>
      <c r="B1015" s="84" t="s">
        <v>259</v>
      </c>
      <c r="C1015" s="90" t="s">
        <v>3914</v>
      </c>
      <c r="D1015" s="90" t="s">
        <v>3915</v>
      </c>
      <c r="E1015" s="90" t="s">
        <v>3914</v>
      </c>
      <c r="F1015" s="90" t="s">
        <v>3915</v>
      </c>
      <c r="G1015" s="90" t="s">
        <v>3914</v>
      </c>
      <c r="H1015" s="90" t="s">
        <v>3915</v>
      </c>
      <c r="I1015" s="90" t="s">
        <v>4014</v>
      </c>
      <c r="J1015" s="90" t="s">
        <v>4015</v>
      </c>
      <c r="K1015" s="52" t="s">
        <v>289</v>
      </c>
      <c r="L1015" s="90" t="s">
        <v>3915</v>
      </c>
      <c r="M1015" s="90" t="s">
        <v>3915</v>
      </c>
      <c r="N1015" s="52" t="s">
        <v>270</v>
      </c>
      <c r="O1015" s="90" t="s">
        <v>3918</v>
      </c>
      <c r="P1015" s="108" t="s">
        <v>272</v>
      </c>
      <c r="Q1015" s="108" t="s">
        <v>124</v>
      </c>
      <c r="R1015" s="108" t="s">
        <v>273</v>
      </c>
      <c r="S1015" s="108" t="s">
        <v>188</v>
      </c>
      <c r="T1015" s="109" t="s">
        <v>2988</v>
      </c>
      <c r="U1015" s="108" t="s">
        <v>200</v>
      </c>
      <c r="V1015" s="108" t="s">
        <v>2026</v>
      </c>
      <c r="W1015" s="108" t="s">
        <v>2027</v>
      </c>
      <c r="X1015" s="108" t="s">
        <v>2028</v>
      </c>
      <c r="Y1015" s="108" t="s">
        <v>2029</v>
      </c>
      <c r="Z1015" s="66">
        <v>0</v>
      </c>
      <c r="AA1015" s="66">
        <v>0</v>
      </c>
      <c r="AB1015" s="66">
        <v>0</v>
      </c>
      <c r="AC1015" s="66">
        <v>0</v>
      </c>
      <c r="AD1015" s="86">
        <f t="shared" si="107"/>
        <v>0</v>
      </c>
      <c r="AE1015" s="66">
        <v>0</v>
      </c>
      <c r="AF1015" s="66">
        <v>20000</v>
      </c>
      <c r="AG1015" s="66">
        <f t="shared" si="108"/>
        <v>-20000</v>
      </c>
      <c r="AH1015" s="66">
        <v>0</v>
      </c>
      <c r="AI1015" s="66">
        <v>1188000</v>
      </c>
      <c r="AJ1015" s="66">
        <f t="shared" si="109"/>
        <v>-1188000</v>
      </c>
      <c r="AK1015" s="66">
        <v>0</v>
      </c>
      <c r="AL1015" s="66">
        <v>0</v>
      </c>
      <c r="AM1015" s="66">
        <f t="shared" si="110"/>
        <v>0</v>
      </c>
      <c r="AN1015" s="66">
        <v>0</v>
      </c>
      <c r="AO1015" s="66">
        <v>0</v>
      </c>
      <c r="AP1015" s="66">
        <f t="shared" si="111"/>
        <v>0</v>
      </c>
      <c r="AQ1015" s="66">
        <v>0</v>
      </c>
      <c r="AR1015" s="66">
        <f t="shared" si="112"/>
        <v>-1208000</v>
      </c>
      <c r="AS1015" s="66" t="s">
        <v>3982</v>
      </c>
      <c r="AT1015" s="66" t="s">
        <v>4005</v>
      </c>
      <c r="AU1015" s="66" t="s">
        <v>280</v>
      </c>
      <c r="AV1015" s="66">
        <v>0</v>
      </c>
      <c r="AW1015" s="86">
        <v>0</v>
      </c>
      <c r="AX1015" s="86">
        <v>0</v>
      </c>
      <c r="AY1015" s="86">
        <v>0</v>
      </c>
      <c r="AZ1015" s="86">
        <v>0</v>
      </c>
      <c r="BA1015" s="86">
        <v>0</v>
      </c>
      <c r="BB1015" s="86"/>
    </row>
    <row r="1016" spans="1:54" hidden="1">
      <c r="A1016" s="52" t="str">
        <f t="shared" si="106"/>
        <v>R</v>
      </c>
      <c r="B1016" s="84" t="s">
        <v>259</v>
      </c>
      <c r="C1016" s="90" t="s">
        <v>3914</v>
      </c>
      <c r="D1016" s="90" t="s">
        <v>3915</v>
      </c>
      <c r="E1016" s="90" t="s">
        <v>3914</v>
      </c>
      <c r="F1016" s="90" t="s">
        <v>3915</v>
      </c>
      <c r="G1016" s="90" t="s">
        <v>3914</v>
      </c>
      <c r="H1016" s="90" t="s">
        <v>3915</v>
      </c>
      <c r="I1016" s="90" t="s">
        <v>4016</v>
      </c>
      <c r="J1016" s="90" t="s">
        <v>4017</v>
      </c>
      <c r="K1016" s="52" t="s">
        <v>289</v>
      </c>
      <c r="L1016" s="90" t="s">
        <v>3915</v>
      </c>
      <c r="M1016" s="90" t="s">
        <v>3915</v>
      </c>
      <c r="N1016" s="52" t="s">
        <v>270</v>
      </c>
      <c r="O1016" s="90" t="s">
        <v>3918</v>
      </c>
      <c r="P1016" s="108" t="s">
        <v>272</v>
      </c>
      <c r="Q1016" s="108" t="s">
        <v>124</v>
      </c>
      <c r="R1016" s="108" t="s">
        <v>273</v>
      </c>
      <c r="S1016" s="108" t="s">
        <v>188</v>
      </c>
      <c r="T1016" s="109" t="s">
        <v>2988</v>
      </c>
      <c r="U1016" s="108" t="s">
        <v>200</v>
      </c>
      <c r="V1016" s="108" t="s">
        <v>2026</v>
      </c>
      <c r="W1016" s="108" t="s">
        <v>2027</v>
      </c>
      <c r="X1016" s="108" t="s">
        <v>2028</v>
      </c>
      <c r="Y1016" s="108" t="s">
        <v>2029</v>
      </c>
      <c r="Z1016" s="66">
        <v>0</v>
      </c>
      <c r="AA1016" s="66">
        <v>0</v>
      </c>
      <c r="AB1016" s="66">
        <v>0</v>
      </c>
      <c r="AC1016" s="66">
        <v>0</v>
      </c>
      <c r="AD1016" s="86">
        <f t="shared" si="107"/>
        <v>0</v>
      </c>
      <c r="AE1016" s="66">
        <v>0</v>
      </c>
      <c r="AF1016" s="66">
        <v>0</v>
      </c>
      <c r="AG1016" s="66">
        <f t="shared" si="108"/>
        <v>0</v>
      </c>
      <c r="AH1016" s="66">
        <v>0</v>
      </c>
      <c r="AI1016" s="66">
        <v>20000</v>
      </c>
      <c r="AJ1016" s="66">
        <f t="shared" si="109"/>
        <v>-20000</v>
      </c>
      <c r="AK1016" s="66">
        <v>0</v>
      </c>
      <c r="AL1016" s="66">
        <v>1202850</v>
      </c>
      <c r="AM1016" s="66">
        <f t="shared" si="110"/>
        <v>-1202850</v>
      </c>
      <c r="AN1016" s="66">
        <v>0</v>
      </c>
      <c r="AO1016" s="66">
        <v>0</v>
      </c>
      <c r="AP1016" s="66">
        <f t="shared" si="111"/>
        <v>0</v>
      </c>
      <c r="AQ1016" s="66">
        <v>0</v>
      </c>
      <c r="AR1016" s="66">
        <f t="shared" si="112"/>
        <v>-1222850</v>
      </c>
      <c r="AS1016" s="66" t="s">
        <v>3982</v>
      </c>
      <c r="AT1016" s="66" t="s">
        <v>4005</v>
      </c>
      <c r="AU1016" s="66" t="s">
        <v>280</v>
      </c>
      <c r="AV1016" s="66">
        <v>0</v>
      </c>
      <c r="AW1016" s="86">
        <v>0</v>
      </c>
      <c r="AX1016" s="86">
        <v>0</v>
      </c>
      <c r="AY1016" s="86">
        <v>0</v>
      </c>
      <c r="AZ1016" s="86">
        <v>0</v>
      </c>
      <c r="BA1016" s="86">
        <v>0</v>
      </c>
      <c r="BB1016" s="86"/>
    </row>
    <row r="1017" spans="1:54" hidden="1">
      <c r="A1017" s="52" t="str">
        <f t="shared" si="106"/>
        <v>R</v>
      </c>
      <c r="B1017" s="84" t="s">
        <v>259</v>
      </c>
      <c r="C1017" s="90" t="s">
        <v>3914</v>
      </c>
      <c r="D1017" s="90" t="s">
        <v>3915</v>
      </c>
      <c r="E1017" s="90" t="s">
        <v>3914</v>
      </c>
      <c r="F1017" s="90" t="s">
        <v>3915</v>
      </c>
      <c r="G1017" s="90" t="s">
        <v>3914</v>
      </c>
      <c r="H1017" s="90" t="s">
        <v>3915</v>
      </c>
      <c r="I1017" s="90" t="s">
        <v>4018</v>
      </c>
      <c r="J1017" s="90" t="s">
        <v>4019</v>
      </c>
      <c r="K1017" s="52" t="s">
        <v>289</v>
      </c>
      <c r="L1017" s="90" t="s">
        <v>3915</v>
      </c>
      <c r="M1017" s="90" t="s">
        <v>3915</v>
      </c>
      <c r="N1017" s="52" t="s">
        <v>270</v>
      </c>
      <c r="O1017" s="90" t="s">
        <v>3918</v>
      </c>
      <c r="P1017" s="108" t="s">
        <v>272</v>
      </c>
      <c r="Q1017" s="108" t="s">
        <v>124</v>
      </c>
      <c r="R1017" s="108" t="s">
        <v>273</v>
      </c>
      <c r="S1017" s="108" t="s">
        <v>188</v>
      </c>
      <c r="T1017" s="109" t="s">
        <v>2988</v>
      </c>
      <c r="U1017" s="108" t="s">
        <v>200</v>
      </c>
      <c r="V1017" s="108" t="s">
        <v>2026</v>
      </c>
      <c r="W1017" s="108" t="s">
        <v>2027</v>
      </c>
      <c r="X1017" s="108" t="s">
        <v>2028</v>
      </c>
      <c r="Y1017" s="108" t="s">
        <v>2029</v>
      </c>
      <c r="Z1017" s="66">
        <v>0</v>
      </c>
      <c r="AA1017" s="66">
        <v>0</v>
      </c>
      <c r="AB1017" s="66">
        <v>0</v>
      </c>
      <c r="AC1017" s="66">
        <v>0</v>
      </c>
      <c r="AD1017" s="86">
        <f t="shared" si="107"/>
        <v>0</v>
      </c>
      <c r="AE1017" s="66">
        <v>0</v>
      </c>
      <c r="AF1017" s="66">
        <v>0</v>
      </c>
      <c r="AG1017" s="66">
        <f t="shared" si="108"/>
        <v>0</v>
      </c>
      <c r="AH1017" s="66">
        <v>0</v>
      </c>
      <c r="AI1017" s="66">
        <v>20000</v>
      </c>
      <c r="AJ1017" s="66">
        <f t="shared" si="109"/>
        <v>-20000</v>
      </c>
      <c r="AK1017" s="66">
        <v>0</v>
      </c>
      <c r="AL1017" s="66">
        <v>1247400</v>
      </c>
      <c r="AM1017" s="66">
        <f t="shared" si="110"/>
        <v>-1247400</v>
      </c>
      <c r="AN1017" s="66">
        <v>0</v>
      </c>
      <c r="AO1017" s="66">
        <v>0</v>
      </c>
      <c r="AP1017" s="66">
        <f t="shared" si="111"/>
        <v>0</v>
      </c>
      <c r="AQ1017" s="66">
        <v>0</v>
      </c>
      <c r="AR1017" s="66">
        <f t="shared" si="112"/>
        <v>-1267400</v>
      </c>
      <c r="AS1017" s="66" t="s">
        <v>3982</v>
      </c>
      <c r="AT1017" s="66" t="s">
        <v>279</v>
      </c>
      <c r="AU1017" s="66" t="s">
        <v>280</v>
      </c>
      <c r="AV1017" s="66">
        <v>0</v>
      </c>
      <c r="AW1017" s="86">
        <v>0</v>
      </c>
      <c r="AX1017" s="86">
        <v>0</v>
      </c>
      <c r="AY1017" s="86">
        <v>0</v>
      </c>
      <c r="AZ1017" s="86">
        <v>0</v>
      </c>
      <c r="BA1017" s="86">
        <v>0</v>
      </c>
      <c r="BB1017" s="86"/>
    </row>
    <row r="1018" spans="1:54" hidden="1">
      <c r="A1018" s="52" t="str">
        <f t="shared" si="106"/>
        <v>R</v>
      </c>
      <c r="B1018" s="84" t="s">
        <v>259</v>
      </c>
      <c r="C1018" s="90" t="s">
        <v>3914</v>
      </c>
      <c r="D1018" s="90" t="s">
        <v>3915</v>
      </c>
      <c r="E1018" s="90" t="s">
        <v>3914</v>
      </c>
      <c r="F1018" s="90" t="s">
        <v>3915</v>
      </c>
      <c r="G1018" s="90" t="s">
        <v>3914</v>
      </c>
      <c r="H1018" s="90" t="s">
        <v>3915</v>
      </c>
      <c r="I1018" s="90" t="s">
        <v>4020</v>
      </c>
      <c r="J1018" s="90" t="s">
        <v>4021</v>
      </c>
      <c r="K1018" s="52" t="s">
        <v>289</v>
      </c>
      <c r="L1018" s="90" t="s">
        <v>3915</v>
      </c>
      <c r="M1018" s="90" t="s">
        <v>3915</v>
      </c>
      <c r="N1018" s="52" t="s">
        <v>270</v>
      </c>
      <c r="O1018" s="90" t="s">
        <v>3918</v>
      </c>
      <c r="P1018" s="108" t="s">
        <v>272</v>
      </c>
      <c r="Q1018" s="108" t="s">
        <v>124</v>
      </c>
      <c r="R1018" s="108" t="s">
        <v>273</v>
      </c>
      <c r="S1018" s="108" t="s">
        <v>188</v>
      </c>
      <c r="T1018" s="109" t="s">
        <v>2988</v>
      </c>
      <c r="U1018" s="108" t="s">
        <v>200</v>
      </c>
      <c r="V1018" s="108" t="s">
        <v>2026</v>
      </c>
      <c r="W1018" s="108" t="s">
        <v>2027</v>
      </c>
      <c r="X1018" s="108" t="s">
        <v>2028</v>
      </c>
      <c r="Y1018" s="108" t="s">
        <v>2029</v>
      </c>
      <c r="Z1018" s="66">
        <v>0</v>
      </c>
      <c r="AA1018" s="66">
        <v>0</v>
      </c>
      <c r="AB1018" s="66">
        <v>0</v>
      </c>
      <c r="AC1018" s="66">
        <v>0</v>
      </c>
      <c r="AD1018" s="86">
        <f t="shared" si="107"/>
        <v>0</v>
      </c>
      <c r="AE1018" s="66">
        <v>0</v>
      </c>
      <c r="AF1018" s="66">
        <v>0</v>
      </c>
      <c r="AG1018" s="66">
        <f t="shared" si="108"/>
        <v>0</v>
      </c>
      <c r="AH1018" s="66">
        <v>0</v>
      </c>
      <c r="AI1018" s="66">
        <v>20000</v>
      </c>
      <c r="AJ1018" s="66">
        <f t="shared" si="109"/>
        <v>-20000</v>
      </c>
      <c r="AK1018" s="66">
        <v>0</v>
      </c>
      <c r="AL1018" s="66">
        <v>1065250</v>
      </c>
      <c r="AM1018" s="66">
        <f t="shared" si="110"/>
        <v>-1065250</v>
      </c>
      <c r="AN1018" s="66">
        <v>0</v>
      </c>
      <c r="AO1018" s="66">
        <v>0</v>
      </c>
      <c r="AP1018" s="66">
        <f t="shared" si="111"/>
        <v>0</v>
      </c>
      <c r="AQ1018" s="66">
        <v>0</v>
      </c>
      <c r="AR1018" s="66">
        <f t="shared" si="112"/>
        <v>-1085250</v>
      </c>
      <c r="AS1018" s="66" t="s">
        <v>3982</v>
      </c>
      <c r="AT1018" s="66" t="s">
        <v>279</v>
      </c>
      <c r="AU1018" s="66" t="s">
        <v>280</v>
      </c>
      <c r="AV1018" s="66">
        <v>0</v>
      </c>
      <c r="AW1018" s="86">
        <v>0</v>
      </c>
      <c r="AX1018" s="86">
        <v>0</v>
      </c>
      <c r="AY1018" s="86">
        <v>0</v>
      </c>
      <c r="AZ1018" s="86">
        <v>0</v>
      </c>
      <c r="BA1018" s="86">
        <v>0</v>
      </c>
      <c r="BB1018" s="86"/>
    </row>
    <row r="1019" spans="1:54" hidden="1">
      <c r="A1019" s="52" t="str">
        <f t="shared" si="106"/>
        <v>R</v>
      </c>
      <c r="B1019" s="84" t="s">
        <v>259</v>
      </c>
      <c r="C1019" s="90" t="s">
        <v>3914</v>
      </c>
      <c r="D1019" s="90" t="s">
        <v>3915</v>
      </c>
      <c r="E1019" s="90" t="s">
        <v>3914</v>
      </c>
      <c r="F1019" s="90" t="s">
        <v>3915</v>
      </c>
      <c r="G1019" s="90" t="s">
        <v>3914</v>
      </c>
      <c r="H1019" s="90" t="s">
        <v>3915</v>
      </c>
      <c r="I1019" s="90" t="s">
        <v>4022</v>
      </c>
      <c r="J1019" s="90" t="s">
        <v>4023</v>
      </c>
      <c r="K1019" s="52" t="s">
        <v>289</v>
      </c>
      <c r="L1019" s="90" t="s">
        <v>3915</v>
      </c>
      <c r="M1019" s="90" t="s">
        <v>3915</v>
      </c>
      <c r="N1019" s="52" t="s">
        <v>270</v>
      </c>
      <c r="O1019" s="90" t="s">
        <v>3918</v>
      </c>
      <c r="P1019" s="108" t="s">
        <v>272</v>
      </c>
      <c r="Q1019" s="108" t="s">
        <v>124</v>
      </c>
      <c r="R1019" s="108" t="s">
        <v>273</v>
      </c>
      <c r="S1019" s="108" t="s">
        <v>188</v>
      </c>
      <c r="T1019" s="109" t="s">
        <v>2988</v>
      </c>
      <c r="U1019" s="108" t="s">
        <v>200</v>
      </c>
      <c r="V1019" s="108" t="s">
        <v>2026</v>
      </c>
      <c r="W1019" s="108" t="s">
        <v>2027</v>
      </c>
      <c r="X1019" s="108" t="s">
        <v>2028</v>
      </c>
      <c r="Y1019" s="108" t="s">
        <v>2029</v>
      </c>
      <c r="Z1019" s="66">
        <v>0</v>
      </c>
      <c r="AA1019" s="66">
        <v>0</v>
      </c>
      <c r="AB1019" s="66">
        <v>0</v>
      </c>
      <c r="AC1019" s="66">
        <v>0</v>
      </c>
      <c r="AD1019" s="86">
        <f t="shared" si="107"/>
        <v>0</v>
      </c>
      <c r="AE1019" s="66">
        <v>0</v>
      </c>
      <c r="AF1019" s="66">
        <v>0</v>
      </c>
      <c r="AG1019" s="66">
        <f t="shared" si="108"/>
        <v>0</v>
      </c>
      <c r="AH1019" s="66">
        <v>0</v>
      </c>
      <c r="AI1019" s="66">
        <v>0</v>
      </c>
      <c r="AJ1019" s="66">
        <f t="shared" si="109"/>
        <v>0</v>
      </c>
      <c r="AK1019" s="66">
        <v>0</v>
      </c>
      <c r="AL1019" s="66">
        <v>20000</v>
      </c>
      <c r="AM1019" s="66">
        <f t="shared" si="110"/>
        <v>-20000</v>
      </c>
      <c r="AN1019" s="66">
        <v>0</v>
      </c>
      <c r="AO1019" s="66">
        <v>1188000</v>
      </c>
      <c r="AP1019" s="66">
        <f t="shared" si="111"/>
        <v>-1188000</v>
      </c>
      <c r="AQ1019" s="66">
        <v>0</v>
      </c>
      <c r="AR1019" s="66">
        <f t="shared" si="112"/>
        <v>-1208000</v>
      </c>
      <c r="AS1019" s="66" t="s">
        <v>3982</v>
      </c>
      <c r="AT1019" s="66" t="s">
        <v>279</v>
      </c>
      <c r="AU1019" s="66" t="s">
        <v>280</v>
      </c>
      <c r="AV1019" s="66">
        <v>0</v>
      </c>
      <c r="AW1019" s="86">
        <v>0</v>
      </c>
      <c r="AX1019" s="86">
        <v>0</v>
      </c>
      <c r="AY1019" s="86">
        <v>0</v>
      </c>
      <c r="AZ1019" s="86">
        <v>0</v>
      </c>
      <c r="BA1019" s="86">
        <v>0</v>
      </c>
      <c r="BB1019" s="86"/>
    </row>
    <row r="1020" spans="1:54" hidden="1">
      <c r="A1020" s="52" t="str">
        <f t="shared" si="106"/>
        <v>R</v>
      </c>
      <c r="B1020" s="84" t="s">
        <v>259</v>
      </c>
      <c r="C1020" s="90" t="s">
        <v>3914</v>
      </c>
      <c r="D1020" s="90" t="s">
        <v>3915</v>
      </c>
      <c r="E1020" s="90" t="s">
        <v>3914</v>
      </c>
      <c r="F1020" s="90" t="s">
        <v>3915</v>
      </c>
      <c r="G1020" s="90" t="s">
        <v>3914</v>
      </c>
      <c r="H1020" s="90" t="s">
        <v>3915</v>
      </c>
      <c r="I1020" s="90" t="s">
        <v>4024</v>
      </c>
      <c r="J1020" s="90" t="s">
        <v>4025</v>
      </c>
      <c r="K1020" s="52" t="s">
        <v>289</v>
      </c>
      <c r="L1020" s="90" t="s">
        <v>3915</v>
      </c>
      <c r="M1020" s="90" t="s">
        <v>3915</v>
      </c>
      <c r="N1020" s="52" t="s">
        <v>270</v>
      </c>
      <c r="O1020" s="90" t="s">
        <v>3918</v>
      </c>
      <c r="P1020" s="108" t="s">
        <v>272</v>
      </c>
      <c r="Q1020" s="108" t="s">
        <v>124</v>
      </c>
      <c r="R1020" s="108" t="s">
        <v>273</v>
      </c>
      <c r="S1020" s="108" t="s">
        <v>188</v>
      </c>
      <c r="T1020" s="109" t="s">
        <v>2988</v>
      </c>
      <c r="U1020" s="108" t="s">
        <v>200</v>
      </c>
      <c r="V1020" s="108" t="s">
        <v>2026</v>
      </c>
      <c r="W1020" s="108" t="s">
        <v>2027</v>
      </c>
      <c r="X1020" s="108" t="s">
        <v>2028</v>
      </c>
      <c r="Y1020" s="108" t="s">
        <v>2029</v>
      </c>
      <c r="Z1020" s="66">
        <v>0</v>
      </c>
      <c r="AA1020" s="66">
        <v>0</v>
      </c>
      <c r="AB1020" s="66">
        <v>0</v>
      </c>
      <c r="AC1020" s="66">
        <v>0</v>
      </c>
      <c r="AD1020" s="86">
        <f t="shared" si="107"/>
        <v>0</v>
      </c>
      <c r="AE1020" s="66">
        <v>0</v>
      </c>
      <c r="AF1020" s="66">
        <v>0</v>
      </c>
      <c r="AG1020" s="66">
        <f t="shared" si="108"/>
        <v>0</v>
      </c>
      <c r="AH1020" s="66">
        <v>0</v>
      </c>
      <c r="AI1020" s="66">
        <v>0</v>
      </c>
      <c r="AJ1020" s="66">
        <f t="shared" si="109"/>
        <v>0</v>
      </c>
      <c r="AK1020" s="66">
        <v>0</v>
      </c>
      <c r="AL1020" s="66">
        <v>20000</v>
      </c>
      <c r="AM1020" s="66">
        <f t="shared" si="110"/>
        <v>-20000</v>
      </c>
      <c r="AN1020" s="66">
        <v>0</v>
      </c>
      <c r="AO1020" s="66">
        <v>1098900</v>
      </c>
      <c r="AP1020" s="66">
        <f t="shared" si="111"/>
        <v>-1098900</v>
      </c>
      <c r="AQ1020" s="66">
        <v>0</v>
      </c>
      <c r="AR1020" s="66">
        <f t="shared" si="112"/>
        <v>-1118900</v>
      </c>
      <c r="AS1020" s="66" t="s">
        <v>3982</v>
      </c>
      <c r="AT1020" s="66" t="s">
        <v>279</v>
      </c>
      <c r="AU1020" s="66" t="s">
        <v>280</v>
      </c>
      <c r="AV1020" s="66">
        <v>0</v>
      </c>
      <c r="AW1020" s="86">
        <v>0</v>
      </c>
      <c r="AX1020" s="86">
        <v>0</v>
      </c>
      <c r="AY1020" s="86">
        <v>0</v>
      </c>
      <c r="AZ1020" s="86">
        <v>0</v>
      </c>
      <c r="BA1020" s="86">
        <v>0</v>
      </c>
      <c r="BB1020" s="86"/>
    </row>
    <row r="1021" spans="1:54" hidden="1">
      <c r="A1021" s="52" t="str">
        <f t="shared" si="106"/>
        <v>R</v>
      </c>
      <c r="B1021" s="84" t="s">
        <v>259</v>
      </c>
      <c r="C1021" s="90" t="s">
        <v>3914</v>
      </c>
      <c r="D1021" s="90" t="s">
        <v>3915</v>
      </c>
      <c r="E1021" s="90" t="s">
        <v>3914</v>
      </c>
      <c r="F1021" s="90" t="s">
        <v>3915</v>
      </c>
      <c r="G1021" s="90" t="s">
        <v>3914</v>
      </c>
      <c r="H1021" s="90" t="s">
        <v>3915</v>
      </c>
      <c r="I1021" s="90" t="s">
        <v>4026</v>
      </c>
      <c r="J1021" s="90" t="s">
        <v>4027</v>
      </c>
      <c r="K1021" s="52" t="s">
        <v>289</v>
      </c>
      <c r="L1021" s="90" t="s">
        <v>3915</v>
      </c>
      <c r="M1021" s="90" t="s">
        <v>3915</v>
      </c>
      <c r="N1021" s="52" t="s">
        <v>270</v>
      </c>
      <c r="O1021" s="90" t="s">
        <v>3918</v>
      </c>
      <c r="P1021" s="108" t="s">
        <v>272</v>
      </c>
      <c r="Q1021" s="108" t="s">
        <v>124</v>
      </c>
      <c r="R1021" s="108" t="s">
        <v>273</v>
      </c>
      <c r="S1021" s="108" t="s">
        <v>188</v>
      </c>
      <c r="T1021" s="109" t="s">
        <v>2988</v>
      </c>
      <c r="U1021" s="108" t="s">
        <v>200</v>
      </c>
      <c r="V1021" s="108" t="s">
        <v>2026</v>
      </c>
      <c r="W1021" s="108" t="s">
        <v>2027</v>
      </c>
      <c r="X1021" s="108" t="s">
        <v>2028</v>
      </c>
      <c r="Y1021" s="108" t="s">
        <v>2029</v>
      </c>
      <c r="Z1021" s="66">
        <v>0</v>
      </c>
      <c r="AA1021" s="66">
        <v>0</v>
      </c>
      <c r="AB1021" s="66">
        <v>0</v>
      </c>
      <c r="AC1021" s="66">
        <v>0</v>
      </c>
      <c r="AD1021" s="86">
        <f t="shared" si="107"/>
        <v>0</v>
      </c>
      <c r="AE1021" s="66">
        <v>0</v>
      </c>
      <c r="AF1021" s="66">
        <v>0</v>
      </c>
      <c r="AG1021" s="66">
        <f t="shared" si="108"/>
        <v>0</v>
      </c>
      <c r="AH1021" s="66">
        <v>0</v>
      </c>
      <c r="AI1021" s="66">
        <v>0</v>
      </c>
      <c r="AJ1021" s="66">
        <f t="shared" si="109"/>
        <v>0</v>
      </c>
      <c r="AK1021" s="66">
        <v>0</v>
      </c>
      <c r="AL1021" s="66">
        <v>0</v>
      </c>
      <c r="AM1021" s="66">
        <f t="shared" si="110"/>
        <v>0</v>
      </c>
      <c r="AN1021" s="66">
        <v>0</v>
      </c>
      <c r="AO1021" s="66">
        <v>20000</v>
      </c>
      <c r="AP1021" s="66">
        <f t="shared" si="111"/>
        <v>-20000</v>
      </c>
      <c r="AQ1021" s="66">
        <v>1425600</v>
      </c>
      <c r="AR1021" s="66">
        <f t="shared" si="112"/>
        <v>-20000</v>
      </c>
      <c r="AS1021" s="66" t="s">
        <v>3982</v>
      </c>
      <c r="AT1021" s="66" t="s">
        <v>279</v>
      </c>
      <c r="AU1021" s="66" t="s">
        <v>280</v>
      </c>
      <c r="AV1021" s="66">
        <v>0</v>
      </c>
      <c r="AW1021" s="86">
        <v>0</v>
      </c>
      <c r="AX1021" s="86">
        <v>0</v>
      </c>
      <c r="AY1021" s="86">
        <v>0</v>
      </c>
      <c r="AZ1021" s="86">
        <v>0</v>
      </c>
      <c r="BA1021" s="86">
        <v>0</v>
      </c>
      <c r="BB1021" s="86"/>
    </row>
    <row r="1022" spans="1:54" hidden="1">
      <c r="A1022" s="52" t="str">
        <f t="shared" si="106"/>
        <v>R</v>
      </c>
      <c r="B1022" s="84" t="s">
        <v>259</v>
      </c>
      <c r="C1022" s="90" t="s">
        <v>3914</v>
      </c>
      <c r="D1022" s="90" t="s">
        <v>3915</v>
      </c>
      <c r="E1022" s="90" t="s">
        <v>3914</v>
      </c>
      <c r="F1022" s="90" t="s">
        <v>3915</v>
      </c>
      <c r="G1022" s="90" t="s">
        <v>3914</v>
      </c>
      <c r="H1022" s="90" t="s">
        <v>3915</v>
      </c>
      <c r="I1022" s="90" t="s">
        <v>4028</v>
      </c>
      <c r="J1022" s="90" t="s">
        <v>4028</v>
      </c>
      <c r="K1022" s="52" t="s">
        <v>289</v>
      </c>
      <c r="L1022" s="90" t="s">
        <v>3915</v>
      </c>
      <c r="M1022" s="90" t="s">
        <v>3915</v>
      </c>
      <c r="N1022" s="52" t="s">
        <v>270</v>
      </c>
      <c r="O1022" s="90" t="s">
        <v>3918</v>
      </c>
      <c r="P1022" s="108" t="s">
        <v>272</v>
      </c>
      <c r="Q1022" s="108" t="s">
        <v>124</v>
      </c>
      <c r="R1022" s="108" t="s">
        <v>273</v>
      </c>
      <c r="S1022" s="108" t="s">
        <v>188</v>
      </c>
      <c r="T1022" s="109" t="s">
        <v>2834</v>
      </c>
      <c r="U1022" s="108" t="s">
        <v>194</v>
      </c>
      <c r="V1022" s="108" t="s">
        <v>2026</v>
      </c>
      <c r="W1022" s="108" t="s">
        <v>2027</v>
      </c>
      <c r="X1022" s="108" t="s">
        <v>2028</v>
      </c>
      <c r="Y1022" s="108" t="s">
        <v>2029</v>
      </c>
      <c r="Z1022" s="66">
        <v>0</v>
      </c>
      <c r="AA1022" s="66">
        <v>0</v>
      </c>
      <c r="AB1022" s="66">
        <v>0</v>
      </c>
      <c r="AC1022" s="66">
        <v>0</v>
      </c>
      <c r="AD1022" s="86">
        <f t="shared" si="107"/>
        <v>0</v>
      </c>
      <c r="AE1022" s="66">
        <v>0</v>
      </c>
      <c r="AF1022" s="66">
        <v>0</v>
      </c>
      <c r="AG1022" s="66">
        <f t="shared" si="108"/>
        <v>0</v>
      </c>
      <c r="AH1022" s="66">
        <v>0</v>
      </c>
      <c r="AI1022" s="66">
        <v>0</v>
      </c>
      <c r="AJ1022" s="66">
        <f t="shared" si="109"/>
        <v>0</v>
      </c>
      <c r="AK1022" s="66">
        <v>0</v>
      </c>
      <c r="AL1022" s="66">
        <v>0</v>
      </c>
      <c r="AM1022" s="66">
        <f t="shared" si="110"/>
        <v>0</v>
      </c>
      <c r="AN1022" s="66">
        <v>0</v>
      </c>
      <c r="AO1022" s="66">
        <v>20000</v>
      </c>
      <c r="AP1022" s="66">
        <f t="shared" si="111"/>
        <v>-20000</v>
      </c>
      <c r="AQ1022" s="66">
        <v>3000000</v>
      </c>
      <c r="AR1022" s="66">
        <f t="shared" si="112"/>
        <v>-20000</v>
      </c>
      <c r="AS1022" s="66" t="s">
        <v>3982</v>
      </c>
      <c r="AT1022" s="66" t="s">
        <v>279</v>
      </c>
      <c r="AU1022" s="66" t="s">
        <v>280</v>
      </c>
      <c r="AV1022" s="66">
        <v>0</v>
      </c>
      <c r="AW1022" s="86">
        <v>0</v>
      </c>
      <c r="AX1022" s="86">
        <v>0</v>
      </c>
      <c r="AY1022" s="86">
        <v>0</v>
      </c>
      <c r="AZ1022" s="86">
        <v>0</v>
      </c>
      <c r="BA1022" s="86">
        <v>0</v>
      </c>
      <c r="BB1022" s="86"/>
    </row>
    <row r="1023" spans="1:54" hidden="1">
      <c r="A1023" s="52" t="str">
        <f t="shared" si="106"/>
        <v>R</v>
      </c>
      <c r="B1023" s="84" t="s">
        <v>259</v>
      </c>
      <c r="C1023" s="90" t="s">
        <v>3914</v>
      </c>
      <c r="D1023" s="90" t="s">
        <v>3915</v>
      </c>
      <c r="E1023" s="90" t="s">
        <v>3914</v>
      </c>
      <c r="F1023" s="90" t="s">
        <v>3915</v>
      </c>
      <c r="G1023" s="90" t="s">
        <v>3914</v>
      </c>
      <c r="H1023" s="90" t="s">
        <v>3915</v>
      </c>
      <c r="I1023" s="90" t="s">
        <v>4029</v>
      </c>
      <c r="J1023" s="90" t="s">
        <v>4030</v>
      </c>
      <c r="K1023" s="52" t="s">
        <v>289</v>
      </c>
      <c r="L1023" s="90" t="s">
        <v>3915</v>
      </c>
      <c r="M1023" s="90" t="s">
        <v>3915</v>
      </c>
      <c r="N1023" s="52" t="s">
        <v>270</v>
      </c>
      <c r="O1023" s="90" t="s">
        <v>3918</v>
      </c>
      <c r="P1023" s="108" t="s">
        <v>272</v>
      </c>
      <c r="Q1023" s="108" t="s">
        <v>124</v>
      </c>
      <c r="R1023" s="108" t="s">
        <v>273</v>
      </c>
      <c r="S1023" s="108" t="s">
        <v>188</v>
      </c>
      <c r="T1023" s="109" t="s">
        <v>2014</v>
      </c>
      <c r="U1023" s="108" t="s">
        <v>199</v>
      </c>
      <c r="V1023" s="108" t="s">
        <v>275</v>
      </c>
      <c r="W1023" s="108" t="s">
        <v>276</v>
      </c>
      <c r="X1023" s="108" t="s">
        <v>2015</v>
      </c>
      <c r="Y1023" s="108" t="s">
        <v>2016</v>
      </c>
      <c r="Z1023" s="66">
        <v>0</v>
      </c>
      <c r="AA1023" s="66">
        <v>0</v>
      </c>
      <c r="AB1023" s="66">
        <v>0</v>
      </c>
      <c r="AC1023" s="66">
        <v>0</v>
      </c>
      <c r="AD1023" s="86">
        <f t="shared" si="107"/>
        <v>0</v>
      </c>
      <c r="AE1023" s="66">
        <v>0</v>
      </c>
      <c r="AF1023" s="66">
        <v>500000</v>
      </c>
      <c r="AG1023" s="66">
        <f t="shared" si="108"/>
        <v>-500000</v>
      </c>
      <c r="AH1023" s="66">
        <v>0</v>
      </c>
      <c r="AI1023" s="66">
        <v>500000</v>
      </c>
      <c r="AJ1023" s="66">
        <f t="shared" si="109"/>
        <v>-500000</v>
      </c>
      <c r="AK1023" s="66">
        <v>0</v>
      </c>
      <c r="AL1023" s="66">
        <v>500000</v>
      </c>
      <c r="AM1023" s="66">
        <f t="shared" si="110"/>
        <v>-500000</v>
      </c>
      <c r="AN1023" s="66">
        <v>0</v>
      </c>
      <c r="AO1023" s="66">
        <v>500000</v>
      </c>
      <c r="AP1023" s="66">
        <f t="shared" si="111"/>
        <v>-500000</v>
      </c>
      <c r="AQ1023" s="66">
        <v>500000</v>
      </c>
      <c r="AR1023" s="66">
        <f t="shared" si="112"/>
        <v>-2000000</v>
      </c>
      <c r="AS1023" s="66" t="s">
        <v>3982</v>
      </c>
      <c r="AT1023" s="66" t="s">
        <v>279</v>
      </c>
      <c r="AU1023" s="66" t="s">
        <v>280</v>
      </c>
      <c r="AV1023" s="66">
        <v>0</v>
      </c>
      <c r="AW1023" s="86">
        <v>0</v>
      </c>
      <c r="AX1023" s="86">
        <v>0</v>
      </c>
      <c r="AY1023" s="86">
        <v>0</v>
      </c>
      <c r="AZ1023" s="86">
        <v>0</v>
      </c>
      <c r="BA1023" s="86">
        <v>0</v>
      </c>
      <c r="BB1023" s="86"/>
    </row>
    <row r="1024" spans="1:54" hidden="1">
      <c r="A1024" s="52" t="s">
        <v>4031</v>
      </c>
      <c r="B1024" s="52" t="s">
        <v>7</v>
      </c>
      <c r="C1024" s="90" t="s">
        <v>3948</v>
      </c>
      <c r="D1024" s="90" t="s">
        <v>3915</v>
      </c>
      <c r="E1024" s="90" t="s">
        <v>3948</v>
      </c>
      <c r="F1024" s="90" t="s">
        <v>3915</v>
      </c>
      <c r="G1024" s="90" t="s">
        <v>3948</v>
      </c>
      <c r="H1024" s="90" t="s">
        <v>3915</v>
      </c>
      <c r="I1024" s="90" t="s">
        <v>4032</v>
      </c>
      <c r="J1024" s="90" t="s">
        <v>4032</v>
      </c>
      <c r="K1024" s="52" t="s">
        <v>268</v>
      </c>
      <c r="L1024" s="90" t="s">
        <v>3915</v>
      </c>
      <c r="M1024" s="90" t="s">
        <v>3915</v>
      </c>
      <c r="N1024" s="52" t="s">
        <v>270</v>
      </c>
      <c r="O1024" s="90" t="s">
        <v>3918</v>
      </c>
      <c r="P1024" s="108"/>
      <c r="Q1024" s="108" t="s">
        <v>124</v>
      </c>
      <c r="R1024" s="108"/>
      <c r="S1024" s="108" t="s">
        <v>129</v>
      </c>
      <c r="T1024" s="109"/>
      <c r="U1024" s="108" t="s">
        <v>131</v>
      </c>
      <c r="V1024" s="108"/>
      <c r="W1024" s="108"/>
      <c r="X1024" s="108"/>
      <c r="Y1024" s="108"/>
      <c r="Z1024" s="66">
        <v>0</v>
      </c>
      <c r="AA1024" s="66">
        <v>0</v>
      </c>
      <c r="AB1024" s="66"/>
      <c r="AC1024" s="66">
        <v>0</v>
      </c>
      <c r="AD1024" s="86">
        <f t="shared" si="107"/>
        <v>0</v>
      </c>
      <c r="AE1024" s="111">
        <v>0</v>
      </c>
      <c r="AF1024" s="66">
        <v>0</v>
      </c>
      <c r="AG1024" s="66">
        <f t="shared" si="108"/>
        <v>0</v>
      </c>
      <c r="AH1024" s="111">
        <v>0</v>
      </c>
      <c r="AI1024" s="66">
        <v>0</v>
      </c>
      <c r="AJ1024" s="66">
        <f t="shared" si="109"/>
        <v>0</v>
      </c>
      <c r="AK1024" s="66">
        <v>0</v>
      </c>
      <c r="AL1024" s="66">
        <v>0</v>
      </c>
      <c r="AM1024" s="66">
        <f t="shared" si="110"/>
        <v>0</v>
      </c>
      <c r="AN1024" s="66">
        <v>0</v>
      </c>
      <c r="AO1024" s="66">
        <v>0</v>
      </c>
      <c r="AP1024" s="66">
        <f t="shared" si="111"/>
        <v>0</v>
      </c>
      <c r="AQ1024" s="66">
        <v>0</v>
      </c>
      <c r="AR1024" s="66">
        <f t="shared" si="112"/>
        <v>0</v>
      </c>
      <c r="AS1024" s="66"/>
      <c r="AT1024" s="66" t="s">
        <v>4033</v>
      </c>
      <c r="AU1024" s="66" t="s">
        <v>280</v>
      </c>
      <c r="AV1024" s="66">
        <v>0</v>
      </c>
      <c r="AW1024" s="86">
        <v>0</v>
      </c>
      <c r="AX1024" s="86">
        <v>0</v>
      </c>
      <c r="AY1024" s="86">
        <v>0</v>
      </c>
      <c r="AZ1024" s="86">
        <v>0</v>
      </c>
      <c r="BA1024" s="86">
        <v>0</v>
      </c>
      <c r="BB1024" s="86"/>
    </row>
    <row r="1025" spans="1:54" hidden="1">
      <c r="A1025" s="52" t="s">
        <v>4031</v>
      </c>
      <c r="B1025" s="52" t="s">
        <v>7</v>
      </c>
      <c r="C1025" s="90" t="s">
        <v>3948</v>
      </c>
      <c r="D1025" s="90" t="s">
        <v>3915</v>
      </c>
      <c r="E1025" s="90" t="s">
        <v>3948</v>
      </c>
      <c r="F1025" s="90" t="s">
        <v>3915</v>
      </c>
      <c r="G1025" s="90" t="s">
        <v>3948</v>
      </c>
      <c r="H1025" s="90" t="s">
        <v>3915</v>
      </c>
      <c r="I1025" s="90" t="s">
        <v>4034</v>
      </c>
      <c r="J1025" s="90" t="s">
        <v>4034</v>
      </c>
      <c r="K1025" s="52" t="s">
        <v>268</v>
      </c>
      <c r="L1025" s="90" t="s">
        <v>3915</v>
      </c>
      <c r="M1025" s="90" t="s">
        <v>3915</v>
      </c>
      <c r="N1025" s="52" t="s">
        <v>270</v>
      </c>
      <c r="O1025" s="90" t="s">
        <v>3918</v>
      </c>
      <c r="P1025" s="108"/>
      <c r="Q1025" s="108" t="s">
        <v>124</v>
      </c>
      <c r="R1025" s="108"/>
      <c r="S1025" s="108" t="s">
        <v>129</v>
      </c>
      <c r="T1025" s="109"/>
      <c r="U1025" s="108" t="s">
        <v>131</v>
      </c>
      <c r="V1025" s="108"/>
      <c r="W1025" s="108"/>
      <c r="X1025" s="108"/>
      <c r="Y1025" s="108"/>
      <c r="Z1025" s="66">
        <v>0</v>
      </c>
      <c r="AA1025" s="66">
        <v>0</v>
      </c>
      <c r="AB1025" s="66"/>
      <c r="AC1025" s="66">
        <v>0</v>
      </c>
      <c r="AD1025" s="86">
        <f t="shared" si="107"/>
        <v>0</v>
      </c>
      <c r="AE1025" s="111">
        <v>0</v>
      </c>
      <c r="AF1025" s="66">
        <v>0</v>
      </c>
      <c r="AG1025" s="66">
        <f t="shared" si="108"/>
        <v>0</v>
      </c>
      <c r="AH1025" s="111">
        <v>0</v>
      </c>
      <c r="AI1025" s="66">
        <v>0</v>
      </c>
      <c r="AJ1025" s="66">
        <f t="shared" si="109"/>
        <v>0</v>
      </c>
      <c r="AK1025" s="66">
        <v>0</v>
      </c>
      <c r="AL1025" s="66">
        <v>0</v>
      </c>
      <c r="AM1025" s="66">
        <f t="shared" si="110"/>
        <v>0</v>
      </c>
      <c r="AN1025" s="66">
        <v>0</v>
      </c>
      <c r="AO1025" s="66">
        <v>0</v>
      </c>
      <c r="AP1025" s="66">
        <f t="shared" si="111"/>
        <v>0</v>
      </c>
      <c r="AQ1025" s="66">
        <v>0</v>
      </c>
      <c r="AR1025" s="66">
        <f t="shared" si="112"/>
        <v>0</v>
      </c>
      <c r="AS1025" s="66"/>
      <c r="AT1025" s="66" t="s">
        <v>4033</v>
      </c>
      <c r="AU1025" s="66" t="s">
        <v>280</v>
      </c>
      <c r="AV1025" s="66">
        <v>0</v>
      </c>
      <c r="AW1025" s="86">
        <v>0</v>
      </c>
      <c r="AX1025" s="86">
        <v>0</v>
      </c>
      <c r="AY1025" s="86">
        <v>0</v>
      </c>
      <c r="AZ1025" s="86">
        <v>0</v>
      </c>
      <c r="BA1025" s="86">
        <v>0</v>
      </c>
      <c r="BB1025" s="86"/>
    </row>
    <row r="1026" spans="1:54" hidden="1">
      <c r="A1026" s="52" t="s">
        <v>4031</v>
      </c>
      <c r="B1026" s="52" t="s">
        <v>7</v>
      </c>
      <c r="C1026" s="90" t="s">
        <v>3948</v>
      </c>
      <c r="D1026" s="90" t="s">
        <v>3915</v>
      </c>
      <c r="E1026" s="90" t="s">
        <v>3948</v>
      </c>
      <c r="F1026" s="90" t="s">
        <v>3915</v>
      </c>
      <c r="G1026" s="90" t="s">
        <v>3948</v>
      </c>
      <c r="H1026" s="90" t="s">
        <v>3915</v>
      </c>
      <c r="I1026" s="90" t="s">
        <v>4035</v>
      </c>
      <c r="J1026" s="90" t="s">
        <v>4035</v>
      </c>
      <c r="K1026" s="52" t="s">
        <v>268</v>
      </c>
      <c r="L1026" s="90" t="s">
        <v>3915</v>
      </c>
      <c r="M1026" s="90" t="s">
        <v>3915</v>
      </c>
      <c r="N1026" s="52" t="s">
        <v>270</v>
      </c>
      <c r="O1026" s="90" t="s">
        <v>3918</v>
      </c>
      <c r="P1026" s="108"/>
      <c r="Q1026" s="108" t="s">
        <v>124</v>
      </c>
      <c r="R1026" s="108"/>
      <c r="S1026" s="108" t="s">
        <v>129</v>
      </c>
      <c r="T1026" s="109"/>
      <c r="U1026" s="108" t="s">
        <v>131</v>
      </c>
      <c r="V1026" s="108"/>
      <c r="W1026" s="108"/>
      <c r="X1026" s="108"/>
      <c r="Y1026" s="108"/>
      <c r="Z1026" s="66">
        <v>0</v>
      </c>
      <c r="AA1026" s="66">
        <v>0</v>
      </c>
      <c r="AB1026" s="66"/>
      <c r="AC1026" s="66">
        <v>0</v>
      </c>
      <c r="AD1026" s="86">
        <f t="shared" si="107"/>
        <v>0</v>
      </c>
      <c r="AE1026" s="111">
        <v>0</v>
      </c>
      <c r="AF1026" s="66">
        <v>0</v>
      </c>
      <c r="AG1026" s="66">
        <f t="shared" si="108"/>
        <v>0</v>
      </c>
      <c r="AH1026" s="111">
        <v>0</v>
      </c>
      <c r="AI1026" s="66">
        <v>0</v>
      </c>
      <c r="AJ1026" s="66">
        <f t="shared" si="109"/>
        <v>0</v>
      </c>
      <c r="AK1026" s="66">
        <v>0</v>
      </c>
      <c r="AL1026" s="66">
        <v>0</v>
      </c>
      <c r="AM1026" s="66">
        <f t="shared" si="110"/>
        <v>0</v>
      </c>
      <c r="AN1026" s="66">
        <v>0</v>
      </c>
      <c r="AO1026" s="66">
        <v>0</v>
      </c>
      <c r="AP1026" s="66">
        <f t="shared" si="111"/>
        <v>0</v>
      </c>
      <c r="AQ1026" s="66">
        <v>0</v>
      </c>
      <c r="AR1026" s="66">
        <f t="shared" si="112"/>
        <v>0</v>
      </c>
      <c r="AS1026" s="66"/>
      <c r="AT1026" s="66" t="s">
        <v>4033</v>
      </c>
      <c r="AU1026" s="66" t="s">
        <v>280</v>
      </c>
      <c r="AV1026" s="66">
        <v>0</v>
      </c>
      <c r="AW1026" s="86">
        <v>0</v>
      </c>
      <c r="AX1026" s="86">
        <v>0</v>
      </c>
      <c r="AY1026" s="86">
        <v>0</v>
      </c>
      <c r="AZ1026" s="86">
        <v>0</v>
      </c>
      <c r="BA1026" s="86">
        <v>0</v>
      </c>
      <c r="BB1026" s="86"/>
    </row>
    <row r="1027" spans="1:54" hidden="1">
      <c r="A1027" s="52" t="s">
        <v>4031</v>
      </c>
      <c r="B1027" s="52" t="s">
        <v>7</v>
      </c>
      <c r="C1027" s="90" t="s">
        <v>3948</v>
      </c>
      <c r="D1027" s="90" t="s">
        <v>3915</v>
      </c>
      <c r="E1027" s="90" t="s">
        <v>3948</v>
      </c>
      <c r="F1027" s="90" t="s">
        <v>3915</v>
      </c>
      <c r="G1027" s="90" t="s">
        <v>3948</v>
      </c>
      <c r="H1027" s="90" t="s">
        <v>3915</v>
      </c>
      <c r="I1027" s="90" t="s">
        <v>4036</v>
      </c>
      <c r="J1027" s="90" t="s">
        <v>4036</v>
      </c>
      <c r="K1027" s="52" t="s">
        <v>268</v>
      </c>
      <c r="L1027" s="90" t="s">
        <v>3915</v>
      </c>
      <c r="M1027" s="90" t="s">
        <v>3915</v>
      </c>
      <c r="N1027" s="52" t="s">
        <v>270</v>
      </c>
      <c r="O1027" s="90" t="s">
        <v>3918</v>
      </c>
      <c r="P1027" s="108"/>
      <c r="Q1027" s="108" t="s">
        <v>124</v>
      </c>
      <c r="R1027" s="108"/>
      <c r="S1027" s="108" t="s">
        <v>129</v>
      </c>
      <c r="T1027" s="109"/>
      <c r="U1027" s="108" t="s">
        <v>131</v>
      </c>
      <c r="V1027" s="108"/>
      <c r="W1027" s="108"/>
      <c r="X1027" s="108"/>
      <c r="Y1027" s="108"/>
      <c r="Z1027" s="66">
        <v>0</v>
      </c>
      <c r="AA1027" s="66">
        <v>0</v>
      </c>
      <c r="AB1027" s="66"/>
      <c r="AC1027" s="66">
        <v>0</v>
      </c>
      <c r="AD1027" s="86">
        <f t="shared" si="107"/>
        <v>0</v>
      </c>
      <c r="AE1027" s="111">
        <v>0</v>
      </c>
      <c r="AF1027" s="66">
        <v>0</v>
      </c>
      <c r="AG1027" s="66">
        <f t="shared" si="108"/>
        <v>0</v>
      </c>
      <c r="AH1027" s="111">
        <v>0</v>
      </c>
      <c r="AI1027" s="66">
        <v>0</v>
      </c>
      <c r="AJ1027" s="66">
        <f t="shared" si="109"/>
        <v>0</v>
      </c>
      <c r="AK1027" s="66">
        <v>0</v>
      </c>
      <c r="AL1027" s="66">
        <v>0</v>
      </c>
      <c r="AM1027" s="66">
        <f t="shared" si="110"/>
        <v>0</v>
      </c>
      <c r="AN1027" s="66">
        <v>0</v>
      </c>
      <c r="AO1027" s="66">
        <v>0</v>
      </c>
      <c r="AP1027" s="66">
        <f t="shared" si="111"/>
        <v>0</v>
      </c>
      <c r="AQ1027" s="66">
        <v>0</v>
      </c>
      <c r="AR1027" s="66">
        <f t="shared" si="112"/>
        <v>0</v>
      </c>
      <c r="AS1027" s="66"/>
      <c r="AT1027" s="66" t="s">
        <v>4033</v>
      </c>
      <c r="AU1027" s="66" t="s">
        <v>280</v>
      </c>
      <c r="AV1027" s="66">
        <v>0</v>
      </c>
      <c r="AW1027" s="86">
        <v>0</v>
      </c>
      <c r="AX1027" s="86">
        <v>-460320</v>
      </c>
      <c r="AY1027" s="86">
        <v>0</v>
      </c>
      <c r="AZ1027" s="86">
        <v>0</v>
      </c>
      <c r="BA1027" s="86">
        <v>0</v>
      </c>
      <c r="BB1027" s="86"/>
    </row>
    <row r="1028" spans="1:54" hidden="1">
      <c r="A1028" s="52" t="s">
        <v>4031</v>
      </c>
      <c r="B1028" s="52" t="s">
        <v>7</v>
      </c>
      <c r="C1028" s="90" t="s">
        <v>3948</v>
      </c>
      <c r="D1028" s="90" t="s">
        <v>3915</v>
      </c>
      <c r="E1028" s="90" t="s">
        <v>3948</v>
      </c>
      <c r="F1028" s="90" t="s">
        <v>3915</v>
      </c>
      <c r="G1028" s="90" t="s">
        <v>3948</v>
      </c>
      <c r="H1028" s="90" t="s">
        <v>3915</v>
      </c>
      <c r="I1028" s="90" t="s">
        <v>4037</v>
      </c>
      <c r="J1028" s="90" t="s">
        <v>4037</v>
      </c>
      <c r="K1028" s="52" t="s">
        <v>268</v>
      </c>
      <c r="L1028" s="90" t="s">
        <v>3915</v>
      </c>
      <c r="M1028" s="90" t="s">
        <v>3915</v>
      </c>
      <c r="N1028" s="52" t="s">
        <v>270</v>
      </c>
      <c r="O1028" s="90" t="s">
        <v>3918</v>
      </c>
      <c r="P1028" s="108"/>
      <c r="Q1028" s="108" t="s">
        <v>124</v>
      </c>
      <c r="R1028" s="108"/>
      <c r="S1028" s="108" t="s">
        <v>129</v>
      </c>
      <c r="T1028" s="109"/>
      <c r="U1028" s="108" t="s">
        <v>131</v>
      </c>
      <c r="V1028" s="108"/>
      <c r="W1028" s="108"/>
      <c r="X1028" s="108"/>
      <c r="Y1028" s="108"/>
      <c r="Z1028" s="66">
        <v>0</v>
      </c>
      <c r="AA1028" s="66">
        <v>0</v>
      </c>
      <c r="AB1028" s="66"/>
      <c r="AC1028" s="66">
        <v>0</v>
      </c>
      <c r="AD1028" s="86">
        <f t="shared" si="107"/>
        <v>0</v>
      </c>
      <c r="AE1028" s="111">
        <v>0</v>
      </c>
      <c r="AF1028" s="66">
        <v>0</v>
      </c>
      <c r="AG1028" s="66">
        <f t="shared" si="108"/>
        <v>0</v>
      </c>
      <c r="AH1028" s="111">
        <v>0</v>
      </c>
      <c r="AI1028" s="66">
        <v>0</v>
      </c>
      <c r="AJ1028" s="66">
        <f t="shared" si="109"/>
        <v>0</v>
      </c>
      <c r="AK1028" s="66">
        <v>0</v>
      </c>
      <c r="AL1028" s="66">
        <v>0</v>
      </c>
      <c r="AM1028" s="66">
        <f t="shared" si="110"/>
        <v>0</v>
      </c>
      <c r="AN1028" s="66">
        <v>0</v>
      </c>
      <c r="AO1028" s="66">
        <v>0</v>
      </c>
      <c r="AP1028" s="66">
        <f t="shared" si="111"/>
        <v>0</v>
      </c>
      <c r="AQ1028" s="66">
        <v>0</v>
      </c>
      <c r="AR1028" s="66">
        <f t="shared" si="112"/>
        <v>0</v>
      </c>
      <c r="AS1028" s="66"/>
      <c r="AT1028" s="66" t="s">
        <v>4033</v>
      </c>
      <c r="AU1028" s="66" t="s">
        <v>280</v>
      </c>
      <c r="AV1028" s="66">
        <v>0</v>
      </c>
      <c r="AW1028" s="86">
        <v>0</v>
      </c>
      <c r="AX1028" s="86">
        <v>0</v>
      </c>
      <c r="AY1028" s="86">
        <v>0</v>
      </c>
      <c r="AZ1028" s="86">
        <v>0</v>
      </c>
      <c r="BA1028" s="86">
        <v>0</v>
      </c>
      <c r="BB1028" s="86"/>
    </row>
    <row r="1029" spans="1:54" hidden="1">
      <c r="A1029" s="52" t="s">
        <v>4031</v>
      </c>
      <c r="B1029" s="84" t="s">
        <v>7</v>
      </c>
      <c r="C1029" s="90" t="s">
        <v>1321</v>
      </c>
      <c r="D1029" s="90" t="s">
        <v>1322</v>
      </c>
      <c r="E1029" s="90" t="s">
        <v>1323</v>
      </c>
      <c r="F1029" s="90" t="s">
        <v>1324</v>
      </c>
      <c r="G1029" s="90" t="s">
        <v>1325</v>
      </c>
      <c r="H1029" s="90" t="s">
        <v>1306</v>
      </c>
      <c r="I1029" s="90" t="s">
        <v>4038</v>
      </c>
      <c r="J1029" s="90" t="s">
        <v>4039</v>
      </c>
      <c r="K1029" s="52" t="s">
        <v>289</v>
      </c>
      <c r="L1029" s="90">
        <v>5150</v>
      </c>
      <c r="M1029" s="90" t="s">
        <v>1309</v>
      </c>
      <c r="N1029" s="52" t="s">
        <v>270</v>
      </c>
      <c r="O1029" s="90" t="s">
        <v>306</v>
      </c>
      <c r="P1029" s="108" t="s">
        <v>272</v>
      </c>
      <c r="Q1029" s="108" t="s">
        <v>124</v>
      </c>
      <c r="R1029" s="108" t="s">
        <v>543</v>
      </c>
      <c r="S1029" s="108" t="s">
        <v>129</v>
      </c>
      <c r="T1029" s="109" t="s">
        <v>1310</v>
      </c>
      <c r="U1029" s="108" t="s">
        <v>131</v>
      </c>
      <c r="V1029" s="108" t="s">
        <v>545</v>
      </c>
      <c r="W1029" s="108" t="s">
        <v>546</v>
      </c>
      <c r="X1029" s="108" t="s">
        <v>547</v>
      </c>
      <c r="Y1029" s="108" t="s">
        <v>546</v>
      </c>
      <c r="Z1029" s="66">
        <v>0</v>
      </c>
      <c r="AA1029" s="66">
        <v>0</v>
      </c>
      <c r="AB1029" s="66"/>
      <c r="AC1029" s="66">
        <v>0</v>
      </c>
      <c r="AD1029" s="66">
        <f t="shared" si="107"/>
        <v>0</v>
      </c>
      <c r="AE1029" s="66">
        <v>0</v>
      </c>
      <c r="AF1029" s="66">
        <v>3750000</v>
      </c>
      <c r="AG1029" s="66">
        <f t="shared" si="108"/>
        <v>-3750000</v>
      </c>
      <c r="AH1029" s="66">
        <v>0</v>
      </c>
      <c r="AI1029" s="66">
        <v>0</v>
      </c>
      <c r="AJ1029" s="66">
        <f t="shared" si="109"/>
        <v>0</v>
      </c>
      <c r="AK1029" s="66">
        <v>0</v>
      </c>
      <c r="AL1029" s="66">
        <v>0</v>
      </c>
      <c r="AM1029" s="66">
        <f t="shared" si="110"/>
        <v>0</v>
      </c>
      <c r="AN1029" s="66">
        <v>0</v>
      </c>
      <c r="AO1029" s="66">
        <v>0</v>
      </c>
      <c r="AP1029" s="66">
        <f t="shared" si="111"/>
        <v>0</v>
      </c>
      <c r="AQ1029" s="66">
        <v>0</v>
      </c>
      <c r="AR1029" s="66">
        <f t="shared" si="112"/>
        <v>-3750000</v>
      </c>
      <c r="AS1029" s="66"/>
      <c r="AT1029" s="66"/>
      <c r="AU1029" s="66" t="s">
        <v>280</v>
      </c>
      <c r="AV1029" s="66">
        <v>0</v>
      </c>
      <c r="AW1029" s="86">
        <v>3750000</v>
      </c>
      <c r="AX1029" s="86">
        <v>0</v>
      </c>
      <c r="AY1029" s="86">
        <v>0</v>
      </c>
      <c r="AZ1029" s="86">
        <v>0</v>
      </c>
      <c r="BA1029" s="86">
        <v>0</v>
      </c>
      <c r="BB1029" s="86"/>
    </row>
    <row r="1030" spans="1:54" hidden="1">
      <c r="A1030" s="52" t="s">
        <v>4031</v>
      </c>
      <c r="B1030" s="52" t="s">
        <v>7</v>
      </c>
      <c r="C1030" s="90" t="s">
        <v>3948</v>
      </c>
      <c r="D1030" s="90" t="s">
        <v>3915</v>
      </c>
      <c r="E1030" s="90" t="s">
        <v>3948</v>
      </c>
      <c r="F1030" s="90" t="s">
        <v>3915</v>
      </c>
      <c r="G1030" s="90" t="s">
        <v>3948</v>
      </c>
      <c r="H1030" s="90" t="s">
        <v>3915</v>
      </c>
      <c r="I1030" s="90" t="s">
        <v>4040</v>
      </c>
      <c r="J1030" s="90" t="s">
        <v>4040</v>
      </c>
      <c r="K1030" s="52" t="s">
        <v>268</v>
      </c>
      <c r="L1030" s="90" t="s">
        <v>3915</v>
      </c>
      <c r="M1030" s="90" t="s">
        <v>3915</v>
      </c>
      <c r="N1030" s="52" t="s">
        <v>270</v>
      </c>
      <c r="O1030" s="90" t="s">
        <v>3918</v>
      </c>
      <c r="P1030" s="108"/>
      <c r="Q1030" s="108" t="s">
        <v>124</v>
      </c>
      <c r="R1030" s="108"/>
      <c r="S1030" s="108" t="s">
        <v>129</v>
      </c>
      <c r="T1030" s="109"/>
      <c r="U1030" s="108" t="s">
        <v>131</v>
      </c>
      <c r="V1030" s="108"/>
      <c r="W1030" s="108"/>
      <c r="X1030" s="108"/>
      <c r="Y1030" s="108"/>
      <c r="Z1030" s="66">
        <v>0</v>
      </c>
      <c r="AA1030" s="66">
        <v>0</v>
      </c>
      <c r="AB1030" s="66"/>
      <c r="AC1030" s="66">
        <v>0</v>
      </c>
      <c r="AD1030" s="86">
        <f t="shared" si="107"/>
        <v>0</v>
      </c>
      <c r="AE1030" s="111">
        <v>0</v>
      </c>
      <c r="AF1030" s="66">
        <v>0</v>
      </c>
      <c r="AG1030" s="66">
        <f t="shared" si="108"/>
        <v>0</v>
      </c>
      <c r="AH1030" s="111">
        <v>0</v>
      </c>
      <c r="AI1030" s="66">
        <v>0</v>
      </c>
      <c r="AJ1030" s="66">
        <f t="shared" si="109"/>
        <v>0</v>
      </c>
      <c r="AK1030" s="66">
        <v>0</v>
      </c>
      <c r="AL1030" s="66">
        <v>0</v>
      </c>
      <c r="AM1030" s="66">
        <f t="shared" si="110"/>
        <v>0</v>
      </c>
      <c r="AN1030" s="66">
        <v>0</v>
      </c>
      <c r="AO1030" s="66">
        <v>0</v>
      </c>
      <c r="AP1030" s="66">
        <f t="shared" si="111"/>
        <v>0</v>
      </c>
      <c r="AQ1030" s="66">
        <v>0</v>
      </c>
      <c r="AR1030" s="66">
        <f t="shared" si="112"/>
        <v>0</v>
      </c>
      <c r="AS1030" s="66"/>
      <c r="AT1030" s="66" t="s">
        <v>4033</v>
      </c>
      <c r="AU1030" s="66" t="s">
        <v>280</v>
      </c>
      <c r="AV1030" s="66">
        <v>0</v>
      </c>
      <c r="AW1030" s="86">
        <v>0</v>
      </c>
      <c r="AX1030" s="86">
        <v>0</v>
      </c>
      <c r="AY1030" s="86">
        <v>0</v>
      </c>
      <c r="AZ1030" s="86">
        <v>0</v>
      </c>
      <c r="BA1030" s="86">
        <v>0</v>
      </c>
      <c r="BB1030" s="86"/>
    </row>
    <row r="1031" spans="1:54" hidden="1">
      <c r="A1031" s="52" t="s">
        <v>4031</v>
      </c>
      <c r="B1031" s="52" t="s">
        <v>7</v>
      </c>
      <c r="C1031" s="90" t="s">
        <v>3948</v>
      </c>
      <c r="D1031" s="90" t="s">
        <v>3915</v>
      </c>
      <c r="E1031" s="90" t="s">
        <v>3948</v>
      </c>
      <c r="F1031" s="90" t="s">
        <v>3915</v>
      </c>
      <c r="G1031" s="90" t="s">
        <v>3948</v>
      </c>
      <c r="H1031" s="90" t="s">
        <v>3915</v>
      </c>
      <c r="I1031" s="90" t="s">
        <v>4041</v>
      </c>
      <c r="J1031" s="90" t="s">
        <v>4041</v>
      </c>
      <c r="K1031" s="52" t="s">
        <v>268</v>
      </c>
      <c r="L1031" s="90" t="s">
        <v>3915</v>
      </c>
      <c r="M1031" s="90" t="s">
        <v>3915</v>
      </c>
      <c r="N1031" s="52" t="s">
        <v>270</v>
      </c>
      <c r="O1031" s="90" t="s">
        <v>3918</v>
      </c>
      <c r="P1031" s="108"/>
      <c r="Q1031" s="108" t="s">
        <v>124</v>
      </c>
      <c r="R1031" s="108"/>
      <c r="S1031" s="108" t="s">
        <v>129</v>
      </c>
      <c r="T1031" s="109"/>
      <c r="U1031" s="108" t="s">
        <v>131</v>
      </c>
      <c r="V1031" s="108"/>
      <c r="W1031" s="108"/>
      <c r="X1031" s="108"/>
      <c r="Y1031" s="108"/>
      <c r="Z1031" s="66">
        <v>0</v>
      </c>
      <c r="AA1031" s="66">
        <v>0</v>
      </c>
      <c r="AB1031" s="66"/>
      <c r="AC1031" s="66">
        <v>0</v>
      </c>
      <c r="AD1031" s="86">
        <f t="shared" si="107"/>
        <v>0</v>
      </c>
      <c r="AE1031" s="111">
        <v>0</v>
      </c>
      <c r="AF1031" s="66">
        <v>0</v>
      </c>
      <c r="AG1031" s="66">
        <f t="shared" si="108"/>
        <v>0</v>
      </c>
      <c r="AH1031" s="111">
        <v>0</v>
      </c>
      <c r="AI1031" s="66">
        <v>0</v>
      </c>
      <c r="AJ1031" s="66">
        <f t="shared" si="109"/>
        <v>0</v>
      </c>
      <c r="AK1031" s="66">
        <v>0</v>
      </c>
      <c r="AL1031" s="66">
        <v>0</v>
      </c>
      <c r="AM1031" s="66">
        <f t="shared" si="110"/>
        <v>0</v>
      </c>
      <c r="AN1031" s="66">
        <v>0</v>
      </c>
      <c r="AO1031" s="66">
        <v>0</v>
      </c>
      <c r="AP1031" s="66">
        <f t="shared" si="111"/>
        <v>0</v>
      </c>
      <c r="AQ1031" s="66">
        <v>0</v>
      </c>
      <c r="AR1031" s="66">
        <f t="shared" si="112"/>
        <v>0</v>
      </c>
      <c r="AS1031" s="66"/>
      <c r="AT1031" s="66" t="s">
        <v>4033</v>
      </c>
      <c r="AU1031" s="66" t="s">
        <v>280</v>
      </c>
      <c r="AV1031" s="66"/>
      <c r="AW1031" s="86">
        <v>-3750000</v>
      </c>
    </row>
    <row r="1032" spans="1:54" hidden="1">
      <c r="A1032" s="52" t="s">
        <v>4042</v>
      </c>
      <c r="B1032" s="52" t="s">
        <v>26</v>
      </c>
      <c r="C1032" s="90"/>
      <c r="D1032" s="90"/>
      <c r="E1032" s="90"/>
      <c r="F1032" s="90"/>
      <c r="G1032" s="90"/>
      <c r="H1032" s="90"/>
      <c r="I1032" s="90" t="s">
        <v>4043</v>
      </c>
      <c r="J1032" s="90" t="s">
        <v>4044</v>
      </c>
      <c r="K1032" s="52" t="s">
        <v>268</v>
      </c>
      <c r="L1032" s="90" t="s">
        <v>3915</v>
      </c>
      <c r="M1032" s="90" t="s">
        <v>3915</v>
      </c>
      <c r="N1032" s="52" t="s">
        <v>270</v>
      </c>
      <c r="O1032" s="90"/>
      <c r="P1032" s="108"/>
      <c r="Q1032" s="108" t="s">
        <v>57</v>
      </c>
      <c r="R1032" s="108"/>
      <c r="S1032" s="108" t="s">
        <v>65</v>
      </c>
      <c r="T1032" s="109"/>
      <c r="U1032" s="108" t="s">
        <v>68</v>
      </c>
      <c r="V1032" s="108"/>
      <c r="W1032" s="108"/>
      <c r="X1032" s="108"/>
      <c r="Y1032" s="108"/>
      <c r="Z1032" s="66">
        <v>0</v>
      </c>
      <c r="AA1032" s="66">
        <v>0</v>
      </c>
      <c r="AB1032" s="66"/>
      <c r="AC1032" s="66">
        <v>0</v>
      </c>
      <c r="AD1032" s="86">
        <f t="shared" si="107"/>
        <v>0</v>
      </c>
      <c r="AE1032" s="111">
        <v>0</v>
      </c>
      <c r="AF1032" s="66">
        <v>-7490410</v>
      </c>
      <c r="AG1032" s="66">
        <f t="shared" si="108"/>
        <v>7490410</v>
      </c>
      <c r="AH1032" s="111">
        <v>0</v>
      </c>
      <c r="AI1032" s="66">
        <v>-7351365</v>
      </c>
      <c r="AJ1032" s="66">
        <f t="shared" si="109"/>
        <v>7351365</v>
      </c>
      <c r="AK1032" s="66">
        <v>0</v>
      </c>
      <c r="AL1032" s="66">
        <v>-7241246</v>
      </c>
      <c r="AM1032" s="66">
        <f t="shared" si="110"/>
        <v>7241246</v>
      </c>
      <c r="AN1032" s="66">
        <v>0</v>
      </c>
      <c r="AO1032" s="66">
        <v>-7156435</v>
      </c>
      <c r="AP1032" s="66">
        <f t="shared" si="111"/>
        <v>7156435</v>
      </c>
      <c r="AQ1032" s="66">
        <v>-7093785</v>
      </c>
      <c r="AR1032" s="66">
        <f t="shared" si="112"/>
        <v>29239456</v>
      </c>
      <c r="AS1032" s="66"/>
      <c r="AT1032" s="66">
        <v>0</v>
      </c>
      <c r="AU1032" s="66" t="s">
        <v>280</v>
      </c>
      <c r="AV1032" s="66">
        <v>0</v>
      </c>
      <c r="AW1032" s="86">
        <v>0</v>
      </c>
      <c r="AX1032" s="86">
        <v>0</v>
      </c>
      <c r="AY1032" s="86">
        <v>0</v>
      </c>
      <c r="AZ1032" s="86">
        <v>0</v>
      </c>
      <c r="BA1032" s="86">
        <v>0</v>
      </c>
      <c r="BB1032" s="86"/>
    </row>
    <row r="1033" spans="1:54" hidden="1">
      <c r="A1033" s="52" t="s">
        <v>4045</v>
      </c>
      <c r="B1033" s="52" t="s">
        <v>281</v>
      </c>
      <c r="C1033" s="90"/>
      <c r="D1033" s="90"/>
      <c r="E1033" s="90"/>
      <c r="F1033" s="90"/>
      <c r="G1033" s="90"/>
      <c r="H1033" s="90"/>
      <c r="I1033" s="90" t="s">
        <v>4046</v>
      </c>
      <c r="J1033" s="90" t="s">
        <v>4047</v>
      </c>
      <c r="K1033" s="52" t="s">
        <v>268</v>
      </c>
      <c r="L1033" s="90"/>
      <c r="M1033" s="90"/>
      <c r="N1033" s="52" t="s">
        <v>270</v>
      </c>
      <c r="O1033" s="90"/>
      <c r="P1033" s="108"/>
      <c r="Q1033" s="108" t="s">
        <v>124</v>
      </c>
      <c r="R1033" s="108"/>
      <c r="S1033" s="108" t="s">
        <v>76</v>
      </c>
      <c r="T1033" s="109"/>
      <c r="U1033" s="87" t="s">
        <v>187</v>
      </c>
      <c r="V1033" s="108"/>
      <c r="W1033" s="108"/>
      <c r="X1033" s="108"/>
      <c r="Y1033" s="108"/>
      <c r="Z1033" s="66">
        <v>0</v>
      </c>
      <c r="AA1033" s="66">
        <v>0</v>
      </c>
      <c r="AB1033" s="66"/>
      <c r="AC1033" s="66">
        <v>0</v>
      </c>
      <c r="AD1033" s="86">
        <f t="shared" si="107"/>
        <v>0</v>
      </c>
      <c r="AE1033" s="100">
        <v>0</v>
      </c>
      <c r="AF1033" s="66">
        <v>0</v>
      </c>
      <c r="AG1033" s="66">
        <f t="shared" si="108"/>
        <v>0</v>
      </c>
      <c r="AH1033" s="100">
        <v>0</v>
      </c>
      <c r="AI1033" s="66">
        <v>0</v>
      </c>
      <c r="AJ1033" s="66">
        <f t="shared" si="109"/>
        <v>0</v>
      </c>
      <c r="AK1033" s="66">
        <v>0</v>
      </c>
      <c r="AL1033" s="94">
        <v>0</v>
      </c>
      <c r="AM1033" s="66">
        <f t="shared" si="110"/>
        <v>0</v>
      </c>
      <c r="AN1033" s="66">
        <v>0</v>
      </c>
      <c r="AO1033" s="94">
        <v>0</v>
      </c>
      <c r="AP1033" s="66">
        <f t="shared" si="111"/>
        <v>0</v>
      </c>
      <c r="AQ1033" s="66">
        <v>12600000</v>
      </c>
      <c r="AR1033" s="66">
        <f t="shared" si="112"/>
        <v>0</v>
      </c>
      <c r="AS1033" s="66"/>
      <c r="AT1033" s="66" t="s">
        <v>388</v>
      </c>
      <c r="AU1033" s="66" t="s">
        <v>280</v>
      </c>
      <c r="AV1033" s="66">
        <v>0</v>
      </c>
      <c r="AW1033" s="86">
        <v>0</v>
      </c>
      <c r="AX1033" s="86">
        <v>0</v>
      </c>
      <c r="AY1033" s="86">
        <v>0</v>
      </c>
      <c r="AZ1033" s="86">
        <v>0</v>
      </c>
      <c r="BA1033" s="86">
        <v>0</v>
      </c>
      <c r="BB1033" s="86"/>
    </row>
    <row r="1034" spans="1:54" hidden="1">
      <c r="A1034" s="52" t="s">
        <v>4048</v>
      </c>
      <c r="B1034" s="52" t="s">
        <v>151</v>
      </c>
      <c r="C1034" s="90"/>
      <c r="D1034" s="90"/>
      <c r="E1034" s="90"/>
      <c r="F1034" s="90"/>
      <c r="G1034" s="90"/>
      <c r="H1034" s="90"/>
      <c r="I1034" s="90" t="s">
        <v>167</v>
      </c>
      <c r="J1034" s="90" t="s">
        <v>167</v>
      </c>
      <c r="K1034" s="52" t="s">
        <v>289</v>
      </c>
      <c r="L1034" s="90"/>
      <c r="M1034" s="90"/>
      <c r="N1034" s="52" t="s">
        <v>270</v>
      </c>
      <c r="O1034" s="90"/>
      <c r="P1034" s="108"/>
      <c r="Q1034" s="108" t="s">
        <v>124</v>
      </c>
      <c r="R1034" s="108"/>
      <c r="S1034" s="108" t="s">
        <v>151</v>
      </c>
      <c r="T1034" s="98"/>
      <c r="U1034" s="83" t="s">
        <v>165</v>
      </c>
      <c r="V1034" s="108"/>
      <c r="W1034" s="108"/>
      <c r="X1034" s="108"/>
      <c r="Y1034" s="108"/>
      <c r="Z1034" s="66">
        <v>0</v>
      </c>
      <c r="AA1034" s="66">
        <v>0</v>
      </c>
      <c r="AB1034" s="66"/>
      <c r="AC1034" s="66">
        <v>0</v>
      </c>
      <c r="AD1034" s="86">
        <f t="shared" si="107"/>
        <v>0</v>
      </c>
      <c r="AE1034" s="100">
        <v>0</v>
      </c>
      <c r="AF1034" s="97">
        <f>250000</f>
        <v>250000</v>
      </c>
      <c r="AG1034" s="66">
        <f t="shared" si="108"/>
        <v>-250000</v>
      </c>
      <c r="AH1034" s="100">
        <v>0</v>
      </c>
      <c r="AI1034" s="66">
        <v>0</v>
      </c>
      <c r="AJ1034" s="66">
        <f t="shared" si="109"/>
        <v>0</v>
      </c>
      <c r="AK1034" s="66">
        <v>0</v>
      </c>
      <c r="AL1034" s="66">
        <v>0</v>
      </c>
      <c r="AM1034" s="66">
        <f t="shared" si="110"/>
        <v>0</v>
      </c>
      <c r="AN1034" s="66">
        <v>0</v>
      </c>
      <c r="AO1034" s="66">
        <v>0</v>
      </c>
      <c r="AP1034" s="66">
        <f t="shared" si="111"/>
        <v>0</v>
      </c>
      <c r="AQ1034" s="66">
        <v>0</v>
      </c>
      <c r="AR1034" s="66">
        <f t="shared" si="112"/>
        <v>-250000</v>
      </c>
      <c r="AS1034" s="66"/>
      <c r="AT1034" s="66" t="s">
        <v>631</v>
      </c>
      <c r="AU1034" s="66" t="s">
        <v>280</v>
      </c>
      <c r="AV1034" s="66">
        <v>0</v>
      </c>
      <c r="AW1034" s="86">
        <v>250000</v>
      </c>
      <c r="AX1034" s="86">
        <v>0</v>
      </c>
      <c r="AY1034" s="86">
        <v>0</v>
      </c>
      <c r="AZ1034" s="86">
        <v>0</v>
      </c>
      <c r="BA1034" s="86">
        <v>0</v>
      </c>
      <c r="BB1034" s="86"/>
    </row>
    <row r="1035" spans="1:54" hidden="1">
      <c r="A1035" s="52" t="s">
        <v>4048</v>
      </c>
      <c r="B1035" s="52" t="s">
        <v>151</v>
      </c>
      <c r="C1035" s="90"/>
      <c r="D1035" s="90"/>
      <c r="E1035" s="90"/>
      <c r="F1035" s="90"/>
      <c r="G1035" s="90"/>
      <c r="H1035" s="90"/>
      <c r="I1035" s="90" t="s">
        <v>168</v>
      </c>
      <c r="J1035" s="90" t="s">
        <v>168</v>
      </c>
      <c r="K1035" s="52" t="s">
        <v>289</v>
      </c>
      <c r="L1035" s="90"/>
      <c r="M1035" s="90"/>
      <c r="N1035" s="52" t="s">
        <v>270</v>
      </c>
      <c r="O1035" s="90"/>
      <c r="P1035" s="108"/>
      <c r="Q1035" s="108" t="s">
        <v>124</v>
      </c>
      <c r="R1035" s="108"/>
      <c r="S1035" s="108" t="s">
        <v>151</v>
      </c>
      <c r="T1035" s="98"/>
      <c r="U1035" s="83" t="s">
        <v>165</v>
      </c>
      <c r="V1035" s="108"/>
      <c r="W1035" s="108"/>
      <c r="X1035" s="108"/>
      <c r="Y1035" s="108"/>
      <c r="Z1035" s="66">
        <v>0</v>
      </c>
      <c r="AA1035" s="66">
        <v>0</v>
      </c>
      <c r="AB1035" s="66"/>
      <c r="AC1035" s="66">
        <v>0</v>
      </c>
      <c r="AD1035" s="86">
        <f t="shared" si="107"/>
        <v>0</v>
      </c>
      <c r="AE1035" s="100">
        <v>0</v>
      </c>
      <c r="AF1035" s="97">
        <v>200000</v>
      </c>
      <c r="AG1035" s="66">
        <f t="shared" si="108"/>
        <v>-200000</v>
      </c>
      <c r="AH1035" s="100">
        <v>0</v>
      </c>
      <c r="AI1035" s="97">
        <v>1253000</v>
      </c>
      <c r="AJ1035" s="66">
        <f t="shared" si="109"/>
        <v>-1253000</v>
      </c>
      <c r="AK1035" s="66">
        <v>0</v>
      </c>
      <c r="AL1035" s="66">
        <v>0</v>
      </c>
      <c r="AM1035" s="66">
        <f t="shared" si="110"/>
        <v>0</v>
      </c>
      <c r="AN1035" s="66">
        <v>0</v>
      </c>
      <c r="AO1035" s="66">
        <v>0</v>
      </c>
      <c r="AP1035" s="66">
        <f t="shared" si="111"/>
        <v>0</v>
      </c>
      <c r="AQ1035" s="66">
        <v>0</v>
      </c>
      <c r="AR1035" s="66">
        <f t="shared" si="112"/>
        <v>-1453000</v>
      </c>
      <c r="AS1035" s="66"/>
      <c r="AT1035" s="66" t="s">
        <v>631</v>
      </c>
      <c r="AU1035" s="66" t="s">
        <v>280</v>
      </c>
      <c r="AV1035" s="66">
        <v>0</v>
      </c>
      <c r="AW1035" s="86">
        <v>200000</v>
      </c>
      <c r="AX1035" s="86">
        <v>0</v>
      </c>
      <c r="AY1035" s="86">
        <v>0</v>
      </c>
      <c r="AZ1035" s="86">
        <v>0</v>
      </c>
      <c r="BA1035" s="86">
        <v>0</v>
      </c>
      <c r="BB1035" s="86"/>
    </row>
    <row r="1036" spans="1:54" hidden="1">
      <c r="A1036" s="52" t="s">
        <v>4048</v>
      </c>
      <c r="B1036" s="52" t="s">
        <v>151</v>
      </c>
      <c r="C1036" s="90"/>
      <c r="D1036" s="90"/>
      <c r="E1036" s="90"/>
      <c r="F1036" s="90"/>
      <c r="G1036" s="90"/>
      <c r="H1036" s="90"/>
      <c r="I1036" s="90" t="s">
        <v>4049</v>
      </c>
      <c r="J1036" s="90" t="s">
        <v>4049</v>
      </c>
      <c r="K1036" s="52" t="s">
        <v>289</v>
      </c>
      <c r="L1036" s="90"/>
      <c r="M1036" s="90"/>
      <c r="N1036" s="52" t="s">
        <v>270</v>
      </c>
      <c r="O1036" s="90"/>
      <c r="P1036" s="108"/>
      <c r="Q1036" s="108" t="s">
        <v>124</v>
      </c>
      <c r="R1036" s="108"/>
      <c r="S1036" s="108" t="s">
        <v>151</v>
      </c>
      <c r="T1036" s="98"/>
      <c r="U1036" s="83" t="s">
        <v>165</v>
      </c>
      <c r="V1036" s="108"/>
      <c r="W1036" s="108"/>
      <c r="X1036" s="108"/>
      <c r="Y1036" s="108"/>
      <c r="Z1036" s="66">
        <v>0</v>
      </c>
      <c r="AA1036" s="66">
        <v>0</v>
      </c>
      <c r="AB1036" s="66"/>
      <c r="AC1036" s="66">
        <v>0</v>
      </c>
      <c r="AD1036" s="86">
        <f t="shared" si="107"/>
        <v>0</v>
      </c>
      <c r="AE1036" s="100">
        <v>0</v>
      </c>
      <c r="AF1036" s="89">
        <v>0</v>
      </c>
      <c r="AG1036" s="66">
        <f t="shared" si="108"/>
        <v>0</v>
      </c>
      <c r="AH1036" s="100">
        <v>0</v>
      </c>
      <c r="AI1036" s="66">
        <v>0</v>
      </c>
      <c r="AJ1036" s="66">
        <f t="shared" si="109"/>
        <v>0</v>
      </c>
      <c r="AK1036" s="66">
        <v>0</v>
      </c>
      <c r="AL1036" s="66">
        <v>0</v>
      </c>
      <c r="AM1036" s="66">
        <f t="shared" si="110"/>
        <v>0</v>
      </c>
      <c r="AN1036" s="66">
        <v>0</v>
      </c>
      <c r="AO1036" s="66">
        <v>0</v>
      </c>
      <c r="AP1036" s="66">
        <f t="shared" si="111"/>
        <v>0</v>
      </c>
      <c r="AQ1036" s="66">
        <v>0</v>
      </c>
      <c r="AR1036" s="66">
        <f t="shared" si="112"/>
        <v>0</v>
      </c>
      <c r="AS1036" s="66"/>
      <c r="AT1036" s="66" t="s">
        <v>631</v>
      </c>
      <c r="AU1036" s="66" t="s">
        <v>280</v>
      </c>
      <c r="AV1036" s="66">
        <v>0</v>
      </c>
      <c r="AW1036" s="86">
        <v>0</v>
      </c>
      <c r="AX1036" s="86">
        <v>0</v>
      </c>
      <c r="AY1036" s="86">
        <v>0</v>
      </c>
      <c r="AZ1036" s="86">
        <v>0</v>
      </c>
      <c r="BA1036" s="86">
        <v>0</v>
      </c>
      <c r="BB1036" s="86"/>
    </row>
    <row r="1037" spans="1:54" hidden="1">
      <c r="A1037" s="52" t="s">
        <v>4048</v>
      </c>
      <c r="B1037" s="52" t="s">
        <v>151</v>
      </c>
      <c r="C1037" s="90"/>
      <c r="D1037" s="90"/>
      <c r="E1037" s="90"/>
      <c r="F1037" s="90"/>
      <c r="G1037" s="90"/>
      <c r="H1037" s="90"/>
      <c r="I1037" s="90" t="s">
        <v>169</v>
      </c>
      <c r="J1037" s="90" t="s">
        <v>169</v>
      </c>
      <c r="K1037" s="52" t="s">
        <v>289</v>
      </c>
      <c r="L1037" s="90"/>
      <c r="M1037" s="90"/>
      <c r="N1037" s="52" t="s">
        <v>270</v>
      </c>
      <c r="O1037" s="90"/>
      <c r="P1037" s="108"/>
      <c r="Q1037" s="108" t="s">
        <v>124</v>
      </c>
      <c r="R1037" s="108"/>
      <c r="S1037" s="108" t="s">
        <v>151</v>
      </c>
      <c r="T1037" s="98"/>
      <c r="U1037" s="83" t="s">
        <v>165</v>
      </c>
      <c r="V1037" s="108"/>
      <c r="W1037" s="108"/>
      <c r="X1037" s="108"/>
      <c r="Y1037" s="108"/>
      <c r="Z1037" s="66">
        <v>0</v>
      </c>
      <c r="AA1037" s="66">
        <v>0</v>
      </c>
      <c r="AB1037" s="66"/>
      <c r="AC1037" s="66">
        <v>0</v>
      </c>
      <c r="AD1037" s="86">
        <f t="shared" si="107"/>
        <v>0</v>
      </c>
      <c r="AE1037" s="100">
        <v>0</v>
      </c>
      <c r="AF1037" s="97">
        <v>750000</v>
      </c>
      <c r="AG1037" s="66">
        <f t="shared" si="108"/>
        <v>-750000</v>
      </c>
      <c r="AH1037" s="100">
        <v>0</v>
      </c>
      <c r="AI1037" s="97">
        <v>7007000</v>
      </c>
      <c r="AJ1037" s="66">
        <f t="shared" si="109"/>
        <v>-7007000</v>
      </c>
      <c r="AK1037" s="66">
        <v>0</v>
      </c>
      <c r="AL1037" s="97">
        <v>5256000</v>
      </c>
      <c r="AM1037" s="66">
        <f t="shared" si="110"/>
        <v>-5256000</v>
      </c>
      <c r="AN1037" s="66">
        <v>0</v>
      </c>
      <c r="AO1037" s="97">
        <v>2000000</v>
      </c>
      <c r="AP1037" s="66">
        <f t="shared" si="111"/>
        <v>-2000000</v>
      </c>
      <c r="AQ1037" s="66">
        <v>0</v>
      </c>
      <c r="AR1037" s="66">
        <f t="shared" si="112"/>
        <v>-15013000</v>
      </c>
      <c r="AS1037" s="66"/>
      <c r="AT1037" s="66" t="s">
        <v>631</v>
      </c>
      <c r="AU1037" s="66" t="s">
        <v>280</v>
      </c>
      <c r="AV1037" s="66">
        <v>0</v>
      </c>
      <c r="AW1037" s="86">
        <v>750000</v>
      </c>
      <c r="AX1037" s="86">
        <v>1751350</v>
      </c>
      <c r="AY1037" s="86">
        <v>3255750</v>
      </c>
      <c r="AZ1037" s="86">
        <v>2000000</v>
      </c>
      <c r="BA1037" s="86">
        <v>0</v>
      </c>
      <c r="BB1037" s="86"/>
    </row>
    <row r="1038" spans="1:54" hidden="1">
      <c r="A1038" s="52" t="s">
        <v>4048</v>
      </c>
      <c r="B1038" s="52" t="s">
        <v>151</v>
      </c>
      <c r="C1038" s="90"/>
      <c r="D1038" s="90"/>
      <c r="E1038" s="90"/>
      <c r="F1038" s="90"/>
      <c r="G1038" s="90"/>
      <c r="H1038" s="90"/>
      <c r="I1038" s="90" t="s">
        <v>170</v>
      </c>
      <c r="J1038" s="90" t="s">
        <v>170</v>
      </c>
      <c r="K1038" s="52" t="s">
        <v>289</v>
      </c>
      <c r="L1038" s="90"/>
      <c r="M1038" s="90"/>
      <c r="N1038" s="52" t="s">
        <v>270</v>
      </c>
      <c r="O1038" s="90"/>
      <c r="P1038" s="108"/>
      <c r="Q1038" s="108" t="s">
        <v>124</v>
      </c>
      <c r="R1038" s="108"/>
      <c r="S1038" s="108" t="s">
        <v>151</v>
      </c>
      <c r="T1038" s="98"/>
      <c r="U1038" s="83" t="s">
        <v>165</v>
      </c>
      <c r="V1038" s="108"/>
      <c r="W1038" s="108"/>
      <c r="X1038" s="108"/>
      <c r="Y1038" s="108"/>
      <c r="Z1038" s="66">
        <v>0</v>
      </c>
      <c r="AA1038" s="66">
        <v>0</v>
      </c>
      <c r="AB1038" s="66"/>
      <c r="AC1038" s="66">
        <v>0</v>
      </c>
      <c r="AD1038" s="86">
        <f t="shared" ref="AD1038:AD1100" si="113">AA1038-AC1038</f>
        <v>0</v>
      </c>
      <c r="AE1038" s="100">
        <v>0</v>
      </c>
      <c r="AF1038" s="97">
        <v>150000</v>
      </c>
      <c r="AG1038" s="66">
        <f t="shared" ref="AG1038:AG1100" si="114">AE1038-AF1038</f>
        <v>-150000</v>
      </c>
      <c r="AH1038" s="100">
        <v>0</v>
      </c>
      <c r="AI1038" s="97">
        <v>1350000</v>
      </c>
      <c r="AJ1038" s="66">
        <f t="shared" ref="AJ1038:AJ1100" si="115">AH1038-AI1038</f>
        <v>-1350000</v>
      </c>
      <c r="AK1038" s="66">
        <v>0</v>
      </c>
      <c r="AL1038" s="66">
        <v>0</v>
      </c>
      <c r="AM1038" s="66">
        <f t="shared" ref="AM1038:AM1100" si="116">AK1038-AL1038</f>
        <v>0</v>
      </c>
      <c r="AN1038" s="66">
        <v>0</v>
      </c>
      <c r="AO1038" s="66">
        <v>0</v>
      </c>
      <c r="AP1038" s="66">
        <f t="shared" ref="AP1038:AP1097" si="117">AN1038-AO1038</f>
        <v>0</v>
      </c>
      <c r="AQ1038" s="66">
        <v>0</v>
      </c>
      <c r="AR1038" s="66">
        <f t="shared" ref="AR1038:AR1099" si="118">AP1038+AM1038+AJ1038+AG1038+AD1038</f>
        <v>-1500000</v>
      </c>
      <c r="AS1038" s="66"/>
      <c r="AT1038" s="66" t="s">
        <v>631</v>
      </c>
      <c r="AU1038" s="66" t="s">
        <v>280</v>
      </c>
      <c r="AV1038" s="66">
        <v>0</v>
      </c>
      <c r="AW1038" s="86">
        <v>150000</v>
      </c>
      <c r="AX1038" s="86">
        <v>1350000</v>
      </c>
      <c r="AY1038" s="86">
        <v>0</v>
      </c>
      <c r="AZ1038" s="86">
        <v>0</v>
      </c>
      <c r="BA1038" s="86">
        <v>0</v>
      </c>
      <c r="BB1038" s="86"/>
    </row>
    <row r="1039" spans="1:54" hidden="1">
      <c r="A1039" s="52" t="s">
        <v>4048</v>
      </c>
      <c r="B1039" s="52" t="s">
        <v>151</v>
      </c>
      <c r="C1039" s="90"/>
      <c r="D1039" s="90"/>
      <c r="E1039" s="90"/>
      <c r="F1039" s="90"/>
      <c r="G1039" s="90"/>
      <c r="H1039" s="90"/>
      <c r="I1039" s="90" t="s">
        <v>171</v>
      </c>
      <c r="J1039" s="90" t="s">
        <v>171</v>
      </c>
      <c r="K1039" s="52" t="s">
        <v>289</v>
      </c>
      <c r="L1039" s="90"/>
      <c r="M1039" s="90"/>
      <c r="N1039" s="52" t="s">
        <v>270</v>
      </c>
      <c r="O1039" s="90"/>
      <c r="P1039" s="108"/>
      <c r="Q1039" s="108" t="s">
        <v>124</v>
      </c>
      <c r="R1039" s="108"/>
      <c r="S1039" s="108" t="s">
        <v>151</v>
      </c>
      <c r="T1039" s="98"/>
      <c r="U1039" s="83" t="s">
        <v>165</v>
      </c>
      <c r="V1039" s="108"/>
      <c r="W1039" s="108"/>
      <c r="X1039" s="108"/>
      <c r="Y1039" s="108"/>
      <c r="Z1039" s="66">
        <v>0</v>
      </c>
      <c r="AA1039" s="66">
        <v>0</v>
      </c>
      <c r="AB1039" s="66"/>
      <c r="AC1039" s="66">
        <v>0</v>
      </c>
      <c r="AD1039" s="86">
        <f t="shared" si="113"/>
        <v>0</v>
      </c>
      <c r="AE1039" s="100">
        <v>0</v>
      </c>
      <c r="AF1039" s="97">
        <v>100000</v>
      </c>
      <c r="AG1039" s="66">
        <f t="shared" si="114"/>
        <v>-100000</v>
      </c>
      <c r="AH1039" s="100">
        <v>0</v>
      </c>
      <c r="AI1039" s="97">
        <v>1900000</v>
      </c>
      <c r="AJ1039" s="66">
        <f t="shared" si="115"/>
        <v>-1900000</v>
      </c>
      <c r="AK1039" s="66">
        <v>0</v>
      </c>
      <c r="AL1039" s="66">
        <v>0</v>
      </c>
      <c r="AM1039" s="66">
        <f t="shared" si="116"/>
        <v>0</v>
      </c>
      <c r="AN1039" s="66">
        <v>0</v>
      </c>
      <c r="AO1039" s="66">
        <v>0</v>
      </c>
      <c r="AP1039" s="66">
        <f t="shared" si="117"/>
        <v>0</v>
      </c>
      <c r="AQ1039" s="66">
        <v>0</v>
      </c>
      <c r="AR1039" s="66">
        <f t="shared" si="118"/>
        <v>-2000000</v>
      </c>
      <c r="AS1039" s="66"/>
      <c r="AT1039" s="66" t="s">
        <v>4050</v>
      </c>
      <c r="AU1039" s="66" t="s">
        <v>280</v>
      </c>
      <c r="AV1039" s="66">
        <v>0</v>
      </c>
      <c r="AW1039" s="86">
        <v>100000</v>
      </c>
      <c r="AX1039" s="86">
        <v>1900000</v>
      </c>
      <c r="AY1039" s="86">
        <v>0</v>
      </c>
      <c r="AZ1039" s="86">
        <v>0</v>
      </c>
      <c r="BA1039" s="86">
        <v>0</v>
      </c>
      <c r="BB1039" s="86"/>
    </row>
    <row r="1040" spans="1:54" hidden="1">
      <c r="A1040" s="52" t="s">
        <v>4048</v>
      </c>
      <c r="B1040" s="52" t="s">
        <v>151</v>
      </c>
      <c r="C1040" s="90"/>
      <c r="D1040" s="90"/>
      <c r="E1040" s="90"/>
      <c r="F1040" s="90"/>
      <c r="G1040" s="90"/>
      <c r="H1040" s="90"/>
      <c r="I1040" s="90" t="s">
        <v>172</v>
      </c>
      <c r="J1040" s="90" t="s">
        <v>172</v>
      </c>
      <c r="K1040" s="52" t="s">
        <v>289</v>
      </c>
      <c r="L1040" s="90"/>
      <c r="M1040" s="90"/>
      <c r="N1040" s="52" t="s">
        <v>270</v>
      </c>
      <c r="O1040" s="90"/>
      <c r="P1040" s="108"/>
      <c r="Q1040" s="108" t="s">
        <v>124</v>
      </c>
      <c r="R1040" s="108"/>
      <c r="S1040" s="108" t="s">
        <v>151</v>
      </c>
      <c r="T1040" s="98"/>
      <c r="U1040" s="83" t="s">
        <v>165</v>
      </c>
      <c r="V1040" s="108"/>
      <c r="W1040" s="108"/>
      <c r="X1040" s="108"/>
      <c r="Y1040" s="108"/>
      <c r="Z1040" s="66">
        <v>0</v>
      </c>
      <c r="AA1040" s="66">
        <v>0</v>
      </c>
      <c r="AB1040" s="66"/>
      <c r="AC1040" s="66">
        <v>0</v>
      </c>
      <c r="AD1040" s="86">
        <f t="shared" si="113"/>
        <v>0</v>
      </c>
      <c r="AE1040" s="100">
        <v>0</v>
      </c>
      <c r="AF1040" s="89">
        <f>177525</f>
        <v>177525</v>
      </c>
      <c r="AG1040" s="66">
        <f t="shared" si="114"/>
        <v>-177525</v>
      </c>
      <c r="AH1040" s="100">
        <v>0</v>
      </c>
      <c r="AI1040" s="66">
        <v>0</v>
      </c>
      <c r="AJ1040" s="66">
        <f t="shared" si="115"/>
        <v>0</v>
      </c>
      <c r="AK1040" s="66">
        <v>0</v>
      </c>
      <c r="AL1040" s="66">
        <v>0</v>
      </c>
      <c r="AM1040" s="66">
        <f t="shared" si="116"/>
        <v>0</v>
      </c>
      <c r="AN1040" s="66">
        <v>0</v>
      </c>
      <c r="AO1040" s="66">
        <v>0</v>
      </c>
      <c r="AP1040" s="66">
        <f t="shared" si="117"/>
        <v>0</v>
      </c>
      <c r="AQ1040" s="66">
        <v>0</v>
      </c>
      <c r="AR1040" s="66">
        <f t="shared" si="118"/>
        <v>-177525</v>
      </c>
      <c r="AS1040" s="66"/>
      <c r="AT1040" s="66" t="s">
        <v>631</v>
      </c>
      <c r="AU1040" s="66" t="s">
        <v>280</v>
      </c>
      <c r="AV1040" s="66">
        <v>0</v>
      </c>
      <c r="AW1040" s="86">
        <v>177525</v>
      </c>
      <c r="AX1040" s="86">
        <v>0</v>
      </c>
      <c r="AY1040" s="86">
        <v>0</v>
      </c>
      <c r="AZ1040" s="86">
        <v>0</v>
      </c>
      <c r="BA1040" s="86">
        <v>0</v>
      </c>
      <c r="BB1040" s="86"/>
    </row>
    <row r="1041" spans="1:54" hidden="1">
      <c r="A1041" s="52" t="s">
        <v>4048</v>
      </c>
      <c r="B1041" s="52" t="s">
        <v>151</v>
      </c>
      <c r="C1041" s="90"/>
      <c r="D1041" s="90"/>
      <c r="E1041" s="90"/>
      <c r="F1041" s="90"/>
      <c r="G1041" s="90"/>
      <c r="H1041" s="90"/>
      <c r="I1041" s="90" t="s">
        <v>181</v>
      </c>
      <c r="J1041" s="90" t="s">
        <v>181</v>
      </c>
      <c r="K1041" s="52" t="s">
        <v>289</v>
      </c>
      <c r="L1041" s="90"/>
      <c r="M1041" s="90"/>
      <c r="N1041" s="52" t="s">
        <v>270</v>
      </c>
      <c r="O1041" s="90"/>
      <c r="P1041" s="108"/>
      <c r="Q1041" s="108" t="s">
        <v>124</v>
      </c>
      <c r="R1041" s="108"/>
      <c r="S1041" s="108" t="s">
        <v>151</v>
      </c>
      <c r="T1041" s="98"/>
      <c r="U1041" s="83" t="s">
        <v>165</v>
      </c>
      <c r="V1041" s="108"/>
      <c r="W1041" s="108"/>
      <c r="X1041" s="108"/>
      <c r="Y1041" s="108"/>
      <c r="Z1041" s="66">
        <v>0</v>
      </c>
      <c r="AA1041" s="66">
        <v>0</v>
      </c>
      <c r="AB1041" s="66"/>
      <c r="AC1041" s="66">
        <v>0</v>
      </c>
      <c r="AD1041" s="86">
        <f t="shared" si="113"/>
        <v>0</v>
      </c>
      <c r="AE1041" s="100">
        <v>0</v>
      </c>
      <c r="AF1041" s="97">
        <v>100000</v>
      </c>
      <c r="AG1041" s="66">
        <f t="shared" si="114"/>
        <v>-100000</v>
      </c>
      <c r="AH1041" s="100">
        <v>0</v>
      </c>
      <c r="AI1041" s="97">
        <v>1563000</v>
      </c>
      <c r="AJ1041" s="66">
        <f t="shared" si="115"/>
        <v>-1563000</v>
      </c>
      <c r="AK1041" s="66">
        <v>0</v>
      </c>
      <c r="AL1041" s="66">
        <v>0</v>
      </c>
      <c r="AM1041" s="66">
        <f t="shared" si="116"/>
        <v>0</v>
      </c>
      <c r="AN1041" s="66">
        <v>0</v>
      </c>
      <c r="AO1041" s="66">
        <v>0</v>
      </c>
      <c r="AP1041" s="66">
        <f t="shared" si="117"/>
        <v>0</v>
      </c>
      <c r="AQ1041" s="66">
        <v>0</v>
      </c>
      <c r="AR1041" s="66">
        <f t="shared" si="118"/>
        <v>-1663000</v>
      </c>
      <c r="AS1041" s="66"/>
      <c r="AT1041" s="66" t="s">
        <v>631</v>
      </c>
      <c r="AU1041" s="66" t="s">
        <v>280</v>
      </c>
      <c r="AV1041" s="66">
        <v>0</v>
      </c>
      <c r="AW1041" s="86">
        <v>100000</v>
      </c>
      <c r="AX1041" s="86">
        <v>1563000</v>
      </c>
      <c r="AY1041" s="86">
        <v>0</v>
      </c>
      <c r="AZ1041" s="86">
        <v>0</v>
      </c>
      <c r="BA1041" s="86">
        <v>0</v>
      </c>
      <c r="BB1041" s="86"/>
    </row>
    <row r="1042" spans="1:54" hidden="1">
      <c r="A1042" s="52" t="s">
        <v>4048</v>
      </c>
      <c r="B1042" s="52" t="s">
        <v>151</v>
      </c>
      <c r="C1042" s="90"/>
      <c r="D1042" s="90"/>
      <c r="E1042" s="90"/>
      <c r="F1042" s="90"/>
      <c r="G1042" s="90"/>
      <c r="H1042" s="90"/>
      <c r="I1042" s="90" t="s">
        <v>173</v>
      </c>
      <c r="J1042" s="90" t="s">
        <v>173</v>
      </c>
      <c r="K1042" s="52" t="s">
        <v>289</v>
      </c>
      <c r="L1042" s="90"/>
      <c r="M1042" s="90"/>
      <c r="N1042" s="52" t="s">
        <v>270</v>
      </c>
      <c r="O1042" s="90"/>
      <c r="P1042" s="108"/>
      <c r="Q1042" s="108" t="s">
        <v>124</v>
      </c>
      <c r="R1042" s="108"/>
      <c r="S1042" s="108" t="s">
        <v>151</v>
      </c>
      <c r="T1042" s="98"/>
      <c r="U1042" s="83" t="s">
        <v>165</v>
      </c>
      <c r="V1042" s="108"/>
      <c r="W1042" s="108"/>
      <c r="X1042" s="108"/>
      <c r="Y1042" s="108"/>
      <c r="Z1042" s="66">
        <v>0</v>
      </c>
      <c r="AA1042" s="66">
        <v>0</v>
      </c>
      <c r="AB1042" s="66"/>
      <c r="AC1042" s="66">
        <v>0</v>
      </c>
      <c r="AD1042" s="86">
        <f t="shared" si="113"/>
        <v>0</v>
      </c>
      <c r="AE1042" s="100">
        <v>0</v>
      </c>
      <c r="AF1042" s="97">
        <v>938000</v>
      </c>
      <c r="AG1042" s="66">
        <f t="shared" si="114"/>
        <v>-938000</v>
      </c>
      <c r="AH1042" s="100">
        <v>0</v>
      </c>
      <c r="AI1042" s="66">
        <v>0</v>
      </c>
      <c r="AJ1042" s="66">
        <f t="shared" si="115"/>
        <v>0</v>
      </c>
      <c r="AK1042" s="66">
        <v>0</v>
      </c>
      <c r="AL1042" s="66">
        <v>0</v>
      </c>
      <c r="AM1042" s="66">
        <f t="shared" si="116"/>
        <v>0</v>
      </c>
      <c r="AN1042" s="66">
        <v>0</v>
      </c>
      <c r="AO1042" s="66">
        <v>0</v>
      </c>
      <c r="AP1042" s="66">
        <f t="shared" si="117"/>
        <v>0</v>
      </c>
      <c r="AQ1042" s="66">
        <v>0</v>
      </c>
      <c r="AR1042" s="66">
        <f t="shared" si="118"/>
        <v>-938000</v>
      </c>
      <c r="AS1042" s="66"/>
      <c r="AT1042" s="66" t="s">
        <v>631</v>
      </c>
      <c r="AU1042" s="66" t="s">
        <v>280</v>
      </c>
      <c r="AV1042" s="66">
        <v>0</v>
      </c>
      <c r="AW1042" s="86">
        <v>938000</v>
      </c>
      <c r="AX1042" s="86">
        <v>0</v>
      </c>
      <c r="AY1042" s="86">
        <v>0</v>
      </c>
      <c r="AZ1042" s="86">
        <v>0</v>
      </c>
      <c r="BA1042" s="86">
        <v>0</v>
      </c>
      <c r="BB1042" s="86"/>
    </row>
    <row r="1043" spans="1:54" hidden="1">
      <c r="A1043" s="52" t="s">
        <v>4048</v>
      </c>
      <c r="B1043" s="52" t="s">
        <v>151</v>
      </c>
      <c r="C1043" s="90"/>
      <c r="D1043" s="90"/>
      <c r="E1043" s="90"/>
      <c r="F1043" s="90"/>
      <c r="G1043" s="90"/>
      <c r="H1043" s="90"/>
      <c r="I1043" s="90" t="s">
        <v>174</v>
      </c>
      <c r="J1043" s="90" t="s">
        <v>174</v>
      </c>
      <c r="K1043" s="52" t="s">
        <v>289</v>
      </c>
      <c r="L1043" s="90"/>
      <c r="M1043" s="90"/>
      <c r="N1043" s="52" t="s">
        <v>270</v>
      </c>
      <c r="O1043" s="90"/>
      <c r="P1043" s="108"/>
      <c r="Q1043" s="108" t="s">
        <v>124</v>
      </c>
      <c r="R1043" s="108"/>
      <c r="S1043" s="108" t="s">
        <v>151</v>
      </c>
      <c r="T1043" s="98"/>
      <c r="U1043" s="83" t="s">
        <v>165</v>
      </c>
      <c r="V1043" s="108"/>
      <c r="W1043" s="108"/>
      <c r="X1043" s="108"/>
      <c r="Y1043" s="108"/>
      <c r="Z1043" s="66">
        <v>0</v>
      </c>
      <c r="AA1043" s="66">
        <v>0</v>
      </c>
      <c r="AB1043" s="66"/>
      <c r="AC1043" s="66">
        <v>0</v>
      </c>
      <c r="AD1043" s="86">
        <f t="shared" si="113"/>
        <v>0</v>
      </c>
      <c r="AE1043" s="100">
        <v>0</v>
      </c>
      <c r="AF1043" s="97">
        <v>250000</v>
      </c>
      <c r="AG1043" s="66">
        <f t="shared" si="114"/>
        <v>-250000</v>
      </c>
      <c r="AH1043" s="100">
        <v>0</v>
      </c>
      <c r="AI1043" s="97">
        <v>750000</v>
      </c>
      <c r="AJ1043" s="66">
        <f t="shared" si="115"/>
        <v>-750000</v>
      </c>
      <c r="AK1043" s="66">
        <v>0</v>
      </c>
      <c r="AL1043" s="97">
        <v>500000</v>
      </c>
      <c r="AM1043" s="66">
        <f t="shared" si="116"/>
        <v>-500000</v>
      </c>
      <c r="AN1043" s="66">
        <v>0</v>
      </c>
      <c r="AO1043" s="66">
        <v>0</v>
      </c>
      <c r="AP1043" s="66">
        <f t="shared" si="117"/>
        <v>0</v>
      </c>
      <c r="AQ1043" s="66">
        <v>0</v>
      </c>
      <c r="AR1043" s="66">
        <f t="shared" si="118"/>
        <v>-1500000</v>
      </c>
      <c r="AS1043" s="66"/>
      <c r="AT1043" s="66" t="s">
        <v>631</v>
      </c>
      <c r="AU1043" s="66" t="s">
        <v>280</v>
      </c>
      <c r="AV1043" s="66">
        <v>0</v>
      </c>
      <c r="AW1043" s="86">
        <v>250000</v>
      </c>
      <c r="AX1043" s="86">
        <v>750000</v>
      </c>
      <c r="AY1043" s="86">
        <v>500000</v>
      </c>
      <c r="AZ1043" s="86">
        <v>0</v>
      </c>
      <c r="BA1043" s="86">
        <v>0</v>
      </c>
      <c r="BB1043" s="86"/>
    </row>
    <row r="1044" spans="1:54" hidden="1">
      <c r="A1044" s="52" t="s">
        <v>4048</v>
      </c>
      <c r="B1044" s="52" t="s">
        <v>151</v>
      </c>
      <c r="C1044" s="90"/>
      <c r="D1044" s="90"/>
      <c r="E1044" s="90"/>
      <c r="F1044" s="90"/>
      <c r="G1044" s="90"/>
      <c r="H1044" s="90"/>
      <c r="I1044" s="90" t="s">
        <v>175</v>
      </c>
      <c r="J1044" s="90" t="s">
        <v>175</v>
      </c>
      <c r="K1044" s="52" t="s">
        <v>289</v>
      </c>
      <c r="L1044" s="90"/>
      <c r="M1044" s="90"/>
      <c r="N1044" s="52" t="s">
        <v>270</v>
      </c>
      <c r="O1044" s="90"/>
      <c r="P1044" s="108"/>
      <c r="Q1044" s="108" t="s">
        <v>124</v>
      </c>
      <c r="R1044" s="108"/>
      <c r="S1044" s="108" t="s">
        <v>151</v>
      </c>
      <c r="T1044" s="98"/>
      <c r="U1044" s="83" t="s">
        <v>165</v>
      </c>
      <c r="V1044" s="108"/>
      <c r="W1044" s="108"/>
      <c r="X1044" s="108"/>
      <c r="Y1044" s="108"/>
      <c r="Z1044" s="66">
        <v>0</v>
      </c>
      <c r="AA1044" s="66">
        <v>0</v>
      </c>
      <c r="AB1044" s="66"/>
      <c r="AC1044" s="66">
        <v>0</v>
      </c>
      <c r="AD1044" s="86">
        <f t="shared" si="113"/>
        <v>0</v>
      </c>
      <c r="AE1044" s="100">
        <v>0</v>
      </c>
      <c r="AF1044" s="97">
        <v>1063000</v>
      </c>
      <c r="AG1044" s="66">
        <f t="shared" si="114"/>
        <v>-1063000</v>
      </c>
      <c r="AH1044" s="100">
        <v>0</v>
      </c>
      <c r="AI1044" s="66">
        <v>0</v>
      </c>
      <c r="AJ1044" s="66">
        <f t="shared" si="115"/>
        <v>0</v>
      </c>
      <c r="AK1044" s="66">
        <v>0</v>
      </c>
      <c r="AL1044" s="66">
        <v>0</v>
      </c>
      <c r="AM1044" s="66">
        <f t="shared" si="116"/>
        <v>0</v>
      </c>
      <c r="AN1044" s="66">
        <v>0</v>
      </c>
      <c r="AO1044" s="66">
        <v>0</v>
      </c>
      <c r="AP1044" s="66">
        <f t="shared" si="117"/>
        <v>0</v>
      </c>
      <c r="AQ1044" s="66">
        <v>0</v>
      </c>
      <c r="AR1044" s="66">
        <f t="shared" si="118"/>
        <v>-1063000</v>
      </c>
      <c r="AS1044" s="66"/>
      <c r="AT1044" s="66" t="s">
        <v>631</v>
      </c>
      <c r="AU1044" s="66" t="s">
        <v>280</v>
      </c>
      <c r="AV1044" s="66">
        <v>0</v>
      </c>
      <c r="AW1044" s="86">
        <v>1063000</v>
      </c>
      <c r="AX1044" s="86">
        <v>0</v>
      </c>
      <c r="AY1044" s="86">
        <v>0</v>
      </c>
      <c r="AZ1044" s="86">
        <v>0</v>
      </c>
      <c r="BA1044" s="86">
        <v>0</v>
      </c>
      <c r="BB1044" s="86"/>
    </row>
    <row r="1045" spans="1:54" hidden="1">
      <c r="A1045" s="52" t="s">
        <v>4048</v>
      </c>
      <c r="B1045" s="52" t="s">
        <v>151</v>
      </c>
      <c r="C1045" s="90"/>
      <c r="D1045" s="90"/>
      <c r="E1045" s="90"/>
      <c r="F1045" s="90"/>
      <c r="G1045" s="90"/>
      <c r="H1045" s="90"/>
      <c r="I1045" s="90" t="s">
        <v>176</v>
      </c>
      <c r="J1045" s="90" t="s">
        <v>176</v>
      </c>
      <c r="K1045" s="52" t="s">
        <v>289</v>
      </c>
      <c r="L1045" s="90"/>
      <c r="M1045" s="90"/>
      <c r="N1045" s="52" t="s">
        <v>270</v>
      </c>
      <c r="O1045" s="90"/>
      <c r="P1045" s="108"/>
      <c r="Q1045" s="108" t="s">
        <v>124</v>
      </c>
      <c r="R1045" s="108"/>
      <c r="S1045" s="108" t="s">
        <v>151</v>
      </c>
      <c r="T1045" s="98"/>
      <c r="U1045" s="83" t="s">
        <v>165</v>
      </c>
      <c r="V1045" s="108"/>
      <c r="W1045" s="108"/>
      <c r="X1045" s="108"/>
      <c r="Y1045" s="108"/>
      <c r="Z1045" s="66">
        <v>0</v>
      </c>
      <c r="AA1045" s="66">
        <v>0</v>
      </c>
      <c r="AB1045" s="66"/>
      <c r="AC1045" s="66">
        <v>0</v>
      </c>
      <c r="AD1045" s="86">
        <f t="shared" si="113"/>
        <v>0</v>
      </c>
      <c r="AE1045" s="100">
        <v>0</v>
      </c>
      <c r="AF1045" s="97">
        <v>100000</v>
      </c>
      <c r="AG1045" s="66">
        <f t="shared" si="114"/>
        <v>-100000</v>
      </c>
      <c r="AH1045" s="100">
        <v>0</v>
      </c>
      <c r="AI1045" s="97">
        <v>683000</v>
      </c>
      <c r="AJ1045" s="66">
        <f t="shared" si="115"/>
        <v>-683000</v>
      </c>
      <c r="AK1045" s="66">
        <v>0</v>
      </c>
      <c r="AL1045" s="66">
        <v>0</v>
      </c>
      <c r="AM1045" s="66">
        <f t="shared" si="116"/>
        <v>0</v>
      </c>
      <c r="AN1045" s="66">
        <v>0</v>
      </c>
      <c r="AO1045" s="66">
        <v>0</v>
      </c>
      <c r="AP1045" s="66">
        <f t="shared" si="117"/>
        <v>0</v>
      </c>
      <c r="AQ1045" s="66">
        <v>0</v>
      </c>
      <c r="AR1045" s="66">
        <f t="shared" si="118"/>
        <v>-783000</v>
      </c>
      <c r="AS1045" s="66"/>
      <c r="AT1045" s="66" t="s">
        <v>631</v>
      </c>
      <c r="AU1045" s="66" t="s">
        <v>280</v>
      </c>
      <c r="AV1045" s="66">
        <v>0</v>
      </c>
      <c r="AW1045" s="86">
        <v>100000</v>
      </c>
      <c r="AX1045" s="86">
        <v>683000</v>
      </c>
      <c r="AY1045" s="86">
        <v>0</v>
      </c>
      <c r="AZ1045" s="86">
        <v>0</v>
      </c>
      <c r="BA1045" s="86">
        <v>0</v>
      </c>
      <c r="BB1045" s="86"/>
    </row>
    <row r="1046" spans="1:54" hidden="1">
      <c r="A1046" s="52" t="s">
        <v>4048</v>
      </c>
      <c r="B1046" s="52" t="s">
        <v>151</v>
      </c>
      <c r="C1046" s="90"/>
      <c r="D1046" s="90"/>
      <c r="E1046" s="90"/>
      <c r="F1046" s="90"/>
      <c r="G1046" s="90"/>
      <c r="H1046" s="90"/>
      <c r="I1046" s="90" t="s">
        <v>4051</v>
      </c>
      <c r="J1046" s="90" t="s">
        <v>177</v>
      </c>
      <c r="K1046" s="52" t="s">
        <v>289</v>
      </c>
      <c r="L1046" s="90"/>
      <c r="M1046" s="90"/>
      <c r="N1046" s="52" t="s">
        <v>270</v>
      </c>
      <c r="O1046" s="90"/>
      <c r="P1046" s="108"/>
      <c r="Q1046" s="108" t="s">
        <v>124</v>
      </c>
      <c r="R1046" s="108"/>
      <c r="S1046" s="108" t="s">
        <v>151</v>
      </c>
      <c r="T1046" s="98"/>
      <c r="U1046" s="83" t="s">
        <v>165</v>
      </c>
      <c r="V1046" s="108"/>
      <c r="W1046" s="108"/>
      <c r="X1046" s="108"/>
      <c r="Y1046" s="108"/>
      <c r="Z1046" s="66">
        <v>0</v>
      </c>
      <c r="AA1046" s="66">
        <v>0</v>
      </c>
      <c r="AB1046" s="66"/>
      <c r="AC1046" s="66">
        <v>0</v>
      </c>
      <c r="AD1046" s="86">
        <f t="shared" si="113"/>
        <v>0</v>
      </c>
      <c r="AE1046" s="100">
        <v>0</v>
      </c>
      <c r="AF1046" s="97">
        <v>100000</v>
      </c>
      <c r="AG1046" s="66">
        <f t="shared" si="114"/>
        <v>-100000</v>
      </c>
      <c r="AH1046" s="100">
        <v>0</v>
      </c>
      <c r="AI1046" s="97">
        <v>1553000</v>
      </c>
      <c r="AJ1046" s="66">
        <f t="shared" si="115"/>
        <v>-1553000</v>
      </c>
      <c r="AK1046" s="66">
        <v>0</v>
      </c>
      <c r="AL1046" s="66">
        <v>0</v>
      </c>
      <c r="AM1046" s="66">
        <f t="shared" si="116"/>
        <v>0</v>
      </c>
      <c r="AN1046" s="66">
        <v>0</v>
      </c>
      <c r="AO1046" s="66">
        <v>0</v>
      </c>
      <c r="AP1046" s="66">
        <f t="shared" si="117"/>
        <v>0</v>
      </c>
      <c r="AQ1046" s="66">
        <v>0</v>
      </c>
      <c r="AR1046" s="66">
        <f t="shared" si="118"/>
        <v>-1653000</v>
      </c>
      <c r="AS1046" s="66"/>
      <c r="AT1046" s="66" t="s">
        <v>631</v>
      </c>
      <c r="AU1046" s="66" t="s">
        <v>280</v>
      </c>
      <c r="AV1046" s="66">
        <v>0</v>
      </c>
      <c r="AW1046" s="86">
        <v>100000</v>
      </c>
      <c r="AX1046" s="86">
        <v>1553000</v>
      </c>
      <c r="AY1046" s="86">
        <v>0</v>
      </c>
      <c r="AZ1046" s="86">
        <v>0</v>
      </c>
      <c r="BA1046" s="86">
        <v>0</v>
      </c>
      <c r="BB1046" s="86"/>
    </row>
    <row r="1047" spans="1:54" hidden="1">
      <c r="A1047" s="52" t="s">
        <v>4048</v>
      </c>
      <c r="B1047" s="52" t="s">
        <v>151</v>
      </c>
      <c r="C1047" s="90"/>
      <c r="D1047" s="90"/>
      <c r="E1047" s="90"/>
      <c r="F1047" s="90"/>
      <c r="G1047" s="90"/>
      <c r="H1047" s="90"/>
      <c r="I1047" s="90" t="s">
        <v>178</v>
      </c>
      <c r="J1047" s="90" t="s">
        <v>178</v>
      </c>
      <c r="K1047" s="52" t="s">
        <v>289</v>
      </c>
      <c r="L1047" s="90"/>
      <c r="M1047" s="90"/>
      <c r="N1047" s="52" t="s">
        <v>270</v>
      </c>
      <c r="O1047" s="90"/>
      <c r="P1047" s="108"/>
      <c r="Q1047" s="108" t="s">
        <v>124</v>
      </c>
      <c r="R1047" s="108"/>
      <c r="S1047" s="108" t="s">
        <v>151</v>
      </c>
      <c r="T1047" s="98"/>
      <c r="U1047" s="83" t="s">
        <v>165</v>
      </c>
      <c r="V1047" s="108"/>
      <c r="W1047" s="108"/>
      <c r="X1047" s="108"/>
      <c r="Y1047" s="108"/>
      <c r="Z1047" s="66">
        <v>0</v>
      </c>
      <c r="AA1047" s="66">
        <v>0</v>
      </c>
      <c r="AB1047" s="66"/>
      <c r="AC1047" s="66">
        <v>0</v>
      </c>
      <c r="AD1047" s="86">
        <f t="shared" si="113"/>
        <v>0</v>
      </c>
      <c r="AE1047" s="100">
        <v>0</v>
      </c>
      <c r="AF1047" s="97">
        <v>9958000</v>
      </c>
      <c r="AG1047" s="66">
        <f t="shared" si="114"/>
        <v>-9958000</v>
      </c>
      <c r="AH1047" s="100">
        <v>0</v>
      </c>
      <c r="AI1047" s="97">
        <v>1439000</v>
      </c>
      <c r="AJ1047" s="66">
        <f t="shared" si="115"/>
        <v>-1439000</v>
      </c>
      <c r="AK1047" s="66">
        <v>0</v>
      </c>
      <c r="AL1047" s="97">
        <v>689062.5</v>
      </c>
      <c r="AM1047" s="66">
        <f t="shared" si="116"/>
        <v>-689062.5</v>
      </c>
      <c r="AN1047" s="66">
        <v>0</v>
      </c>
      <c r="AO1047" s="97">
        <v>689062.5</v>
      </c>
      <c r="AP1047" s="66">
        <f t="shared" si="117"/>
        <v>-689062.5</v>
      </c>
      <c r="AQ1047" s="66">
        <v>0</v>
      </c>
      <c r="AR1047" s="66">
        <f t="shared" si="118"/>
        <v>-12775125</v>
      </c>
      <c r="AS1047" s="66"/>
      <c r="AT1047" s="66" t="s">
        <v>631</v>
      </c>
      <c r="AU1047" s="66" t="s">
        <v>280</v>
      </c>
      <c r="AV1047" s="66">
        <v>0</v>
      </c>
      <c r="AW1047" s="86">
        <v>9958000</v>
      </c>
      <c r="AX1047" s="86">
        <v>-62.5</v>
      </c>
      <c r="AY1047" s="86">
        <v>0</v>
      </c>
      <c r="AZ1047" s="86">
        <v>0</v>
      </c>
      <c r="BA1047" s="86">
        <v>0</v>
      </c>
      <c r="BB1047" s="86"/>
    </row>
    <row r="1048" spans="1:54" hidden="1">
      <c r="A1048" s="52" t="s">
        <v>4048</v>
      </c>
      <c r="B1048" s="52" t="s">
        <v>151</v>
      </c>
      <c r="C1048" s="90"/>
      <c r="D1048" s="90"/>
      <c r="E1048" s="90"/>
      <c r="F1048" s="90"/>
      <c r="G1048" s="90"/>
      <c r="H1048" s="90"/>
      <c r="I1048" s="90" t="s">
        <v>179</v>
      </c>
      <c r="J1048" s="90" t="s">
        <v>179</v>
      </c>
      <c r="K1048" s="52" t="s">
        <v>289</v>
      </c>
      <c r="L1048" s="90"/>
      <c r="M1048" s="90"/>
      <c r="N1048" s="52" t="s">
        <v>270</v>
      </c>
      <c r="O1048" s="90"/>
      <c r="P1048" s="108"/>
      <c r="Q1048" s="108" t="s">
        <v>124</v>
      </c>
      <c r="R1048" s="108"/>
      <c r="S1048" s="108" t="s">
        <v>151</v>
      </c>
      <c r="T1048" s="98"/>
      <c r="U1048" s="83" t="s">
        <v>165</v>
      </c>
      <c r="V1048" s="108"/>
      <c r="W1048" s="108"/>
      <c r="X1048" s="108"/>
      <c r="Y1048" s="108"/>
      <c r="Z1048" s="66">
        <v>0</v>
      </c>
      <c r="AA1048" s="66">
        <v>0</v>
      </c>
      <c r="AB1048" s="66"/>
      <c r="AC1048" s="66">
        <v>0</v>
      </c>
      <c r="AD1048" s="86">
        <f t="shared" si="113"/>
        <v>0</v>
      </c>
      <c r="AE1048" s="100">
        <v>0</v>
      </c>
      <c r="AF1048" s="89">
        <v>250000</v>
      </c>
      <c r="AG1048" s="66">
        <f t="shared" si="114"/>
        <v>-250000</v>
      </c>
      <c r="AH1048" s="100">
        <v>0</v>
      </c>
      <c r="AI1048" s="66">
        <v>0</v>
      </c>
      <c r="AJ1048" s="66">
        <f t="shared" si="115"/>
        <v>0</v>
      </c>
      <c r="AK1048" s="66">
        <v>0</v>
      </c>
      <c r="AL1048" s="66">
        <v>0</v>
      </c>
      <c r="AM1048" s="66">
        <f t="shared" si="116"/>
        <v>0</v>
      </c>
      <c r="AN1048" s="66">
        <v>0</v>
      </c>
      <c r="AO1048" s="66">
        <v>0</v>
      </c>
      <c r="AP1048" s="66">
        <f t="shared" si="117"/>
        <v>0</v>
      </c>
      <c r="AQ1048" s="66">
        <v>0</v>
      </c>
      <c r="AR1048" s="66">
        <f t="shared" si="118"/>
        <v>-250000</v>
      </c>
      <c r="AS1048" s="66"/>
      <c r="AT1048" s="66" t="s">
        <v>631</v>
      </c>
      <c r="AU1048" s="66" t="s">
        <v>280</v>
      </c>
      <c r="AV1048" s="66">
        <v>0</v>
      </c>
      <c r="AW1048" s="86">
        <v>250000</v>
      </c>
      <c r="AX1048" s="86">
        <v>0</v>
      </c>
      <c r="AY1048" s="86">
        <v>0</v>
      </c>
      <c r="AZ1048" s="86">
        <v>0</v>
      </c>
      <c r="BA1048" s="86">
        <v>0</v>
      </c>
      <c r="BB1048" s="86"/>
    </row>
    <row r="1049" spans="1:54" hidden="1">
      <c r="A1049" s="52" t="s">
        <v>4048</v>
      </c>
      <c r="B1049" s="52" t="s">
        <v>151</v>
      </c>
      <c r="C1049" s="90"/>
      <c r="D1049" s="90"/>
      <c r="E1049" s="90"/>
      <c r="F1049" s="90"/>
      <c r="G1049" s="90"/>
      <c r="H1049" s="90"/>
      <c r="I1049" s="90" t="s">
        <v>180</v>
      </c>
      <c r="J1049" s="90" t="s">
        <v>180</v>
      </c>
      <c r="K1049" s="52" t="s">
        <v>289</v>
      </c>
      <c r="L1049" s="90"/>
      <c r="M1049" s="90"/>
      <c r="N1049" s="52" t="s">
        <v>270</v>
      </c>
      <c r="O1049" s="90"/>
      <c r="P1049" s="108"/>
      <c r="Q1049" s="108" t="s">
        <v>124</v>
      </c>
      <c r="R1049" s="108"/>
      <c r="S1049" s="108" t="s">
        <v>151</v>
      </c>
      <c r="T1049" s="98"/>
      <c r="U1049" s="83" t="s">
        <v>165</v>
      </c>
      <c r="V1049" s="108"/>
      <c r="W1049" s="108"/>
      <c r="X1049" s="108"/>
      <c r="Y1049" s="108"/>
      <c r="Z1049" s="66">
        <v>0</v>
      </c>
      <c r="AA1049" s="66">
        <v>0</v>
      </c>
      <c r="AB1049" s="66"/>
      <c r="AC1049" s="66">
        <v>0</v>
      </c>
      <c r="AD1049" s="86">
        <f t="shared" si="113"/>
        <v>0</v>
      </c>
      <c r="AE1049" s="100">
        <v>0</v>
      </c>
      <c r="AF1049" s="97">
        <v>9500000</v>
      </c>
      <c r="AG1049" s="66">
        <f t="shared" si="114"/>
        <v>-9500000</v>
      </c>
      <c r="AH1049" s="100">
        <v>0</v>
      </c>
      <c r="AI1049" s="97">
        <v>500000</v>
      </c>
      <c r="AJ1049" s="66">
        <f t="shared" si="115"/>
        <v>-500000</v>
      </c>
      <c r="AK1049" s="66">
        <v>0</v>
      </c>
      <c r="AL1049" s="66">
        <v>0</v>
      </c>
      <c r="AM1049" s="66">
        <f t="shared" si="116"/>
        <v>0</v>
      </c>
      <c r="AN1049" s="66">
        <v>0</v>
      </c>
      <c r="AO1049" s="66">
        <v>0</v>
      </c>
      <c r="AP1049" s="66">
        <f t="shared" si="117"/>
        <v>0</v>
      </c>
      <c r="AQ1049" s="66">
        <v>0</v>
      </c>
      <c r="AR1049" s="66">
        <f t="shared" si="118"/>
        <v>-10000000</v>
      </c>
      <c r="AS1049" s="66"/>
      <c r="AT1049" s="66" t="s">
        <v>631</v>
      </c>
      <c r="AU1049" s="66" t="s">
        <v>280</v>
      </c>
      <c r="AV1049" s="66">
        <v>0</v>
      </c>
      <c r="AW1049" s="86">
        <v>9500000</v>
      </c>
      <c r="AX1049" s="86">
        <v>500000</v>
      </c>
      <c r="AY1049" s="86">
        <v>0</v>
      </c>
      <c r="AZ1049" s="86">
        <v>0</v>
      </c>
      <c r="BA1049" s="86">
        <v>0</v>
      </c>
      <c r="BB1049" s="86"/>
    </row>
    <row r="1050" spans="1:54" hidden="1">
      <c r="A1050" s="52" t="s">
        <v>4048</v>
      </c>
      <c r="B1050" s="52" t="s">
        <v>151</v>
      </c>
      <c r="C1050" s="90" t="s">
        <v>800</v>
      </c>
      <c r="D1050" s="90" t="s">
        <v>801</v>
      </c>
      <c r="E1050" s="90" t="s">
        <v>865</v>
      </c>
      <c r="F1050" s="90" t="s">
        <v>866</v>
      </c>
      <c r="G1050" s="90" t="s">
        <v>4052</v>
      </c>
      <c r="H1050" s="90" t="s">
        <v>4053</v>
      </c>
      <c r="I1050" s="109" t="s">
        <v>4054</v>
      </c>
      <c r="J1050" s="90" t="s">
        <v>4055</v>
      </c>
      <c r="K1050" s="52" t="s">
        <v>268</v>
      </c>
      <c r="L1050" s="90"/>
      <c r="M1050" s="90"/>
      <c r="N1050" s="52" t="s">
        <v>270</v>
      </c>
      <c r="O1050" s="90"/>
      <c r="P1050" s="108"/>
      <c r="Q1050" s="108" t="s">
        <v>124</v>
      </c>
      <c r="R1050" s="108"/>
      <c r="S1050" s="108" t="s">
        <v>151</v>
      </c>
      <c r="T1050" s="109"/>
      <c r="U1050" s="108" t="s">
        <v>156</v>
      </c>
      <c r="V1050" s="108"/>
      <c r="W1050" s="108"/>
      <c r="X1050" s="108"/>
      <c r="Y1050" s="108"/>
      <c r="Z1050" s="66">
        <v>0</v>
      </c>
      <c r="AA1050" s="66">
        <v>0</v>
      </c>
      <c r="AB1050" s="66"/>
      <c r="AC1050" s="66">
        <v>399791.67</v>
      </c>
      <c r="AD1050" s="86">
        <f t="shared" si="113"/>
        <v>-399791.67</v>
      </c>
      <c r="AE1050" s="100">
        <v>0</v>
      </c>
      <c r="AF1050" s="100">
        <v>0</v>
      </c>
      <c r="AG1050" s="66">
        <f t="shared" si="114"/>
        <v>0</v>
      </c>
      <c r="AH1050" s="100">
        <v>0</v>
      </c>
      <c r="AI1050" s="66">
        <v>0</v>
      </c>
      <c r="AJ1050" s="66">
        <f t="shared" si="115"/>
        <v>0</v>
      </c>
      <c r="AK1050" s="66">
        <v>0</v>
      </c>
      <c r="AL1050" s="66">
        <v>0</v>
      </c>
      <c r="AM1050" s="66">
        <f t="shared" si="116"/>
        <v>0</v>
      </c>
      <c r="AN1050" s="66">
        <v>0</v>
      </c>
      <c r="AO1050" s="66">
        <v>0</v>
      </c>
      <c r="AP1050" s="66">
        <f t="shared" si="117"/>
        <v>0</v>
      </c>
      <c r="AQ1050" s="66">
        <v>0</v>
      </c>
      <c r="AR1050" s="66">
        <f t="shared" si="118"/>
        <v>-399791.67</v>
      </c>
      <c r="AS1050" s="66"/>
      <c r="AT1050" s="66"/>
      <c r="AU1050" s="66" t="s">
        <v>280</v>
      </c>
      <c r="AV1050" s="66">
        <v>0</v>
      </c>
      <c r="AW1050" s="86">
        <v>0</v>
      </c>
      <c r="AX1050" s="86">
        <v>0</v>
      </c>
      <c r="AY1050" s="86">
        <v>0</v>
      </c>
      <c r="AZ1050" s="86">
        <v>0</v>
      </c>
      <c r="BA1050" s="86">
        <v>0</v>
      </c>
      <c r="BB1050" s="86"/>
    </row>
    <row r="1051" spans="1:54" hidden="1">
      <c r="A1051" s="52" t="s">
        <v>4048</v>
      </c>
      <c r="B1051" s="52" t="s">
        <v>151</v>
      </c>
      <c r="C1051" s="90" t="s">
        <v>949</v>
      </c>
      <c r="D1051" s="90" t="s">
        <v>950</v>
      </c>
      <c r="E1051" s="90" t="s">
        <v>1223</v>
      </c>
      <c r="F1051" s="90" t="s">
        <v>1224</v>
      </c>
      <c r="G1051" s="90" t="s">
        <v>1238</v>
      </c>
      <c r="H1051" s="90" t="s">
        <v>1239</v>
      </c>
      <c r="I1051" s="109" t="s">
        <v>4056</v>
      </c>
      <c r="J1051" s="90" t="s">
        <v>4057</v>
      </c>
      <c r="K1051" s="52" t="s">
        <v>268</v>
      </c>
      <c r="L1051" s="90"/>
      <c r="M1051" s="90"/>
      <c r="N1051" s="52" t="s">
        <v>270</v>
      </c>
      <c r="O1051" s="90"/>
      <c r="P1051" s="108"/>
      <c r="Q1051" s="108" t="s">
        <v>124</v>
      </c>
      <c r="R1051" s="108"/>
      <c r="S1051" s="108" t="s">
        <v>151</v>
      </c>
      <c r="T1051" s="109"/>
      <c r="U1051" s="108" t="s">
        <v>156</v>
      </c>
      <c r="V1051" s="108"/>
      <c r="W1051" s="108"/>
      <c r="X1051" s="108"/>
      <c r="Y1051" s="108"/>
      <c r="Z1051" s="66">
        <v>0</v>
      </c>
      <c r="AA1051" s="66">
        <v>0</v>
      </c>
      <c r="AB1051" s="66"/>
      <c r="AC1051" s="66">
        <v>79940.040000000008</v>
      </c>
      <c r="AD1051" s="86">
        <f t="shared" si="113"/>
        <v>-79940.040000000008</v>
      </c>
      <c r="AE1051" s="100">
        <v>0</v>
      </c>
      <c r="AF1051" s="100">
        <v>0</v>
      </c>
      <c r="AG1051" s="66">
        <f t="shared" si="114"/>
        <v>0</v>
      </c>
      <c r="AH1051" s="100">
        <v>0</v>
      </c>
      <c r="AI1051" s="66">
        <v>0</v>
      </c>
      <c r="AJ1051" s="66">
        <f t="shared" si="115"/>
        <v>0</v>
      </c>
      <c r="AK1051" s="66">
        <v>0</v>
      </c>
      <c r="AL1051" s="66">
        <v>0</v>
      </c>
      <c r="AM1051" s="66">
        <f t="shared" si="116"/>
        <v>0</v>
      </c>
      <c r="AN1051" s="66">
        <v>0</v>
      </c>
      <c r="AO1051" s="66">
        <v>0</v>
      </c>
      <c r="AP1051" s="66">
        <f t="shared" si="117"/>
        <v>0</v>
      </c>
      <c r="AQ1051" s="66">
        <v>0</v>
      </c>
      <c r="AR1051" s="66">
        <f t="shared" si="118"/>
        <v>-79940.040000000008</v>
      </c>
      <c r="AS1051" s="66"/>
      <c r="AT1051" s="66" t="s">
        <v>4058</v>
      </c>
      <c r="AU1051" s="66" t="s">
        <v>280</v>
      </c>
      <c r="AV1051" s="66">
        <v>0</v>
      </c>
      <c r="AW1051" s="86">
        <v>0</v>
      </c>
      <c r="AX1051" s="86">
        <v>0</v>
      </c>
      <c r="AY1051" s="86">
        <v>0</v>
      </c>
      <c r="AZ1051" s="86">
        <v>0</v>
      </c>
      <c r="BA1051" s="86">
        <v>0</v>
      </c>
      <c r="BB1051" s="86"/>
    </row>
    <row r="1052" spans="1:54" hidden="1">
      <c r="A1052" s="52" t="s">
        <v>4031</v>
      </c>
      <c r="B1052" s="52" t="s">
        <v>7</v>
      </c>
      <c r="C1052" s="90" t="s">
        <v>3948</v>
      </c>
      <c r="D1052" s="90" t="s">
        <v>3915</v>
      </c>
      <c r="E1052" s="90" t="s">
        <v>3948</v>
      </c>
      <c r="F1052" s="90" t="s">
        <v>3915</v>
      </c>
      <c r="G1052" s="90" t="s">
        <v>3948</v>
      </c>
      <c r="H1052" s="90" t="s">
        <v>3915</v>
      </c>
      <c r="I1052" s="109" t="s">
        <v>4059</v>
      </c>
      <c r="J1052" s="90" t="s">
        <v>4060</v>
      </c>
      <c r="K1052" s="52" t="s">
        <v>268</v>
      </c>
      <c r="L1052" s="90" t="s">
        <v>3915</v>
      </c>
      <c r="M1052" s="90" t="s">
        <v>3915</v>
      </c>
      <c r="N1052" s="52" t="s">
        <v>270</v>
      </c>
      <c r="O1052" s="90" t="s">
        <v>3918</v>
      </c>
      <c r="P1052" s="108"/>
      <c r="Q1052" s="108" t="s">
        <v>57</v>
      </c>
      <c r="R1052" s="108"/>
      <c r="S1052" s="108" t="s">
        <v>59</v>
      </c>
      <c r="T1052" s="98"/>
      <c r="U1052" s="98" t="s">
        <v>63</v>
      </c>
      <c r="V1052" s="108"/>
      <c r="W1052" s="108"/>
      <c r="X1052" s="108"/>
      <c r="Y1052" s="108"/>
      <c r="Z1052" s="66">
        <v>0</v>
      </c>
      <c r="AA1052" s="66">
        <v>0</v>
      </c>
      <c r="AB1052" s="66"/>
      <c r="AC1052" s="66">
        <v>77579.06</v>
      </c>
      <c r="AD1052" s="86">
        <f t="shared" si="113"/>
        <v>-77579.06</v>
      </c>
      <c r="AE1052" s="100">
        <v>0</v>
      </c>
      <c r="AF1052" s="100">
        <v>0</v>
      </c>
      <c r="AG1052" s="66">
        <f t="shared" si="114"/>
        <v>0</v>
      </c>
      <c r="AH1052" s="100">
        <v>0</v>
      </c>
      <c r="AI1052" s="66">
        <v>0</v>
      </c>
      <c r="AJ1052" s="66">
        <f t="shared" si="115"/>
        <v>0</v>
      </c>
      <c r="AK1052" s="66">
        <v>0</v>
      </c>
      <c r="AL1052" s="66">
        <v>0</v>
      </c>
      <c r="AM1052" s="66">
        <f t="shared" si="116"/>
        <v>0</v>
      </c>
      <c r="AN1052" s="66">
        <v>0</v>
      </c>
      <c r="AO1052" s="66">
        <v>0</v>
      </c>
      <c r="AP1052" s="66">
        <f t="shared" si="117"/>
        <v>0</v>
      </c>
      <c r="AQ1052" s="66">
        <v>0</v>
      </c>
      <c r="AR1052" s="66">
        <f t="shared" si="118"/>
        <v>-77579.06</v>
      </c>
      <c r="AS1052" s="66"/>
      <c r="AT1052" s="66" t="s">
        <v>4058</v>
      </c>
      <c r="AU1052" s="66" t="s">
        <v>312</v>
      </c>
      <c r="AV1052" s="66">
        <v>0</v>
      </c>
      <c r="AW1052" s="86">
        <v>0</v>
      </c>
      <c r="AX1052" s="86">
        <v>0</v>
      </c>
      <c r="AY1052" s="86">
        <v>0</v>
      </c>
      <c r="AZ1052" s="86">
        <v>0</v>
      </c>
      <c r="BA1052" s="86">
        <v>0</v>
      </c>
      <c r="BB1052" s="86"/>
    </row>
    <row r="1053" spans="1:54" hidden="1">
      <c r="A1053" s="52" t="s">
        <v>4031</v>
      </c>
      <c r="B1053" s="52" t="s">
        <v>7</v>
      </c>
      <c r="C1053" s="90" t="s">
        <v>3948</v>
      </c>
      <c r="D1053" s="90" t="s">
        <v>3915</v>
      </c>
      <c r="E1053" s="90" t="s">
        <v>3948</v>
      </c>
      <c r="F1053" s="90" t="s">
        <v>3915</v>
      </c>
      <c r="G1053" s="90" t="s">
        <v>3948</v>
      </c>
      <c r="H1053" s="52" t="s">
        <v>1445</v>
      </c>
      <c r="I1053" s="109" t="s">
        <v>4061</v>
      </c>
      <c r="J1053" s="90" t="s">
        <v>4062</v>
      </c>
      <c r="K1053" s="52" t="s">
        <v>268</v>
      </c>
      <c r="L1053" s="90" t="s">
        <v>3915</v>
      </c>
      <c r="M1053" s="90" t="s">
        <v>3915</v>
      </c>
      <c r="N1053" s="52" t="s">
        <v>270</v>
      </c>
      <c r="O1053" s="90" t="s">
        <v>3918</v>
      </c>
      <c r="P1053" s="108"/>
      <c r="Q1053" s="108" t="s">
        <v>124</v>
      </c>
      <c r="R1053" s="108"/>
      <c r="S1053" s="108" t="s">
        <v>129</v>
      </c>
      <c r="T1053" s="109"/>
      <c r="U1053" s="108" t="s">
        <v>139</v>
      </c>
      <c r="V1053" s="108"/>
      <c r="W1053" s="108"/>
      <c r="X1053" s="108"/>
      <c r="Y1053" s="108"/>
      <c r="Z1053" s="66">
        <v>0</v>
      </c>
      <c r="AA1053" s="66">
        <v>0</v>
      </c>
      <c r="AB1053" s="66"/>
      <c r="AC1053" s="66">
        <v>1132047</v>
      </c>
      <c r="AD1053" s="86">
        <f t="shared" si="113"/>
        <v>-1132047</v>
      </c>
      <c r="AE1053" s="100">
        <v>0</v>
      </c>
      <c r="AF1053" s="100">
        <v>0</v>
      </c>
      <c r="AG1053" s="66">
        <f t="shared" si="114"/>
        <v>0</v>
      </c>
      <c r="AH1053" s="100">
        <v>0</v>
      </c>
      <c r="AI1053" s="66">
        <v>0</v>
      </c>
      <c r="AJ1053" s="66">
        <f t="shared" si="115"/>
        <v>0</v>
      </c>
      <c r="AK1053" s="66">
        <v>0</v>
      </c>
      <c r="AL1053" s="66">
        <v>0</v>
      </c>
      <c r="AM1053" s="66">
        <f t="shared" si="116"/>
        <v>0</v>
      </c>
      <c r="AN1053" s="66">
        <v>0</v>
      </c>
      <c r="AO1053" s="66">
        <v>0</v>
      </c>
      <c r="AP1053" s="66">
        <f t="shared" si="117"/>
        <v>0</v>
      </c>
      <c r="AQ1053" s="66">
        <v>0</v>
      </c>
      <c r="AR1053" s="66">
        <f t="shared" si="118"/>
        <v>-1132047</v>
      </c>
      <c r="AS1053" s="66"/>
      <c r="AT1053" s="66" t="s">
        <v>4063</v>
      </c>
      <c r="AU1053" s="66" t="s">
        <v>280</v>
      </c>
      <c r="AV1053" s="66">
        <v>0</v>
      </c>
      <c r="AW1053" s="86">
        <v>0</v>
      </c>
      <c r="AX1053" s="86">
        <v>0</v>
      </c>
      <c r="AY1053" s="86">
        <v>0</v>
      </c>
      <c r="AZ1053" s="86">
        <v>0</v>
      </c>
      <c r="BA1053" s="86">
        <v>0</v>
      </c>
      <c r="BB1053" s="86"/>
    </row>
    <row r="1054" spans="1:54" hidden="1">
      <c r="A1054" s="52" t="s">
        <v>4031</v>
      </c>
      <c r="B1054" s="52" t="s">
        <v>7</v>
      </c>
      <c r="C1054" s="90" t="s">
        <v>4064</v>
      </c>
      <c r="D1054" s="90" t="s">
        <v>4065</v>
      </c>
      <c r="E1054" s="90" t="s">
        <v>4066</v>
      </c>
      <c r="F1054" s="90" t="s">
        <v>4067</v>
      </c>
      <c r="G1054" s="90" t="s">
        <v>4068</v>
      </c>
      <c r="H1054" s="52" t="s">
        <v>1445</v>
      </c>
      <c r="I1054" s="109" t="s">
        <v>4069</v>
      </c>
      <c r="J1054" s="90" t="s">
        <v>4070</v>
      </c>
      <c r="K1054" s="52" t="s">
        <v>268</v>
      </c>
      <c r="L1054" s="90" t="s">
        <v>3915</v>
      </c>
      <c r="M1054" s="90" t="s">
        <v>3915</v>
      </c>
      <c r="N1054" s="52" t="s">
        <v>270</v>
      </c>
      <c r="O1054" s="90" t="s">
        <v>3918</v>
      </c>
      <c r="P1054" s="108"/>
      <c r="Q1054" s="108" t="s">
        <v>124</v>
      </c>
      <c r="R1054" s="108"/>
      <c r="S1054" s="108" t="s">
        <v>129</v>
      </c>
      <c r="T1054" s="109"/>
      <c r="U1054" s="108" t="s">
        <v>139</v>
      </c>
      <c r="V1054" s="108"/>
      <c r="W1054" s="108"/>
      <c r="X1054" s="108"/>
      <c r="Y1054" s="108"/>
      <c r="Z1054" s="66">
        <v>0</v>
      </c>
      <c r="AA1054" s="66">
        <v>0</v>
      </c>
      <c r="AB1054" s="66"/>
      <c r="AC1054" s="66">
        <v>21704.43</v>
      </c>
      <c r="AD1054" s="86">
        <f t="shared" si="113"/>
        <v>-21704.43</v>
      </c>
      <c r="AE1054" s="100">
        <v>0</v>
      </c>
      <c r="AF1054" s="100">
        <v>0</v>
      </c>
      <c r="AG1054" s="66">
        <f t="shared" si="114"/>
        <v>0</v>
      </c>
      <c r="AH1054" s="100">
        <v>0</v>
      </c>
      <c r="AI1054" s="66">
        <v>0</v>
      </c>
      <c r="AJ1054" s="66">
        <f t="shared" si="115"/>
        <v>0</v>
      </c>
      <c r="AK1054" s="66">
        <v>0</v>
      </c>
      <c r="AL1054" s="66">
        <v>0</v>
      </c>
      <c r="AM1054" s="66">
        <f t="shared" si="116"/>
        <v>0</v>
      </c>
      <c r="AN1054" s="66">
        <v>0</v>
      </c>
      <c r="AO1054" s="66">
        <v>0</v>
      </c>
      <c r="AP1054" s="66">
        <f t="shared" si="117"/>
        <v>0</v>
      </c>
      <c r="AQ1054" s="66">
        <v>0</v>
      </c>
      <c r="AR1054" s="66">
        <f t="shared" si="118"/>
        <v>-21704.43</v>
      </c>
      <c r="AS1054" s="66"/>
      <c r="AT1054" s="66" t="s">
        <v>372</v>
      </c>
      <c r="AU1054" s="66" t="s">
        <v>280</v>
      </c>
      <c r="AV1054" s="66">
        <v>0</v>
      </c>
      <c r="AW1054" s="86">
        <v>0</v>
      </c>
      <c r="AX1054" s="86">
        <v>0</v>
      </c>
      <c r="AY1054" s="86">
        <v>0</v>
      </c>
      <c r="AZ1054" s="86">
        <v>0</v>
      </c>
      <c r="BA1054" s="86">
        <v>0</v>
      </c>
      <c r="BB1054" s="86"/>
    </row>
    <row r="1055" spans="1:54" hidden="1">
      <c r="A1055" s="52" t="s">
        <v>4031</v>
      </c>
      <c r="B1055" s="52" t="s">
        <v>7</v>
      </c>
      <c r="C1055" s="90" t="s">
        <v>3948</v>
      </c>
      <c r="D1055" s="90" t="s">
        <v>3915</v>
      </c>
      <c r="E1055" s="90" t="s">
        <v>3948</v>
      </c>
      <c r="F1055" s="90" t="s">
        <v>3915</v>
      </c>
      <c r="G1055" s="90" t="s">
        <v>3948</v>
      </c>
      <c r="H1055" s="90" t="s">
        <v>3915</v>
      </c>
      <c r="I1055" s="109" t="s">
        <v>4071</v>
      </c>
      <c r="J1055" s="90" t="s">
        <v>4072</v>
      </c>
      <c r="K1055" s="52" t="s">
        <v>268</v>
      </c>
      <c r="L1055" s="90" t="s">
        <v>3915</v>
      </c>
      <c r="M1055" s="90" t="s">
        <v>3915</v>
      </c>
      <c r="N1055" s="52" t="s">
        <v>270</v>
      </c>
      <c r="O1055" s="90" t="s">
        <v>3918</v>
      </c>
      <c r="P1055" s="108"/>
      <c r="Q1055" s="108" t="s">
        <v>124</v>
      </c>
      <c r="R1055" s="108"/>
      <c r="S1055" s="108" t="s">
        <v>129</v>
      </c>
      <c r="T1055" s="109"/>
      <c r="U1055" s="108" t="s">
        <v>140</v>
      </c>
      <c r="V1055" s="108"/>
      <c r="W1055" s="108"/>
      <c r="X1055" s="108"/>
      <c r="Y1055" s="108"/>
      <c r="Z1055" s="66">
        <v>0</v>
      </c>
      <c r="AA1055" s="66">
        <v>0</v>
      </c>
      <c r="AB1055" s="66"/>
      <c r="AC1055" s="66">
        <v>0</v>
      </c>
      <c r="AD1055" s="86">
        <f t="shared" si="113"/>
        <v>0</v>
      </c>
      <c r="AE1055" s="100">
        <v>0</v>
      </c>
      <c r="AF1055" s="100">
        <v>0</v>
      </c>
      <c r="AG1055" s="66">
        <f t="shared" si="114"/>
        <v>0</v>
      </c>
      <c r="AH1055" s="100">
        <v>0</v>
      </c>
      <c r="AI1055" s="66">
        <v>0</v>
      </c>
      <c r="AJ1055" s="66">
        <f t="shared" si="115"/>
        <v>0</v>
      </c>
      <c r="AK1055" s="66">
        <v>0</v>
      </c>
      <c r="AL1055" s="66">
        <v>0</v>
      </c>
      <c r="AM1055" s="66">
        <f t="shared" si="116"/>
        <v>0</v>
      </c>
      <c r="AN1055" s="66">
        <v>0</v>
      </c>
      <c r="AO1055" s="66">
        <v>0</v>
      </c>
      <c r="AP1055" s="66">
        <f t="shared" si="117"/>
        <v>0</v>
      </c>
      <c r="AQ1055" s="66">
        <v>0</v>
      </c>
      <c r="AR1055" s="66">
        <f t="shared" si="118"/>
        <v>0</v>
      </c>
      <c r="AS1055" s="66"/>
      <c r="AT1055" s="66" t="s">
        <v>4063</v>
      </c>
      <c r="AU1055" s="66" t="s">
        <v>280</v>
      </c>
      <c r="AV1055" s="66">
        <v>0</v>
      </c>
      <c r="AW1055" s="86">
        <v>0</v>
      </c>
      <c r="AX1055" s="86">
        <v>0</v>
      </c>
      <c r="AY1055" s="86">
        <v>0</v>
      </c>
      <c r="AZ1055" s="86">
        <v>0</v>
      </c>
      <c r="BA1055" s="86">
        <v>0</v>
      </c>
      <c r="BB1055" s="86"/>
    </row>
    <row r="1056" spans="1:54" hidden="1">
      <c r="A1056" s="52" t="s">
        <v>4031</v>
      </c>
      <c r="B1056" s="52" t="s">
        <v>7</v>
      </c>
      <c r="C1056" s="90" t="s">
        <v>3948</v>
      </c>
      <c r="D1056" s="90" t="s">
        <v>3915</v>
      </c>
      <c r="E1056" s="90" t="s">
        <v>3948</v>
      </c>
      <c r="F1056" s="90" t="s">
        <v>3915</v>
      </c>
      <c r="G1056" s="90" t="s">
        <v>3948</v>
      </c>
      <c r="H1056" s="90" t="s">
        <v>3915</v>
      </c>
      <c r="I1056" s="109" t="s">
        <v>4073</v>
      </c>
      <c r="J1056" s="90" t="s">
        <v>4074</v>
      </c>
      <c r="K1056" s="52" t="s">
        <v>268</v>
      </c>
      <c r="L1056" s="90" t="s">
        <v>3915</v>
      </c>
      <c r="M1056" s="90" t="s">
        <v>3915</v>
      </c>
      <c r="N1056" s="52" t="s">
        <v>270</v>
      </c>
      <c r="O1056" s="90" t="s">
        <v>3918</v>
      </c>
      <c r="P1056" s="108"/>
      <c r="Q1056" s="108" t="s">
        <v>124</v>
      </c>
      <c r="R1056" s="108"/>
      <c r="S1056" s="108" t="s">
        <v>129</v>
      </c>
      <c r="T1056" s="109"/>
      <c r="U1056" s="108" t="s">
        <v>140</v>
      </c>
      <c r="V1056" s="108"/>
      <c r="W1056" s="108"/>
      <c r="X1056" s="108"/>
      <c r="Y1056" s="108"/>
      <c r="Z1056" s="66">
        <v>0</v>
      </c>
      <c r="AA1056" s="66">
        <v>0</v>
      </c>
      <c r="AB1056" s="66"/>
      <c r="AC1056" s="66">
        <v>0</v>
      </c>
      <c r="AD1056" s="86">
        <f t="shared" si="113"/>
        <v>0</v>
      </c>
      <c r="AE1056" s="100">
        <v>0</v>
      </c>
      <c r="AF1056" s="100">
        <v>0</v>
      </c>
      <c r="AG1056" s="66">
        <f t="shared" si="114"/>
        <v>0</v>
      </c>
      <c r="AH1056" s="100">
        <v>0</v>
      </c>
      <c r="AI1056" s="66">
        <v>0</v>
      </c>
      <c r="AJ1056" s="66">
        <f t="shared" si="115"/>
        <v>0</v>
      </c>
      <c r="AK1056" s="66">
        <v>0</v>
      </c>
      <c r="AL1056" s="66">
        <v>0</v>
      </c>
      <c r="AM1056" s="66">
        <f t="shared" si="116"/>
        <v>0</v>
      </c>
      <c r="AN1056" s="66">
        <v>0</v>
      </c>
      <c r="AO1056" s="66">
        <v>0</v>
      </c>
      <c r="AP1056" s="66">
        <f t="shared" si="117"/>
        <v>0</v>
      </c>
      <c r="AQ1056" s="66">
        <v>0</v>
      </c>
      <c r="AR1056" s="66">
        <f t="shared" si="118"/>
        <v>0</v>
      </c>
      <c r="AS1056" s="66"/>
      <c r="AT1056" s="66" t="s">
        <v>4063</v>
      </c>
      <c r="AU1056" s="66" t="s">
        <v>280</v>
      </c>
      <c r="AV1056" s="66">
        <v>0</v>
      </c>
      <c r="AW1056" s="86">
        <v>0</v>
      </c>
      <c r="AX1056" s="86">
        <v>0</v>
      </c>
      <c r="AY1056" s="86">
        <v>0</v>
      </c>
      <c r="AZ1056" s="86">
        <v>0</v>
      </c>
      <c r="BA1056" s="86">
        <v>0</v>
      </c>
      <c r="BB1056" s="86"/>
    </row>
    <row r="1057" spans="1:54" hidden="1">
      <c r="A1057" s="52" t="s">
        <v>4031</v>
      </c>
      <c r="B1057" s="52" t="s">
        <v>7</v>
      </c>
      <c r="C1057" s="90" t="s">
        <v>3948</v>
      </c>
      <c r="D1057" s="90" t="s">
        <v>3915</v>
      </c>
      <c r="E1057" s="90" t="s">
        <v>3948</v>
      </c>
      <c r="F1057" s="90" t="s">
        <v>3915</v>
      </c>
      <c r="G1057" s="90" t="s">
        <v>3948</v>
      </c>
      <c r="H1057" s="90" t="s">
        <v>3915</v>
      </c>
      <c r="I1057" s="109" t="s">
        <v>4075</v>
      </c>
      <c r="J1057" s="90" t="s">
        <v>4076</v>
      </c>
      <c r="K1057" s="52" t="s">
        <v>268</v>
      </c>
      <c r="L1057" s="90" t="s">
        <v>3915</v>
      </c>
      <c r="M1057" s="90" t="s">
        <v>3915</v>
      </c>
      <c r="N1057" s="52" t="s">
        <v>270</v>
      </c>
      <c r="O1057" s="90" t="s">
        <v>3918</v>
      </c>
      <c r="P1057" s="108"/>
      <c r="Q1057" s="108" t="s">
        <v>124</v>
      </c>
      <c r="R1057" s="108"/>
      <c r="S1057" s="108" t="s">
        <v>129</v>
      </c>
      <c r="T1057" s="109"/>
      <c r="U1057" s="108" t="s">
        <v>140</v>
      </c>
      <c r="V1057" s="108"/>
      <c r="W1057" s="108"/>
      <c r="X1057" s="108"/>
      <c r="Y1057" s="108"/>
      <c r="Z1057" s="66">
        <v>0</v>
      </c>
      <c r="AA1057" s="66">
        <v>0</v>
      </c>
      <c r="AB1057" s="66"/>
      <c r="AC1057" s="66">
        <v>787827.36900000006</v>
      </c>
      <c r="AD1057" s="86">
        <f t="shared" si="113"/>
        <v>-787827.36900000006</v>
      </c>
      <c r="AE1057" s="100">
        <v>0</v>
      </c>
      <c r="AF1057" s="100">
        <v>0</v>
      </c>
      <c r="AG1057" s="66">
        <f t="shared" si="114"/>
        <v>0</v>
      </c>
      <c r="AH1057" s="100">
        <v>0</v>
      </c>
      <c r="AI1057" s="66">
        <v>0</v>
      </c>
      <c r="AJ1057" s="66">
        <f t="shared" si="115"/>
        <v>0</v>
      </c>
      <c r="AK1057" s="66">
        <v>0</v>
      </c>
      <c r="AL1057" s="66">
        <v>0</v>
      </c>
      <c r="AM1057" s="66">
        <f t="shared" si="116"/>
        <v>0</v>
      </c>
      <c r="AN1057" s="66">
        <v>0</v>
      </c>
      <c r="AO1057" s="66">
        <v>0</v>
      </c>
      <c r="AP1057" s="66">
        <f t="shared" si="117"/>
        <v>0</v>
      </c>
      <c r="AQ1057" s="66">
        <v>0</v>
      </c>
      <c r="AR1057" s="66">
        <f t="shared" si="118"/>
        <v>-787827.36900000006</v>
      </c>
      <c r="AS1057" s="66"/>
      <c r="AT1057" s="66" t="s">
        <v>4063</v>
      </c>
      <c r="AU1057" s="66" t="s">
        <v>280</v>
      </c>
      <c r="AV1057" s="66">
        <v>0</v>
      </c>
      <c r="AW1057" s="86">
        <v>0</v>
      </c>
      <c r="AX1057" s="86">
        <v>0</v>
      </c>
      <c r="AY1057" s="86">
        <v>0</v>
      </c>
      <c r="AZ1057" s="86">
        <v>0</v>
      </c>
      <c r="BA1057" s="86">
        <v>0</v>
      </c>
      <c r="BB1057" s="86"/>
    </row>
    <row r="1058" spans="1:54" hidden="1">
      <c r="A1058" s="52" t="s">
        <v>4031</v>
      </c>
      <c r="B1058" s="52" t="s">
        <v>7</v>
      </c>
      <c r="C1058" s="90" t="s">
        <v>4064</v>
      </c>
      <c r="D1058" s="90" t="s">
        <v>4065</v>
      </c>
      <c r="E1058" s="90" t="s">
        <v>4066</v>
      </c>
      <c r="F1058" s="90" t="s">
        <v>4067</v>
      </c>
      <c r="G1058" s="90" t="s">
        <v>4077</v>
      </c>
      <c r="H1058" s="90" t="s">
        <v>4078</v>
      </c>
      <c r="I1058" s="109" t="s">
        <v>4079</v>
      </c>
      <c r="J1058" s="90" t="s">
        <v>4080</v>
      </c>
      <c r="K1058" s="52" t="s">
        <v>268</v>
      </c>
      <c r="L1058" s="90" t="s">
        <v>3915</v>
      </c>
      <c r="M1058" s="90" t="s">
        <v>3915</v>
      </c>
      <c r="N1058" s="52" t="s">
        <v>270</v>
      </c>
      <c r="O1058" s="90" t="s">
        <v>3918</v>
      </c>
      <c r="P1058" s="108"/>
      <c r="Q1058" s="108" t="s">
        <v>124</v>
      </c>
      <c r="R1058" s="108"/>
      <c r="S1058" s="108" t="s">
        <v>129</v>
      </c>
      <c r="T1058" s="109"/>
      <c r="U1058" s="108" t="s">
        <v>140</v>
      </c>
      <c r="V1058" s="108"/>
      <c r="W1058" s="108"/>
      <c r="X1058" s="108"/>
      <c r="Y1058" s="108"/>
      <c r="Z1058" s="66">
        <v>0</v>
      </c>
      <c r="AA1058" s="66">
        <v>0</v>
      </c>
      <c r="AB1058" s="66"/>
      <c r="AC1058" s="66">
        <v>28080.15</v>
      </c>
      <c r="AD1058" s="86">
        <f t="shared" si="113"/>
        <v>-28080.15</v>
      </c>
      <c r="AE1058" s="100">
        <v>0</v>
      </c>
      <c r="AF1058" s="100">
        <v>0</v>
      </c>
      <c r="AG1058" s="66">
        <f t="shared" si="114"/>
        <v>0</v>
      </c>
      <c r="AH1058" s="100">
        <v>0</v>
      </c>
      <c r="AI1058" s="66">
        <v>0</v>
      </c>
      <c r="AJ1058" s="66">
        <f t="shared" si="115"/>
        <v>0</v>
      </c>
      <c r="AK1058" s="66">
        <v>0</v>
      </c>
      <c r="AL1058" s="66">
        <v>0</v>
      </c>
      <c r="AM1058" s="66">
        <f t="shared" si="116"/>
        <v>0</v>
      </c>
      <c r="AN1058" s="66">
        <v>0</v>
      </c>
      <c r="AO1058" s="66">
        <v>0</v>
      </c>
      <c r="AP1058" s="66">
        <f t="shared" si="117"/>
        <v>0</v>
      </c>
      <c r="AQ1058" s="66">
        <v>0</v>
      </c>
      <c r="AR1058" s="66">
        <f t="shared" si="118"/>
        <v>-28080.15</v>
      </c>
      <c r="AS1058" s="66"/>
      <c r="AT1058" s="66" t="s">
        <v>372</v>
      </c>
      <c r="AU1058" s="66" t="s">
        <v>280</v>
      </c>
      <c r="AV1058" s="66">
        <v>0</v>
      </c>
      <c r="AW1058" s="86">
        <v>0</v>
      </c>
      <c r="AX1058" s="86">
        <v>0</v>
      </c>
      <c r="AY1058" s="86">
        <v>0</v>
      </c>
      <c r="AZ1058" s="86">
        <v>0</v>
      </c>
      <c r="BA1058" s="86">
        <v>0</v>
      </c>
      <c r="BB1058" s="86"/>
    </row>
    <row r="1059" spans="1:54" hidden="1">
      <c r="A1059" s="52" t="s">
        <v>4031</v>
      </c>
      <c r="B1059" s="52" t="s">
        <v>7</v>
      </c>
      <c r="C1059" s="90" t="s">
        <v>3948</v>
      </c>
      <c r="D1059" s="90" t="s">
        <v>3915</v>
      </c>
      <c r="E1059" s="90" t="s">
        <v>3948</v>
      </c>
      <c r="F1059" s="90" t="s">
        <v>3915</v>
      </c>
      <c r="G1059" s="90" t="s">
        <v>3948</v>
      </c>
      <c r="H1059" s="90" t="s">
        <v>3915</v>
      </c>
      <c r="I1059" s="109" t="s">
        <v>4081</v>
      </c>
      <c r="J1059" s="90" t="s">
        <v>4082</v>
      </c>
      <c r="K1059" s="52" t="s">
        <v>268</v>
      </c>
      <c r="L1059" s="90" t="s">
        <v>3915</v>
      </c>
      <c r="M1059" s="90" t="s">
        <v>3915</v>
      </c>
      <c r="N1059" s="52" t="s">
        <v>270</v>
      </c>
      <c r="O1059" s="90" t="s">
        <v>3918</v>
      </c>
      <c r="P1059" s="108"/>
      <c r="Q1059" s="108" t="s">
        <v>124</v>
      </c>
      <c r="R1059" s="108"/>
      <c r="S1059" s="108" t="s">
        <v>129</v>
      </c>
      <c r="T1059" s="109"/>
      <c r="U1059" s="108" t="s">
        <v>148</v>
      </c>
      <c r="V1059" s="108"/>
      <c r="W1059" s="108"/>
      <c r="X1059" s="108"/>
      <c r="Y1059" s="108"/>
      <c r="Z1059" s="66">
        <v>0</v>
      </c>
      <c r="AA1059" s="66">
        <v>0</v>
      </c>
      <c r="AB1059" s="66"/>
      <c r="AC1059" s="66">
        <v>0</v>
      </c>
      <c r="AD1059" s="86">
        <f t="shared" si="113"/>
        <v>0</v>
      </c>
      <c r="AE1059" s="100">
        <v>0</v>
      </c>
      <c r="AF1059" s="100">
        <v>75000</v>
      </c>
      <c r="AG1059" s="66">
        <f t="shared" si="114"/>
        <v>-75000</v>
      </c>
      <c r="AH1059" s="100">
        <v>0</v>
      </c>
      <c r="AI1059" s="66">
        <v>0</v>
      </c>
      <c r="AJ1059" s="66">
        <f t="shared" si="115"/>
        <v>0</v>
      </c>
      <c r="AK1059" s="66">
        <v>0</v>
      </c>
      <c r="AL1059" s="66">
        <v>0</v>
      </c>
      <c r="AM1059" s="66">
        <f t="shared" si="116"/>
        <v>0</v>
      </c>
      <c r="AN1059" s="66">
        <v>0</v>
      </c>
      <c r="AO1059" s="66">
        <v>0</v>
      </c>
      <c r="AP1059" s="66">
        <f t="shared" si="117"/>
        <v>0</v>
      </c>
      <c r="AQ1059" s="66">
        <v>0</v>
      </c>
      <c r="AR1059" s="66">
        <f t="shared" si="118"/>
        <v>-75000</v>
      </c>
      <c r="AS1059" s="66"/>
      <c r="AT1059" s="66" t="s">
        <v>4063</v>
      </c>
      <c r="AU1059" s="66" t="s">
        <v>280</v>
      </c>
      <c r="AV1059" s="66">
        <v>0</v>
      </c>
      <c r="AW1059" s="86">
        <v>75000</v>
      </c>
      <c r="AX1059" s="86">
        <v>0</v>
      </c>
      <c r="AY1059" s="86">
        <v>0</v>
      </c>
      <c r="AZ1059" s="86">
        <v>0</v>
      </c>
      <c r="BA1059" s="86">
        <v>0</v>
      </c>
      <c r="BB1059" s="86"/>
    </row>
    <row r="1060" spans="1:54" hidden="1">
      <c r="A1060" s="52" t="s">
        <v>4031</v>
      </c>
      <c r="B1060" s="52" t="s">
        <v>7</v>
      </c>
      <c r="C1060" s="90" t="s">
        <v>4064</v>
      </c>
      <c r="D1060" s="90" t="s">
        <v>4065</v>
      </c>
      <c r="E1060" s="90" t="s">
        <v>4066</v>
      </c>
      <c r="F1060" s="90" t="s">
        <v>4067</v>
      </c>
      <c r="G1060" s="90" t="s">
        <v>4083</v>
      </c>
      <c r="H1060" s="90" t="s">
        <v>1921</v>
      </c>
      <c r="I1060" s="109" t="s">
        <v>4084</v>
      </c>
      <c r="J1060" s="90" t="s">
        <v>4085</v>
      </c>
      <c r="K1060" s="90" t="s">
        <v>268</v>
      </c>
      <c r="L1060" s="90" t="s">
        <v>3915</v>
      </c>
      <c r="M1060" s="90" t="s">
        <v>3915</v>
      </c>
      <c r="N1060" s="52" t="s">
        <v>270</v>
      </c>
      <c r="O1060" s="90" t="s">
        <v>3918</v>
      </c>
      <c r="P1060" s="108"/>
      <c r="Q1060" s="108" t="s">
        <v>124</v>
      </c>
      <c r="R1060" s="108"/>
      <c r="S1060" s="108" t="s">
        <v>129</v>
      </c>
      <c r="T1060" s="109"/>
      <c r="U1060" s="108" t="s">
        <v>148</v>
      </c>
      <c r="V1060" s="108"/>
      <c r="W1060" s="108"/>
      <c r="X1060" s="108"/>
      <c r="Y1060" s="108"/>
      <c r="Z1060" s="66">
        <v>0</v>
      </c>
      <c r="AA1060" s="66">
        <v>0</v>
      </c>
      <c r="AB1060" s="66"/>
      <c r="AC1060" s="66">
        <v>18994.400000000001</v>
      </c>
      <c r="AD1060" s="86">
        <f t="shared" si="113"/>
        <v>-18994.400000000001</v>
      </c>
      <c r="AE1060" s="100">
        <v>0</v>
      </c>
      <c r="AF1060" s="100">
        <v>0</v>
      </c>
      <c r="AG1060" s="66">
        <f t="shared" si="114"/>
        <v>0</v>
      </c>
      <c r="AH1060" s="100">
        <v>0</v>
      </c>
      <c r="AI1060" s="66">
        <v>0</v>
      </c>
      <c r="AJ1060" s="66">
        <f t="shared" si="115"/>
        <v>0</v>
      </c>
      <c r="AK1060" s="66">
        <v>0</v>
      </c>
      <c r="AL1060" s="66">
        <v>0</v>
      </c>
      <c r="AM1060" s="66">
        <f t="shared" si="116"/>
        <v>0</v>
      </c>
      <c r="AN1060" s="66">
        <v>0</v>
      </c>
      <c r="AO1060" s="66">
        <v>0</v>
      </c>
      <c r="AP1060" s="66">
        <f t="shared" si="117"/>
        <v>0</v>
      </c>
      <c r="AQ1060" s="66">
        <v>0</v>
      </c>
      <c r="AR1060" s="66">
        <f t="shared" si="118"/>
        <v>-18994.400000000001</v>
      </c>
      <c r="AS1060" s="66"/>
      <c r="AT1060" s="66" t="s">
        <v>372</v>
      </c>
      <c r="AU1060" s="66" t="s">
        <v>280</v>
      </c>
      <c r="AV1060" s="66">
        <v>0</v>
      </c>
      <c r="AW1060" s="86">
        <v>0</v>
      </c>
      <c r="AX1060" s="86">
        <v>0</v>
      </c>
      <c r="AY1060" s="86">
        <v>0</v>
      </c>
      <c r="AZ1060" s="86">
        <v>0</v>
      </c>
      <c r="BA1060" s="86">
        <v>0</v>
      </c>
      <c r="BB1060" s="86"/>
    </row>
    <row r="1061" spans="1:54" hidden="1">
      <c r="A1061" s="52" t="s">
        <v>258</v>
      </c>
      <c r="B1061" s="84" t="s">
        <v>259</v>
      </c>
      <c r="C1061" s="90" t="s">
        <v>2242</v>
      </c>
      <c r="D1061" s="90" t="s">
        <v>2243</v>
      </c>
      <c r="E1061" s="90" t="s">
        <v>2262</v>
      </c>
      <c r="F1061" s="90" t="s">
        <v>2263</v>
      </c>
      <c r="G1061" s="90" t="s">
        <v>2264</v>
      </c>
      <c r="H1061" s="90" t="s">
        <v>2263</v>
      </c>
      <c r="I1061" s="109" t="s">
        <v>4086</v>
      </c>
      <c r="J1061" s="90" t="s">
        <v>4087</v>
      </c>
      <c r="K1061" s="52" t="s">
        <v>268</v>
      </c>
      <c r="L1061" s="90"/>
      <c r="M1061" s="90"/>
      <c r="N1061" s="52" t="s">
        <v>270</v>
      </c>
      <c r="O1061" s="90"/>
      <c r="P1061" s="108"/>
      <c r="Q1061" s="108" t="s">
        <v>124</v>
      </c>
      <c r="R1061" s="108"/>
      <c r="S1061" s="108" t="s">
        <v>188</v>
      </c>
      <c r="T1061" s="109"/>
      <c r="U1061" s="108" t="s">
        <v>197</v>
      </c>
      <c r="V1061" s="108"/>
      <c r="W1061" s="108"/>
      <c r="X1061" s="108"/>
      <c r="Y1061" s="108"/>
      <c r="Z1061" s="66">
        <v>0</v>
      </c>
      <c r="AA1061" s="66">
        <v>0</v>
      </c>
      <c r="AB1061" s="66"/>
      <c r="AC1061" s="66">
        <v>176.67</v>
      </c>
      <c r="AD1061" s="86">
        <f t="shared" si="113"/>
        <v>-176.67</v>
      </c>
      <c r="AE1061" s="100">
        <v>0</v>
      </c>
      <c r="AF1061" s="100">
        <v>0</v>
      </c>
      <c r="AG1061" s="66">
        <f t="shared" si="114"/>
        <v>0</v>
      </c>
      <c r="AH1061" s="100">
        <v>0</v>
      </c>
      <c r="AI1061" s="66">
        <v>0</v>
      </c>
      <c r="AJ1061" s="66">
        <f t="shared" si="115"/>
        <v>0</v>
      </c>
      <c r="AK1061" s="66">
        <v>0</v>
      </c>
      <c r="AL1061" s="66">
        <v>0</v>
      </c>
      <c r="AM1061" s="66">
        <f t="shared" si="116"/>
        <v>0</v>
      </c>
      <c r="AN1061" s="66">
        <v>0</v>
      </c>
      <c r="AO1061" s="66">
        <v>0</v>
      </c>
      <c r="AP1061" s="66">
        <f t="shared" si="117"/>
        <v>0</v>
      </c>
      <c r="AQ1061" s="66">
        <v>0</v>
      </c>
      <c r="AR1061" s="66">
        <f t="shared" si="118"/>
        <v>-176.67</v>
      </c>
      <c r="AS1061" s="66"/>
      <c r="AT1061" s="66"/>
      <c r="AU1061" s="66" t="s">
        <v>280</v>
      </c>
      <c r="AV1061" s="66">
        <v>0</v>
      </c>
      <c r="AW1061" s="86">
        <v>0</v>
      </c>
      <c r="AX1061" s="86">
        <v>0</v>
      </c>
      <c r="AY1061" s="86">
        <v>0</v>
      </c>
      <c r="AZ1061" s="86">
        <v>0</v>
      </c>
      <c r="BA1061" s="86">
        <v>0</v>
      </c>
      <c r="BB1061" s="86"/>
    </row>
    <row r="1062" spans="1:54" hidden="1">
      <c r="A1062" s="52" t="s">
        <v>4031</v>
      </c>
      <c r="B1062" s="84" t="s">
        <v>7</v>
      </c>
      <c r="C1062" s="90" t="s">
        <v>3948</v>
      </c>
      <c r="D1062" s="90" t="s">
        <v>3915</v>
      </c>
      <c r="E1062" s="90" t="s">
        <v>4088</v>
      </c>
      <c r="F1062" s="90" t="s">
        <v>3915</v>
      </c>
      <c r="G1062" s="90" t="s">
        <v>3948</v>
      </c>
      <c r="H1062" s="90" t="s">
        <v>3915</v>
      </c>
      <c r="I1062" s="90" t="s">
        <v>4089</v>
      </c>
      <c r="J1062" s="90" t="s">
        <v>4090</v>
      </c>
      <c r="K1062" s="52" t="s">
        <v>289</v>
      </c>
      <c r="L1062" s="90" t="s">
        <v>3915</v>
      </c>
      <c r="M1062" s="90" t="s">
        <v>3915</v>
      </c>
      <c r="N1062" s="52" t="s">
        <v>270</v>
      </c>
      <c r="O1062" s="90" t="s">
        <v>3918</v>
      </c>
      <c r="P1062" s="108"/>
      <c r="Q1062" s="108" t="s">
        <v>124</v>
      </c>
      <c r="R1062" s="108"/>
      <c r="S1062" s="108" t="s">
        <v>129</v>
      </c>
      <c r="T1062" s="109"/>
      <c r="U1062" s="108" t="s">
        <v>144</v>
      </c>
      <c r="V1062" s="108"/>
      <c r="W1062" s="108" t="s">
        <v>516</v>
      </c>
      <c r="X1062" s="108"/>
      <c r="Y1062" s="108" t="s">
        <v>516</v>
      </c>
      <c r="Z1062" s="66">
        <v>0</v>
      </c>
      <c r="AA1062" s="66">
        <v>0</v>
      </c>
      <c r="AB1062" s="66"/>
      <c r="AC1062" s="66">
        <v>4065.13</v>
      </c>
      <c r="AD1062" s="66">
        <f t="shared" si="113"/>
        <v>-4065.13</v>
      </c>
      <c r="AE1062" s="66">
        <v>0</v>
      </c>
      <c r="AF1062" s="66">
        <v>0</v>
      </c>
      <c r="AG1062" s="66">
        <f t="shared" si="114"/>
        <v>0</v>
      </c>
      <c r="AH1062" s="66">
        <v>0</v>
      </c>
      <c r="AI1062" s="66">
        <v>0</v>
      </c>
      <c r="AJ1062" s="66">
        <f t="shared" si="115"/>
        <v>0</v>
      </c>
      <c r="AK1062" s="66">
        <v>0</v>
      </c>
      <c r="AL1062" s="66">
        <v>0</v>
      </c>
      <c r="AM1062" s="66">
        <f t="shared" si="116"/>
        <v>0</v>
      </c>
      <c r="AN1062" s="66">
        <v>0</v>
      </c>
      <c r="AO1062" s="66">
        <v>0</v>
      </c>
      <c r="AP1062" s="66">
        <f t="shared" si="117"/>
        <v>0</v>
      </c>
      <c r="AQ1062" s="66">
        <v>0</v>
      </c>
      <c r="AR1062" s="66">
        <f t="shared" si="118"/>
        <v>-4065.13</v>
      </c>
      <c r="AS1062" s="66"/>
      <c r="AT1062" s="66" t="s">
        <v>4091</v>
      </c>
      <c r="AU1062" s="66" t="s">
        <v>280</v>
      </c>
      <c r="AV1062" s="66">
        <v>0</v>
      </c>
      <c r="AW1062" s="86">
        <v>-194062.5</v>
      </c>
      <c r="AX1062" s="86">
        <v>-116531.25</v>
      </c>
      <c r="AY1062" s="86">
        <v>0</v>
      </c>
      <c r="AZ1062" s="86">
        <v>0</v>
      </c>
      <c r="BA1062" s="86">
        <v>0</v>
      </c>
      <c r="BB1062" s="86"/>
    </row>
    <row r="1063" spans="1:54" hidden="1">
      <c r="A1063" s="52" t="s">
        <v>4048</v>
      </c>
      <c r="B1063" s="84" t="s">
        <v>151</v>
      </c>
      <c r="C1063" s="90" t="s">
        <v>712</v>
      </c>
      <c r="D1063" s="90" t="s">
        <v>713</v>
      </c>
      <c r="E1063" s="90" t="s">
        <v>718</v>
      </c>
      <c r="F1063" s="90" t="s">
        <v>719</v>
      </c>
      <c r="G1063" s="90" t="s">
        <v>720</v>
      </c>
      <c r="H1063" s="90" t="s">
        <v>719</v>
      </c>
      <c r="I1063" s="112" t="s">
        <v>4092</v>
      </c>
      <c r="J1063" s="112" t="s">
        <v>4093</v>
      </c>
      <c r="K1063" s="112" t="s">
        <v>268</v>
      </c>
      <c r="L1063" s="90"/>
      <c r="M1063" s="90"/>
      <c r="N1063" s="52" t="s">
        <v>270</v>
      </c>
      <c r="O1063" s="90"/>
      <c r="P1063" s="84"/>
      <c r="Q1063" s="52" t="s">
        <v>124</v>
      </c>
      <c r="R1063" s="84"/>
      <c r="S1063" s="52" t="s">
        <v>151</v>
      </c>
      <c r="T1063" s="112"/>
      <c r="U1063" s="52" t="s">
        <v>156</v>
      </c>
      <c r="V1063" s="84"/>
      <c r="W1063" s="112"/>
      <c r="X1063" s="84"/>
      <c r="Y1063" s="112"/>
      <c r="Z1063" s="66">
        <v>0</v>
      </c>
      <c r="AA1063" s="66">
        <v>0</v>
      </c>
      <c r="AB1063" s="66"/>
      <c r="AC1063" s="66">
        <v>2219330</v>
      </c>
      <c r="AD1063" s="86">
        <f t="shared" si="113"/>
        <v>-2219330</v>
      </c>
      <c r="AE1063" s="100">
        <v>0</v>
      </c>
      <c r="AF1063" s="100">
        <v>0</v>
      </c>
      <c r="AG1063" s="66">
        <f t="shared" si="114"/>
        <v>0</v>
      </c>
      <c r="AH1063" s="100">
        <v>0</v>
      </c>
      <c r="AI1063" s="66">
        <v>0</v>
      </c>
      <c r="AJ1063" s="66">
        <f t="shared" si="115"/>
        <v>0</v>
      </c>
      <c r="AK1063" s="66">
        <v>0</v>
      </c>
      <c r="AL1063" s="66">
        <v>0</v>
      </c>
      <c r="AM1063" s="66">
        <f t="shared" si="116"/>
        <v>0</v>
      </c>
      <c r="AN1063" s="66">
        <v>0</v>
      </c>
      <c r="AO1063" s="66">
        <v>0</v>
      </c>
      <c r="AP1063" s="66">
        <f t="shared" si="117"/>
        <v>0</v>
      </c>
      <c r="AQ1063" s="66">
        <v>0</v>
      </c>
      <c r="AR1063" s="66">
        <f t="shared" si="118"/>
        <v>-2219330</v>
      </c>
      <c r="AS1063" s="66"/>
      <c r="AT1063" s="66"/>
      <c r="AU1063" s="66" t="s">
        <v>280</v>
      </c>
      <c r="AV1063" s="66">
        <v>0</v>
      </c>
      <c r="AW1063" s="86">
        <v>0</v>
      </c>
      <c r="AX1063" s="86">
        <v>0</v>
      </c>
      <c r="AY1063" s="86">
        <v>0</v>
      </c>
      <c r="AZ1063" s="86">
        <v>0</v>
      </c>
      <c r="BA1063" s="86">
        <v>0</v>
      </c>
      <c r="BB1063" s="86"/>
    </row>
    <row r="1064" spans="1:54" hidden="1">
      <c r="A1064" s="52" t="s">
        <v>4031</v>
      </c>
      <c r="B1064" s="84" t="s">
        <v>7</v>
      </c>
      <c r="C1064" s="90" t="s">
        <v>3948</v>
      </c>
      <c r="D1064" s="90" t="s">
        <v>3915</v>
      </c>
      <c r="E1064" s="90" t="s">
        <v>3948</v>
      </c>
      <c r="F1064" s="90" t="s">
        <v>1324</v>
      </c>
      <c r="G1064" s="90" t="s">
        <v>3948</v>
      </c>
      <c r="H1064" s="90" t="s">
        <v>1306</v>
      </c>
      <c r="I1064" s="90" t="s">
        <v>4094</v>
      </c>
      <c r="J1064" s="90" t="s">
        <v>4095</v>
      </c>
      <c r="K1064" s="52" t="s">
        <v>289</v>
      </c>
      <c r="L1064" s="90" t="s">
        <v>3915</v>
      </c>
      <c r="M1064" s="90" t="s">
        <v>3915</v>
      </c>
      <c r="N1064" s="52" t="s">
        <v>270</v>
      </c>
      <c r="O1064" s="90" t="s">
        <v>3918</v>
      </c>
      <c r="P1064" s="108" t="s">
        <v>272</v>
      </c>
      <c r="Q1064" s="108" t="s">
        <v>124</v>
      </c>
      <c r="R1064" s="108" t="s">
        <v>543</v>
      </c>
      <c r="S1064" s="108" t="s">
        <v>129</v>
      </c>
      <c r="T1064" s="109" t="s">
        <v>1310</v>
      </c>
      <c r="U1064" s="108" t="s">
        <v>131</v>
      </c>
      <c r="V1064" s="108"/>
      <c r="W1064" s="108"/>
      <c r="X1064" s="108"/>
      <c r="Y1064" s="108"/>
      <c r="Z1064" s="66">
        <v>0</v>
      </c>
      <c r="AA1064" s="66">
        <v>0</v>
      </c>
      <c r="AC1064" s="66">
        <v>0</v>
      </c>
      <c r="AD1064" s="66">
        <f t="shared" si="113"/>
        <v>0</v>
      </c>
      <c r="AE1064" s="66">
        <v>0</v>
      </c>
      <c r="AF1064" s="66">
        <v>0</v>
      </c>
      <c r="AG1064" s="66">
        <f t="shared" si="114"/>
        <v>0</v>
      </c>
      <c r="AH1064" s="66">
        <v>0</v>
      </c>
      <c r="AI1064" s="66">
        <v>3171900</v>
      </c>
      <c r="AJ1064" s="66">
        <f t="shared" si="115"/>
        <v>-3171900</v>
      </c>
      <c r="AK1064" s="66">
        <v>0</v>
      </c>
      <c r="AL1064" s="66">
        <v>0</v>
      </c>
      <c r="AM1064" s="66">
        <f t="shared" si="116"/>
        <v>0</v>
      </c>
      <c r="AN1064" s="66">
        <v>0</v>
      </c>
      <c r="AO1064" s="66">
        <v>0</v>
      </c>
      <c r="AP1064" s="66">
        <f t="shared" si="117"/>
        <v>0</v>
      </c>
      <c r="AQ1064" s="66">
        <v>0</v>
      </c>
      <c r="AR1064" s="66">
        <f t="shared" si="118"/>
        <v>-3171900</v>
      </c>
      <c r="AS1064" s="66"/>
      <c r="AT1064" s="66"/>
      <c r="AU1064" s="66" t="s">
        <v>280</v>
      </c>
      <c r="AV1064" s="66">
        <v>0</v>
      </c>
      <c r="AW1064" s="86">
        <v>0</v>
      </c>
      <c r="AX1064" s="86">
        <v>3171900</v>
      </c>
      <c r="AY1064" s="86">
        <v>0</v>
      </c>
      <c r="AZ1064" s="86">
        <v>0</v>
      </c>
      <c r="BA1064" s="86">
        <v>0</v>
      </c>
      <c r="BB1064" s="86"/>
    </row>
    <row r="1065" spans="1:54" hidden="1">
      <c r="A1065" s="52" t="s">
        <v>4031</v>
      </c>
      <c r="B1065" s="84" t="s">
        <v>7</v>
      </c>
      <c r="C1065" s="90" t="s">
        <v>3948</v>
      </c>
      <c r="D1065" s="90" t="s">
        <v>3915</v>
      </c>
      <c r="E1065" s="90" t="s">
        <v>3948</v>
      </c>
      <c r="F1065" s="90" t="s">
        <v>1324</v>
      </c>
      <c r="G1065" s="90" t="s">
        <v>3948</v>
      </c>
      <c r="H1065" s="90" t="s">
        <v>1315</v>
      </c>
      <c r="I1065" s="90" t="s">
        <v>4096</v>
      </c>
      <c r="J1065" s="90" t="s">
        <v>4097</v>
      </c>
      <c r="K1065" s="52" t="s">
        <v>289</v>
      </c>
      <c r="L1065" s="90" t="s">
        <v>3915</v>
      </c>
      <c r="M1065" s="90" t="s">
        <v>3915</v>
      </c>
      <c r="N1065" s="85" t="s">
        <v>270</v>
      </c>
      <c r="O1065" s="90" t="s">
        <v>3918</v>
      </c>
      <c r="P1065" s="52" t="s">
        <v>272</v>
      </c>
      <c r="Q1065" s="108" t="s">
        <v>124</v>
      </c>
      <c r="R1065" s="52" t="s">
        <v>543</v>
      </c>
      <c r="S1065" s="108" t="s">
        <v>129</v>
      </c>
      <c r="T1065" s="52" t="s">
        <v>1318</v>
      </c>
      <c r="U1065" s="52" t="s">
        <v>133</v>
      </c>
      <c r="V1065" s="66"/>
      <c r="W1065" s="66"/>
      <c r="X1065" s="66"/>
      <c r="Y1065" s="66"/>
      <c r="Z1065" s="66">
        <v>0</v>
      </c>
      <c r="AA1065" s="66">
        <v>0</v>
      </c>
      <c r="AC1065" s="66">
        <v>0</v>
      </c>
      <c r="AD1065" s="66">
        <f t="shared" si="113"/>
        <v>0</v>
      </c>
      <c r="AE1065" s="66">
        <v>0</v>
      </c>
      <c r="AF1065" s="66">
        <v>0</v>
      </c>
      <c r="AG1065" s="66">
        <f t="shared" si="114"/>
        <v>0</v>
      </c>
      <c r="AH1065" s="66">
        <v>0</v>
      </c>
      <c r="AI1065" s="66">
        <v>0</v>
      </c>
      <c r="AJ1065" s="66">
        <f t="shared" si="115"/>
        <v>0</v>
      </c>
      <c r="AK1065" s="66">
        <v>0</v>
      </c>
      <c r="AL1065" s="66">
        <v>0</v>
      </c>
      <c r="AM1065" s="66">
        <f t="shared" si="116"/>
        <v>0</v>
      </c>
      <c r="AN1065" s="66">
        <v>0</v>
      </c>
      <c r="AO1065" s="66">
        <v>4000000</v>
      </c>
      <c r="AP1065" s="66">
        <f t="shared" si="117"/>
        <v>-4000000</v>
      </c>
      <c r="AQ1065" s="66">
        <v>0</v>
      </c>
      <c r="AR1065" s="66">
        <f t="shared" si="118"/>
        <v>-4000000</v>
      </c>
      <c r="AU1065" s="66" t="s">
        <v>280</v>
      </c>
      <c r="AV1065" s="66">
        <v>0</v>
      </c>
      <c r="AW1065" s="86">
        <v>0</v>
      </c>
      <c r="AX1065" s="86">
        <v>0</v>
      </c>
      <c r="AY1065" s="86">
        <v>0</v>
      </c>
      <c r="AZ1065" s="86">
        <v>4000000</v>
      </c>
      <c r="BA1065" s="86">
        <v>0</v>
      </c>
      <c r="BB1065" s="86"/>
    </row>
    <row r="1066" spans="1:54" hidden="1">
      <c r="A1066" s="52" t="s">
        <v>4031</v>
      </c>
      <c r="B1066" s="84" t="s">
        <v>7</v>
      </c>
      <c r="C1066" s="90" t="s">
        <v>3948</v>
      </c>
      <c r="D1066" s="90" t="s">
        <v>3915</v>
      </c>
      <c r="E1066" s="90" t="s">
        <v>3948</v>
      </c>
      <c r="F1066" s="90" t="s">
        <v>1324</v>
      </c>
      <c r="G1066" s="90" t="s">
        <v>3948</v>
      </c>
      <c r="H1066" s="90" t="s">
        <v>1315</v>
      </c>
      <c r="I1066" s="90" t="s">
        <v>4098</v>
      </c>
      <c r="J1066" s="90" t="s">
        <v>4099</v>
      </c>
      <c r="K1066" s="52" t="s">
        <v>289</v>
      </c>
      <c r="L1066" s="90" t="s">
        <v>3915</v>
      </c>
      <c r="M1066" s="90" t="s">
        <v>3915</v>
      </c>
      <c r="N1066" s="85" t="s">
        <v>270</v>
      </c>
      <c r="O1066" s="90" t="s">
        <v>3918</v>
      </c>
      <c r="P1066" s="52" t="s">
        <v>272</v>
      </c>
      <c r="Q1066" s="108" t="s">
        <v>124</v>
      </c>
      <c r="R1066" s="52" t="s">
        <v>543</v>
      </c>
      <c r="S1066" s="108" t="s">
        <v>129</v>
      </c>
      <c r="T1066" s="52" t="s">
        <v>1318</v>
      </c>
      <c r="U1066" s="52" t="s">
        <v>133</v>
      </c>
      <c r="Z1066" s="66">
        <v>0</v>
      </c>
      <c r="AA1066" s="66">
        <v>0</v>
      </c>
      <c r="AC1066" s="66">
        <v>0</v>
      </c>
      <c r="AD1066" s="66">
        <f t="shared" si="113"/>
        <v>0</v>
      </c>
      <c r="AE1066" s="66">
        <v>0</v>
      </c>
      <c r="AF1066" s="66">
        <v>0</v>
      </c>
      <c r="AG1066" s="66">
        <f t="shared" si="114"/>
        <v>0</v>
      </c>
      <c r="AH1066" s="66">
        <v>0</v>
      </c>
      <c r="AI1066" s="66">
        <v>0</v>
      </c>
      <c r="AJ1066" s="66">
        <f t="shared" si="115"/>
        <v>0</v>
      </c>
      <c r="AK1066" s="66">
        <v>0</v>
      </c>
      <c r="AL1066" s="66">
        <v>0</v>
      </c>
      <c r="AM1066" s="66">
        <f t="shared" si="116"/>
        <v>0</v>
      </c>
      <c r="AN1066" s="66">
        <v>0</v>
      </c>
      <c r="AO1066" s="66">
        <v>250000</v>
      </c>
      <c r="AP1066" s="66">
        <f t="shared" si="117"/>
        <v>-250000</v>
      </c>
      <c r="AQ1066" s="66">
        <v>0</v>
      </c>
      <c r="AR1066" s="66">
        <f t="shared" si="118"/>
        <v>-250000</v>
      </c>
      <c r="AU1066" s="66" t="s">
        <v>280</v>
      </c>
      <c r="AV1066" s="66">
        <v>0</v>
      </c>
      <c r="AW1066" s="86">
        <v>0</v>
      </c>
      <c r="AX1066" s="86">
        <v>0</v>
      </c>
      <c r="AY1066" s="86">
        <v>0</v>
      </c>
      <c r="AZ1066" s="86">
        <v>250000</v>
      </c>
      <c r="BA1066" s="86">
        <v>0</v>
      </c>
      <c r="BB1066" s="86"/>
    </row>
    <row r="1067" spans="1:54" hidden="1">
      <c r="A1067" s="52" t="s">
        <v>4031</v>
      </c>
      <c r="B1067" s="84" t="s">
        <v>7</v>
      </c>
      <c r="C1067" s="90" t="s">
        <v>3948</v>
      </c>
      <c r="D1067" s="90" t="s">
        <v>3915</v>
      </c>
      <c r="E1067" s="90" t="s">
        <v>3948</v>
      </c>
      <c r="F1067" s="90" t="s">
        <v>1324</v>
      </c>
      <c r="G1067" s="90" t="s">
        <v>3948</v>
      </c>
      <c r="H1067" s="90" t="s">
        <v>1315</v>
      </c>
      <c r="I1067" s="90" t="s">
        <v>4100</v>
      </c>
      <c r="J1067" s="90" t="s">
        <v>4101</v>
      </c>
      <c r="K1067" s="52" t="s">
        <v>289</v>
      </c>
      <c r="L1067" s="90" t="s">
        <v>3915</v>
      </c>
      <c r="M1067" s="90" t="s">
        <v>3915</v>
      </c>
      <c r="N1067" s="85" t="s">
        <v>270</v>
      </c>
      <c r="O1067" s="90" t="s">
        <v>3918</v>
      </c>
      <c r="P1067" s="52" t="s">
        <v>272</v>
      </c>
      <c r="Q1067" s="108" t="s">
        <v>124</v>
      </c>
      <c r="R1067" s="52" t="s">
        <v>543</v>
      </c>
      <c r="S1067" s="108" t="s">
        <v>129</v>
      </c>
      <c r="T1067" s="52" t="s">
        <v>1318</v>
      </c>
      <c r="U1067" s="52" t="s">
        <v>133</v>
      </c>
      <c r="Z1067" s="66">
        <v>0</v>
      </c>
      <c r="AA1067" s="66">
        <v>0</v>
      </c>
      <c r="AC1067" s="66">
        <v>0</v>
      </c>
      <c r="AD1067" s="66">
        <f t="shared" si="113"/>
        <v>0</v>
      </c>
      <c r="AE1067" s="66">
        <v>0</v>
      </c>
      <c r="AF1067" s="66">
        <v>0</v>
      </c>
      <c r="AG1067" s="66">
        <f t="shared" si="114"/>
        <v>0</v>
      </c>
      <c r="AH1067" s="66">
        <v>0</v>
      </c>
      <c r="AI1067" s="66">
        <v>0</v>
      </c>
      <c r="AJ1067" s="66">
        <f t="shared" si="115"/>
        <v>0</v>
      </c>
      <c r="AK1067" s="66">
        <v>0</v>
      </c>
      <c r="AL1067" s="66">
        <v>4200000</v>
      </c>
      <c r="AM1067" s="66">
        <f t="shared" si="116"/>
        <v>-4200000</v>
      </c>
      <c r="AN1067" s="66">
        <v>0</v>
      </c>
      <c r="AO1067" s="66">
        <v>0</v>
      </c>
      <c r="AP1067" s="66">
        <f t="shared" si="117"/>
        <v>0</v>
      </c>
      <c r="AQ1067" s="66">
        <v>0</v>
      </c>
      <c r="AR1067" s="66">
        <f t="shared" si="118"/>
        <v>-4200000</v>
      </c>
      <c r="AU1067" s="66" t="s">
        <v>280</v>
      </c>
      <c r="AV1067" s="66">
        <v>0</v>
      </c>
      <c r="AW1067" s="86">
        <v>0</v>
      </c>
      <c r="AX1067" s="86">
        <v>0</v>
      </c>
      <c r="AY1067" s="86">
        <v>4200000</v>
      </c>
      <c r="AZ1067" s="86">
        <v>0</v>
      </c>
      <c r="BA1067" s="86">
        <v>0</v>
      </c>
      <c r="BB1067" s="86"/>
    </row>
    <row r="1068" spans="1:54" hidden="1">
      <c r="A1068" s="52" t="s">
        <v>4031</v>
      </c>
      <c r="B1068" s="84" t="s">
        <v>7</v>
      </c>
      <c r="C1068" s="90" t="s">
        <v>3948</v>
      </c>
      <c r="D1068" s="90" t="s">
        <v>3915</v>
      </c>
      <c r="E1068" s="90" t="s">
        <v>3948</v>
      </c>
      <c r="F1068" s="90" t="s">
        <v>1324</v>
      </c>
      <c r="G1068" s="90" t="s">
        <v>3948</v>
      </c>
      <c r="H1068" s="90" t="s">
        <v>1315</v>
      </c>
      <c r="I1068" s="90" t="s">
        <v>4102</v>
      </c>
      <c r="J1068" s="90" t="s">
        <v>4103</v>
      </c>
      <c r="K1068" s="52" t="s">
        <v>289</v>
      </c>
      <c r="L1068" s="90" t="s">
        <v>3915</v>
      </c>
      <c r="M1068" s="90" t="s">
        <v>3915</v>
      </c>
      <c r="N1068" s="85" t="s">
        <v>270</v>
      </c>
      <c r="O1068" s="90" t="s">
        <v>3918</v>
      </c>
      <c r="P1068" s="52" t="s">
        <v>272</v>
      </c>
      <c r="Q1068" s="108" t="s">
        <v>124</v>
      </c>
      <c r="R1068" s="52" t="s">
        <v>543</v>
      </c>
      <c r="S1068" s="108" t="s">
        <v>129</v>
      </c>
      <c r="T1068" s="52" t="s">
        <v>1318</v>
      </c>
      <c r="U1068" s="52" t="s">
        <v>133</v>
      </c>
      <c r="Z1068" s="66">
        <v>0</v>
      </c>
      <c r="AA1068" s="66">
        <v>0</v>
      </c>
      <c r="AC1068" s="66">
        <v>0</v>
      </c>
      <c r="AD1068" s="66">
        <f t="shared" si="113"/>
        <v>0</v>
      </c>
      <c r="AE1068" s="66">
        <v>0</v>
      </c>
      <c r="AF1068" s="66">
        <v>0</v>
      </c>
      <c r="AG1068" s="66">
        <f t="shared" si="114"/>
        <v>0</v>
      </c>
      <c r="AH1068" s="66">
        <v>0</v>
      </c>
      <c r="AI1068" s="66">
        <v>0</v>
      </c>
      <c r="AJ1068" s="66">
        <f t="shared" si="115"/>
        <v>0</v>
      </c>
      <c r="AK1068" s="66">
        <v>0</v>
      </c>
      <c r="AL1068" s="66">
        <v>0</v>
      </c>
      <c r="AM1068" s="66">
        <f t="shared" si="116"/>
        <v>0</v>
      </c>
      <c r="AN1068" s="66">
        <v>0</v>
      </c>
      <c r="AO1068" s="66">
        <v>2400000</v>
      </c>
      <c r="AP1068" s="66">
        <f t="shared" si="117"/>
        <v>-2400000</v>
      </c>
      <c r="AQ1068" s="66">
        <v>0</v>
      </c>
      <c r="AR1068" s="66">
        <f t="shared" si="118"/>
        <v>-2400000</v>
      </c>
      <c r="AU1068" s="66" t="s">
        <v>280</v>
      </c>
      <c r="AV1068" s="66">
        <v>0</v>
      </c>
      <c r="AW1068" s="86">
        <v>0</v>
      </c>
      <c r="AX1068" s="86">
        <v>0</v>
      </c>
      <c r="AY1068" s="86">
        <v>0</v>
      </c>
      <c r="AZ1068" s="86">
        <v>2400000</v>
      </c>
      <c r="BA1068" s="86">
        <v>0</v>
      </c>
      <c r="BB1068" s="86"/>
    </row>
    <row r="1069" spans="1:54" hidden="1">
      <c r="A1069" s="52" t="s">
        <v>4031</v>
      </c>
      <c r="B1069" s="84" t="s">
        <v>7</v>
      </c>
      <c r="C1069" s="90" t="s">
        <v>3948</v>
      </c>
      <c r="D1069" s="90" t="s">
        <v>3915</v>
      </c>
      <c r="E1069" s="90" t="s">
        <v>3948</v>
      </c>
      <c r="F1069" s="90" t="s">
        <v>1957</v>
      </c>
      <c r="G1069" s="90" t="s">
        <v>3948</v>
      </c>
      <c r="H1069" s="90" t="s">
        <v>136</v>
      </c>
      <c r="I1069" s="90" t="s">
        <v>4104</v>
      </c>
      <c r="J1069" s="90" t="s">
        <v>4105</v>
      </c>
      <c r="K1069" s="52" t="s">
        <v>289</v>
      </c>
      <c r="L1069" s="90" t="s">
        <v>3915</v>
      </c>
      <c r="M1069" s="90" t="s">
        <v>3915</v>
      </c>
      <c r="N1069" s="52" t="s">
        <v>270</v>
      </c>
      <c r="O1069" s="90" t="s">
        <v>3918</v>
      </c>
      <c r="P1069" s="108" t="s">
        <v>272</v>
      </c>
      <c r="Q1069" s="108" t="s">
        <v>124</v>
      </c>
      <c r="R1069" s="108" t="s">
        <v>543</v>
      </c>
      <c r="S1069" s="108" t="s">
        <v>129</v>
      </c>
      <c r="T1069" s="109" t="s">
        <v>1413</v>
      </c>
      <c r="U1069" s="108" t="s">
        <v>136</v>
      </c>
      <c r="V1069" s="108"/>
      <c r="W1069" s="108"/>
      <c r="X1069" s="108"/>
      <c r="Y1069" s="108"/>
      <c r="Z1069" s="66">
        <v>0</v>
      </c>
      <c r="AA1069" s="66">
        <v>0</v>
      </c>
      <c r="AB1069" s="66"/>
      <c r="AC1069" s="66">
        <v>0</v>
      </c>
      <c r="AD1069" s="66">
        <f t="shared" si="113"/>
        <v>0</v>
      </c>
      <c r="AE1069" s="66">
        <v>0</v>
      </c>
      <c r="AF1069" s="66">
        <v>1600000</v>
      </c>
      <c r="AG1069" s="66">
        <f t="shared" si="114"/>
        <v>-1600000</v>
      </c>
      <c r="AH1069" s="66">
        <v>0</v>
      </c>
      <c r="AI1069" s="66">
        <v>0</v>
      </c>
      <c r="AJ1069" s="66">
        <f t="shared" si="115"/>
        <v>0</v>
      </c>
      <c r="AK1069" s="66">
        <v>0</v>
      </c>
      <c r="AL1069" s="66">
        <v>0</v>
      </c>
      <c r="AM1069" s="66">
        <f t="shared" si="116"/>
        <v>0</v>
      </c>
      <c r="AN1069" s="66">
        <v>0</v>
      </c>
      <c r="AO1069" s="66">
        <v>0</v>
      </c>
      <c r="AP1069" s="66">
        <f t="shared" si="117"/>
        <v>0</v>
      </c>
      <c r="AQ1069" s="66">
        <v>0</v>
      </c>
      <c r="AR1069" s="66">
        <f t="shared" si="118"/>
        <v>-1600000</v>
      </c>
      <c r="AS1069" s="66"/>
      <c r="AT1069" s="66"/>
      <c r="AU1069" s="66" t="s">
        <v>280</v>
      </c>
      <c r="AV1069" s="66">
        <v>0</v>
      </c>
      <c r="AW1069" s="86">
        <v>1600000</v>
      </c>
      <c r="AX1069" s="86">
        <v>0</v>
      </c>
      <c r="AY1069" s="86">
        <v>0</v>
      </c>
      <c r="AZ1069" s="86">
        <v>0</v>
      </c>
      <c r="BA1069" s="86">
        <v>0</v>
      </c>
      <c r="BB1069" s="86"/>
    </row>
    <row r="1070" spans="1:54" hidden="1">
      <c r="A1070" s="52" t="s">
        <v>4031</v>
      </c>
      <c r="B1070" s="84" t="s">
        <v>7</v>
      </c>
      <c r="C1070" s="90" t="s">
        <v>3948</v>
      </c>
      <c r="D1070" s="90" t="s">
        <v>3915</v>
      </c>
      <c r="E1070" s="90" t="s">
        <v>3948</v>
      </c>
      <c r="F1070" s="90" t="s">
        <v>1957</v>
      </c>
      <c r="G1070" s="90" t="s">
        <v>3948</v>
      </c>
      <c r="H1070" s="90" t="s">
        <v>136</v>
      </c>
      <c r="I1070" s="90" t="s">
        <v>4106</v>
      </c>
      <c r="J1070" s="90" t="s">
        <v>4107</v>
      </c>
      <c r="K1070" s="52" t="s">
        <v>289</v>
      </c>
      <c r="L1070" s="90" t="s">
        <v>3915</v>
      </c>
      <c r="M1070" s="90" t="s">
        <v>3915</v>
      </c>
      <c r="N1070" s="52" t="s">
        <v>270</v>
      </c>
      <c r="O1070" s="90" t="s">
        <v>3918</v>
      </c>
      <c r="P1070" s="108" t="s">
        <v>272</v>
      </c>
      <c r="Q1070" s="108" t="s">
        <v>124</v>
      </c>
      <c r="R1070" s="108" t="s">
        <v>543</v>
      </c>
      <c r="S1070" s="108" t="s">
        <v>129</v>
      </c>
      <c r="T1070" s="109" t="s">
        <v>1413</v>
      </c>
      <c r="U1070" s="108" t="s">
        <v>136</v>
      </c>
      <c r="V1070" s="108"/>
      <c r="W1070" s="108"/>
      <c r="X1070" s="108"/>
      <c r="Y1070" s="108"/>
      <c r="Z1070" s="66">
        <v>0</v>
      </c>
      <c r="AA1070" s="66">
        <v>0</v>
      </c>
      <c r="AB1070" s="66"/>
      <c r="AC1070" s="66">
        <v>0</v>
      </c>
      <c r="AD1070" s="66">
        <f t="shared" si="113"/>
        <v>0</v>
      </c>
      <c r="AE1070" s="66">
        <v>0</v>
      </c>
      <c r="AF1070" s="66">
        <v>1600000</v>
      </c>
      <c r="AG1070" s="66">
        <f t="shared" si="114"/>
        <v>-1600000</v>
      </c>
      <c r="AH1070" s="66">
        <v>0</v>
      </c>
      <c r="AI1070" s="66">
        <v>0</v>
      </c>
      <c r="AJ1070" s="66">
        <f t="shared" si="115"/>
        <v>0</v>
      </c>
      <c r="AK1070" s="66">
        <v>0</v>
      </c>
      <c r="AL1070" s="66">
        <v>0</v>
      </c>
      <c r="AM1070" s="66">
        <f t="shared" si="116"/>
        <v>0</v>
      </c>
      <c r="AN1070" s="66">
        <v>0</v>
      </c>
      <c r="AO1070" s="66">
        <v>0</v>
      </c>
      <c r="AP1070" s="66">
        <f t="shared" si="117"/>
        <v>0</v>
      </c>
      <c r="AQ1070" s="66">
        <v>0</v>
      </c>
      <c r="AR1070" s="66">
        <f t="shared" si="118"/>
        <v>-1600000</v>
      </c>
      <c r="AS1070" s="66"/>
      <c r="AT1070" s="66"/>
      <c r="AU1070" s="66" t="s">
        <v>280</v>
      </c>
      <c r="AV1070" s="66">
        <v>0</v>
      </c>
      <c r="AW1070" s="86">
        <v>1600000</v>
      </c>
      <c r="AX1070" s="86">
        <v>0</v>
      </c>
      <c r="AY1070" s="86">
        <v>0</v>
      </c>
      <c r="AZ1070" s="86">
        <v>0</v>
      </c>
      <c r="BA1070" s="86">
        <v>0</v>
      </c>
      <c r="BB1070" s="86"/>
    </row>
    <row r="1071" spans="1:54" hidden="1">
      <c r="A1071" s="52" t="s">
        <v>4031</v>
      </c>
      <c r="B1071" s="84" t="s">
        <v>7</v>
      </c>
      <c r="C1071" s="90" t="s">
        <v>3948</v>
      </c>
      <c r="D1071" s="90" t="s">
        <v>3915</v>
      </c>
      <c r="E1071" s="90" t="s">
        <v>3948</v>
      </c>
      <c r="F1071" s="90" t="s">
        <v>1957</v>
      </c>
      <c r="G1071" s="90" t="s">
        <v>3948</v>
      </c>
      <c r="H1071" s="90" t="s">
        <v>136</v>
      </c>
      <c r="I1071" s="90" t="s">
        <v>4108</v>
      </c>
      <c r="J1071" s="90" t="s">
        <v>4109</v>
      </c>
      <c r="K1071" s="52" t="s">
        <v>289</v>
      </c>
      <c r="L1071" s="90" t="s">
        <v>3915</v>
      </c>
      <c r="M1071" s="90" t="s">
        <v>3915</v>
      </c>
      <c r="N1071" s="52" t="s">
        <v>270</v>
      </c>
      <c r="O1071" s="90" t="s">
        <v>3918</v>
      </c>
      <c r="P1071" s="108" t="s">
        <v>272</v>
      </c>
      <c r="Q1071" s="108" t="s">
        <v>124</v>
      </c>
      <c r="R1071" s="108" t="s">
        <v>543</v>
      </c>
      <c r="S1071" s="108" t="s">
        <v>129</v>
      </c>
      <c r="T1071" s="109" t="s">
        <v>1413</v>
      </c>
      <c r="U1071" s="108" t="s">
        <v>136</v>
      </c>
      <c r="V1071" s="108"/>
      <c r="W1071" s="108"/>
      <c r="X1071" s="108"/>
      <c r="Y1071" s="108"/>
      <c r="Z1071" s="66">
        <v>0</v>
      </c>
      <c r="AA1071" s="66">
        <v>0</v>
      </c>
      <c r="AB1071" s="66"/>
      <c r="AC1071" s="66">
        <v>0</v>
      </c>
      <c r="AD1071" s="66">
        <f t="shared" si="113"/>
        <v>0</v>
      </c>
      <c r="AE1071" s="66">
        <v>0</v>
      </c>
      <c r="AF1071" s="66">
        <v>1600000</v>
      </c>
      <c r="AG1071" s="66">
        <f t="shared" si="114"/>
        <v>-1600000</v>
      </c>
      <c r="AH1071" s="66">
        <v>0</v>
      </c>
      <c r="AI1071" s="66">
        <v>0</v>
      </c>
      <c r="AJ1071" s="66">
        <f t="shared" si="115"/>
        <v>0</v>
      </c>
      <c r="AK1071" s="66">
        <v>0</v>
      </c>
      <c r="AL1071" s="66">
        <v>0</v>
      </c>
      <c r="AM1071" s="66">
        <f t="shared" si="116"/>
        <v>0</v>
      </c>
      <c r="AN1071" s="66">
        <v>0</v>
      </c>
      <c r="AO1071" s="66">
        <v>0</v>
      </c>
      <c r="AP1071" s="66">
        <f t="shared" si="117"/>
        <v>0</v>
      </c>
      <c r="AQ1071" s="66">
        <v>0</v>
      </c>
      <c r="AR1071" s="66">
        <f t="shared" si="118"/>
        <v>-1600000</v>
      </c>
      <c r="AS1071" s="66"/>
      <c r="AT1071" s="66"/>
      <c r="AU1071" s="66" t="s">
        <v>280</v>
      </c>
      <c r="AV1071" s="66">
        <v>0</v>
      </c>
      <c r="AW1071" s="86">
        <v>1600000</v>
      </c>
      <c r="AX1071" s="86">
        <v>0</v>
      </c>
      <c r="AY1071" s="86">
        <v>0</v>
      </c>
      <c r="AZ1071" s="86">
        <v>0</v>
      </c>
      <c r="BA1071" s="86">
        <v>0</v>
      </c>
      <c r="BB1071" s="86"/>
    </row>
    <row r="1072" spans="1:54" hidden="1">
      <c r="A1072" s="52" t="s">
        <v>4031</v>
      </c>
      <c r="B1072" s="84" t="s">
        <v>7</v>
      </c>
      <c r="C1072" s="90" t="s">
        <v>3948</v>
      </c>
      <c r="D1072" s="90" t="s">
        <v>3915</v>
      </c>
      <c r="E1072" s="90" t="s">
        <v>3948</v>
      </c>
      <c r="F1072" s="90" t="s">
        <v>1957</v>
      </c>
      <c r="G1072" s="90" t="s">
        <v>3948</v>
      </c>
      <c r="H1072" s="90" t="s">
        <v>136</v>
      </c>
      <c r="I1072" s="90" t="s">
        <v>4110</v>
      </c>
      <c r="J1072" s="90" t="s">
        <v>4111</v>
      </c>
      <c r="K1072" s="52" t="s">
        <v>289</v>
      </c>
      <c r="L1072" s="90" t="s">
        <v>3915</v>
      </c>
      <c r="M1072" s="90" t="s">
        <v>3915</v>
      </c>
      <c r="N1072" s="52" t="s">
        <v>270</v>
      </c>
      <c r="O1072" s="90" t="s">
        <v>3918</v>
      </c>
      <c r="P1072" s="108" t="s">
        <v>272</v>
      </c>
      <c r="Q1072" s="108" t="s">
        <v>124</v>
      </c>
      <c r="R1072" s="108" t="s">
        <v>543</v>
      </c>
      <c r="S1072" s="108" t="s">
        <v>129</v>
      </c>
      <c r="T1072" s="109" t="s">
        <v>1413</v>
      </c>
      <c r="U1072" s="108" t="s">
        <v>136</v>
      </c>
      <c r="V1072" s="108"/>
      <c r="W1072" s="108"/>
      <c r="X1072" s="108"/>
      <c r="Y1072" s="108"/>
      <c r="Z1072" s="66">
        <v>0</v>
      </c>
      <c r="AA1072" s="66">
        <v>0</v>
      </c>
      <c r="AB1072" s="66"/>
      <c r="AC1072" s="66">
        <v>0</v>
      </c>
      <c r="AD1072" s="66">
        <f t="shared" si="113"/>
        <v>0</v>
      </c>
      <c r="AE1072" s="66">
        <v>0</v>
      </c>
      <c r="AF1072" s="66">
        <v>0</v>
      </c>
      <c r="AG1072" s="66">
        <f t="shared" si="114"/>
        <v>0</v>
      </c>
      <c r="AH1072" s="66">
        <v>0</v>
      </c>
      <c r="AI1072" s="66">
        <v>425000</v>
      </c>
      <c r="AJ1072" s="66">
        <f t="shared" si="115"/>
        <v>-425000</v>
      </c>
      <c r="AK1072" s="66">
        <v>0</v>
      </c>
      <c r="AL1072" s="66">
        <v>0</v>
      </c>
      <c r="AM1072" s="66">
        <f t="shared" si="116"/>
        <v>0</v>
      </c>
      <c r="AN1072" s="66">
        <v>0</v>
      </c>
      <c r="AO1072" s="66">
        <v>0</v>
      </c>
      <c r="AP1072" s="66">
        <f t="shared" si="117"/>
        <v>0</v>
      </c>
      <c r="AQ1072" s="66">
        <v>0</v>
      </c>
      <c r="AR1072" s="66">
        <f t="shared" si="118"/>
        <v>-425000</v>
      </c>
      <c r="AS1072" s="66"/>
      <c r="AT1072" s="66"/>
      <c r="AU1072" s="66" t="s">
        <v>280</v>
      </c>
      <c r="AV1072" s="66">
        <v>0</v>
      </c>
      <c r="AW1072" s="86">
        <v>0</v>
      </c>
      <c r="AX1072" s="86">
        <v>425000</v>
      </c>
      <c r="AY1072" s="86">
        <v>0</v>
      </c>
      <c r="AZ1072" s="86">
        <v>0</v>
      </c>
      <c r="BA1072" s="86">
        <v>0</v>
      </c>
      <c r="BB1072" s="86"/>
    </row>
    <row r="1073" spans="1:54" hidden="1">
      <c r="A1073" s="52" t="s">
        <v>4031</v>
      </c>
      <c r="B1073" s="84" t="s">
        <v>7</v>
      </c>
      <c r="C1073" s="90" t="s">
        <v>3948</v>
      </c>
      <c r="D1073" s="90" t="s">
        <v>3915</v>
      </c>
      <c r="E1073" s="90" t="s">
        <v>3948</v>
      </c>
      <c r="F1073" s="90" t="s">
        <v>1957</v>
      </c>
      <c r="G1073" s="90" t="s">
        <v>3948</v>
      </c>
      <c r="H1073" s="90" t="s">
        <v>136</v>
      </c>
      <c r="I1073" s="90" t="s">
        <v>4112</v>
      </c>
      <c r="J1073" s="90" t="s">
        <v>4113</v>
      </c>
      <c r="K1073" s="52" t="s">
        <v>289</v>
      </c>
      <c r="L1073" s="90" t="s">
        <v>3915</v>
      </c>
      <c r="M1073" s="90" t="s">
        <v>3915</v>
      </c>
      <c r="N1073" s="52" t="s">
        <v>270</v>
      </c>
      <c r="O1073" s="90" t="s">
        <v>3918</v>
      </c>
      <c r="P1073" s="108" t="s">
        <v>272</v>
      </c>
      <c r="Q1073" s="108" t="s">
        <v>124</v>
      </c>
      <c r="R1073" s="108" t="s">
        <v>543</v>
      </c>
      <c r="S1073" s="108" t="s">
        <v>129</v>
      </c>
      <c r="T1073" s="109" t="s">
        <v>1413</v>
      </c>
      <c r="U1073" s="108" t="s">
        <v>136</v>
      </c>
      <c r="V1073" s="108"/>
      <c r="W1073" s="108"/>
      <c r="X1073" s="108"/>
      <c r="Y1073" s="108"/>
      <c r="Z1073" s="66">
        <v>0</v>
      </c>
      <c r="AA1073" s="66">
        <v>0</v>
      </c>
      <c r="AB1073" s="66"/>
      <c r="AC1073" s="66">
        <v>0</v>
      </c>
      <c r="AD1073" s="66">
        <f t="shared" si="113"/>
        <v>0</v>
      </c>
      <c r="AE1073" s="66">
        <v>0</v>
      </c>
      <c r="AF1073" s="66">
        <v>0</v>
      </c>
      <c r="AG1073" s="66">
        <f t="shared" si="114"/>
        <v>0</v>
      </c>
      <c r="AH1073" s="66">
        <v>0</v>
      </c>
      <c r="AI1073" s="66">
        <v>0</v>
      </c>
      <c r="AJ1073" s="66">
        <f t="shared" si="115"/>
        <v>0</v>
      </c>
      <c r="AK1073" s="66">
        <v>0</v>
      </c>
      <c r="AL1073" s="66">
        <v>90000</v>
      </c>
      <c r="AM1073" s="66">
        <f t="shared" si="116"/>
        <v>-90000</v>
      </c>
      <c r="AN1073" s="66">
        <v>0</v>
      </c>
      <c r="AO1073" s="66">
        <v>0</v>
      </c>
      <c r="AP1073" s="66">
        <f t="shared" si="117"/>
        <v>0</v>
      </c>
      <c r="AQ1073" s="66">
        <v>0</v>
      </c>
      <c r="AR1073" s="66">
        <f t="shared" si="118"/>
        <v>-90000</v>
      </c>
      <c r="AS1073" s="66"/>
      <c r="AT1073" s="66"/>
      <c r="AU1073" s="66" t="s">
        <v>280</v>
      </c>
      <c r="AV1073" s="66">
        <v>0</v>
      </c>
      <c r="AW1073" s="86">
        <v>0</v>
      </c>
      <c r="AX1073" s="86">
        <v>0</v>
      </c>
      <c r="AY1073" s="86">
        <v>90000</v>
      </c>
      <c r="AZ1073" s="86">
        <v>0</v>
      </c>
      <c r="BA1073" s="86">
        <v>0</v>
      </c>
      <c r="BB1073" s="86"/>
    </row>
    <row r="1074" spans="1:54" hidden="1">
      <c r="A1074" s="52" t="s">
        <v>4031</v>
      </c>
      <c r="B1074" s="84" t="s">
        <v>7</v>
      </c>
      <c r="C1074" s="90" t="s">
        <v>3948</v>
      </c>
      <c r="D1074" s="90" t="s">
        <v>3915</v>
      </c>
      <c r="E1074" s="90" t="s">
        <v>3948</v>
      </c>
      <c r="F1074" s="90" t="s">
        <v>1957</v>
      </c>
      <c r="G1074" s="90" t="s">
        <v>3948</v>
      </c>
      <c r="H1074" s="90" t="s">
        <v>136</v>
      </c>
      <c r="I1074" s="90" t="s">
        <v>4114</v>
      </c>
      <c r="J1074" s="90" t="s">
        <v>4115</v>
      </c>
      <c r="K1074" s="52" t="s">
        <v>289</v>
      </c>
      <c r="L1074" s="90" t="s">
        <v>3915</v>
      </c>
      <c r="M1074" s="90" t="s">
        <v>3915</v>
      </c>
      <c r="N1074" s="52" t="s">
        <v>270</v>
      </c>
      <c r="O1074" s="90" t="s">
        <v>3918</v>
      </c>
      <c r="P1074" s="108" t="s">
        <v>272</v>
      </c>
      <c r="Q1074" s="108" t="s">
        <v>124</v>
      </c>
      <c r="R1074" s="108" t="s">
        <v>543</v>
      </c>
      <c r="S1074" s="108" t="s">
        <v>129</v>
      </c>
      <c r="T1074" s="109" t="s">
        <v>1413</v>
      </c>
      <c r="U1074" s="108" t="s">
        <v>136</v>
      </c>
      <c r="V1074" s="108"/>
      <c r="W1074" s="108"/>
      <c r="X1074" s="108"/>
      <c r="Y1074" s="108"/>
      <c r="Z1074" s="66">
        <v>0</v>
      </c>
      <c r="AA1074" s="66">
        <v>0</v>
      </c>
      <c r="AB1074" s="66"/>
      <c r="AC1074" s="66">
        <v>0</v>
      </c>
      <c r="AD1074" s="66">
        <f t="shared" si="113"/>
        <v>0</v>
      </c>
      <c r="AE1074" s="66">
        <v>0</v>
      </c>
      <c r="AF1074" s="66">
        <v>0</v>
      </c>
      <c r="AG1074" s="66">
        <f t="shared" si="114"/>
        <v>0</v>
      </c>
      <c r="AH1074" s="66">
        <v>0</v>
      </c>
      <c r="AI1074" s="66">
        <v>0</v>
      </c>
      <c r="AJ1074" s="66">
        <f t="shared" si="115"/>
        <v>0</v>
      </c>
      <c r="AK1074" s="66">
        <v>0</v>
      </c>
      <c r="AL1074" s="66">
        <v>0</v>
      </c>
      <c r="AM1074" s="66">
        <f t="shared" si="116"/>
        <v>0</v>
      </c>
      <c r="AN1074" s="66">
        <v>0</v>
      </c>
      <c r="AO1074" s="66">
        <v>170000</v>
      </c>
      <c r="AP1074" s="66">
        <f t="shared" si="117"/>
        <v>-170000</v>
      </c>
      <c r="AQ1074" s="66">
        <v>0</v>
      </c>
      <c r="AR1074" s="66">
        <f t="shared" si="118"/>
        <v>-170000</v>
      </c>
      <c r="AS1074" s="66"/>
      <c r="AT1074" s="66"/>
      <c r="AU1074" s="66" t="s">
        <v>280</v>
      </c>
      <c r="AV1074" s="66">
        <v>0</v>
      </c>
      <c r="AW1074" s="86">
        <v>0</v>
      </c>
      <c r="AX1074" s="86">
        <v>0</v>
      </c>
      <c r="AY1074" s="86">
        <v>0</v>
      </c>
      <c r="AZ1074" s="86">
        <v>170000</v>
      </c>
      <c r="BA1074" s="86">
        <v>0</v>
      </c>
      <c r="BB1074" s="86"/>
    </row>
    <row r="1075" spans="1:54" hidden="1">
      <c r="A1075" s="52" t="s">
        <v>4031</v>
      </c>
      <c r="B1075" s="84" t="s">
        <v>7</v>
      </c>
      <c r="C1075" s="90" t="s">
        <v>3948</v>
      </c>
      <c r="D1075" s="90" t="s">
        <v>3915</v>
      </c>
      <c r="E1075" s="90" t="s">
        <v>3948</v>
      </c>
      <c r="F1075" s="90" t="s">
        <v>1950</v>
      </c>
      <c r="G1075" s="90" t="s">
        <v>3948</v>
      </c>
      <c r="H1075" s="90" t="s">
        <v>137</v>
      </c>
      <c r="I1075" s="90" t="s">
        <v>4116</v>
      </c>
      <c r="J1075" s="90" t="s">
        <v>4117</v>
      </c>
      <c r="K1075" s="52" t="s">
        <v>289</v>
      </c>
      <c r="L1075" s="90" t="s">
        <v>3915</v>
      </c>
      <c r="M1075" s="90" t="s">
        <v>3915</v>
      </c>
      <c r="N1075" s="52" t="s">
        <v>270</v>
      </c>
      <c r="O1075" s="90" t="s">
        <v>3918</v>
      </c>
      <c r="P1075" s="108" t="s">
        <v>272</v>
      </c>
      <c r="Q1075" s="108" t="s">
        <v>124</v>
      </c>
      <c r="R1075" s="108" t="s">
        <v>543</v>
      </c>
      <c r="S1075" s="108" t="s">
        <v>129</v>
      </c>
      <c r="T1075" s="109" t="s">
        <v>1424</v>
      </c>
      <c r="U1075" s="108" t="s">
        <v>137</v>
      </c>
      <c r="V1075" s="108"/>
      <c r="W1075" s="108"/>
      <c r="X1075" s="108"/>
      <c r="Y1075" s="108"/>
      <c r="Z1075" s="66">
        <v>0</v>
      </c>
      <c r="AA1075" s="66">
        <v>0</v>
      </c>
      <c r="AB1075" s="66"/>
      <c r="AC1075" s="66">
        <v>0</v>
      </c>
      <c r="AD1075" s="66">
        <f t="shared" si="113"/>
        <v>0</v>
      </c>
      <c r="AE1075" s="66">
        <v>0</v>
      </c>
      <c r="AF1075" s="66">
        <v>200000</v>
      </c>
      <c r="AG1075" s="66">
        <f t="shared" si="114"/>
        <v>-200000</v>
      </c>
      <c r="AH1075" s="66">
        <v>0</v>
      </c>
      <c r="AI1075" s="66">
        <v>0</v>
      </c>
      <c r="AJ1075" s="66">
        <f t="shared" si="115"/>
        <v>0</v>
      </c>
      <c r="AK1075" s="66">
        <v>0</v>
      </c>
      <c r="AL1075" s="66">
        <v>0</v>
      </c>
      <c r="AM1075" s="66">
        <f t="shared" si="116"/>
        <v>0</v>
      </c>
      <c r="AN1075" s="66">
        <v>0</v>
      </c>
      <c r="AO1075" s="66">
        <v>0</v>
      </c>
      <c r="AP1075" s="66">
        <f t="shared" si="117"/>
        <v>0</v>
      </c>
      <c r="AQ1075" s="66">
        <v>0</v>
      </c>
      <c r="AR1075" s="66">
        <f t="shared" si="118"/>
        <v>-200000</v>
      </c>
      <c r="AS1075" s="66"/>
      <c r="AT1075" s="66"/>
      <c r="AU1075" s="66" t="s">
        <v>280</v>
      </c>
      <c r="AV1075" s="66">
        <v>0</v>
      </c>
      <c r="AW1075" s="86">
        <v>200000</v>
      </c>
      <c r="AX1075" s="86">
        <v>0</v>
      </c>
      <c r="AY1075" s="86">
        <v>0</v>
      </c>
      <c r="AZ1075" s="86">
        <v>0</v>
      </c>
      <c r="BA1075" s="86">
        <v>0</v>
      </c>
      <c r="BB1075" s="86"/>
    </row>
    <row r="1076" spans="1:54" hidden="1">
      <c r="A1076" s="52" t="s">
        <v>4031</v>
      </c>
      <c r="B1076" s="84" t="s">
        <v>7</v>
      </c>
      <c r="C1076" s="90" t="s">
        <v>3948</v>
      </c>
      <c r="D1076" s="90" t="s">
        <v>3915</v>
      </c>
      <c r="E1076" s="90" t="s">
        <v>3948</v>
      </c>
      <c r="F1076" s="90" t="s">
        <v>1430</v>
      </c>
      <c r="G1076" s="90" t="s">
        <v>3948</v>
      </c>
      <c r="H1076" s="90" t="s">
        <v>1432</v>
      </c>
      <c r="I1076" s="90" t="s">
        <v>4118</v>
      </c>
      <c r="J1076" s="90" t="s">
        <v>4119</v>
      </c>
      <c r="K1076" s="52" t="s">
        <v>289</v>
      </c>
      <c r="L1076" s="90" t="s">
        <v>3915</v>
      </c>
      <c r="M1076" s="90" t="s">
        <v>3915</v>
      </c>
      <c r="N1076" s="52" t="s">
        <v>270</v>
      </c>
      <c r="O1076" s="90" t="s">
        <v>3918</v>
      </c>
      <c r="P1076" s="108" t="s">
        <v>272</v>
      </c>
      <c r="Q1076" s="108" t="s">
        <v>124</v>
      </c>
      <c r="R1076" s="108" t="s">
        <v>543</v>
      </c>
      <c r="S1076" s="108" t="s">
        <v>129</v>
      </c>
      <c r="T1076" s="109" t="s">
        <v>1435</v>
      </c>
      <c r="U1076" s="108" t="s">
        <v>138</v>
      </c>
      <c r="V1076" s="108"/>
      <c r="W1076" s="108"/>
      <c r="X1076" s="108"/>
      <c r="Y1076" s="108"/>
      <c r="Z1076" s="66">
        <v>0</v>
      </c>
      <c r="AA1076" s="66">
        <v>0</v>
      </c>
      <c r="AB1076" s="66"/>
      <c r="AC1076" s="66">
        <v>0</v>
      </c>
      <c r="AD1076" s="66">
        <f t="shared" si="113"/>
        <v>0</v>
      </c>
      <c r="AE1076" s="66">
        <v>0</v>
      </c>
      <c r="AF1076" s="66">
        <v>100000</v>
      </c>
      <c r="AG1076" s="66">
        <f t="shared" si="114"/>
        <v>-100000</v>
      </c>
      <c r="AH1076" s="66">
        <v>0</v>
      </c>
      <c r="AI1076" s="66">
        <v>0</v>
      </c>
      <c r="AJ1076" s="66">
        <f t="shared" si="115"/>
        <v>0</v>
      </c>
      <c r="AK1076" s="66">
        <v>0</v>
      </c>
      <c r="AL1076" s="66">
        <v>0</v>
      </c>
      <c r="AM1076" s="66">
        <f t="shared" si="116"/>
        <v>0</v>
      </c>
      <c r="AN1076" s="66">
        <v>0</v>
      </c>
      <c r="AO1076" s="66">
        <v>0</v>
      </c>
      <c r="AP1076" s="66">
        <f t="shared" si="117"/>
        <v>0</v>
      </c>
      <c r="AQ1076" s="66">
        <v>0</v>
      </c>
      <c r="AR1076" s="66">
        <f t="shared" si="118"/>
        <v>-100000</v>
      </c>
      <c r="AS1076" s="66"/>
      <c r="AT1076" s="66"/>
      <c r="AU1076" s="66" t="s">
        <v>280</v>
      </c>
      <c r="AV1076" s="66">
        <v>0</v>
      </c>
      <c r="AW1076" s="86">
        <v>100000</v>
      </c>
      <c r="AX1076" s="86">
        <v>0</v>
      </c>
      <c r="AY1076" s="86">
        <v>0</v>
      </c>
      <c r="AZ1076" s="86">
        <v>0</v>
      </c>
      <c r="BA1076" s="86">
        <v>0</v>
      </c>
      <c r="BB1076" s="86"/>
    </row>
    <row r="1077" spans="1:54" hidden="1">
      <c r="A1077" s="52" t="s">
        <v>4031</v>
      </c>
      <c r="B1077" s="84" t="s">
        <v>7</v>
      </c>
      <c r="C1077" s="90" t="s">
        <v>3948</v>
      </c>
      <c r="D1077" s="90" t="s">
        <v>3915</v>
      </c>
      <c r="E1077" s="90" t="s">
        <v>3948</v>
      </c>
      <c r="F1077" s="90" t="s">
        <v>3915</v>
      </c>
      <c r="G1077" s="90" t="s">
        <v>3948</v>
      </c>
      <c r="H1077" s="90" t="s">
        <v>1445</v>
      </c>
      <c r="I1077" s="90" t="s">
        <v>4120</v>
      </c>
      <c r="J1077" s="90" t="s">
        <v>4121</v>
      </c>
      <c r="K1077" s="52" t="s">
        <v>289</v>
      </c>
      <c r="L1077" s="90" t="s">
        <v>3915</v>
      </c>
      <c r="M1077" s="90" t="s">
        <v>3915</v>
      </c>
      <c r="N1077" s="52" t="s">
        <v>270</v>
      </c>
      <c r="O1077" s="90" t="s">
        <v>3918</v>
      </c>
      <c r="P1077" s="108"/>
      <c r="Q1077" s="108" t="s">
        <v>124</v>
      </c>
      <c r="R1077" s="108"/>
      <c r="S1077" s="108" t="s">
        <v>129</v>
      </c>
      <c r="T1077" s="109"/>
      <c r="U1077" s="108" t="s">
        <v>139</v>
      </c>
      <c r="V1077" s="108"/>
      <c r="W1077" s="108"/>
      <c r="X1077" s="108"/>
      <c r="Y1077" s="108"/>
      <c r="Z1077" s="66">
        <v>0</v>
      </c>
      <c r="AA1077" s="66">
        <v>0</v>
      </c>
      <c r="AB1077" s="66"/>
      <c r="AC1077" s="66">
        <v>0</v>
      </c>
      <c r="AD1077" s="66">
        <f t="shared" si="113"/>
        <v>0</v>
      </c>
      <c r="AE1077" s="66">
        <v>0</v>
      </c>
      <c r="AF1077" s="66">
        <v>1900000</v>
      </c>
      <c r="AG1077" s="66">
        <f t="shared" si="114"/>
        <v>-1900000</v>
      </c>
      <c r="AH1077" s="66">
        <v>0</v>
      </c>
      <c r="AI1077" s="66">
        <v>0</v>
      </c>
      <c r="AJ1077" s="66">
        <f t="shared" si="115"/>
        <v>0</v>
      </c>
      <c r="AK1077" s="66">
        <v>0</v>
      </c>
      <c r="AL1077" s="66">
        <v>0</v>
      </c>
      <c r="AM1077" s="66">
        <f t="shared" si="116"/>
        <v>0</v>
      </c>
      <c r="AN1077" s="66">
        <v>0</v>
      </c>
      <c r="AO1077" s="66">
        <v>0</v>
      </c>
      <c r="AP1077" s="66">
        <f t="shared" si="117"/>
        <v>0</v>
      </c>
      <c r="AQ1077" s="66">
        <v>0</v>
      </c>
      <c r="AR1077" s="66">
        <f t="shared" si="118"/>
        <v>-1900000</v>
      </c>
      <c r="AS1077" s="66"/>
      <c r="AT1077" s="66"/>
      <c r="AU1077" s="66" t="s">
        <v>280</v>
      </c>
      <c r="AV1077" s="66">
        <v>0</v>
      </c>
      <c r="AW1077" s="86">
        <v>1900000</v>
      </c>
      <c r="AX1077" s="86">
        <v>0</v>
      </c>
      <c r="AY1077" s="86">
        <v>0</v>
      </c>
      <c r="AZ1077" s="86">
        <v>0</v>
      </c>
      <c r="BA1077" s="86">
        <v>0</v>
      </c>
      <c r="BB1077" s="86"/>
    </row>
    <row r="1078" spans="1:54" hidden="1">
      <c r="A1078" s="52" t="s">
        <v>4031</v>
      </c>
      <c r="B1078" s="84" t="s">
        <v>7</v>
      </c>
      <c r="C1078" s="90" t="s">
        <v>3948</v>
      </c>
      <c r="D1078" s="90" t="s">
        <v>3915</v>
      </c>
      <c r="E1078" s="90" t="s">
        <v>3948</v>
      </c>
      <c r="F1078" s="90" t="s">
        <v>3915</v>
      </c>
      <c r="G1078" s="90" t="s">
        <v>3948</v>
      </c>
      <c r="H1078" s="90" t="s">
        <v>1445</v>
      </c>
      <c r="I1078" s="90" t="s">
        <v>4122</v>
      </c>
      <c r="J1078" s="90" t="s">
        <v>4123</v>
      </c>
      <c r="K1078" s="52" t="s">
        <v>289</v>
      </c>
      <c r="L1078" s="90" t="s">
        <v>3915</v>
      </c>
      <c r="M1078" s="90" t="s">
        <v>3915</v>
      </c>
      <c r="N1078" s="52" t="s">
        <v>270</v>
      </c>
      <c r="O1078" s="90" t="s">
        <v>3918</v>
      </c>
      <c r="P1078" s="108"/>
      <c r="Q1078" s="108" t="s">
        <v>124</v>
      </c>
      <c r="R1078" s="108"/>
      <c r="S1078" s="108" t="s">
        <v>129</v>
      </c>
      <c r="T1078" s="109"/>
      <c r="U1078" s="108" t="s">
        <v>139</v>
      </c>
      <c r="V1078" s="108"/>
      <c r="W1078" s="108"/>
      <c r="X1078" s="108"/>
      <c r="Y1078" s="108"/>
      <c r="Z1078" s="66">
        <v>0</v>
      </c>
      <c r="AA1078" s="66">
        <v>0</v>
      </c>
      <c r="AB1078" s="66"/>
      <c r="AC1078" s="66">
        <v>0</v>
      </c>
      <c r="AD1078" s="66">
        <f t="shared" si="113"/>
        <v>0</v>
      </c>
      <c r="AE1078" s="66">
        <v>0</v>
      </c>
      <c r="AF1078" s="66">
        <v>1192849</v>
      </c>
      <c r="AG1078" s="66">
        <f t="shared" si="114"/>
        <v>-1192849</v>
      </c>
      <c r="AH1078" s="66">
        <v>0</v>
      </c>
      <c r="AI1078" s="66">
        <v>0</v>
      </c>
      <c r="AJ1078" s="66">
        <f t="shared" si="115"/>
        <v>0</v>
      </c>
      <c r="AK1078" s="66">
        <v>0</v>
      </c>
      <c r="AL1078" s="66">
        <v>0</v>
      </c>
      <c r="AM1078" s="66">
        <f t="shared" si="116"/>
        <v>0</v>
      </c>
      <c r="AN1078" s="66">
        <v>0</v>
      </c>
      <c r="AO1078" s="66">
        <v>0</v>
      </c>
      <c r="AP1078" s="66">
        <f t="shared" si="117"/>
        <v>0</v>
      </c>
      <c r="AQ1078" s="66">
        <v>0</v>
      </c>
      <c r="AR1078" s="66">
        <f t="shared" si="118"/>
        <v>-1192849</v>
      </c>
      <c r="AS1078" s="66"/>
      <c r="AT1078" s="66"/>
      <c r="AU1078" s="66" t="s">
        <v>280</v>
      </c>
      <c r="AV1078" s="66">
        <v>0</v>
      </c>
      <c r="AW1078" s="86">
        <v>1192849</v>
      </c>
      <c r="AX1078" s="86">
        <v>0</v>
      </c>
      <c r="AY1078" s="86">
        <v>0</v>
      </c>
      <c r="AZ1078" s="86">
        <v>0</v>
      </c>
      <c r="BA1078" s="86">
        <v>0</v>
      </c>
      <c r="BB1078" s="86"/>
    </row>
    <row r="1079" spans="1:54" hidden="1">
      <c r="A1079" s="52" t="s">
        <v>4031</v>
      </c>
      <c r="B1079" s="84" t="s">
        <v>7</v>
      </c>
      <c r="C1079" s="90" t="s">
        <v>3948</v>
      </c>
      <c r="D1079" s="90" t="s">
        <v>3915</v>
      </c>
      <c r="E1079" s="90" t="s">
        <v>3948</v>
      </c>
      <c r="F1079" s="90" t="s">
        <v>3915</v>
      </c>
      <c r="G1079" s="90" t="s">
        <v>3948</v>
      </c>
      <c r="H1079" s="90" t="s">
        <v>1445</v>
      </c>
      <c r="I1079" s="90" t="s">
        <v>4124</v>
      </c>
      <c r="J1079" s="90" t="s">
        <v>4125</v>
      </c>
      <c r="K1079" s="52" t="s">
        <v>289</v>
      </c>
      <c r="L1079" s="90" t="s">
        <v>3915</v>
      </c>
      <c r="M1079" s="90" t="s">
        <v>3915</v>
      </c>
      <c r="N1079" s="52" t="s">
        <v>270</v>
      </c>
      <c r="O1079" s="90" t="s">
        <v>3918</v>
      </c>
      <c r="P1079" s="108"/>
      <c r="Q1079" s="108" t="s">
        <v>124</v>
      </c>
      <c r="R1079" s="108"/>
      <c r="S1079" s="108" t="s">
        <v>129</v>
      </c>
      <c r="T1079" s="109"/>
      <c r="U1079" s="108" t="s">
        <v>139</v>
      </c>
      <c r="V1079" s="108"/>
      <c r="W1079" s="108"/>
      <c r="X1079" s="108"/>
      <c r="Y1079" s="108"/>
      <c r="Z1079" s="66">
        <v>0</v>
      </c>
      <c r="AA1079" s="66">
        <v>0</v>
      </c>
      <c r="AB1079" s="66"/>
      <c r="AC1079" s="66">
        <v>0</v>
      </c>
      <c r="AD1079" s="66">
        <f t="shared" si="113"/>
        <v>0</v>
      </c>
      <c r="AE1079" s="66">
        <v>0</v>
      </c>
      <c r="AF1079" s="66">
        <v>700000</v>
      </c>
      <c r="AG1079" s="66">
        <f t="shared" si="114"/>
        <v>-700000</v>
      </c>
      <c r="AH1079" s="66">
        <v>0</v>
      </c>
      <c r="AI1079" s="66">
        <v>0</v>
      </c>
      <c r="AJ1079" s="66">
        <f t="shared" si="115"/>
        <v>0</v>
      </c>
      <c r="AK1079" s="66">
        <v>0</v>
      </c>
      <c r="AL1079" s="66">
        <v>0</v>
      </c>
      <c r="AM1079" s="66">
        <f t="shared" si="116"/>
        <v>0</v>
      </c>
      <c r="AN1079" s="66">
        <v>0</v>
      </c>
      <c r="AO1079" s="66">
        <v>0</v>
      </c>
      <c r="AP1079" s="66">
        <f t="shared" si="117"/>
        <v>0</v>
      </c>
      <c r="AQ1079" s="66">
        <v>0</v>
      </c>
      <c r="AR1079" s="66">
        <f t="shared" si="118"/>
        <v>-700000</v>
      </c>
      <c r="AS1079" s="66"/>
      <c r="AT1079" s="66"/>
      <c r="AU1079" s="66" t="s">
        <v>280</v>
      </c>
      <c r="AV1079" s="66">
        <v>0</v>
      </c>
      <c r="AW1079" s="86">
        <v>700000</v>
      </c>
      <c r="AX1079" s="86">
        <v>0</v>
      </c>
      <c r="AY1079" s="86">
        <v>0</v>
      </c>
      <c r="AZ1079" s="86">
        <v>0</v>
      </c>
      <c r="BA1079" s="86">
        <v>0</v>
      </c>
      <c r="BB1079" s="86"/>
    </row>
    <row r="1080" spans="1:54" hidden="1">
      <c r="A1080" s="52" t="s">
        <v>4031</v>
      </c>
      <c r="B1080" s="84" t="s">
        <v>7</v>
      </c>
      <c r="C1080" s="90" t="s">
        <v>3948</v>
      </c>
      <c r="D1080" s="90" t="s">
        <v>3915</v>
      </c>
      <c r="E1080" s="90" t="s">
        <v>3948</v>
      </c>
      <c r="F1080" s="90" t="s">
        <v>3915</v>
      </c>
      <c r="G1080" s="90" t="s">
        <v>3948</v>
      </c>
      <c r="H1080" s="90" t="s">
        <v>1445</v>
      </c>
      <c r="I1080" s="90" t="s">
        <v>4126</v>
      </c>
      <c r="J1080" s="90" t="s">
        <v>4127</v>
      </c>
      <c r="K1080" s="52" t="s">
        <v>289</v>
      </c>
      <c r="L1080" s="90" t="s">
        <v>3915</v>
      </c>
      <c r="M1080" s="90" t="s">
        <v>3915</v>
      </c>
      <c r="N1080" s="52" t="s">
        <v>270</v>
      </c>
      <c r="O1080" s="90" t="s">
        <v>3918</v>
      </c>
      <c r="P1080" s="108"/>
      <c r="Q1080" s="108" t="s">
        <v>124</v>
      </c>
      <c r="R1080" s="108"/>
      <c r="S1080" s="108" t="s">
        <v>129</v>
      </c>
      <c r="T1080" s="109"/>
      <c r="U1080" s="108" t="s">
        <v>139</v>
      </c>
      <c r="V1080" s="108"/>
      <c r="W1080" s="108"/>
      <c r="X1080" s="108"/>
      <c r="Y1080" s="108"/>
      <c r="Z1080" s="66">
        <v>0</v>
      </c>
      <c r="AA1080" s="66">
        <v>0</v>
      </c>
      <c r="AB1080" s="66"/>
      <c r="AC1080" s="66">
        <v>0</v>
      </c>
      <c r="AD1080" s="66">
        <f t="shared" si="113"/>
        <v>0</v>
      </c>
      <c r="AE1080" s="66">
        <v>0</v>
      </c>
      <c r="AF1080" s="66">
        <v>0</v>
      </c>
      <c r="AG1080" s="66">
        <f t="shared" si="114"/>
        <v>0</v>
      </c>
      <c r="AH1080" s="66">
        <v>0</v>
      </c>
      <c r="AI1080" s="66">
        <v>0</v>
      </c>
      <c r="AJ1080" s="66">
        <f t="shared" si="115"/>
        <v>0</v>
      </c>
      <c r="AK1080" s="66">
        <v>0</v>
      </c>
      <c r="AL1080" s="66">
        <v>500000</v>
      </c>
      <c r="AM1080" s="66">
        <f t="shared" si="116"/>
        <v>-500000</v>
      </c>
      <c r="AN1080" s="66">
        <v>0</v>
      </c>
      <c r="AO1080" s="66">
        <v>0</v>
      </c>
      <c r="AP1080" s="66">
        <f t="shared" si="117"/>
        <v>0</v>
      </c>
      <c r="AQ1080" s="66">
        <v>0</v>
      </c>
      <c r="AR1080" s="66">
        <f t="shared" si="118"/>
        <v>-500000</v>
      </c>
      <c r="AS1080" s="66"/>
      <c r="AT1080" s="66"/>
      <c r="AU1080" s="66" t="s">
        <v>280</v>
      </c>
      <c r="AV1080" s="66">
        <v>0</v>
      </c>
      <c r="AW1080" s="86">
        <v>0</v>
      </c>
      <c r="AX1080" s="86">
        <v>0</v>
      </c>
      <c r="AY1080" s="86">
        <v>500000</v>
      </c>
      <c r="AZ1080" s="86">
        <v>0</v>
      </c>
      <c r="BA1080" s="86">
        <v>0</v>
      </c>
      <c r="BB1080" s="86"/>
    </row>
    <row r="1081" spans="1:54" hidden="1">
      <c r="A1081" s="52" t="str">
        <f t="shared" ref="A1081:A1098" si="119">LEFT(C1081,1)</f>
        <v>K</v>
      </c>
      <c r="B1081" s="84" t="s">
        <v>7</v>
      </c>
      <c r="C1081" s="90" t="s">
        <v>3948</v>
      </c>
      <c r="D1081" s="90" t="s">
        <v>3915</v>
      </c>
      <c r="E1081" s="90" t="s">
        <v>3948</v>
      </c>
      <c r="F1081" s="90" t="s">
        <v>1707</v>
      </c>
      <c r="G1081" s="90" t="s">
        <v>3948</v>
      </c>
      <c r="H1081" s="90" t="s">
        <v>1697</v>
      </c>
      <c r="I1081" s="90" t="s">
        <v>4128</v>
      </c>
      <c r="J1081" s="90" t="s">
        <v>4129</v>
      </c>
      <c r="K1081" s="52" t="s">
        <v>289</v>
      </c>
      <c r="L1081" s="90" t="s">
        <v>3915</v>
      </c>
      <c r="M1081" s="90" t="s">
        <v>3915</v>
      </c>
      <c r="N1081" s="52" t="s">
        <v>270</v>
      </c>
      <c r="O1081" s="90" t="s">
        <v>3918</v>
      </c>
      <c r="P1081" s="108" t="s">
        <v>272</v>
      </c>
      <c r="Q1081" s="108" t="s">
        <v>124</v>
      </c>
      <c r="R1081" s="108" t="s">
        <v>543</v>
      </c>
      <c r="S1081" s="108" t="s">
        <v>129</v>
      </c>
      <c r="T1081" s="109" t="s">
        <v>1701</v>
      </c>
      <c r="U1081" s="108" t="s">
        <v>141</v>
      </c>
      <c r="V1081" s="108"/>
      <c r="W1081" s="108"/>
      <c r="X1081" s="108"/>
      <c r="Y1081" s="108"/>
      <c r="Z1081" s="66">
        <v>0</v>
      </c>
      <c r="AA1081" s="66">
        <v>0</v>
      </c>
      <c r="AB1081" s="66"/>
      <c r="AC1081" s="66">
        <v>0</v>
      </c>
      <c r="AD1081" s="66">
        <f t="shared" si="113"/>
        <v>0</v>
      </c>
      <c r="AE1081" s="66">
        <v>0</v>
      </c>
      <c r="AF1081" s="66">
        <v>1680000</v>
      </c>
      <c r="AG1081" s="66">
        <f t="shared" si="114"/>
        <v>-1680000</v>
      </c>
      <c r="AH1081" s="66">
        <v>0</v>
      </c>
      <c r="AI1081" s="66">
        <v>0</v>
      </c>
      <c r="AJ1081" s="66">
        <f t="shared" si="115"/>
        <v>0</v>
      </c>
      <c r="AK1081" s="66">
        <v>0</v>
      </c>
      <c r="AL1081" s="66">
        <v>1331275</v>
      </c>
      <c r="AM1081" s="66">
        <f t="shared" si="116"/>
        <v>-1331275</v>
      </c>
      <c r="AN1081" s="66">
        <v>0</v>
      </c>
      <c r="AO1081" s="66">
        <v>0</v>
      </c>
      <c r="AP1081" s="66">
        <f t="shared" si="117"/>
        <v>0</v>
      </c>
      <c r="AQ1081" s="66">
        <v>0</v>
      </c>
      <c r="AR1081" s="66">
        <f t="shared" si="118"/>
        <v>-3011275</v>
      </c>
      <c r="AS1081" s="66"/>
      <c r="AT1081" s="66"/>
      <c r="AU1081" s="66" t="s">
        <v>280</v>
      </c>
      <c r="AV1081" s="66">
        <v>0</v>
      </c>
      <c r="AW1081" s="86">
        <v>1680000</v>
      </c>
      <c r="AX1081" s="86">
        <v>0</v>
      </c>
      <c r="AY1081" s="86">
        <v>1331275</v>
      </c>
      <c r="AZ1081" s="86">
        <v>0</v>
      </c>
      <c r="BA1081" s="86">
        <v>0</v>
      </c>
      <c r="BB1081" s="86"/>
    </row>
    <row r="1082" spans="1:54" hidden="1">
      <c r="A1082" s="52" t="str">
        <f t="shared" si="119"/>
        <v>K</v>
      </c>
      <c r="B1082" s="84" t="s">
        <v>7</v>
      </c>
      <c r="C1082" s="90" t="s">
        <v>3948</v>
      </c>
      <c r="D1082" s="90" t="s">
        <v>3915</v>
      </c>
      <c r="E1082" s="90" t="s">
        <v>3948</v>
      </c>
      <c r="F1082" s="90" t="s">
        <v>1707</v>
      </c>
      <c r="G1082" s="90" t="s">
        <v>3948</v>
      </c>
      <c r="H1082" s="90" t="s">
        <v>1697</v>
      </c>
      <c r="I1082" s="90" t="s">
        <v>4130</v>
      </c>
      <c r="J1082" s="90" t="s">
        <v>4131</v>
      </c>
      <c r="K1082" s="52" t="s">
        <v>289</v>
      </c>
      <c r="L1082" s="90" t="s">
        <v>3915</v>
      </c>
      <c r="M1082" s="90" t="s">
        <v>3915</v>
      </c>
      <c r="N1082" s="52" t="s">
        <v>270</v>
      </c>
      <c r="O1082" s="90" t="s">
        <v>3918</v>
      </c>
      <c r="P1082" s="108" t="s">
        <v>272</v>
      </c>
      <c r="Q1082" s="108" t="s">
        <v>124</v>
      </c>
      <c r="R1082" s="108" t="s">
        <v>543</v>
      </c>
      <c r="S1082" s="108" t="s">
        <v>129</v>
      </c>
      <c r="T1082" s="109" t="s">
        <v>1701</v>
      </c>
      <c r="U1082" s="108" t="s">
        <v>141</v>
      </c>
      <c r="V1082" s="108"/>
      <c r="W1082" s="108"/>
      <c r="X1082" s="108"/>
      <c r="Y1082" s="108"/>
      <c r="Z1082" s="66">
        <v>0</v>
      </c>
      <c r="AA1082" s="66">
        <v>0</v>
      </c>
      <c r="AB1082" s="66"/>
      <c r="AC1082" s="66">
        <v>0</v>
      </c>
      <c r="AD1082" s="66">
        <f t="shared" si="113"/>
        <v>0</v>
      </c>
      <c r="AE1082" s="66">
        <v>0</v>
      </c>
      <c r="AF1082" s="66">
        <v>0</v>
      </c>
      <c r="AG1082" s="66">
        <f t="shared" si="114"/>
        <v>0</v>
      </c>
      <c r="AH1082" s="66">
        <v>0</v>
      </c>
      <c r="AI1082" s="66">
        <v>1053113</v>
      </c>
      <c r="AJ1082" s="66">
        <f t="shared" si="115"/>
        <v>-1053113</v>
      </c>
      <c r="AK1082" s="66">
        <v>0</v>
      </c>
      <c r="AL1082" s="66">
        <v>0</v>
      </c>
      <c r="AM1082" s="66">
        <f t="shared" si="116"/>
        <v>0</v>
      </c>
      <c r="AN1082" s="66">
        <v>0</v>
      </c>
      <c r="AO1082" s="66">
        <v>0</v>
      </c>
      <c r="AP1082" s="66">
        <f t="shared" si="117"/>
        <v>0</v>
      </c>
      <c r="AQ1082" s="66">
        <v>0</v>
      </c>
      <c r="AR1082" s="66">
        <f t="shared" si="118"/>
        <v>-1053113</v>
      </c>
      <c r="AS1082" s="66"/>
      <c r="AT1082" s="66"/>
      <c r="AU1082" s="66" t="s">
        <v>280</v>
      </c>
      <c r="AV1082" s="66">
        <v>0</v>
      </c>
      <c r="AW1082" s="86">
        <v>0</v>
      </c>
      <c r="AX1082" s="86">
        <v>1053113</v>
      </c>
      <c r="AY1082" s="86">
        <v>0</v>
      </c>
      <c r="AZ1082" s="86">
        <v>0</v>
      </c>
      <c r="BA1082" s="86">
        <v>0</v>
      </c>
      <c r="BB1082" s="86"/>
    </row>
    <row r="1083" spans="1:54" hidden="1">
      <c r="A1083" s="52" t="str">
        <f t="shared" si="119"/>
        <v>K</v>
      </c>
      <c r="B1083" s="84" t="s">
        <v>7</v>
      </c>
      <c r="C1083" s="90" t="s">
        <v>3948</v>
      </c>
      <c r="D1083" s="90" t="s">
        <v>3915</v>
      </c>
      <c r="E1083" s="90" t="s">
        <v>3948</v>
      </c>
      <c r="F1083" s="90" t="s">
        <v>1707</v>
      </c>
      <c r="G1083" s="90" t="s">
        <v>3948</v>
      </c>
      <c r="H1083" s="90" t="s">
        <v>1697</v>
      </c>
      <c r="I1083" s="90" t="s">
        <v>4132</v>
      </c>
      <c r="J1083" s="90" t="s">
        <v>4133</v>
      </c>
      <c r="K1083" s="52" t="s">
        <v>289</v>
      </c>
      <c r="L1083" s="90" t="s">
        <v>3915</v>
      </c>
      <c r="M1083" s="90" t="s">
        <v>3915</v>
      </c>
      <c r="N1083" s="52" t="s">
        <v>270</v>
      </c>
      <c r="O1083" s="90" t="s">
        <v>3918</v>
      </c>
      <c r="P1083" s="108" t="s">
        <v>272</v>
      </c>
      <c r="Q1083" s="108" t="s">
        <v>124</v>
      </c>
      <c r="R1083" s="108" t="s">
        <v>543</v>
      </c>
      <c r="S1083" s="108" t="s">
        <v>129</v>
      </c>
      <c r="T1083" s="109" t="s">
        <v>1701</v>
      </c>
      <c r="U1083" s="108" t="s">
        <v>141</v>
      </c>
      <c r="V1083" s="108"/>
      <c r="W1083" s="108"/>
      <c r="X1083" s="108"/>
      <c r="Y1083" s="108"/>
      <c r="Z1083" s="66">
        <v>0</v>
      </c>
      <c r="AA1083" s="66">
        <v>0</v>
      </c>
      <c r="AB1083" s="66"/>
      <c r="AC1083" s="66">
        <v>0</v>
      </c>
      <c r="AD1083" s="66">
        <f t="shared" si="113"/>
        <v>0</v>
      </c>
      <c r="AE1083" s="66">
        <v>0</v>
      </c>
      <c r="AF1083" s="66">
        <v>0</v>
      </c>
      <c r="AG1083" s="66">
        <f t="shared" si="114"/>
        <v>0</v>
      </c>
      <c r="AH1083" s="66">
        <v>0</v>
      </c>
      <c r="AI1083" s="66">
        <v>0</v>
      </c>
      <c r="AJ1083" s="66">
        <f t="shared" si="115"/>
        <v>0</v>
      </c>
      <c r="AK1083" s="66">
        <v>0</v>
      </c>
      <c r="AL1083" s="66">
        <v>1130000</v>
      </c>
      <c r="AM1083" s="66">
        <f t="shared" si="116"/>
        <v>-1130000</v>
      </c>
      <c r="AN1083" s="66">
        <v>0</v>
      </c>
      <c r="AO1083" s="66">
        <v>0</v>
      </c>
      <c r="AP1083" s="66">
        <f t="shared" si="117"/>
        <v>0</v>
      </c>
      <c r="AQ1083" s="66">
        <v>0</v>
      </c>
      <c r="AR1083" s="66">
        <f t="shared" si="118"/>
        <v>-1130000</v>
      </c>
      <c r="AS1083" s="66"/>
      <c r="AT1083" s="66"/>
      <c r="AU1083" s="66" t="s">
        <v>280</v>
      </c>
      <c r="AV1083" s="66">
        <v>0</v>
      </c>
      <c r="AW1083" s="86">
        <v>0</v>
      </c>
      <c r="AX1083" s="86">
        <v>0</v>
      </c>
      <c r="AY1083" s="86">
        <v>1130000</v>
      </c>
      <c r="AZ1083" s="86">
        <v>0</v>
      </c>
      <c r="BA1083" s="86">
        <v>0</v>
      </c>
      <c r="BB1083" s="86"/>
    </row>
    <row r="1084" spans="1:54" hidden="1">
      <c r="A1084" s="52" t="str">
        <f t="shared" si="119"/>
        <v>K</v>
      </c>
      <c r="B1084" s="84" t="s">
        <v>7</v>
      </c>
      <c r="C1084" s="90" t="s">
        <v>3948</v>
      </c>
      <c r="D1084" s="90" t="s">
        <v>3915</v>
      </c>
      <c r="E1084" s="90" t="s">
        <v>3948</v>
      </c>
      <c r="F1084" s="90" t="s">
        <v>1707</v>
      </c>
      <c r="G1084" s="90" t="s">
        <v>3948</v>
      </c>
      <c r="H1084" s="90" t="s">
        <v>1697</v>
      </c>
      <c r="I1084" s="90" t="s">
        <v>4134</v>
      </c>
      <c r="J1084" s="90" t="s">
        <v>4135</v>
      </c>
      <c r="K1084" s="52" t="s">
        <v>289</v>
      </c>
      <c r="L1084" s="90" t="s">
        <v>3915</v>
      </c>
      <c r="M1084" s="90" t="s">
        <v>3915</v>
      </c>
      <c r="N1084" s="52" t="s">
        <v>270</v>
      </c>
      <c r="O1084" s="90" t="s">
        <v>3918</v>
      </c>
      <c r="P1084" s="108" t="s">
        <v>272</v>
      </c>
      <c r="Q1084" s="108" t="s">
        <v>124</v>
      </c>
      <c r="R1084" s="108" t="s">
        <v>543</v>
      </c>
      <c r="S1084" s="108" t="s">
        <v>129</v>
      </c>
      <c r="T1084" s="109" t="s">
        <v>1701</v>
      </c>
      <c r="U1084" s="108" t="s">
        <v>141</v>
      </c>
      <c r="V1084" s="108"/>
      <c r="W1084" s="108"/>
      <c r="X1084" s="108"/>
      <c r="Y1084" s="108"/>
      <c r="Z1084" s="66">
        <v>0</v>
      </c>
      <c r="AA1084" s="66">
        <v>0</v>
      </c>
      <c r="AB1084" s="86"/>
      <c r="AC1084" s="66">
        <v>0</v>
      </c>
      <c r="AD1084" s="66">
        <f t="shared" si="113"/>
        <v>0</v>
      </c>
      <c r="AE1084" s="66">
        <v>0</v>
      </c>
      <c r="AF1084" s="66">
        <v>31000</v>
      </c>
      <c r="AG1084" s="66">
        <f t="shared" si="114"/>
        <v>-31000</v>
      </c>
      <c r="AH1084" s="66">
        <v>0</v>
      </c>
      <c r="AI1084" s="66">
        <v>117737</v>
      </c>
      <c r="AJ1084" s="66">
        <f t="shared" si="115"/>
        <v>-117737</v>
      </c>
      <c r="AK1084" s="66">
        <v>0</v>
      </c>
      <c r="AL1084" s="66">
        <v>0</v>
      </c>
      <c r="AM1084" s="66">
        <f t="shared" si="116"/>
        <v>0</v>
      </c>
      <c r="AN1084" s="66">
        <v>0</v>
      </c>
      <c r="AO1084" s="66">
        <v>0</v>
      </c>
      <c r="AP1084" s="66">
        <f t="shared" si="117"/>
        <v>0</v>
      </c>
      <c r="AQ1084" s="66">
        <v>0</v>
      </c>
      <c r="AR1084" s="66">
        <f t="shared" si="118"/>
        <v>-148737</v>
      </c>
      <c r="AS1084" s="66"/>
      <c r="AT1084" s="66"/>
      <c r="AU1084" s="66" t="s">
        <v>280</v>
      </c>
      <c r="AV1084" s="66">
        <v>0</v>
      </c>
      <c r="AW1084" s="86">
        <v>31000</v>
      </c>
      <c r="AX1084" s="86">
        <v>117737</v>
      </c>
      <c r="AY1084" s="86">
        <v>0</v>
      </c>
      <c r="AZ1084" s="86">
        <v>0</v>
      </c>
      <c r="BA1084" s="86">
        <v>0</v>
      </c>
      <c r="BB1084" s="86"/>
    </row>
    <row r="1085" spans="1:54" hidden="1">
      <c r="A1085" s="52" t="str">
        <f t="shared" si="119"/>
        <v>K</v>
      </c>
      <c r="B1085" s="84" t="s">
        <v>7</v>
      </c>
      <c r="C1085" s="90" t="s">
        <v>3948</v>
      </c>
      <c r="D1085" s="90" t="s">
        <v>3915</v>
      </c>
      <c r="E1085" s="90" t="s">
        <v>3948</v>
      </c>
      <c r="F1085" s="90" t="s">
        <v>1707</v>
      </c>
      <c r="G1085" s="90" t="s">
        <v>3948</v>
      </c>
      <c r="H1085" s="90" t="s">
        <v>1697</v>
      </c>
      <c r="I1085" s="90" t="s">
        <v>4136</v>
      </c>
      <c r="J1085" s="90" t="s">
        <v>4137</v>
      </c>
      <c r="K1085" s="52" t="s">
        <v>289</v>
      </c>
      <c r="L1085" s="90" t="s">
        <v>3915</v>
      </c>
      <c r="M1085" s="90" t="s">
        <v>3915</v>
      </c>
      <c r="N1085" s="52" t="s">
        <v>270</v>
      </c>
      <c r="O1085" s="90" t="s">
        <v>3918</v>
      </c>
      <c r="P1085" s="108" t="s">
        <v>272</v>
      </c>
      <c r="Q1085" s="108" t="s">
        <v>124</v>
      </c>
      <c r="R1085" s="108" t="s">
        <v>543</v>
      </c>
      <c r="S1085" s="108" t="s">
        <v>129</v>
      </c>
      <c r="T1085" s="109" t="s">
        <v>1701</v>
      </c>
      <c r="U1085" s="108" t="s">
        <v>141</v>
      </c>
      <c r="V1085" s="108"/>
      <c r="W1085" s="108"/>
      <c r="X1085" s="108"/>
      <c r="Y1085" s="108"/>
      <c r="Z1085" s="66">
        <v>0</v>
      </c>
      <c r="AA1085" s="66">
        <v>0</v>
      </c>
      <c r="AB1085" s="86"/>
      <c r="AC1085" s="66">
        <v>0</v>
      </c>
      <c r="AD1085" s="66">
        <f t="shared" si="113"/>
        <v>0</v>
      </c>
      <c r="AE1085" s="66">
        <v>0</v>
      </c>
      <c r="AF1085" s="66">
        <v>300000</v>
      </c>
      <c r="AG1085" s="66">
        <f t="shared" si="114"/>
        <v>-300000</v>
      </c>
      <c r="AH1085" s="66">
        <v>0</v>
      </c>
      <c r="AI1085" s="66">
        <v>0</v>
      </c>
      <c r="AJ1085" s="66">
        <f t="shared" si="115"/>
        <v>0</v>
      </c>
      <c r="AK1085" s="66">
        <v>0</v>
      </c>
      <c r="AL1085" s="66">
        <v>0</v>
      </c>
      <c r="AM1085" s="66">
        <f t="shared" si="116"/>
        <v>0</v>
      </c>
      <c r="AN1085" s="66">
        <v>0</v>
      </c>
      <c r="AO1085" s="66">
        <v>0</v>
      </c>
      <c r="AP1085" s="66">
        <f t="shared" si="117"/>
        <v>0</v>
      </c>
      <c r="AQ1085" s="66">
        <v>0</v>
      </c>
      <c r="AR1085" s="66">
        <f t="shared" si="118"/>
        <v>-300000</v>
      </c>
      <c r="AS1085" s="66"/>
      <c r="AT1085" s="66"/>
      <c r="AU1085" s="66" t="s">
        <v>280</v>
      </c>
      <c r="AV1085" s="66">
        <v>0</v>
      </c>
      <c r="AW1085" s="86">
        <v>300000</v>
      </c>
      <c r="AX1085" s="86">
        <v>0</v>
      </c>
      <c r="AY1085" s="86">
        <v>0</v>
      </c>
      <c r="AZ1085" s="86">
        <v>0</v>
      </c>
      <c r="BA1085" s="86">
        <v>0</v>
      </c>
      <c r="BB1085" s="86"/>
    </row>
    <row r="1086" spans="1:54" hidden="1">
      <c r="A1086" s="52" t="str">
        <f t="shared" si="119"/>
        <v>K</v>
      </c>
      <c r="B1086" s="84" t="s">
        <v>7</v>
      </c>
      <c r="C1086" s="90" t="s">
        <v>3948</v>
      </c>
      <c r="D1086" s="90" t="s">
        <v>3915</v>
      </c>
      <c r="E1086" s="90" t="s">
        <v>3948</v>
      </c>
      <c r="F1086" s="90" t="s">
        <v>1707</v>
      </c>
      <c r="G1086" s="90" t="s">
        <v>3948</v>
      </c>
      <c r="H1086" s="90" t="s">
        <v>1697</v>
      </c>
      <c r="I1086" s="90" t="s">
        <v>4138</v>
      </c>
      <c r="J1086" s="90" t="s">
        <v>4139</v>
      </c>
      <c r="K1086" s="52" t="s">
        <v>289</v>
      </c>
      <c r="L1086" s="90" t="s">
        <v>3915</v>
      </c>
      <c r="M1086" s="90" t="s">
        <v>3915</v>
      </c>
      <c r="N1086" s="52" t="s">
        <v>270</v>
      </c>
      <c r="O1086" s="90" t="s">
        <v>3918</v>
      </c>
      <c r="P1086" s="108" t="s">
        <v>272</v>
      </c>
      <c r="Q1086" s="108" t="s">
        <v>124</v>
      </c>
      <c r="R1086" s="108" t="s">
        <v>543</v>
      </c>
      <c r="S1086" s="108" t="s">
        <v>129</v>
      </c>
      <c r="T1086" s="109" t="s">
        <v>1701</v>
      </c>
      <c r="U1086" s="108" t="s">
        <v>141</v>
      </c>
      <c r="V1086" s="108"/>
      <c r="W1086" s="108"/>
      <c r="X1086" s="108"/>
      <c r="Y1086" s="108"/>
      <c r="Z1086" s="66">
        <v>0</v>
      </c>
      <c r="AA1086" s="66">
        <v>0</v>
      </c>
      <c r="AB1086" s="86"/>
      <c r="AC1086" s="66">
        <v>0</v>
      </c>
      <c r="AD1086" s="66">
        <f t="shared" si="113"/>
        <v>0</v>
      </c>
      <c r="AE1086" s="66">
        <v>0</v>
      </c>
      <c r="AF1086" s="66">
        <v>200000</v>
      </c>
      <c r="AG1086" s="66">
        <f t="shared" si="114"/>
        <v>-200000</v>
      </c>
      <c r="AH1086" s="66">
        <v>0</v>
      </c>
      <c r="AI1086" s="66">
        <v>0</v>
      </c>
      <c r="AJ1086" s="66">
        <f t="shared" si="115"/>
        <v>0</v>
      </c>
      <c r="AK1086" s="66">
        <v>0</v>
      </c>
      <c r="AL1086" s="66">
        <v>0</v>
      </c>
      <c r="AM1086" s="66">
        <f t="shared" si="116"/>
        <v>0</v>
      </c>
      <c r="AN1086" s="66">
        <v>0</v>
      </c>
      <c r="AO1086" s="66">
        <v>0</v>
      </c>
      <c r="AP1086" s="66">
        <f t="shared" si="117"/>
        <v>0</v>
      </c>
      <c r="AQ1086" s="66">
        <v>0</v>
      </c>
      <c r="AR1086" s="66">
        <f t="shared" si="118"/>
        <v>-200000</v>
      </c>
      <c r="AS1086" s="66"/>
      <c r="AT1086" s="66"/>
      <c r="AU1086" s="66" t="s">
        <v>280</v>
      </c>
      <c r="AV1086" s="66">
        <v>0</v>
      </c>
      <c r="AW1086" s="86">
        <v>200000</v>
      </c>
      <c r="AX1086" s="86">
        <v>0</v>
      </c>
      <c r="AY1086" s="86">
        <v>0</v>
      </c>
      <c r="AZ1086" s="86">
        <v>0</v>
      </c>
      <c r="BA1086" s="86">
        <v>0</v>
      </c>
      <c r="BB1086" s="86"/>
    </row>
    <row r="1087" spans="1:54" hidden="1">
      <c r="A1087" s="52" t="str">
        <f t="shared" si="119"/>
        <v>K</v>
      </c>
      <c r="B1087" s="84" t="s">
        <v>7</v>
      </c>
      <c r="C1087" s="90" t="s">
        <v>3948</v>
      </c>
      <c r="D1087" s="90" t="s">
        <v>3915</v>
      </c>
      <c r="E1087" s="90" t="s">
        <v>3948</v>
      </c>
      <c r="F1087" s="90" t="s">
        <v>1707</v>
      </c>
      <c r="G1087" s="90" t="s">
        <v>3948</v>
      </c>
      <c r="H1087" s="90" t="s">
        <v>1697</v>
      </c>
      <c r="I1087" s="90" t="s">
        <v>4140</v>
      </c>
      <c r="J1087" s="90" t="s">
        <v>4141</v>
      </c>
      <c r="K1087" s="52" t="s">
        <v>289</v>
      </c>
      <c r="L1087" s="90" t="s">
        <v>3915</v>
      </c>
      <c r="M1087" s="90" t="s">
        <v>3915</v>
      </c>
      <c r="N1087" s="52" t="s">
        <v>270</v>
      </c>
      <c r="O1087" s="90" t="s">
        <v>3918</v>
      </c>
      <c r="P1087" s="108" t="s">
        <v>272</v>
      </c>
      <c r="Q1087" s="108" t="s">
        <v>124</v>
      </c>
      <c r="R1087" s="108" t="s">
        <v>543</v>
      </c>
      <c r="S1087" s="108" t="s">
        <v>129</v>
      </c>
      <c r="T1087" s="109" t="s">
        <v>1701</v>
      </c>
      <c r="U1087" s="108" t="s">
        <v>141</v>
      </c>
      <c r="V1087" s="108"/>
      <c r="W1087" s="108"/>
      <c r="X1087" s="108"/>
      <c r="Y1087" s="108"/>
      <c r="Z1087" s="66">
        <v>0</v>
      </c>
      <c r="AA1087" s="66">
        <v>0</v>
      </c>
      <c r="AB1087" s="86"/>
      <c r="AC1087" s="66">
        <v>0</v>
      </c>
      <c r="AD1087" s="66">
        <f t="shared" si="113"/>
        <v>0</v>
      </c>
      <c r="AE1087" s="66">
        <v>0</v>
      </c>
      <c r="AF1087" s="66">
        <v>200000</v>
      </c>
      <c r="AG1087" s="66">
        <f t="shared" si="114"/>
        <v>-200000</v>
      </c>
      <c r="AH1087" s="66">
        <v>0</v>
      </c>
      <c r="AI1087" s="66">
        <v>0</v>
      </c>
      <c r="AJ1087" s="66">
        <f t="shared" si="115"/>
        <v>0</v>
      </c>
      <c r="AK1087" s="66">
        <v>0</v>
      </c>
      <c r="AL1087" s="66">
        <v>0</v>
      </c>
      <c r="AM1087" s="66">
        <f t="shared" si="116"/>
        <v>0</v>
      </c>
      <c r="AN1087" s="66">
        <v>0</v>
      </c>
      <c r="AO1087" s="66">
        <v>0</v>
      </c>
      <c r="AP1087" s="66">
        <f t="shared" si="117"/>
        <v>0</v>
      </c>
      <c r="AQ1087" s="66">
        <v>0</v>
      </c>
      <c r="AR1087" s="66">
        <f t="shared" si="118"/>
        <v>-200000</v>
      </c>
      <c r="AS1087" s="66"/>
      <c r="AT1087" s="66"/>
      <c r="AU1087" s="66" t="s">
        <v>280</v>
      </c>
      <c r="AV1087" s="66">
        <v>0</v>
      </c>
      <c r="AW1087" s="86">
        <v>200000</v>
      </c>
      <c r="AX1087" s="86">
        <v>0</v>
      </c>
      <c r="AY1087" s="86">
        <v>0</v>
      </c>
      <c r="AZ1087" s="86">
        <v>0</v>
      </c>
      <c r="BA1087" s="86">
        <v>0</v>
      </c>
      <c r="BB1087" s="86"/>
    </row>
    <row r="1088" spans="1:54" hidden="1">
      <c r="A1088" s="52" t="str">
        <f t="shared" si="119"/>
        <v>K</v>
      </c>
      <c r="B1088" s="84" t="s">
        <v>7</v>
      </c>
      <c r="C1088" s="90" t="s">
        <v>3948</v>
      </c>
      <c r="D1088" s="90" t="s">
        <v>3915</v>
      </c>
      <c r="E1088" s="90" t="s">
        <v>3948</v>
      </c>
      <c r="F1088" s="90" t="s">
        <v>1707</v>
      </c>
      <c r="G1088" s="90" t="s">
        <v>3948</v>
      </c>
      <c r="H1088" s="90" t="s">
        <v>1697</v>
      </c>
      <c r="I1088" s="90" t="s">
        <v>4142</v>
      </c>
      <c r="J1088" s="90" t="s">
        <v>4143</v>
      </c>
      <c r="K1088" s="52" t="s">
        <v>289</v>
      </c>
      <c r="L1088" s="90" t="s">
        <v>3915</v>
      </c>
      <c r="M1088" s="90" t="s">
        <v>3915</v>
      </c>
      <c r="N1088" s="52" t="s">
        <v>270</v>
      </c>
      <c r="O1088" s="90" t="s">
        <v>3918</v>
      </c>
      <c r="P1088" s="108" t="s">
        <v>272</v>
      </c>
      <c r="Q1088" s="108" t="s">
        <v>124</v>
      </c>
      <c r="R1088" s="108" t="s">
        <v>543</v>
      </c>
      <c r="S1088" s="108" t="s">
        <v>129</v>
      </c>
      <c r="T1088" s="109" t="s">
        <v>1701</v>
      </c>
      <c r="U1088" s="108" t="s">
        <v>141</v>
      </c>
      <c r="V1088" s="108"/>
      <c r="W1088" s="108"/>
      <c r="X1088" s="108"/>
      <c r="Y1088" s="108"/>
      <c r="Z1088" s="66">
        <v>0</v>
      </c>
      <c r="AA1088" s="66">
        <v>0</v>
      </c>
      <c r="AB1088" s="86"/>
      <c r="AC1088" s="66">
        <v>0</v>
      </c>
      <c r="AD1088" s="66">
        <f t="shared" si="113"/>
        <v>0</v>
      </c>
      <c r="AE1088" s="66">
        <v>0</v>
      </c>
      <c r="AF1088" s="66">
        <v>0</v>
      </c>
      <c r="AG1088" s="66">
        <f t="shared" si="114"/>
        <v>0</v>
      </c>
      <c r="AH1088" s="66">
        <v>0</v>
      </c>
      <c r="AI1088" s="66">
        <v>320000</v>
      </c>
      <c r="AJ1088" s="66">
        <f t="shared" si="115"/>
        <v>-320000</v>
      </c>
      <c r="AK1088" s="66">
        <v>0</v>
      </c>
      <c r="AL1088" s="66">
        <v>0</v>
      </c>
      <c r="AM1088" s="66">
        <f t="shared" si="116"/>
        <v>0</v>
      </c>
      <c r="AN1088" s="66">
        <v>0</v>
      </c>
      <c r="AO1088" s="66">
        <v>0</v>
      </c>
      <c r="AP1088" s="66">
        <f t="shared" si="117"/>
        <v>0</v>
      </c>
      <c r="AQ1088" s="66">
        <v>0</v>
      </c>
      <c r="AR1088" s="66">
        <f t="shared" si="118"/>
        <v>-320000</v>
      </c>
      <c r="AS1088" s="66"/>
      <c r="AT1088" s="66"/>
      <c r="AU1088" s="66" t="s">
        <v>280</v>
      </c>
      <c r="AV1088" s="66">
        <v>0</v>
      </c>
      <c r="AW1088" s="86">
        <v>0</v>
      </c>
      <c r="AX1088" s="86">
        <v>320000</v>
      </c>
      <c r="AY1088" s="86">
        <v>0</v>
      </c>
      <c r="AZ1088" s="86">
        <v>0</v>
      </c>
      <c r="BA1088" s="86">
        <v>0</v>
      </c>
      <c r="BB1088" s="86"/>
    </row>
    <row r="1089" spans="1:54" hidden="1">
      <c r="A1089" s="52" t="str">
        <f t="shared" si="119"/>
        <v>K</v>
      </c>
      <c r="B1089" s="84" t="s">
        <v>7</v>
      </c>
      <c r="C1089" s="90" t="s">
        <v>3948</v>
      </c>
      <c r="D1089" s="90" t="s">
        <v>3915</v>
      </c>
      <c r="E1089" s="90" t="s">
        <v>3948</v>
      </c>
      <c r="F1089" s="90" t="s">
        <v>1707</v>
      </c>
      <c r="G1089" s="90" t="s">
        <v>3948</v>
      </c>
      <c r="H1089" s="90" t="s">
        <v>1697</v>
      </c>
      <c r="I1089" s="90" t="s">
        <v>4144</v>
      </c>
      <c r="J1089" s="90" t="s">
        <v>4145</v>
      </c>
      <c r="K1089" s="52" t="s">
        <v>289</v>
      </c>
      <c r="L1089" s="90" t="s">
        <v>3915</v>
      </c>
      <c r="M1089" s="90" t="s">
        <v>3915</v>
      </c>
      <c r="N1089" s="52" t="s">
        <v>270</v>
      </c>
      <c r="O1089" s="90" t="s">
        <v>3918</v>
      </c>
      <c r="P1089" s="108" t="s">
        <v>272</v>
      </c>
      <c r="Q1089" s="108" t="s">
        <v>124</v>
      </c>
      <c r="R1089" s="108" t="s">
        <v>543</v>
      </c>
      <c r="S1089" s="108" t="s">
        <v>129</v>
      </c>
      <c r="T1089" s="109" t="s">
        <v>1701</v>
      </c>
      <c r="U1089" s="108" t="s">
        <v>141</v>
      </c>
      <c r="V1089" s="108"/>
      <c r="W1089" s="108"/>
      <c r="X1089" s="108"/>
      <c r="Y1089" s="108"/>
      <c r="Z1089" s="66">
        <v>0</v>
      </c>
      <c r="AA1089" s="66">
        <v>0</v>
      </c>
      <c r="AB1089" s="86"/>
      <c r="AC1089" s="66">
        <v>0</v>
      </c>
      <c r="AD1089" s="66">
        <f t="shared" si="113"/>
        <v>0</v>
      </c>
      <c r="AE1089" s="66">
        <v>0</v>
      </c>
      <c r="AF1089" s="66">
        <v>0</v>
      </c>
      <c r="AG1089" s="66">
        <f t="shared" si="114"/>
        <v>0</v>
      </c>
      <c r="AH1089" s="66">
        <v>0</v>
      </c>
      <c r="AI1089" s="66">
        <v>290000</v>
      </c>
      <c r="AJ1089" s="66">
        <f t="shared" si="115"/>
        <v>-290000</v>
      </c>
      <c r="AK1089" s="66">
        <v>0</v>
      </c>
      <c r="AL1089" s="66">
        <v>0</v>
      </c>
      <c r="AM1089" s="66">
        <f t="shared" si="116"/>
        <v>0</v>
      </c>
      <c r="AN1089" s="66">
        <v>0</v>
      </c>
      <c r="AO1089" s="66">
        <v>0</v>
      </c>
      <c r="AP1089" s="66">
        <f t="shared" si="117"/>
        <v>0</v>
      </c>
      <c r="AQ1089" s="66">
        <v>0</v>
      </c>
      <c r="AR1089" s="66">
        <f t="shared" si="118"/>
        <v>-290000</v>
      </c>
      <c r="AS1089" s="66"/>
      <c r="AT1089" s="66"/>
      <c r="AU1089" s="66" t="s">
        <v>280</v>
      </c>
      <c r="AV1089" s="66">
        <v>0</v>
      </c>
      <c r="AW1089" s="86">
        <v>0</v>
      </c>
      <c r="AX1089" s="86">
        <v>290000</v>
      </c>
      <c r="AY1089" s="86">
        <v>0</v>
      </c>
      <c r="AZ1089" s="86">
        <v>0</v>
      </c>
      <c r="BA1089" s="86">
        <v>0</v>
      </c>
      <c r="BB1089" s="86"/>
    </row>
    <row r="1090" spans="1:54" hidden="1">
      <c r="A1090" s="52" t="str">
        <f t="shared" si="119"/>
        <v>K</v>
      </c>
      <c r="B1090" s="84" t="s">
        <v>7</v>
      </c>
      <c r="C1090" s="90" t="s">
        <v>3948</v>
      </c>
      <c r="D1090" s="90" t="s">
        <v>3915</v>
      </c>
      <c r="E1090" s="90" t="s">
        <v>3948</v>
      </c>
      <c r="F1090" s="90" t="s">
        <v>1707</v>
      </c>
      <c r="G1090" s="90" t="s">
        <v>3948</v>
      </c>
      <c r="H1090" s="90" t="s">
        <v>1697</v>
      </c>
      <c r="I1090" s="90" t="s">
        <v>4146</v>
      </c>
      <c r="J1090" s="90" t="s">
        <v>4147</v>
      </c>
      <c r="K1090" s="52" t="s">
        <v>289</v>
      </c>
      <c r="L1090" s="90" t="s">
        <v>3915</v>
      </c>
      <c r="M1090" s="90" t="s">
        <v>3915</v>
      </c>
      <c r="N1090" s="52" t="s">
        <v>270</v>
      </c>
      <c r="O1090" s="90" t="s">
        <v>3918</v>
      </c>
      <c r="P1090" s="108" t="s">
        <v>272</v>
      </c>
      <c r="Q1090" s="108" t="s">
        <v>124</v>
      </c>
      <c r="R1090" s="108" t="s">
        <v>543</v>
      </c>
      <c r="S1090" s="108" t="s">
        <v>129</v>
      </c>
      <c r="T1090" s="109" t="s">
        <v>1701</v>
      </c>
      <c r="U1090" s="108" t="s">
        <v>141</v>
      </c>
      <c r="V1090" s="108"/>
      <c r="W1090" s="108"/>
      <c r="X1090" s="108"/>
      <c r="Y1090" s="108"/>
      <c r="Z1090" s="66">
        <v>0</v>
      </c>
      <c r="AA1090" s="66">
        <v>0</v>
      </c>
      <c r="AB1090" s="86"/>
      <c r="AC1090" s="66">
        <v>0</v>
      </c>
      <c r="AD1090" s="66">
        <f t="shared" si="113"/>
        <v>0</v>
      </c>
      <c r="AE1090" s="66">
        <v>0</v>
      </c>
      <c r="AF1090" s="66">
        <v>0</v>
      </c>
      <c r="AG1090" s="66">
        <f t="shared" si="114"/>
        <v>0</v>
      </c>
      <c r="AH1090" s="66">
        <v>0</v>
      </c>
      <c r="AI1090" s="66">
        <v>134400</v>
      </c>
      <c r="AJ1090" s="66">
        <f t="shared" si="115"/>
        <v>-134400</v>
      </c>
      <c r="AK1090" s="66">
        <v>0</v>
      </c>
      <c r="AL1090" s="66">
        <v>0</v>
      </c>
      <c r="AM1090" s="66">
        <f t="shared" si="116"/>
        <v>0</v>
      </c>
      <c r="AN1090" s="66">
        <v>0</v>
      </c>
      <c r="AO1090" s="66">
        <v>0</v>
      </c>
      <c r="AP1090" s="66">
        <f t="shared" si="117"/>
        <v>0</v>
      </c>
      <c r="AQ1090" s="66">
        <v>0</v>
      </c>
      <c r="AR1090" s="66">
        <f t="shared" si="118"/>
        <v>-134400</v>
      </c>
      <c r="AS1090" s="66"/>
      <c r="AT1090" s="66"/>
      <c r="AU1090" s="66" t="s">
        <v>280</v>
      </c>
      <c r="AV1090" s="66">
        <v>0</v>
      </c>
      <c r="AW1090" s="86">
        <v>0</v>
      </c>
      <c r="AX1090" s="86">
        <v>134400</v>
      </c>
      <c r="AY1090" s="86">
        <v>0</v>
      </c>
      <c r="AZ1090" s="86">
        <v>0</v>
      </c>
      <c r="BA1090" s="86">
        <v>0</v>
      </c>
      <c r="BB1090" s="86"/>
    </row>
    <row r="1091" spans="1:54" hidden="1">
      <c r="A1091" s="52" t="str">
        <f t="shared" si="119"/>
        <v>K</v>
      </c>
      <c r="B1091" s="84" t="s">
        <v>7</v>
      </c>
      <c r="C1091" s="90" t="s">
        <v>3948</v>
      </c>
      <c r="D1091" s="90" t="s">
        <v>3915</v>
      </c>
      <c r="E1091" s="90" t="s">
        <v>3948</v>
      </c>
      <c r="F1091" s="90" t="s">
        <v>1707</v>
      </c>
      <c r="G1091" s="90" t="s">
        <v>3948</v>
      </c>
      <c r="H1091" s="90" t="s">
        <v>1697</v>
      </c>
      <c r="I1091" s="90" t="s">
        <v>4148</v>
      </c>
      <c r="J1091" s="90" t="s">
        <v>4149</v>
      </c>
      <c r="K1091" s="52" t="s">
        <v>289</v>
      </c>
      <c r="L1091" s="90" t="s">
        <v>3915</v>
      </c>
      <c r="M1091" s="90" t="s">
        <v>3915</v>
      </c>
      <c r="N1091" s="52" t="s">
        <v>270</v>
      </c>
      <c r="O1091" s="90" t="s">
        <v>3918</v>
      </c>
      <c r="P1091" s="108" t="s">
        <v>272</v>
      </c>
      <c r="Q1091" s="108" t="s">
        <v>124</v>
      </c>
      <c r="R1091" s="108" t="s">
        <v>543</v>
      </c>
      <c r="S1091" s="108" t="s">
        <v>129</v>
      </c>
      <c r="T1091" s="109" t="s">
        <v>1701</v>
      </c>
      <c r="U1091" s="108" t="s">
        <v>141</v>
      </c>
      <c r="V1091" s="108"/>
      <c r="W1091" s="108"/>
      <c r="X1091" s="108"/>
      <c r="Y1091" s="108"/>
      <c r="Z1091" s="66">
        <v>0</v>
      </c>
      <c r="AA1091" s="66">
        <v>0</v>
      </c>
      <c r="AB1091" s="86"/>
      <c r="AC1091" s="66">
        <v>0</v>
      </c>
      <c r="AD1091" s="66">
        <f t="shared" si="113"/>
        <v>0</v>
      </c>
      <c r="AE1091" s="66">
        <v>0</v>
      </c>
      <c r="AF1091" s="66">
        <v>140000</v>
      </c>
      <c r="AG1091" s="66">
        <f t="shared" si="114"/>
        <v>-140000</v>
      </c>
      <c r="AH1091" s="66">
        <v>0</v>
      </c>
      <c r="AI1091" s="66">
        <v>0</v>
      </c>
      <c r="AJ1091" s="66">
        <f t="shared" si="115"/>
        <v>0</v>
      </c>
      <c r="AK1091" s="66">
        <v>0</v>
      </c>
      <c r="AL1091" s="66">
        <v>0</v>
      </c>
      <c r="AM1091" s="66">
        <f t="shared" si="116"/>
        <v>0</v>
      </c>
      <c r="AN1091" s="66">
        <v>0</v>
      </c>
      <c r="AO1091" s="66">
        <v>0</v>
      </c>
      <c r="AP1091" s="66">
        <f t="shared" si="117"/>
        <v>0</v>
      </c>
      <c r="AQ1091" s="66">
        <v>0</v>
      </c>
      <c r="AR1091" s="66">
        <f t="shared" si="118"/>
        <v>-140000</v>
      </c>
      <c r="AS1091" s="66"/>
      <c r="AT1091" s="66"/>
      <c r="AU1091" s="66" t="s">
        <v>280</v>
      </c>
      <c r="AV1091" s="66">
        <v>0</v>
      </c>
      <c r="AW1091" s="86">
        <v>140000</v>
      </c>
      <c r="AX1091" s="86">
        <v>0</v>
      </c>
      <c r="AY1091" s="86">
        <v>0</v>
      </c>
      <c r="AZ1091" s="86">
        <v>0</v>
      </c>
      <c r="BA1091" s="86">
        <v>0</v>
      </c>
      <c r="BB1091" s="86"/>
    </row>
    <row r="1092" spans="1:54" hidden="1">
      <c r="A1092" s="52" t="str">
        <f t="shared" si="119"/>
        <v>K</v>
      </c>
      <c r="B1092" s="84" t="s">
        <v>7</v>
      </c>
      <c r="C1092" s="90" t="s">
        <v>3948</v>
      </c>
      <c r="D1092" s="90" t="s">
        <v>3915</v>
      </c>
      <c r="E1092" s="90" t="s">
        <v>3948</v>
      </c>
      <c r="F1092" s="90" t="s">
        <v>3915</v>
      </c>
      <c r="G1092" s="90" t="s">
        <v>3948</v>
      </c>
      <c r="H1092" s="90" t="s">
        <v>3915</v>
      </c>
      <c r="I1092" s="90" t="s">
        <v>4150</v>
      </c>
      <c r="J1092" s="90" t="s">
        <v>4151</v>
      </c>
      <c r="K1092" s="52" t="s">
        <v>289</v>
      </c>
      <c r="L1092" s="90" t="s">
        <v>3915</v>
      </c>
      <c r="M1092" s="90" t="s">
        <v>3915</v>
      </c>
      <c r="N1092" s="52" t="s">
        <v>270</v>
      </c>
      <c r="O1092" s="90" t="s">
        <v>3918</v>
      </c>
      <c r="P1092" s="108" t="s">
        <v>272</v>
      </c>
      <c r="Q1092" s="108" t="s">
        <v>124</v>
      </c>
      <c r="R1092" s="108" t="s">
        <v>543</v>
      </c>
      <c r="S1092" s="108" t="s">
        <v>129</v>
      </c>
      <c r="T1092" s="109" t="s">
        <v>1808</v>
      </c>
      <c r="U1092" s="108" t="s">
        <v>145</v>
      </c>
      <c r="V1092" s="108"/>
      <c r="W1092" s="108"/>
      <c r="X1092" s="108"/>
      <c r="Y1092" s="108"/>
      <c r="Z1092" s="66">
        <v>0</v>
      </c>
      <c r="AA1092" s="66">
        <v>0</v>
      </c>
      <c r="AB1092" s="86"/>
      <c r="AC1092" s="66">
        <v>0</v>
      </c>
      <c r="AD1092" s="66">
        <f t="shared" si="113"/>
        <v>0</v>
      </c>
      <c r="AE1092" s="66">
        <v>0</v>
      </c>
      <c r="AF1092" s="66">
        <v>0</v>
      </c>
      <c r="AG1092" s="66">
        <f t="shared" si="114"/>
        <v>0</v>
      </c>
      <c r="AH1092" s="66">
        <v>0</v>
      </c>
      <c r="AI1092" s="66">
        <v>0</v>
      </c>
      <c r="AJ1092" s="66">
        <f t="shared" si="115"/>
        <v>0</v>
      </c>
      <c r="AK1092" s="66">
        <v>0</v>
      </c>
      <c r="AL1092" s="66">
        <v>0</v>
      </c>
      <c r="AM1092" s="66">
        <f t="shared" si="116"/>
        <v>0</v>
      </c>
      <c r="AN1092" s="66">
        <v>0</v>
      </c>
      <c r="AO1092" s="66">
        <v>0</v>
      </c>
      <c r="AP1092" s="66">
        <f t="shared" si="117"/>
        <v>0</v>
      </c>
      <c r="AQ1092" s="66">
        <v>0</v>
      </c>
      <c r="AR1092" s="66">
        <f t="shared" si="118"/>
        <v>0</v>
      </c>
      <c r="AS1092" s="66"/>
      <c r="AT1092" s="66"/>
      <c r="AU1092" s="66" t="s">
        <v>280</v>
      </c>
      <c r="AV1092" s="66">
        <v>0</v>
      </c>
      <c r="AW1092" s="86">
        <v>0</v>
      </c>
      <c r="AX1092" s="86">
        <v>0</v>
      </c>
      <c r="AY1092" s="86">
        <v>0</v>
      </c>
      <c r="AZ1092" s="86">
        <v>0</v>
      </c>
      <c r="BA1092" s="86">
        <v>0</v>
      </c>
      <c r="BB1092" s="86"/>
    </row>
    <row r="1093" spans="1:54" hidden="1">
      <c r="A1093" s="52" t="str">
        <f t="shared" si="119"/>
        <v>K</v>
      </c>
      <c r="B1093" s="84" t="s">
        <v>7</v>
      </c>
      <c r="C1093" s="90" t="s">
        <v>3948</v>
      </c>
      <c r="D1093" s="90" t="s">
        <v>3915</v>
      </c>
      <c r="E1093" s="90" t="s">
        <v>3948</v>
      </c>
      <c r="F1093" s="90" t="s">
        <v>3915</v>
      </c>
      <c r="G1093" s="90" t="s">
        <v>3948</v>
      </c>
      <c r="H1093" s="90" t="s">
        <v>3915</v>
      </c>
      <c r="I1093" s="90" t="s">
        <v>4152</v>
      </c>
      <c r="J1093" s="90" t="s">
        <v>4153</v>
      </c>
      <c r="K1093" s="52" t="s">
        <v>289</v>
      </c>
      <c r="L1093" s="90" t="s">
        <v>3915</v>
      </c>
      <c r="M1093" s="90" t="s">
        <v>3915</v>
      </c>
      <c r="N1093" s="52" t="s">
        <v>270</v>
      </c>
      <c r="O1093" s="90" t="s">
        <v>3918</v>
      </c>
      <c r="P1093" s="108" t="s">
        <v>272</v>
      </c>
      <c r="Q1093" s="108" t="s">
        <v>124</v>
      </c>
      <c r="R1093" s="108" t="s">
        <v>543</v>
      </c>
      <c r="S1093" s="108" t="s">
        <v>129</v>
      </c>
      <c r="T1093" s="109" t="s">
        <v>1808</v>
      </c>
      <c r="U1093" s="108" t="s">
        <v>145</v>
      </c>
      <c r="V1093" s="108"/>
      <c r="W1093" s="108"/>
      <c r="X1093" s="108"/>
      <c r="Y1093" s="108"/>
      <c r="Z1093" s="66">
        <v>0</v>
      </c>
      <c r="AA1093" s="66">
        <v>0</v>
      </c>
      <c r="AB1093" s="86"/>
      <c r="AC1093" s="66">
        <v>0</v>
      </c>
      <c r="AD1093" s="66">
        <f t="shared" si="113"/>
        <v>0</v>
      </c>
      <c r="AE1093" s="66">
        <v>0</v>
      </c>
      <c r="AF1093" s="66">
        <v>158429</v>
      </c>
      <c r="AG1093" s="66">
        <f t="shared" si="114"/>
        <v>-158429</v>
      </c>
      <c r="AH1093" s="66">
        <v>0</v>
      </c>
      <c r="AI1093" s="66">
        <v>0</v>
      </c>
      <c r="AJ1093" s="66">
        <f t="shared" si="115"/>
        <v>0</v>
      </c>
      <c r="AK1093" s="66">
        <v>0</v>
      </c>
      <c r="AL1093" s="66">
        <v>0</v>
      </c>
      <c r="AM1093" s="66">
        <f t="shared" si="116"/>
        <v>0</v>
      </c>
      <c r="AN1093" s="66">
        <v>0</v>
      </c>
      <c r="AO1093" s="66">
        <v>0</v>
      </c>
      <c r="AP1093" s="66">
        <f t="shared" si="117"/>
        <v>0</v>
      </c>
      <c r="AQ1093" s="66">
        <v>0</v>
      </c>
      <c r="AR1093" s="66">
        <f t="shared" si="118"/>
        <v>-158429</v>
      </c>
      <c r="AS1093" s="66"/>
      <c r="AT1093" s="66"/>
      <c r="AU1093" s="66" t="s">
        <v>280</v>
      </c>
      <c r="AV1093" s="66">
        <v>0</v>
      </c>
      <c r="AW1093" s="86">
        <v>158429</v>
      </c>
      <c r="AX1093" s="86">
        <v>0</v>
      </c>
      <c r="AY1093" s="86">
        <v>0</v>
      </c>
      <c r="AZ1093" s="86">
        <v>0</v>
      </c>
      <c r="BA1093" s="86">
        <v>0</v>
      </c>
      <c r="BB1093" s="86"/>
    </row>
    <row r="1094" spans="1:54" hidden="1">
      <c r="A1094" s="52" t="str">
        <f t="shared" si="119"/>
        <v>K</v>
      </c>
      <c r="B1094" s="84" t="s">
        <v>7</v>
      </c>
      <c r="C1094" s="90" t="s">
        <v>3948</v>
      </c>
      <c r="D1094" s="90" t="s">
        <v>3915</v>
      </c>
      <c r="E1094" s="90" t="s">
        <v>3948</v>
      </c>
      <c r="F1094" s="90" t="s">
        <v>3915</v>
      </c>
      <c r="G1094" s="90" t="s">
        <v>3948</v>
      </c>
      <c r="H1094" s="90" t="s">
        <v>3915</v>
      </c>
      <c r="I1094" s="90" t="s">
        <v>4154</v>
      </c>
      <c r="J1094" s="90" t="s">
        <v>4155</v>
      </c>
      <c r="K1094" s="52" t="s">
        <v>289</v>
      </c>
      <c r="L1094" s="90" t="s">
        <v>3915</v>
      </c>
      <c r="M1094" s="90" t="s">
        <v>3915</v>
      </c>
      <c r="N1094" s="52" t="s">
        <v>270</v>
      </c>
      <c r="O1094" s="90" t="s">
        <v>3918</v>
      </c>
      <c r="P1094" s="108" t="s">
        <v>272</v>
      </c>
      <c r="Q1094" s="108" t="s">
        <v>124</v>
      </c>
      <c r="R1094" s="108" t="s">
        <v>543</v>
      </c>
      <c r="S1094" s="108" t="s">
        <v>129</v>
      </c>
      <c r="T1094" s="109" t="s">
        <v>1808</v>
      </c>
      <c r="U1094" s="108" t="s">
        <v>145</v>
      </c>
      <c r="V1094" s="108"/>
      <c r="W1094" s="108"/>
      <c r="X1094" s="108"/>
      <c r="Y1094" s="108"/>
      <c r="Z1094" s="66">
        <v>0</v>
      </c>
      <c r="AA1094" s="66">
        <v>0</v>
      </c>
      <c r="AB1094" s="86"/>
      <c r="AC1094" s="66">
        <v>0</v>
      </c>
      <c r="AD1094" s="66">
        <f t="shared" si="113"/>
        <v>0</v>
      </c>
      <c r="AE1094" s="66">
        <v>0</v>
      </c>
      <c r="AF1094" s="66">
        <v>199946</v>
      </c>
      <c r="AG1094" s="66">
        <f t="shared" si="114"/>
        <v>-199946</v>
      </c>
      <c r="AH1094" s="66">
        <v>0</v>
      </c>
      <c r="AI1094" s="66">
        <v>0</v>
      </c>
      <c r="AJ1094" s="66">
        <f t="shared" si="115"/>
        <v>0</v>
      </c>
      <c r="AK1094" s="66">
        <v>0</v>
      </c>
      <c r="AL1094" s="66">
        <v>0</v>
      </c>
      <c r="AM1094" s="66">
        <f t="shared" si="116"/>
        <v>0</v>
      </c>
      <c r="AN1094" s="66">
        <v>0</v>
      </c>
      <c r="AO1094" s="66">
        <v>0</v>
      </c>
      <c r="AP1094" s="66">
        <f t="shared" si="117"/>
        <v>0</v>
      </c>
      <c r="AQ1094" s="66">
        <v>0</v>
      </c>
      <c r="AR1094" s="66">
        <f t="shared" si="118"/>
        <v>-199946</v>
      </c>
      <c r="AS1094" s="66"/>
      <c r="AT1094" s="66"/>
      <c r="AU1094" s="66" t="s">
        <v>280</v>
      </c>
      <c r="AV1094" s="66">
        <v>0</v>
      </c>
      <c r="AW1094" s="86">
        <v>199946</v>
      </c>
      <c r="AX1094" s="86">
        <v>0</v>
      </c>
      <c r="AY1094" s="86">
        <v>0</v>
      </c>
      <c r="AZ1094" s="86">
        <v>0</v>
      </c>
      <c r="BA1094" s="86">
        <v>0</v>
      </c>
      <c r="BB1094" s="86"/>
    </row>
    <row r="1095" spans="1:54" hidden="1">
      <c r="A1095" s="52" t="str">
        <f t="shared" si="119"/>
        <v>K</v>
      </c>
      <c r="B1095" s="84" t="s">
        <v>7</v>
      </c>
      <c r="C1095" s="90" t="s">
        <v>3948</v>
      </c>
      <c r="D1095" s="90" t="s">
        <v>3915</v>
      </c>
      <c r="E1095" s="90" t="s">
        <v>3948</v>
      </c>
      <c r="F1095" s="90" t="s">
        <v>3915</v>
      </c>
      <c r="G1095" s="90" t="s">
        <v>3948</v>
      </c>
      <c r="H1095" s="90" t="s">
        <v>3915</v>
      </c>
      <c r="I1095" s="90" t="s">
        <v>4156</v>
      </c>
      <c r="J1095" s="90" t="s">
        <v>4157</v>
      </c>
      <c r="K1095" s="52" t="s">
        <v>289</v>
      </c>
      <c r="L1095" s="90" t="s">
        <v>3915</v>
      </c>
      <c r="M1095" s="90" t="s">
        <v>3915</v>
      </c>
      <c r="N1095" s="52" t="s">
        <v>270</v>
      </c>
      <c r="O1095" s="90" t="s">
        <v>3918</v>
      </c>
      <c r="P1095" s="108" t="s">
        <v>272</v>
      </c>
      <c r="Q1095" s="108" t="s">
        <v>124</v>
      </c>
      <c r="R1095" s="108" t="s">
        <v>543</v>
      </c>
      <c r="S1095" s="108" t="s">
        <v>129</v>
      </c>
      <c r="T1095" s="109" t="s">
        <v>1808</v>
      </c>
      <c r="U1095" s="108" t="s">
        <v>145</v>
      </c>
      <c r="V1095" s="108"/>
      <c r="W1095" s="108"/>
      <c r="X1095" s="108"/>
      <c r="Y1095" s="108"/>
      <c r="Z1095" s="66">
        <v>0</v>
      </c>
      <c r="AA1095" s="66">
        <v>0</v>
      </c>
      <c r="AB1095" s="86"/>
      <c r="AC1095" s="66">
        <v>0</v>
      </c>
      <c r="AD1095" s="66">
        <f t="shared" si="113"/>
        <v>0</v>
      </c>
      <c r="AE1095" s="66">
        <v>0</v>
      </c>
      <c r="AF1095" s="66">
        <v>0</v>
      </c>
      <c r="AG1095" s="66">
        <f t="shared" si="114"/>
        <v>0</v>
      </c>
      <c r="AH1095" s="66">
        <v>0</v>
      </c>
      <c r="AI1095" s="66">
        <v>0</v>
      </c>
      <c r="AJ1095" s="66">
        <f t="shared" si="115"/>
        <v>0</v>
      </c>
      <c r="AK1095" s="66">
        <v>0</v>
      </c>
      <c r="AL1095" s="66">
        <v>847500</v>
      </c>
      <c r="AM1095" s="66">
        <f t="shared" si="116"/>
        <v>-847500</v>
      </c>
      <c r="AN1095" s="66">
        <v>0</v>
      </c>
      <c r="AO1095" s="66">
        <v>862500</v>
      </c>
      <c r="AP1095" s="66">
        <f t="shared" si="117"/>
        <v>-862500</v>
      </c>
      <c r="AQ1095" s="66">
        <v>0</v>
      </c>
      <c r="AR1095" s="66">
        <f t="shared" si="118"/>
        <v>-1710000</v>
      </c>
      <c r="AS1095" s="66"/>
      <c r="AT1095" s="66"/>
      <c r="AU1095" s="66" t="s">
        <v>280</v>
      </c>
      <c r="AV1095" s="66">
        <v>0</v>
      </c>
      <c r="AW1095" s="86">
        <v>0</v>
      </c>
      <c r="AX1095" s="86">
        <v>0</v>
      </c>
      <c r="AY1095" s="86">
        <v>847500</v>
      </c>
      <c r="AZ1095" s="86">
        <v>862500</v>
      </c>
      <c r="BA1095" s="86">
        <v>0</v>
      </c>
      <c r="BB1095" s="86"/>
    </row>
    <row r="1096" spans="1:54" hidden="1">
      <c r="A1096" s="52" t="str">
        <f t="shared" si="119"/>
        <v>K</v>
      </c>
      <c r="B1096" s="84" t="s">
        <v>7</v>
      </c>
      <c r="C1096" s="90" t="s">
        <v>3948</v>
      </c>
      <c r="D1096" s="90" t="s">
        <v>3915</v>
      </c>
      <c r="E1096" s="90" t="s">
        <v>3948</v>
      </c>
      <c r="F1096" s="90" t="s">
        <v>3915</v>
      </c>
      <c r="G1096" s="90" t="s">
        <v>3948</v>
      </c>
      <c r="H1096" s="90" t="s">
        <v>3915</v>
      </c>
      <c r="I1096" s="90" t="s">
        <v>4158</v>
      </c>
      <c r="J1096" s="90" t="s">
        <v>4159</v>
      </c>
      <c r="K1096" s="52" t="s">
        <v>289</v>
      </c>
      <c r="L1096" s="90" t="s">
        <v>3915</v>
      </c>
      <c r="M1096" s="90" t="s">
        <v>3915</v>
      </c>
      <c r="N1096" s="52" t="s">
        <v>270</v>
      </c>
      <c r="O1096" s="90" t="s">
        <v>3918</v>
      </c>
      <c r="P1096" s="108" t="s">
        <v>272</v>
      </c>
      <c r="Q1096" s="108" t="s">
        <v>124</v>
      </c>
      <c r="R1096" s="108" t="s">
        <v>543</v>
      </c>
      <c r="S1096" s="108" t="s">
        <v>129</v>
      </c>
      <c r="T1096" s="109" t="s">
        <v>1808</v>
      </c>
      <c r="U1096" s="108" t="s">
        <v>145</v>
      </c>
      <c r="V1096" s="108"/>
      <c r="W1096" s="108"/>
      <c r="X1096" s="108"/>
      <c r="Y1096" s="108"/>
      <c r="Z1096" s="66">
        <v>0</v>
      </c>
      <c r="AA1096" s="66">
        <v>0</v>
      </c>
      <c r="AB1096" s="86"/>
      <c r="AC1096" s="66">
        <v>0</v>
      </c>
      <c r="AD1096" s="66">
        <f t="shared" si="113"/>
        <v>0</v>
      </c>
      <c r="AE1096" s="66">
        <v>0</v>
      </c>
      <c r="AF1096" s="66">
        <v>0</v>
      </c>
      <c r="AG1096" s="66">
        <f t="shared" si="114"/>
        <v>0</v>
      </c>
      <c r="AH1096" s="66">
        <v>0</v>
      </c>
      <c r="AI1096" s="66">
        <v>0</v>
      </c>
      <c r="AJ1096" s="66">
        <f t="shared" si="115"/>
        <v>0</v>
      </c>
      <c r="AK1096" s="66">
        <v>0</v>
      </c>
      <c r="AL1096" s="66">
        <v>400000</v>
      </c>
      <c r="AM1096" s="66">
        <f t="shared" si="116"/>
        <v>-400000</v>
      </c>
      <c r="AN1096" s="66">
        <v>0</v>
      </c>
      <c r="AO1096" s="66">
        <v>0</v>
      </c>
      <c r="AP1096" s="66">
        <f t="shared" si="117"/>
        <v>0</v>
      </c>
      <c r="AQ1096" s="66">
        <v>0</v>
      </c>
      <c r="AR1096" s="66">
        <f t="shared" si="118"/>
        <v>-400000</v>
      </c>
      <c r="AS1096" s="66"/>
      <c r="AT1096" s="66"/>
      <c r="AU1096" s="66" t="s">
        <v>280</v>
      </c>
      <c r="AV1096" s="66">
        <v>0</v>
      </c>
      <c r="AW1096" s="86">
        <v>0</v>
      </c>
      <c r="AX1096" s="86">
        <v>0</v>
      </c>
      <c r="AY1096" s="86">
        <v>400000</v>
      </c>
      <c r="AZ1096" s="86">
        <v>0</v>
      </c>
      <c r="BA1096" s="86">
        <v>0</v>
      </c>
      <c r="BB1096" s="86"/>
    </row>
    <row r="1097" spans="1:54" hidden="1">
      <c r="A1097" s="52" t="str">
        <f t="shared" si="119"/>
        <v>K</v>
      </c>
      <c r="B1097" s="84" t="s">
        <v>7</v>
      </c>
      <c r="C1097" s="90" t="s">
        <v>3948</v>
      </c>
      <c r="D1097" s="90" t="s">
        <v>3915</v>
      </c>
      <c r="E1097" s="90" t="s">
        <v>3948</v>
      </c>
      <c r="F1097" s="90" t="s">
        <v>3915</v>
      </c>
      <c r="G1097" s="90" t="s">
        <v>3948</v>
      </c>
      <c r="H1097" s="90" t="s">
        <v>3915</v>
      </c>
      <c r="I1097" s="90" t="s">
        <v>4160</v>
      </c>
      <c r="J1097" s="90" t="s">
        <v>4161</v>
      </c>
      <c r="K1097" s="52" t="s">
        <v>289</v>
      </c>
      <c r="L1097" s="90" t="s">
        <v>3915</v>
      </c>
      <c r="M1097" s="90" t="s">
        <v>3915</v>
      </c>
      <c r="N1097" s="52" t="s">
        <v>270</v>
      </c>
      <c r="O1097" s="90" t="s">
        <v>3918</v>
      </c>
      <c r="P1097" s="108" t="s">
        <v>272</v>
      </c>
      <c r="Q1097" s="108" t="s">
        <v>124</v>
      </c>
      <c r="R1097" s="108" t="s">
        <v>543</v>
      </c>
      <c r="S1097" s="108" t="s">
        <v>129</v>
      </c>
      <c r="T1097" s="109" t="s">
        <v>1808</v>
      </c>
      <c r="U1097" s="108" t="s">
        <v>145</v>
      </c>
      <c r="V1097" s="108"/>
      <c r="W1097" s="108"/>
      <c r="X1097" s="108"/>
      <c r="Y1097" s="108"/>
      <c r="Z1097" s="66">
        <v>0</v>
      </c>
      <c r="AA1097" s="66">
        <v>0</v>
      </c>
      <c r="AB1097" s="66"/>
      <c r="AC1097" s="66">
        <v>0</v>
      </c>
      <c r="AD1097" s="66">
        <f t="shared" si="113"/>
        <v>0</v>
      </c>
      <c r="AE1097" s="66">
        <v>0</v>
      </c>
      <c r="AF1097" s="66">
        <v>0</v>
      </c>
      <c r="AG1097" s="66">
        <f t="shared" si="114"/>
        <v>0</v>
      </c>
      <c r="AH1097" s="66">
        <v>0</v>
      </c>
      <c r="AI1097" s="66">
        <v>0</v>
      </c>
      <c r="AJ1097" s="66">
        <f t="shared" si="115"/>
        <v>0</v>
      </c>
      <c r="AK1097" s="66">
        <v>0</v>
      </c>
      <c r="AL1097" s="66">
        <v>100000</v>
      </c>
      <c r="AM1097" s="66">
        <f t="shared" si="116"/>
        <v>-100000</v>
      </c>
      <c r="AN1097" s="66">
        <v>0</v>
      </c>
      <c r="AO1097" s="66">
        <v>0</v>
      </c>
      <c r="AP1097" s="66">
        <f t="shared" si="117"/>
        <v>0</v>
      </c>
      <c r="AQ1097" s="66">
        <v>0</v>
      </c>
      <c r="AR1097" s="66">
        <f t="shared" si="118"/>
        <v>-100000</v>
      </c>
      <c r="AS1097" s="66"/>
      <c r="AT1097" s="66"/>
      <c r="AU1097" s="66" t="s">
        <v>280</v>
      </c>
      <c r="AV1097" s="66">
        <v>0</v>
      </c>
      <c r="AW1097" s="86">
        <v>0</v>
      </c>
      <c r="AX1097" s="86">
        <v>0</v>
      </c>
      <c r="AY1097" s="86">
        <v>100000</v>
      </c>
      <c r="AZ1097" s="86">
        <v>0</v>
      </c>
      <c r="BA1097" s="86">
        <v>0</v>
      </c>
      <c r="BB1097" s="86"/>
    </row>
    <row r="1098" spans="1:54" hidden="1">
      <c r="A1098" s="52" t="str">
        <f t="shared" si="119"/>
        <v>K</v>
      </c>
      <c r="B1098" s="84" t="s">
        <v>7</v>
      </c>
      <c r="C1098" s="90" t="s">
        <v>3948</v>
      </c>
      <c r="D1098" s="90" t="s">
        <v>3915</v>
      </c>
      <c r="E1098" s="90" t="s">
        <v>3948</v>
      </c>
      <c r="F1098" s="90" t="s">
        <v>1872</v>
      </c>
      <c r="G1098" s="90" t="s">
        <v>3948</v>
      </c>
      <c r="H1098" s="90" t="s">
        <v>1862</v>
      </c>
      <c r="I1098" s="90" t="s">
        <v>4162</v>
      </c>
      <c r="J1098" s="90" t="s">
        <v>4163</v>
      </c>
      <c r="K1098" s="52" t="s">
        <v>289</v>
      </c>
      <c r="L1098" s="90" t="s">
        <v>3915</v>
      </c>
      <c r="M1098" s="90" t="s">
        <v>3915</v>
      </c>
      <c r="N1098" s="52" t="s">
        <v>270</v>
      </c>
      <c r="O1098" s="90" t="s">
        <v>3918</v>
      </c>
      <c r="P1098" s="108" t="s">
        <v>272</v>
      </c>
      <c r="Q1098" s="108" t="s">
        <v>124</v>
      </c>
      <c r="R1098" s="108" t="s">
        <v>543</v>
      </c>
      <c r="S1098" s="108" t="s">
        <v>129</v>
      </c>
      <c r="T1098" s="109" t="s">
        <v>1866</v>
      </c>
      <c r="U1098" s="108" t="s">
        <v>147</v>
      </c>
      <c r="V1098" s="108"/>
      <c r="W1098" s="108"/>
      <c r="X1098" s="108"/>
      <c r="Y1098" s="108"/>
      <c r="Z1098" s="66">
        <v>0</v>
      </c>
      <c r="AA1098" s="66">
        <v>0</v>
      </c>
      <c r="AB1098" s="66"/>
      <c r="AC1098" s="66">
        <v>0</v>
      </c>
      <c r="AD1098" s="66">
        <f t="shared" si="113"/>
        <v>0</v>
      </c>
      <c r="AE1098" s="66">
        <v>0</v>
      </c>
      <c r="AF1098" s="66">
        <v>0</v>
      </c>
      <c r="AG1098" s="66">
        <f t="shared" si="114"/>
        <v>0</v>
      </c>
      <c r="AH1098" s="66">
        <v>0</v>
      </c>
      <c r="AI1098" s="66">
        <v>65000</v>
      </c>
      <c r="AJ1098" s="66">
        <f t="shared" si="115"/>
        <v>-65000</v>
      </c>
      <c r="AK1098" s="66">
        <v>0</v>
      </c>
      <c r="AL1098" s="66">
        <v>0</v>
      </c>
      <c r="AM1098" s="66">
        <f t="shared" si="116"/>
        <v>0</v>
      </c>
      <c r="AN1098" s="66">
        <v>0</v>
      </c>
      <c r="AO1098" s="66">
        <v>0</v>
      </c>
      <c r="AP1098" s="66">
        <v>0</v>
      </c>
      <c r="AQ1098" s="66">
        <v>0</v>
      </c>
      <c r="AR1098" s="66">
        <f t="shared" si="118"/>
        <v>-65000</v>
      </c>
      <c r="AS1098" s="66"/>
      <c r="AT1098" s="66"/>
      <c r="AU1098" s="66" t="s">
        <v>280</v>
      </c>
      <c r="AV1098" s="66">
        <v>0</v>
      </c>
      <c r="AW1098" s="86">
        <v>0</v>
      </c>
      <c r="AX1098" s="86">
        <v>65000</v>
      </c>
      <c r="AY1098" s="86">
        <v>0</v>
      </c>
      <c r="AZ1098" s="86">
        <v>0</v>
      </c>
      <c r="BA1098" s="86">
        <v>0</v>
      </c>
      <c r="BB1098" s="86"/>
    </row>
    <row r="1099" spans="1:54" hidden="1">
      <c r="A1099" s="84" t="s">
        <v>4045</v>
      </c>
      <c r="B1099" s="84" t="s">
        <v>281</v>
      </c>
      <c r="C1099" s="112" t="s">
        <v>4164</v>
      </c>
      <c r="D1099" s="90" t="s">
        <v>3915</v>
      </c>
      <c r="E1099" s="112" t="s">
        <v>4164</v>
      </c>
      <c r="F1099" s="90" t="s">
        <v>3915</v>
      </c>
      <c r="G1099" s="112" t="s">
        <v>4164</v>
      </c>
      <c r="H1099" s="90" t="s">
        <v>3915</v>
      </c>
      <c r="I1099" s="112" t="s">
        <v>73</v>
      </c>
      <c r="J1099" s="112" t="s">
        <v>4165</v>
      </c>
      <c r="K1099" s="52" t="s">
        <v>289</v>
      </c>
      <c r="L1099" s="90" t="s">
        <v>3915</v>
      </c>
      <c r="M1099" s="90" t="s">
        <v>3915</v>
      </c>
      <c r="N1099" s="52" t="s">
        <v>270</v>
      </c>
      <c r="O1099" s="90" t="s">
        <v>3918</v>
      </c>
      <c r="P1099" s="84" t="s">
        <v>466</v>
      </c>
      <c r="Q1099" s="84" t="s">
        <v>57</v>
      </c>
      <c r="R1099" s="84"/>
      <c r="S1099" s="83" t="s">
        <v>71</v>
      </c>
      <c r="T1099" s="112" t="s">
        <v>2650</v>
      </c>
      <c r="U1099" s="84" t="s">
        <v>73</v>
      </c>
      <c r="V1099" s="84" t="s">
        <v>533</v>
      </c>
      <c r="W1099" s="84" t="s">
        <v>534</v>
      </c>
      <c r="X1099" s="84" t="s">
        <v>535</v>
      </c>
      <c r="Y1099" s="84" t="s">
        <v>534</v>
      </c>
      <c r="Z1099" s="100">
        <v>0</v>
      </c>
      <c r="AA1099" s="100">
        <v>0</v>
      </c>
      <c r="AB1099" s="100">
        <v>0</v>
      </c>
      <c r="AC1099" s="100">
        <v>0</v>
      </c>
      <c r="AD1099" s="100">
        <f t="shared" si="113"/>
        <v>0</v>
      </c>
      <c r="AE1099" s="100">
        <v>0</v>
      </c>
      <c r="AF1099" s="95">
        <v>480000</v>
      </c>
      <c r="AG1099" s="100">
        <f t="shared" si="114"/>
        <v>-480000</v>
      </c>
      <c r="AH1099" s="66">
        <v>0</v>
      </c>
      <c r="AI1099" s="95">
        <v>480000</v>
      </c>
      <c r="AJ1099" s="66">
        <f t="shared" si="115"/>
        <v>-480000</v>
      </c>
      <c r="AK1099" s="66">
        <v>0</v>
      </c>
      <c r="AL1099" s="95">
        <v>480000</v>
      </c>
      <c r="AM1099" s="66">
        <f t="shared" si="116"/>
        <v>-480000</v>
      </c>
      <c r="AN1099" s="66">
        <v>0</v>
      </c>
      <c r="AO1099" s="95">
        <v>480000</v>
      </c>
      <c r="AP1099" s="66">
        <f t="shared" ref="AP1099:AP1100" si="120">AN1099-AO1099</f>
        <v>-480000</v>
      </c>
      <c r="AQ1099" s="95">
        <v>480000</v>
      </c>
      <c r="AR1099" s="66">
        <f t="shared" si="118"/>
        <v>-1920000</v>
      </c>
      <c r="AS1099" s="100"/>
      <c r="AT1099" s="100" t="s">
        <v>4166</v>
      </c>
      <c r="AU1099" s="100"/>
      <c r="AV1099" s="100"/>
      <c r="AW1099" s="86">
        <v>480000</v>
      </c>
      <c r="AX1099" s="86">
        <v>480000</v>
      </c>
      <c r="AY1099" s="86">
        <v>480000</v>
      </c>
      <c r="AZ1099" s="86">
        <v>480000</v>
      </c>
      <c r="BA1099" s="86">
        <v>480000</v>
      </c>
      <c r="BB1099" s="86"/>
    </row>
    <row r="1100" spans="1:54" hidden="1">
      <c r="A1100" s="84" t="s">
        <v>258</v>
      </c>
      <c r="B1100" s="84" t="s">
        <v>259</v>
      </c>
      <c r="C1100" s="112" t="s">
        <v>3914</v>
      </c>
      <c r="D1100" s="90" t="s">
        <v>3915</v>
      </c>
      <c r="E1100" s="112" t="s">
        <v>3914</v>
      </c>
      <c r="F1100" s="90" t="s">
        <v>3915</v>
      </c>
      <c r="G1100" s="112" t="s">
        <v>3914</v>
      </c>
      <c r="H1100" s="90" t="s">
        <v>3915</v>
      </c>
      <c r="I1100" s="112" t="s">
        <v>74</v>
      </c>
      <c r="J1100" s="112" t="s">
        <v>4167</v>
      </c>
      <c r="K1100" s="52" t="s">
        <v>289</v>
      </c>
      <c r="L1100" s="90" t="s">
        <v>3915</v>
      </c>
      <c r="M1100" s="90" t="s">
        <v>3915</v>
      </c>
      <c r="N1100" s="52" t="s">
        <v>270</v>
      </c>
      <c r="O1100" s="90" t="s">
        <v>3918</v>
      </c>
      <c r="P1100" s="84" t="s">
        <v>466</v>
      </c>
      <c r="Q1100" s="84" t="s">
        <v>57</v>
      </c>
      <c r="R1100" s="84"/>
      <c r="S1100" s="83" t="s">
        <v>71</v>
      </c>
      <c r="T1100" s="112" t="s">
        <v>2650</v>
      </c>
      <c r="U1100" s="84" t="s">
        <v>74</v>
      </c>
      <c r="V1100" s="84" t="s">
        <v>533</v>
      </c>
      <c r="W1100" s="84" t="s">
        <v>534</v>
      </c>
      <c r="X1100" s="84" t="s">
        <v>535</v>
      </c>
      <c r="Y1100" s="84" t="s">
        <v>534</v>
      </c>
      <c r="Z1100" s="100">
        <v>0</v>
      </c>
      <c r="AA1100" s="100">
        <v>0</v>
      </c>
      <c r="AB1100" s="100">
        <v>0</v>
      </c>
      <c r="AC1100" s="100">
        <v>0</v>
      </c>
      <c r="AD1100" s="100">
        <f t="shared" si="113"/>
        <v>0</v>
      </c>
      <c r="AE1100" s="100">
        <v>0</v>
      </c>
      <c r="AF1100" s="95">
        <v>996000</v>
      </c>
      <c r="AG1100" s="100">
        <f t="shared" si="114"/>
        <v>-996000</v>
      </c>
      <c r="AH1100" s="66">
        <v>0</v>
      </c>
      <c r="AI1100" s="95">
        <v>996000</v>
      </c>
      <c r="AJ1100" s="66">
        <f t="shared" si="115"/>
        <v>-996000</v>
      </c>
      <c r="AK1100" s="66">
        <v>0</v>
      </c>
      <c r="AL1100" s="95">
        <v>996000</v>
      </c>
      <c r="AM1100" s="66">
        <f t="shared" si="116"/>
        <v>-996000</v>
      </c>
      <c r="AN1100" s="66">
        <v>0</v>
      </c>
      <c r="AO1100" s="95">
        <v>996000</v>
      </c>
      <c r="AP1100" s="66">
        <f t="shared" si="120"/>
        <v>-996000</v>
      </c>
      <c r="AQ1100" s="95">
        <v>996000</v>
      </c>
      <c r="AR1100" s="66">
        <f>AP1100+AM1100+AJ1100+AG1100+AD1100</f>
        <v>-3984000</v>
      </c>
      <c r="AS1100" s="100"/>
      <c r="AT1100" s="100" t="s">
        <v>4166</v>
      </c>
      <c r="AU1100" s="100"/>
      <c r="AV1100" s="100"/>
      <c r="AW1100" s="86">
        <v>996000</v>
      </c>
      <c r="AX1100" s="86">
        <v>996000</v>
      </c>
      <c r="AY1100" s="86">
        <v>996000</v>
      </c>
      <c r="AZ1100" s="86">
        <v>996000</v>
      </c>
      <c r="BA1100" s="86">
        <v>996000</v>
      </c>
      <c r="BB1100" s="86"/>
    </row>
    <row r="1101" spans="1:54" hidden="1">
      <c r="B1101" s="84"/>
      <c r="C1101" s="90"/>
      <c r="D1101" s="90"/>
      <c r="E1101" s="90"/>
      <c r="F1101" s="90"/>
      <c r="G1101" s="90"/>
      <c r="H1101" s="90"/>
      <c r="I1101" s="112"/>
      <c r="J1101" s="112"/>
      <c r="K1101" s="112"/>
      <c r="L1101" s="90"/>
      <c r="M1101" s="90"/>
      <c r="O1101" s="90"/>
      <c r="P1101" s="84"/>
      <c r="Q1101" s="84"/>
      <c r="R1101" s="84"/>
      <c r="S1101" s="84"/>
      <c r="T1101" s="112"/>
      <c r="U1101" s="84"/>
      <c r="V1101" s="84"/>
      <c r="W1101" s="112"/>
      <c r="X1101" s="84"/>
      <c r="Y1101" s="112"/>
      <c r="Z1101" s="66"/>
      <c r="AA1101" s="66"/>
      <c r="AB1101" s="66"/>
      <c r="AC1101" s="66"/>
      <c r="AD1101" s="66"/>
      <c r="AE1101" s="66"/>
      <c r="AF1101" s="66"/>
      <c r="AG1101" s="66"/>
      <c r="AH1101" s="100"/>
      <c r="AI1101" s="66"/>
      <c r="AJ1101" s="66"/>
      <c r="AK1101" s="66"/>
      <c r="AL1101" s="66"/>
      <c r="AM1101" s="66"/>
      <c r="AN1101" s="66"/>
      <c r="AO1101" s="66"/>
      <c r="AP1101" s="66"/>
      <c r="AQ1101" s="66"/>
      <c r="AR1101" s="66"/>
      <c r="AS1101" s="66"/>
      <c r="AT1101" s="66"/>
      <c r="AU1101" s="66"/>
      <c r="AV1101" s="66">
        <v>0</v>
      </c>
      <c r="AW1101" s="86">
        <v>0</v>
      </c>
      <c r="AX1101" s="86">
        <v>0</v>
      </c>
      <c r="AY1101" s="86">
        <v>0</v>
      </c>
      <c r="AZ1101" s="86">
        <v>0</v>
      </c>
      <c r="BA1101" s="86">
        <v>0</v>
      </c>
      <c r="BB1101" s="86"/>
    </row>
    <row r="1102" spans="1:54" hidden="1">
      <c r="A1102" s="113" t="s">
        <v>4045</v>
      </c>
      <c r="B1102" s="113" t="s">
        <v>281</v>
      </c>
      <c r="C1102" s="113" t="s">
        <v>4164</v>
      </c>
      <c r="D1102" s="113" t="s">
        <v>3915</v>
      </c>
      <c r="E1102" s="113" t="s">
        <v>4164</v>
      </c>
      <c r="F1102" s="113" t="s">
        <v>3915</v>
      </c>
      <c r="G1102" s="113" t="s">
        <v>4164</v>
      </c>
      <c r="H1102" s="113" t="s">
        <v>3915</v>
      </c>
      <c r="I1102" s="113" t="s">
        <v>4168</v>
      </c>
      <c r="J1102" s="113" t="s">
        <v>4168</v>
      </c>
      <c r="K1102" s="113" t="s">
        <v>268</v>
      </c>
      <c r="L1102" s="113"/>
      <c r="M1102" s="113"/>
      <c r="N1102" s="113" t="s">
        <v>270</v>
      </c>
      <c r="O1102" s="113"/>
      <c r="P1102" s="113"/>
      <c r="Q1102" s="113" t="s">
        <v>57</v>
      </c>
      <c r="R1102" s="113"/>
      <c r="S1102" s="113" t="s">
        <v>122</v>
      </c>
      <c r="T1102" s="113"/>
      <c r="U1102" s="113" t="s">
        <v>122</v>
      </c>
      <c r="V1102" s="113"/>
      <c r="W1102" s="113"/>
      <c r="X1102" s="113"/>
      <c r="Y1102" s="113"/>
      <c r="Z1102" s="114"/>
      <c r="AA1102" s="114"/>
      <c r="AB1102" s="114"/>
      <c r="AC1102" s="106">
        <v>0</v>
      </c>
      <c r="AD1102" s="115">
        <f t="shared" ref="AD1102:AD1106" si="121">AA1102-AC1102</f>
        <v>0</v>
      </c>
      <c r="AE1102" s="114"/>
      <c r="AF1102" s="114">
        <f>SUMIFS(AF$2:AF$1101,$Q$2:$Q$1101,$Q1102,$A$2:$A$1101,$A1102)*0.0163</f>
        <v>791953.70709999988</v>
      </c>
      <c r="AG1102" s="106">
        <f t="shared" ref="AG1102:AG1106" si="122">AE1102-AF1102</f>
        <v>-791953.70709999988</v>
      </c>
      <c r="AH1102" s="114"/>
      <c r="AI1102" s="114">
        <f>SUMIFS(AI$2:AI$1101,$Q$2:$Q$1101,$Q1102,$A$2:$A$1101,$A1102)*0.0163</f>
        <v>538166.04696999991</v>
      </c>
      <c r="AJ1102" s="106">
        <f t="shared" ref="AJ1102:AJ1106" si="123">AH1102-AI1102</f>
        <v>-538166.04696999991</v>
      </c>
      <c r="AK1102" s="114"/>
      <c r="AL1102" s="114">
        <f>SUMIFS(AL$2:AL$1101,$Q$2:$Q$1101,$Q1102,$A$2:$A$1101,$A1102)*0.0163</f>
        <v>206592.33369</v>
      </c>
      <c r="AM1102" s="106">
        <f t="shared" ref="AM1102:AM1106" si="124">AK1102-AL1102</f>
        <v>-206592.33369</v>
      </c>
      <c r="AN1102" s="114"/>
      <c r="AO1102" s="114">
        <f>SUMIFS(AO$2:AO$1101,$Q$2:$Q$1101,$Q1102,$A$2:$A$1101,$A1102)*0.0163</f>
        <v>322595.27229999995</v>
      </c>
      <c r="AP1102" s="106">
        <f t="shared" ref="AP1102:AP1106" si="125">AN1102-AO1102</f>
        <v>-322595.27229999995</v>
      </c>
      <c r="AQ1102" s="114">
        <f>SUMIFS(AQ$2:AQ$1101,$Q$2:$Q$1101,$Q1102,$A$2:$A$1101,$A1102)*0.0163</f>
        <v>136280.41407999999</v>
      </c>
      <c r="AR1102" s="106">
        <f t="shared" ref="AR1102:AR1106" si="126">AP1102+AM1102+AJ1102+AG1102+AD1102</f>
        <v>-1859307.3600599999</v>
      </c>
      <c r="AS1102" s="114"/>
      <c r="AT1102" s="114"/>
      <c r="AU1102" s="114"/>
      <c r="AV1102" s="106">
        <v>-28280.414079999988</v>
      </c>
      <c r="AW1102" s="86">
        <v>4967722.2070230776</v>
      </c>
      <c r="AX1102" s="86">
        <v>1527387.2969701197</v>
      </c>
      <c r="AY1102" s="86">
        <v>-3907.6663100000005</v>
      </c>
      <c r="AZ1102" s="86">
        <v>22595.272299999953</v>
      </c>
      <c r="BA1102" s="86">
        <v>88280.414079999988</v>
      </c>
      <c r="BB1102" s="86"/>
    </row>
    <row r="1103" spans="1:54" hidden="1">
      <c r="A1103" s="83" t="s">
        <v>4048</v>
      </c>
      <c r="B1103" s="83" t="s">
        <v>151</v>
      </c>
      <c r="C1103" s="98" t="s">
        <v>4169</v>
      </c>
      <c r="D1103" s="98" t="s">
        <v>3915</v>
      </c>
      <c r="E1103" s="98" t="s">
        <v>4169</v>
      </c>
      <c r="F1103" s="98" t="s">
        <v>3915</v>
      </c>
      <c r="G1103" s="98" t="s">
        <v>4169</v>
      </c>
      <c r="H1103" s="98" t="s">
        <v>3915</v>
      </c>
      <c r="I1103" s="98" t="s">
        <v>4170</v>
      </c>
      <c r="J1103" s="98" t="s">
        <v>4170</v>
      </c>
      <c r="K1103" s="98" t="s">
        <v>268</v>
      </c>
      <c r="L1103" s="98"/>
      <c r="M1103" s="98"/>
      <c r="N1103" s="83" t="s">
        <v>270</v>
      </c>
      <c r="O1103" s="98"/>
      <c r="P1103" s="83"/>
      <c r="Q1103" s="83" t="s">
        <v>57</v>
      </c>
      <c r="R1103" s="83"/>
      <c r="S1103" s="83" t="s">
        <v>122</v>
      </c>
      <c r="T1103" s="98"/>
      <c r="U1103" s="83" t="s">
        <v>122</v>
      </c>
      <c r="V1103" s="83"/>
      <c r="W1103" s="98"/>
      <c r="X1103" s="83"/>
      <c r="Y1103" s="98"/>
      <c r="Z1103" s="89"/>
      <c r="AA1103" s="89"/>
      <c r="AB1103" s="89"/>
      <c r="AC1103" s="66">
        <v>0</v>
      </c>
      <c r="AD1103" s="86">
        <f t="shared" si="121"/>
        <v>0</v>
      </c>
      <c r="AE1103" s="89"/>
      <c r="AF1103" s="89">
        <f>SUMIFS(AF$2:AF$1101,$Q$2:$Q$1101,$Q1103,$A$2:$A$1101,$A1103)*0.0163</f>
        <v>309700</v>
      </c>
      <c r="AG1103" s="66">
        <f t="shared" si="122"/>
        <v>-309700</v>
      </c>
      <c r="AH1103" s="89"/>
      <c r="AI1103" s="89">
        <f>SUMIFS(AI$2:AI$1101,$Q$2:$Q$1101,$Q1103,$A$2:$A$1101,$A1103)*0.0163</f>
        <v>37490</v>
      </c>
      <c r="AJ1103" s="66">
        <f t="shared" si="123"/>
        <v>-37490</v>
      </c>
      <c r="AK1103" s="89"/>
      <c r="AL1103" s="89">
        <f>SUMIFS(AL$2:AL$1101,$Q$2:$Q$1101,$Q1103,$A$2:$A$1101,$A1103)*0.0163</f>
        <v>0</v>
      </c>
      <c r="AM1103" s="66">
        <f t="shared" si="124"/>
        <v>0</v>
      </c>
      <c r="AN1103" s="89"/>
      <c r="AO1103" s="89">
        <f>SUMIFS(AO$2:AO$1101,$Q$2:$Q$1101,$Q1103,$A$2:$A$1101,$A1103)*0.0163</f>
        <v>0</v>
      </c>
      <c r="AP1103" s="66">
        <f t="shared" si="125"/>
        <v>0</v>
      </c>
      <c r="AQ1103" s="89">
        <f>SUMIFS(AQ$2:AQ$1101,$Q$2:$Q$1101,$Q1103,$A$2:$A$1101,$A1103)*0.0163</f>
        <v>0</v>
      </c>
      <c r="AR1103" s="66">
        <f t="shared" si="126"/>
        <v>-347190</v>
      </c>
      <c r="AS1103" s="89"/>
      <c r="AT1103" s="89"/>
      <c r="AU1103" s="89"/>
      <c r="AV1103" s="66">
        <v>0</v>
      </c>
      <c r="AW1103" s="86">
        <v>108493.91999999998</v>
      </c>
      <c r="AX1103" s="86">
        <v>-8510</v>
      </c>
      <c r="AY1103" s="86">
        <v>0</v>
      </c>
      <c r="AZ1103" s="86">
        <v>0</v>
      </c>
      <c r="BA1103" s="86">
        <v>0</v>
      </c>
      <c r="BB1103" s="86"/>
    </row>
    <row r="1104" spans="1:54" hidden="1">
      <c r="A1104" s="83" t="s">
        <v>4031</v>
      </c>
      <c r="B1104" s="83" t="s">
        <v>7</v>
      </c>
      <c r="C1104" s="98" t="s">
        <v>3948</v>
      </c>
      <c r="D1104" s="98" t="s">
        <v>3915</v>
      </c>
      <c r="E1104" s="98" t="s">
        <v>3948</v>
      </c>
      <c r="F1104" s="98" t="s">
        <v>3915</v>
      </c>
      <c r="G1104" s="98" t="s">
        <v>3948</v>
      </c>
      <c r="H1104" s="98" t="s">
        <v>3915</v>
      </c>
      <c r="I1104" s="98" t="s">
        <v>4171</v>
      </c>
      <c r="J1104" s="98" t="s">
        <v>4171</v>
      </c>
      <c r="K1104" s="98" t="s">
        <v>268</v>
      </c>
      <c r="L1104" s="98"/>
      <c r="M1104" s="98"/>
      <c r="N1104" s="83" t="s">
        <v>270</v>
      </c>
      <c r="O1104" s="98"/>
      <c r="P1104" s="83"/>
      <c r="Q1104" s="83" t="s">
        <v>57</v>
      </c>
      <c r="R1104" s="83"/>
      <c r="S1104" s="83" t="s">
        <v>122</v>
      </c>
      <c r="T1104" s="98"/>
      <c r="U1104" s="83" t="s">
        <v>122</v>
      </c>
      <c r="V1104" s="83"/>
      <c r="W1104" s="98"/>
      <c r="X1104" s="83"/>
      <c r="Y1104" s="98"/>
      <c r="Z1104" s="89"/>
      <c r="AA1104" s="89"/>
      <c r="AB1104" s="89"/>
      <c r="AC1104" s="66">
        <v>0</v>
      </c>
      <c r="AD1104" s="86">
        <f t="shared" si="121"/>
        <v>0</v>
      </c>
      <c r="AE1104" s="89"/>
      <c r="AF1104" s="89">
        <f>SUMIFS(AF$2:AF$1101,$Q$2:$Q$1101,$Q1104,$A$2:$A$1101,$A1104)*0.0163</f>
        <v>2997050.7471999996</v>
      </c>
      <c r="AG1104" s="66">
        <f t="shared" si="122"/>
        <v>-2997050.7471999996</v>
      </c>
      <c r="AH1104" s="89"/>
      <c r="AI1104" s="89">
        <f>SUMIFS(AI$2:AI$1101,$Q$2:$Q$1101,$Q1104,$A$2:$A$1101,$A1104)*0.0163</f>
        <v>1039121.3848319177</v>
      </c>
      <c r="AJ1104" s="66">
        <f t="shared" si="123"/>
        <v>-1039121.3848319177</v>
      </c>
      <c r="AK1104" s="89"/>
      <c r="AL1104" s="89">
        <f>SUMIFS(AL$2:AL$1101,$Q$2:$Q$1101,$Q1104,$A$2:$A$1101,$A1104)*0.0163</f>
        <v>518117.22789999994</v>
      </c>
      <c r="AM1104" s="66">
        <f t="shared" si="124"/>
        <v>-518117.22789999994</v>
      </c>
      <c r="AN1104" s="89"/>
      <c r="AO1104" s="89">
        <f>SUMIFS(AO$2:AO$1101,$Q$2:$Q$1101,$Q1104,$A$2:$A$1101,$A1104)*0.0163</f>
        <v>99482.257799999992</v>
      </c>
      <c r="AP1104" s="66">
        <f t="shared" si="125"/>
        <v>-99482.257799999992</v>
      </c>
      <c r="AQ1104" s="89">
        <f>SUMIFS(AQ$2:AQ$1101,$Q$2:$Q$1101,$Q1104,$A$2:$A$1101,$A1104)*0.0163</f>
        <v>0</v>
      </c>
      <c r="AR1104" s="66">
        <f t="shared" si="126"/>
        <v>-4653771.6177319176</v>
      </c>
      <c r="AS1104" s="89"/>
      <c r="AT1104" s="89"/>
      <c r="AU1104" s="89"/>
      <c r="AV1104" s="66">
        <v>0</v>
      </c>
      <c r="AW1104" s="86">
        <v>-680312.13280000025</v>
      </c>
      <c r="AX1104" s="86">
        <v>-232718.17937902431</v>
      </c>
      <c r="AY1104" s="86">
        <v>-117609.43210000009</v>
      </c>
      <c r="AZ1104" s="86">
        <v>-22581.862200000003</v>
      </c>
      <c r="BA1104" s="86">
        <v>0</v>
      </c>
      <c r="BB1104" s="86"/>
    </row>
    <row r="1105" spans="1:54" hidden="1">
      <c r="A1105" s="83" t="s">
        <v>258</v>
      </c>
      <c r="B1105" s="83" t="s">
        <v>259</v>
      </c>
      <c r="C1105" s="98" t="s">
        <v>3914</v>
      </c>
      <c r="D1105" s="98" t="s">
        <v>3915</v>
      </c>
      <c r="E1105" s="98" t="s">
        <v>3914</v>
      </c>
      <c r="F1105" s="98" t="s">
        <v>3915</v>
      </c>
      <c r="G1105" s="98" t="s">
        <v>3914</v>
      </c>
      <c r="H1105" s="98" t="s">
        <v>3915</v>
      </c>
      <c r="I1105" s="98" t="s">
        <v>4172</v>
      </c>
      <c r="J1105" s="98" t="s">
        <v>4172</v>
      </c>
      <c r="K1105" s="98" t="s">
        <v>268</v>
      </c>
      <c r="L1105" s="98"/>
      <c r="M1105" s="98"/>
      <c r="N1105" s="83" t="s">
        <v>270</v>
      </c>
      <c r="O1105" s="98"/>
      <c r="P1105" s="83"/>
      <c r="Q1105" s="83" t="s">
        <v>57</v>
      </c>
      <c r="R1105" s="83"/>
      <c r="S1105" s="83" t="s">
        <v>122</v>
      </c>
      <c r="T1105" s="98"/>
      <c r="U1105" s="83" t="s">
        <v>122</v>
      </c>
      <c r="V1105" s="83"/>
      <c r="W1105" s="98"/>
      <c r="X1105" s="83"/>
      <c r="Y1105" s="98"/>
      <c r="Z1105" s="89"/>
      <c r="AA1105" s="89"/>
      <c r="AB1105" s="89"/>
      <c r="AC1105" s="66">
        <v>0</v>
      </c>
      <c r="AD1105" s="86">
        <f t="shared" si="121"/>
        <v>0</v>
      </c>
      <c r="AE1105" s="89"/>
      <c r="AF1105" s="89">
        <f>SUMIFS(AF$2:AF$1101,$Q$2:$Q$1101,$Q1105,$A$2:$A$1101,$A1105)*0.0163</f>
        <v>5929604.780164605</v>
      </c>
      <c r="AG1105" s="66">
        <f t="shared" si="122"/>
        <v>-5929604.780164605</v>
      </c>
      <c r="AH1105" s="89"/>
      <c r="AI1105" s="89">
        <f>SUMIFS(AI$2:AI$1101,$Q$2:$Q$1101,$Q1105,$A$2:$A$1101,$A1105)*0.0163</f>
        <v>5356674.0530388346</v>
      </c>
      <c r="AJ1105" s="66">
        <f t="shared" si="123"/>
        <v>-5356674.0530388346</v>
      </c>
      <c r="AK1105" s="89"/>
      <c r="AL1105" s="89">
        <f>SUMIFS(AL$2:AL$1101,$Q$2:$Q$1101,$Q1105,$A$2:$A$1101,$A1105)*0.0163</f>
        <v>4402960.2958262311</v>
      </c>
      <c r="AM1105" s="66">
        <f t="shared" si="124"/>
        <v>-4402960.2958262311</v>
      </c>
      <c r="AN1105" s="89"/>
      <c r="AO1105" s="89">
        <f>SUMIFS(AO$2:AO$1101,$Q$2:$Q$1101,$Q1105,$A$2:$A$1101,$A1105)*0.0163</f>
        <v>4505897.0715835644</v>
      </c>
      <c r="AP1105" s="66">
        <f t="shared" si="125"/>
        <v>-4505897.0715835644</v>
      </c>
      <c r="AQ1105" s="89">
        <f>SUMIFS(AQ$2:AQ$1101,$Q$2:$Q$1101,$Q1105,$A$2:$A$1101,$A1105)*0.0163</f>
        <v>4819162.2757223956</v>
      </c>
      <c r="AR1105" s="66">
        <f t="shared" si="126"/>
        <v>-20195136.200613238</v>
      </c>
      <c r="AS1105" s="89"/>
      <c r="AT1105" s="89"/>
      <c r="AU1105" s="89"/>
      <c r="AV1105" s="66">
        <v>1074000.2711762497</v>
      </c>
      <c r="AW1105" s="86">
        <v>-1676432.9471539296</v>
      </c>
      <c r="AX1105" s="86">
        <v>-1196012.1470088158</v>
      </c>
      <c r="AY1105" s="86">
        <v>-979524.97512620036</v>
      </c>
      <c r="AZ1105" s="86">
        <v>-1002890.9917091541</v>
      </c>
      <c r="BA1105" s="86">
        <v>-1074000.2711762497</v>
      </c>
      <c r="BB1105" s="86"/>
    </row>
    <row r="1106" spans="1:54" hidden="1">
      <c r="A1106" s="83" t="s">
        <v>4042</v>
      </c>
      <c r="B1106" s="83" t="s">
        <v>26</v>
      </c>
      <c r="C1106" s="98" t="s">
        <v>4173</v>
      </c>
      <c r="D1106" s="98" t="s">
        <v>3915</v>
      </c>
      <c r="E1106" s="98" t="s">
        <v>4173</v>
      </c>
      <c r="F1106" s="98" t="s">
        <v>3915</v>
      </c>
      <c r="G1106" s="98" t="s">
        <v>4173</v>
      </c>
      <c r="H1106" s="98" t="s">
        <v>3915</v>
      </c>
      <c r="I1106" s="98" t="s">
        <v>4174</v>
      </c>
      <c r="J1106" s="98" t="s">
        <v>4174</v>
      </c>
      <c r="K1106" s="98" t="s">
        <v>268</v>
      </c>
      <c r="L1106" s="98"/>
      <c r="M1106" s="98"/>
      <c r="N1106" s="83" t="s">
        <v>270</v>
      </c>
      <c r="O1106" s="98"/>
      <c r="P1106" s="83"/>
      <c r="Q1106" s="83" t="s">
        <v>57</v>
      </c>
      <c r="R1106" s="83"/>
      <c r="S1106" s="83" t="s">
        <v>122</v>
      </c>
      <c r="T1106" s="98"/>
      <c r="U1106" s="83" t="s">
        <v>122</v>
      </c>
      <c r="V1106" s="83"/>
      <c r="W1106" s="98"/>
      <c r="X1106" s="83"/>
      <c r="Y1106" s="98"/>
      <c r="Z1106" s="89"/>
      <c r="AA1106" s="89"/>
      <c r="AB1106" s="89"/>
      <c r="AC1106" s="66">
        <v>0</v>
      </c>
      <c r="AD1106" s="86">
        <f t="shared" si="121"/>
        <v>0</v>
      </c>
      <c r="AE1106" s="89"/>
      <c r="AF1106" s="89">
        <f>SUMIFS(AF$2:AF$1101,$Q$2:$Q$1101,$Q1106,$A$2:$A$1101,$A1106)*0.0163</f>
        <v>110461.97039999999</v>
      </c>
      <c r="AG1106" s="66">
        <f t="shared" si="122"/>
        <v>-110461.97039999999</v>
      </c>
      <c r="AH1106" s="89"/>
      <c r="AI1106" s="89">
        <f>SUMIFS(AI$2:AI$1101,$Q$2:$Q$1101,$Q1106,$A$2:$A$1101,$A1106)*0.0163</f>
        <v>120636.87049999999</v>
      </c>
      <c r="AJ1106" s="66">
        <f t="shared" si="123"/>
        <v>-120636.87049999999</v>
      </c>
      <c r="AK1106" s="89"/>
      <c r="AL1106" s="89">
        <f>SUMIFS(AL$2:AL$1101,$Q$2:$Q$1101,$Q1106,$A$2:$A$1101,$A1106)*0.0163</f>
        <v>131168.6102</v>
      </c>
      <c r="AM1106" s="66">
        <f t="shared" si="124"/>
        <v>-131168.6102</v>
      </c>
      <c r="AN1106" s="89"/>
      <c r="AO1106" s="89">
        <f>SUMIFS(AO$2:AO$1101,$Q$2:$Q$1101,$Q1106,$A$2:$A$1101,$A1106)*0.0163</f>
        <v>142210.06719999999</v>
      </c>
      <c r="AP1106" s="66">
        <f t="shared" si="125"/>
        <v>-142210.06719999999</v>
      </c>
      <c r="AQ1106" s="89">
        <f>SUMIFS(AQ$2:AQ$1101,$Q$2:$Q$1101,$Q1106,$A$2:$A$1101,$A1106)*0.0163</f>
        <v>153868.34879999998</v>
      </c>
      <c r="AR1106" s="66">
        <f t="shared" si="126"/>
        <v>-504477.5183</v>
      </c>
      <c r="AS1106" s="89"/>
      <c r="AT1106" s="89"/>
      <c r="AU1106" s="89"/>
      <c r="AV1106" s="66">
        <v>34927.171199999997</v>
      </c>
      <c r="AW1106" s="86">
        <v>-25074.189600000012</v>
      </c>
      <c r="AX1106" s="86">
        <v>-27383.829500000022</v>
      </c>
      <c r="AY1106" s="86">
        <v>-29774.469800000021</v>
      </c>
      <c r="AZ1106" s="86">
        <v>-32280.812800000014</v>
      </c>
      <c r="BA1106" s="86">
        <v>-34927.171200000012</v>
      </c>
      <c r="BB1106" s="86"/>
    </row>
    <row r="1107" spans="1:54" s="84" customFormat="1">
      <c r="C1107" s="112"/>
      <c r="D1107" s="112"/>
      <c r="E1107" s="112"/>
      <c r="F1107" s="112"/>
      <c r="G1107" s="112"/>
      <c r="H1107" s="112"/>
      <c r="I1107" s="112"/>
      <c r="J1107" s="112"/>
      <c r="K1107" s="112"/>
      <c r="L1107" s="112"/>
      <c r="M1107" s="112"/>
      <c r="O1107" s="112"/>
      <c r="T1107" s="112"/>
      <c r="W1107" s="112"/>
      <c r="Y1107" s="112"/>
      <c r="Z1107" s="100"/>
      <c r="AA1107" s="100"/>
      <c r="AB1107" s="100"/>
      <c r="AC1107" s="100"/>
      <c r="AD1107" s="116"/>
      <c r="AE1107" s="100"/>
      <c r="AF1107" s="100"/>
      <c r="AG1107" s="100"/>
      <c r="AH1107" s="100"/>
      <c r="AI1107" s="100"/>
      <c r="AJ1107" s="100"/>
      <c r="AK1107" s="100"/>
      <c r="AL1107" s="100"/>
      <c r="AM1107" s="100"/>
      <c r="AN1107" s="100"/>
      <c r="AO1107" s="100"/>
      <c r="AP1107" s="100"/>
      <c r="AQ1107" s="100"/>
      <c r="AR1107" s="100"/>
      <c r="AS1107" s="100"/>
      <c r="AT1107" s="100"/>
      <c r="AU1107" s="100"/>
      <c r="AV1107" s="100"/>
      <c r="AW1107" s="116"/>
      <c r="AX1107" s="116"/>
      <c r="AY1107" s="116"/>
      <c r="AZ1107" s="116"/>
      <c r="BA1107" s="116"/>
    </row>
    <row r="1108" spans="1:54">
      <c r="A1108" s="117" t="s">
        <v>4175</v>
      </c>
      <c r="B1108" s="117"/>
      <c r="C1108" s="117"/>
      <c r="D1108" s="118"/>
      <c r="E1108" s="117"/>
      <c r="F1108" s="117"/>
      <c r="G1108" s="117"/>
      <c r="H1108" s="117"/>
      <c r="I1108" s="117"/>
      <c r="J1108" s="117"/>
      <c r="K1108" s="117"/>
      <c r="L1108" s="117"/>
      <c r="M1108" s="117"/>
      <c r="N1108" s="117"/>
      <c r="O1108" s="117"/>
      <c r="P1108" s="117"/>
      <c r="Q1108" s="117"/>
      <c r="R1108" s="117"/>
      <c r="S1108" s="117"/>
      <c r="T1108" s="117"/>
      <c r="U1108" s="117"/>
      <c r="V1108" s="117"/>
      <c r="W1108" s="117"/>
      <c r="X1108" s="117"/>
      <c r="Y1108" s="117"/>
      <c r="Z1108" s="119">
        <f t="shared" ref="Z1108:AR1108" si="127">SUBTOTAL(9,Z2:Z1106)</f>
        <v>0</v>
      </c>
      <c r="AA1108" s="119">
        <f t="shared" si="127"/>
        <v>0</v>
      </c>
      <c r="AB1108" s="119">
        <f t="shared" si="127"/>
        <v>5226819.22</v>
      </c>
      <c r="AC1108" s="119">
        <f t="shared" si="127"/>
        <v>4829821.2060620002</v>
      </c>
      <c r="AD1108" s="119">
        <f t="shared" si="127"/>
        <v>-4829821.2060620002</v>
      </c>
      <c r="AE1108" s="119">
        <f t="shared" si="127"/>
        <v>0</v>
      </c>
      <c r="AF1108" s="119">
        <f t="shared" si="127"/>
        <v>23000000</v>
      </c>
      <c r="AG1108" s="119">
        <f t="shared" si="127"/>
        <v>-23000000</v>
      </c>
      <c r="AH1108" s="119">
        <f t="shared" si="127"/>
        <v>0</v>
      </c>
      <c r="AI1108" s="119">
        <f t="shared" si="127"/>
        <v>18500000</v>
      </c>
      <c r="AJ1108" s="119">
        <f t="shared" si="127"/>
        <v>-18500000</v>
      </c>
      <c r="AK1108" s="119">
        <f t="shared" si="127"/>
        <v>0</v>
      </c>
      <c r="AL1108" s="119">
        <f t="shared" si="127"/>
        <v>0</v>
      </c>
      <c r="AM1108" s="119">
        <f t="shared" si="127"/>
        <v>0</v>
      </c>
      <c r="AN1108" s="119">
        <f t="shared" si="127"/>
        <v>0</v>
      </c>
      <c r="AO1108" s="119">
        <f t="shared" si="127"/>
        <v>0</v>
      </c>
      <c r="AP1108" s="119">
        <f t="shared" si="127"/>
        <v>0</v>
      </c>
      <c r="AQ1108" s="119">
        <f t="shared" si="127"/>
        <v>0</v>
      </c>
      <c r="AR1108" s="119">
        <f t="shared" si="127"/>
        <v>-46329821.206062004</v>
      </c>
      <c r="AS1108" s="119"/>
      <c r="AT1108" s="119"/>
      <c r="AU1108" s="119"/>
      <c r="AV1108" s="119"/>
      <c r="AW1108" s="119">
        <f t="shared" ref="AW1108:BA1108" si="128">SUBTOTAL(9,AW2:AW1106)</f>
        <v>23000000</v>
      </c>
      <c r="AX1108" s="119">
        <f t="shared" si="128"/>
        <v>18500000</v>
      </c>
      <c r="AY1108" s="119">
        <f t="shared" si="128"/>
        <v>0</v>
      </c>
      <c r="AZ1108" s="119">
        <f t="shared" si="128"/>
        <v>0</v>
      </c>
      <c r="BA1108" s="119">
        <f t="shared" si="128"/>
        <v>0</v>
      </c>
    </row>
    <row r="1109" spans="1:54" ht="15.75" thickBot="1">
      <c r="A1109" s="120" t="s">
        <v>4176</v>
      </c>
      <c r="B1109" s="120"/>
      <c r="C1109" s="120"/>
      <c r="D1109" s="120"/>
      <c r="E1109" s="120"/>
      <c r="F1109" s="120"/>
      <c r="G1109" s="120"/>
      <c r="H1109" s="120"/>
      <c r="I1109" s="120"/>
      <c r="J1109" s="120"/>
      <c r="K1109" s="120"/>
      <c r="L1109" s="120"/>
      <c r="M1109" s="120"/>
      <c r="N1109" s="120"/>
      <c r="O1109" s="120"/>
      <c r="P1109" s="120"/>
      <c r="Q1109" s="120"/>
      <c r="R1109" s="120"/>
      <c r="S1109" s="120"/>
      <c r="T1109" s="120"/>
      <c r="U1109" s="120"/>
      <c r="V1109" s="120"/>
      <c r="W1109" s="120"/>
      <c r="X1109" s="120"/>
      <c r="Y1109" s="120"/>
      <c r="Z1109" s="121">
        <f t="shared" ref="Z1109:AR1109" si="129">SUM(Z2:Z1106)</f>
        <v>1092085597.1261683</v>
      </c>
      <c r="AA1109" s="121">
        <f t="shared" si="129"/>
        <v>1101375026</v>
      </c>
      <c r="AB1109" s="121">
        <f t="shared" si="129"/>
        <v>1131610558.3399987</v>
      </c>
      <c r="AC1109" s="121">
        <f t="shared" si="129"/>
        <v>1131940988.2538326</v>
      </c>
      <c r="AD1109" s="121">
        <f t="shared" si="129"/>
        <v>-30565962.253831666</v>
      </c>
      <c r="AE1109" s="121">
        <f t="shared" si="129"/>
        <v>972086259.33989668</v>
      </c>
      <c r="AF1109" s="121">
        <f t="shared" si="129"/>
        <v>1002131611.3808452</v>
      </c>
      <c r="AG1109" s="121">
        <f t="shared" si="129"/>
        <v>-30045352.040948503</v>
      </c>
      <c r="AH1109" s="121">
        <f t="shared" si="129"/>
        <v>809461946.60889888</v>
      </c>
      <c r="AI1109" s="121">
        <f t="shared" si="129"/>
        <v>836828045.99653172</v>
      </c>
      <c r="AJ1109" s="121">
        <f t="shared" si="129"/>
        <v>-27366099.387632921</v>
      </c>
      <c r="AK1109" s="121">
        <f t="shared" si="129"/>
        <v>743917502.37247646</v>
      </c>
      <c r="AL1109" s="121">
        <f t="shared" si="129"/>
        <v>738518702.76688373</v>
      </c>
      <c r="AM1109" s="121">
        <f t="shared" si="129"/>
        <v>5398799.6055928227</v>
      </c>
      <c r="AN1109" s="121">
        <f t="shared" si="129"/>
        <v>695862039.73131394</v>
      </c>
      <c r="AO1109" s="121">
        <f t="shared" si="129"/>
        <v>736676277.60627329</v>
      </c>
      <c r="AP1109" s="121">
        <f t="shared" si="129"/>
        <v>-40814237.874959402</v>
      </c>
      <c r="AQ1109" s="121">
        <f t="shared" si="129"/>
        <v>736959242.77503061</v>
      </c>
      <c r="AR1109" s="121">
        <f t="shared" si="129"/>
        <v>-123392851.9517796</v>
      </c>
      <c r="AS1109" s="121"/>
      <c r="AT1109" s="121"/>
      <c r="AU1109" s="121"/>
      <c r="AV1109" s="121"/>
      <c r="AW1109" s="121">
        <f t="shared" ref="AW1109:BA1109" si="130">SUM(AW2:AW1106)</f>
        <v>17047205.154696591</v>
      </c>
      <c r="AX1109" s="121">
        <f t="shared" si="130"/>
        <v>23697428.387479689</v>
      </c>
      <c r="AY1109" s="121">
        <f t="shared" si="130"/>
        <v>-5858251.9008072158</v>
      </c>
      <c r="AZ1109" s="121">
        <f t="shared" si="130"/>
        <v>22581569.045590848</v>
      </c>
      <c r="BA1109" s="121">
        <f t="shared" si="130"/>
        <v>69642594.571703732</v>
      </c>
    </row>
    <row r="1111" spans="1:54">
      <c r="B1111" s="67" t="s">
        <v>4180</v>
      </c>
      <c r="AV1111" s="52" t="s">
        <v>4177</v>
      </c>
      <c r="AW1111" s="66">
        <v>985084406.22614896</v>
      </c>
      <c r="AX1111" s="66">
        <v>813130617.6090523</v>
      </c>
      <c r="AY1111" s="66">
        <v>744376954.66769028</v>
      </c>
      <c r="AZ1111" s="66">
        <v>714094708.56068301</v>
      </c>
      <c r="BA1111" s="66">
        <v>667316648.20332718</v>
      </c>
    </row>
    <row r="1112" spans="1:54">
      <c r="AV1112" s="52" t="s">
        <v>4178</v>
      </c>
      <c r="AW1112" s="66">
        <v>1002131611.3808455</v>
      </c>
      <c r="AX1112" s="66">
        <v>836828045.99653208</v>
      </c>
      <c r="AY1112" s="66">
        <v>738518702.76688325</v>
      </c>
      <c r="AZ1112" s="66">
        <v>736676277.60627377</v>
      </c>
      <c r="BA1112" s="66">
        <v>736959242.77503097</v>
      </c>
    </row>
    <row r="1113" spans="1:54">
      <c r="AV1113" s="52" t="s">
        <v>4179</v>
      </c>
      <c r="AW1113" s="86">
        <f>AW1112-AW1111</f>
        <v>17047205.154696584</v>
      </c>
      <c r="AX1113" s="86">
        <f t="shared" ref="AX1113:BA1113" si="131">AX1112-AX1111</f>
        <v>23697428.387479782</v>
      </c>
      <c r="AY1113" s="86">
        <f t="shared" si="131"/>
        <v>-5858251.900807023</v>
      </c>
      <c r="AZ1113" s="86">
        <f t="shared" si="131"/>
        <v>22581569.045590758</v>
      </c>
      <c r="BA1113" s="86">
        <f t="shared" si="131"/>
        <v>69642594.571703792</v>
      </c>
    </row>
    <row r="1115" spans="1:54">
      <c r="AW1115" s="86">
        <f>AW1113-AW1109</f>
        <v>0</v>
      </c>
      <c r="AX1115" s="86">
        <f t="shared" ref="AX1115:BA1115" si="132">AX1113-AX1109</f>
        <v>9.3132257461547852E-8</v>
      </c>
      <c r="AY1115" s="86">
        <f t="shared" si="132"/>
        <v>1.9278377294540405E-7</v>
      </c>
      <c r="AZ1115" s="86">
        <f t="shared" si="132"/>
        <v>-8.9406967163085938E-8</v>
      </c>
      <c r="BA1115" s="86">
        <f t="shared" si="132"/>
        <v>0</v>
      </c>
    </row>
  </sheetData>
  <autoFilter ref="A1:BA1106">
    <filterColumn colId="20">
      <filters>
        <filter val="Facilities - Shuffleton"/>
      </filters>
    </filterColumn>
  </autoFilter>
  <conditionalFormatting sqref="I1108:I1109">
    <cfRule type="duplicateValues" dxfId="43" priority="44"/>
  </conditionalFormatting>
  <conditionalFormatting sqref="I1029">
    <cfRule type="duplicateValues" dxfId="42" priority="35"/>
  </conditionalFormatting>
  <conditionalFormatting sqref="I1062">
    <cfRule type="duplicateValues" dxfId="41" priority="34"/>
  </conditionalFormatting>
  <conditionalFormatting sqref="I1064">
    <cfRule type="duplicateValues" dxfId="40" priority="33"/>
  </conditionalFormatting>
  <conditionalFormatting sqref="I1108:I1109">
    <cfRule type="duplicateValues" dxfId="39" priority="43"/>
  </conditionalFormatting>
  <conditionalFormatting sqref="I1101:I1107 I1063 I1050:I1061 I1:I1028 I1030 I1032:I1048">
    <cfRule type="duplicateValues" dxfId="38" priority="41"/>
  </conditionalFormatting>
  <conditionalFormatting sqref="J1101 J1063">
    <cfRule type="duplicateValues" dxfId="37" priority="40"/>
  </conditionalFormatting>
  <conditionalFormatting sqref="J1102:J1107">
    <cfRule type="duplicateValues" dxfId="36" priority="39"/>
  </conditionalFormatting>
  <conditionalFormatting sqref="I1066">
    <cfRule type="duplicateValues" dxfId="35" priority="38"/>
  </conditionalFormatting>
  <conditionalFormatting sqref="I1067">
    <cfRule type="duplicateValues" dxfId="34" priority="37"/>
  </conditionalFormatting>
  <conditionalFormatting sqref="I1068">
    <cfRule type="duplicateValues" dxfId="33" priority="36"/>
  </conditionalFormatting>
  <conditionalFormatting sqref="I1069">
    <cfRule type="duplicateValues" dxfId="32" priority="32"/>
  </conditionalFormatting>
  <conditionalFormatting sqref="I1070">
    <cfRule type="duplicateValues" dxfId="31" priority="31"/>
  </conditionalFormatting>
  <conditionalFormatting sqref="I1071">
    <cfRule type="duplicateValues" dxfId="30" priority="30"/>
  </conditionalFormatting>
  <conditionalFormatting sqref="I1072">
    <cfRule type="duplicateValues" dxfId="29" priority="29"/>
  </conditionalFormatting>
  <conditionalFormatting sqref="I1073">
    <cfRule type="duplicateValues" dxfId="28" priority="28"/>
  </conditionalFormatting>
  <conditionalFormatting sqref="I1074">
    <cfRule type="duplicateValues" dxfId="27" priority="27"/>
  </conditionalFormatting>
  <conditionalFormatting sqref="I1075">
    <cfRule type="duplicateValues" dxfId="26" priority="26"/>
  </conditionalFormatting>
  <conditionalFormatting sqref="I1076">
    <cfRule type="duplicateValues" dxfId="25" priority="25"/>
  </conditionalFormatting>
  <conditionalFormatting sqref="I1077">
    <cfRule type="duplicateValues" dxfId="24" priority="24"/>
  </conditionalFormatting>
  <conditionalFormatting sqref="I1078">
    <cfRule type="duplicateValues" dxfId="23" priority="23"/>
  </conditionalFormatting>
  <conditionalFormatting sqref="I1079">
    <cfRule type="duplicateValues" dxfId="22" priority="22"/>
  </conditionalFormatting>
  <conditionalFormatting sqref="I1080">
    <cfRule type="duplicateValues" dxfId="21" priority="21"/>
  </conditionalFormatting>
  <conditionalFormatting sqref="I1081">
    <cfRule type="duplicateValues" dxfId="20" priority="20"/>
  </conditionalFormatting>
  <conditionalFormatting sqref="I1082">
    <cfRule type="duplicateValues" dxfId="19" priority="19"/>
  </conditionalFormatting>
  <conditionalFormatting sqref="I1083">
    <cfRule type="duplicateValues" dxfId="18" priority="18"/>
  </conditionalFormatting>
  <conditionalFormatting sqref="I1098:I1100">
    <cfRule type="duplicateValues" dxfId="17" priority="17"/>
  </conditionalFormatting>
  <conditionalFormatting sqref="I1097">
    <cfRule type="duplicateValues" dxfId="16" priority="16"/>
  </conditionalFormatting>
  <conditionalFormatting sqref="I1096">
    <cfRule type="duplicateValues" dxfId="15" priority="15"/>
  </conditionalFormatting>
  <conditionalFormatting sqref="I1095">
    <cfRule type="duplicateValues" dxfId="14" priority="14"/>
  </conditionalFormatting>
  <conditionalFormatting sqref="I1094">
    <cfRule type="duplicateValues" dxfId="13" priority="13"/>
  </conditionalFormatting>
  <conditionalFormatting sqref="I1093">
    <cfRule type="duplicateValues" dxfId="12" priority="12"/>
  </conditionalFormatting>
  <conditionalFormatting sqref="I1092">
    <cfRule type="duplicateValues" dxfId="11" priority="11"/>
  </conditionalFormatting>
  <conditionalFormatting sqref="I1091">
    <cfRule type="duplicateValues" dxfId="10" priority="10"/>
  </conditionalFormatting>
  <conditionalFormatting sqref="I1090">
    <cfRule type="duplicateValues" dxfId="9" priority="9"/>
  </conditionalFormatting>
  <conditionalFormatting sqref="I1089">
    <cfRule type="duplicateValues" dxfId="8" priority="8"/>
  </conditionalFormatting>
  <conditionalFormatting sqref="I1088">
    <cfRule type="duplicateValues" dxfId="7" priority="7"/>
  </conditionalFormatting>
  <conditionalFormatting sqref="I1087">
    <cfRule type="duplicateValues" dxfId="6" priority="6"/>
  </conditionalFormatting>
  <conditionalFormatting sqref="I1086">
    <cfRule type="duplicateValues" dxfId="5" priority="5"/>
  </conditionalFormatting>
  <conditionalFormatting sqref="I1085">
    <cfRule type="duplicateValues" dxfId="4" priority="4"/>
  </conditionalFormatting>
  <conditionalFormatting sqref="I1084">
    <cfRule type="duplicateValues" dxfId="3" priority="3"/>
  </conditionalFormatting>
  <conditionalFormatting sqref="I1:I1030 I1032:I1107">
    <cfRule type="duplicateValues" dxfId="2" priority="2"/>
  </conditionalFormatting>
  <conditionalFormatting sqref="I1065">
    <cfRule type="duplicateValues" dxfId="1" priority="42"/>
  </conditionalFormatting>
  <conditionalFormatting sqref="I1031">
    <cfRule type="duplicateValues" dxfId="0" priority="1"/>
  </conditionalFormatting>
  <hyperlinks>
    <hyperlink ref="B1111" r:id="rId1"/>
  </hyperlinks>
  <pageMargins left="0.7" right="0.7" top="0.75" bottom="0.75" header="0.3" footer="0.3"/>
  <pageSetup orientation="portrait"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workbookViewId="0">
      <selection activeCell="E35" sqref="E35"/>
    </sheetView>
  </sheetViews>
  <sheetFormatPr defaultRowHeight="12.75"/>
  <cols>
    <col min="1" max="1" width="19.5703125" customWidth="1"/>
    <col min="2" max="2" width="51.28515625" customWidth="1"/>
    <col min="3" max="3" width="17.140625" customWidth="1"/>
    <col min="4" max="5" width="21" bestFit="1" customWidth="1"/>
  </cols>
  <sheetData>
    <row r="2" spans="1:4" ht="15">
      <c r="A2" s="125" t="s">
        <v>4208</v>
      </c>
    </row>
    <row r="4" spans="1:4" ht="15">
      <c r="A4" s="143" t="s">
        <v>4209</v>
      </c>
      <c r="B4" s="143" t="s">
        <v>4210</v>
      </c>
      <c r="C4" s="130" t="s">
        <v>4211</v>
      </c>
      <c r="D4" s="130" t="s">
        <v>4192</v>
      </c>
    </row>
    <row r="5" spans="1:4">
      <c r="A5" s="139" t="s">
        <v>4212</v>
      </c>
      <c r="B5" s="139" t="s">
        <v>4228</v>
      </c>
      <c r="C5" s="139">
        <v>7830000</v>
      </c>
      <c r="D5" s="146">
        <f>C5/1000000</f>
        <v>7.83</v>
      </c>
    </row>
    <row r="6" spans="1:4">
      <c r="A6" s="139" t="s">
        <v>4213</v>
      </c>
      <c r="B6" s="139" t="s">
        <v>15</v>
      </c>
      <c r="C6" s="139">
        <v>24033000</v>
      </c>
      <c r="D6" s="146">
        <f t="shared" ref="D6:D15" si="0">C6/1000000</f>
        <v>24.033000000000001</v>
      </c>
    </row>
    <row r="7" spans="1:4">
      <c r="A7" s="139" t="s">
        <v>4214</v>
      </c>
      <c r="B7" s="139" t="s">
        <v>4223</v>
      </c>
      <c r="C7" s="139">
        <v>142296000</v>
      </c>
      <c r="D7" s="146">
        <f t="shared" si="0"/>
        <v>142.29599999999999</v>
      </c>
    </row>
    <row r="8" spans="1:4">
      <c r="A8" s="139" t="s">
        <v>4215</v>
      </c>
      <c r="B8" s="139" t="s">
        <v>17</v>
      </c>
      <c r="C8" s="139">
        <v>3648000</v>
      </c>
      <c r="D8" s="146">
        <f t="shared" si="0"/>
        <v>3.6480000000000001</v>
      </c>
    </row>
    <row r="9" spans="1:4">
      <c r="A9" s="139" t="s">
        <v>4216</v>
      </c>
      <c r="B9" s="139" t="s">
        <v>151</v>
      </c>
      <c r="C9" s="139">
        <f>58799000</f>
        <v>58799000</v>
      </c>
      <c r="D9" s="146">
        <f t="shared" si="0"/>
        <v>58.798999999999999</v>
      </c>
    </row>
    <row r="10" spans="1:4">
      <c r="A10" s="139" t="s">
        <v>4217</v>
      </c>
      <c r="B10" s="139" t="s">
        <v>4227</v>
      </c>
      <c r="C10" s="139">
        <v>69827000</v>
      </c>
      <c r="D10" s="146">
        <f t="shared" si="0"/>
        <v>69.826999999999998</v>
      </c>
    </row>
    <row r="11" spans="1:4">
      <c r="A11" s="139" t="s">
        <v>4218</v>
      </c>
      <c r="B11" s="139" t="s">
        <v>7</v>
      </c>
      <c r="C11" s="139">
        <f>134228000</f>
        <v>134228000</v>
      </c>
      <c r="D11" s="146">
        <f t="shared" si="0"/>
        <v>134.22800000000001</v>
      </c>
    </row>
    <row r="12" spans="1:4">
      <c r="A12" s="139" t="s">
        <v>4219</v>
      </c>
      <c r="B12" s="139" t="s">
        <v>4224</v>
      </c>
      <c r="C12" s="139">
        <v>18438000</v>
      </c>
      <c r="D12" s="146">
        <f t="shared" si="0"/>
        <v>18.437999999999999</v>
      </c>
    </row>
    <row r="13" spans="1:4">
      <c r="A13" s="139" t="s">
        <v>4220</v>
      </c>
      <c r="B13" s="139" t="s">
        <v>4229</v>
      </c>
      <c r="C13" s="139">
        <v>35005000</v>
      </c>
      <c r="D13" s="146">
        <f t="shared" si="0"/>
        <v>35.005000000000003</v>
      </c>
    </row>
    <row r="14" spans="1:4">
      <c r="A14" s="139" t="s">
        <v>4221</v>
      </c>
      <c r="B14" s="139" t="s">
        <v>8</v>
      </c>
      <c r="C14" s="139">
        <v>16846000</v>
      </c>
      <c r="D14" s="146">
        <f t="shared" si="0"/>
        <v>16.846</v>
      </c>
    </row>
    <row r="15" spans="1:4">
      <c r="A15" s="139" t="s">
        <v>4222</v>
      </c>
      <c r="B15" s="139" t="s">
        <v>4222</v>
      </c>
      <c r="C15">
        <f>51461000+24068000+6912000+1609000</f>
        <v>84050000</v>
      </c>
      <c r="D15" s="146">
        <f t="shared" si="0"/>
        <v>84.05</v>
      </c>
    </row>
    <row r="16" spans="1:4" ht="15.75" thickBot="1">
      <c r="A16" s="125"/>
      <c r="B16" s="125" t="s">
        <v>4225</v>
      </c>
      <c r="C16" s="148">
        <f>SUM(C5:C15)</f>
        <v>595000000</v>
      </c>
      <c r="D16" s="147">
        <f>SUM(D5:D15)</f>
        <v>595</v>
      </c>
    </row>
    <row r="17" spans="1:1" ht="13.5" thickTop="1"/>
    <row r="20" spans="1:1">
      <c r="A20" s="145" t="s">
        <v>4226</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55CA6DA5BAC5E47BA6DCDC77668843F" ma:contentTypeVersion="92" ma:contentTypeDescription="" ma:contentTypeScope="" ma:versionID="5c50c877283b09f028d6e95536740aa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 xsi:nil="true"/>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Closed</CaseStatus>
    <OpenedDate xmlns="dc463f71-b30c-4ab2-9473-d307f9d35888">2017-11-09T08:00:00+00:00</OpenedDate>
    <Date1 xmlns="dc463f71-b30c-4ab2-9473-d307f9d35888">2017-11-09T08:00:00+00:00</Date1>
    <IsDocumentOrder xmlns="dc463f71-b30c-4ab2-9473-d307f9d35888" xsi:nil="true"/>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171116</DocketNumber>
    <DelegatedOrder xmlns="dc463f71-b30c-4ab2-9473-d307f9d35888">false</DelegatedOrder>
    <SignificantOrder xmlns="dc463f71-b30c-4ab2-9473-d307f9d35888">false</Significant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70F22C1A-6306-4D22-AD63-E5A8094B0974}"/>
</file>

<file path=customXml/itemProps2.xml><?xml version="1.0" encoding="utf-8"?>
<ds:datastoreItem xmlns:ds="http://schemas.openxmlformats.org/officeDocument/2006/customXml" ds:itemID="{EB0176E0-A3BB-453F-A6E4-E1AAE3B74BBA}">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6a7bd91e-004b-490a-8704-e368d63d59a0"/>
    <ds:schemaRef ds:uri="http://www.w3.org/XML/1998/namespace"/>
    <ds:schemaRef ds:uri="http://purl.org/dc/dcmitype/"/>
  </ds:schemaRefs>
</ds:datastoreItem>
</file>

<file path=customXml/itemProps3.xml><?xml version="1.0" encoding="utf-8"?>
<ds:datastoreItem xmlns:ds="http://schemas.openxmlformats.org/officeDocument/2006/customXml" ds:itemID="{3790B94C-A084-4286-9631-AE9C9E7DE1FA}">
  <ds:schemaRefs>
    <ds:schemaRef ds:uri="http://schemas.microsoft.com/sharepoint/v3/contenttype/forms"/>
  </ds:schemaRefs>
</ds:datastoreItem>
</file>

<file path=customXml/itemProps4.xml><?xml version="1.0" encoding="utf-8"?>
<ds:datastoreItem xmlns:ds="http://schemas.openxmlformats.org/officeDocument/2006/customXml" ds:itemID="{047149BE-052D-41F3-9130-6589E961B6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COVER Cap 2018</vt:lpstr>
      <vt:lpstr>Cap 2018 (R)</vt:lpstr>
      <vt:lpstr>COVER O&amp;M 2018</vt:lpstr>
      <vt:lpstr>O&amp;M 2018 (R)</vt:lpstr>
      <vt:lpstr>Source &gt;&gt;&gt;</vt:lpstr>
      <vt:lpstr>Capital Funds in 2018</vt:lpstr>
      <vt:lpstr>Capital Funds in Summary</vt:lpstr>
      <vt:lpstr>Capital Funds in Detaiils</vt:lpstr>
      <vt:lpstr>OM Funds in 2018</vt:lpstr>
      <vt:lpstr>'O&amp;M 2018 (R)'!Print_Area</vt:lpstr>
      <vt:lpstr>'Capital Funds in Summary'!Print_Titles</vt:lpstr>
    </vt:vector>
  </TitlesOfParts>
  <Company>Puget Sound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Phuong Huynh</dc:creator>
  <cp:lastModifiedBy>Huey, Lorilyn (UTC)</cp:lastModifiedBy>
  <cp:lastPrinted>2017-11-07T21:29:24Z</cp:lastPrinted>
  <dcterms:created xsi:type="dcterms:W3CDTF">2016-10-19T15:58:53Z</dcterms:created>
  <dcterms:modified xsi:type="dcterms:W3CDTF">2017-11-10T00:14:03Z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0x0101006E56B4D1795A2E4DB2F0B01679ED314A00655CA6DA5BAC5E47BA6DCDC77668843F</vt:lpwstr>
  </property>
  <property fmtid="{D5CDD505-2E9C-101B-9397-08002B2CF9AE}" pid="3" name="_docset_NoMedatataSyncRequired">
    <vt:lpwstr>False</vt:lpwstr>
  </property>
  <property fmtid="{D5CDD505-2E9C-101B-9397-08002B2CF9AE}" pid="4" name="IsEFSEC">
    <vt:bool>false</vt:bool>
  </property>
</Properties>
</file>